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625"/>
  <workbookPr/>
  <mc:AlternateContent xmlns:mc="http://schemas.openxmlformats.org/markup-compatibility/2006">
    <mc:Choice Requires="x15">
      <x15ac:absPath xmlns:x15ac="http://schemas.microsoft.com/office/spreadsheetml/2010/11/ac" url="H:\"/>
    </mc:Choice>
  </mc:AlternateContent>
  <bookViews>
    <workbookView xWindow="0" yWindow="1440" windowWidth="15360" windowHeight="6090" tabRatio="444" activeTab="2"/>
  </bookViews>
  <sheets>
    <sheet name="w" sheetId="3" r:id="rId1"/>
    <sheet name="r" sheetId="1" r:id="rId2"/>
    <sheet name="b" sheetId="2" r:id="rId3"/>
    <sheet name="g" sheetId="7" r:id="rId4"/>
    <sheet name="rg" sheetId="8" r:id="rId5"/>
  </sheets>
  <definedNames>
    <definedName name="AC" localSheetId="3">g!#REF!</definedName>
    <definedName name="AD" localSheetId="3">g!#REF!</definedName>
    <definedName name="AE" localSheetId="3">g!#REF!</definedName>
    <definedName name="AF" localSheetId="3">g!#REF!</definedName>
    <definedName name="AH" localSheetId="3">g!#REF!</definedName>
    <definedName name="AL" localSheetId="3">g!#REF!</definedName>
    <definedName name="AR" localSheetId="3">g!#REF!</definedName>
    <definedName name="AS" localSheetId="3">g!#REF!</definedName>
    <definedName name="AV" localSheetId="3">g!#REF!</definedName>
    <definedName name="BC" localSheetId="3">g!#REF!</definedName>
    <definedName name="BE" localSheetId="3">g!#REF!</definedName>
    <definedName name="BF" localSheetId="3">g!#REF!</definedName>
    <definedName name="BK" localSheetId="3">g!#REF!</definedName>
    <definedName name="BL" localSheetId="3">g!#REF!</definedName>
    <definedName name="BN" localSheetId="3">g!#REF!</definedName>
    <definedName name="BT" localSheetId="3">g!#REF!</definedName>
    <definedName name="BV" localSheetId="3">g!#REF!</definedName>
    <definedName name="BW" localSheetId="3">g!#REF!</definedName>
    <definedName name="BX" localSheetId="3">g!#REF!</definedName>
    <definedName name="CT" localSheetId="3">g!#REF!</definedName>
    <definedName name="CY" localSheetId="3">g!#REF!</definedName>
    <definedName name="DT" localSheetId="3">g!#REF!</definedName>
    <definedName name="DX" localSheetId="3">g!#REF!</definedName>
    <definedName name="EB" localSheetId="3">g!#REF!</definedName>
    <definedName name="EC" localSheetId="3">g!#REF!</definedName>
    <definedName name="EW" localSheetId="3">g!#REF!</definedName>
    <definedName name="FDP" localSheetId="3">g!#REF!</definedName>
    <definedName name="FW" localSheetId="3">g!#REF!</definedName>
    <definedName name="GR" localSheetId="3">g!#REF!</definedName>
    <definedName name="GY" localSheetId="3">g!#REF!</definedName>
    <definedName name="HA" localSheetId="3">g!#REF!</definedName>
    <definedName name="HD" localSheetId="3">g!#REF!</definedName>
    <definedName name="HE" localSheetId="3">g!#REF!</definedName>
    <definedName name="HF" localSheetId="3">g!#REF!</definedName>
    <definedName name="HH" localSheetId="3">g!#REF!</definedName>
    <definedName name="HK" localSheetId="3">g!#REF!</definedName>
    <definedName name="HT" localSheetId="3">g!#REF!</definedName>
    <definedName name="HZ" localSheetId="3">g!#REF!</definedName>
    <definedName name="KC" localSheetId="3">g!#REF!</definedName>
    <definedName name="LI" localSheetId="3">g!#REF!</definedName>
    <definedName name="MB" localSheetId="3">g!#REF!</definedName>
    <definedName name="ME" localSheetId="3">g!#REF!</definedName>
    <definedName name="MW" localSheetId="3">g!#REF!</definedName>
    <definedName name="NC" localSheetId="3">g!#REF!</definedName>
    <definedName name="NF" localSheetId="3">g!#REF!</definedName>
    <definedName name="NP" localSheetId="3">g!#REF!</definedName>
    <definedName name="NS" localSheetId="3">g!#REF!</definedName>
    <definedName name="NX" localSheetId="3">g!#REF!</definedName>
    <definedName name="ON" localSheetId="3">g!#REF!</definedName>
    <definedName name="PA" localSheetId="3">g!#REF!</definedName>
    <definedName name="PB" localSheetId="3">g!#REF!</definedName>
    <definedName name="PD" localSheetId="3">g!#REF!</definedName>
    <definedName name="PK" localSheetId="3">g!#REF!</definedName>
    <definedName name="PL" localSheetId="3">g!#REF!</definedName>
    <definedName name="PM" localSheetId="3">g!#REF!</definedName>
    <definedName name="_xlnm.Print_Area" localSheetId="0">w!$H:$AO</definedName>
    <definedName name="PT" localSheetId="3">g!#REF!</definedName>
    <definedName name="PV" localSheetId="3">g!#REF!</definedName>
    <definedName name="QB" localSheetId="3">g!#REF!</definedName>
    <definedName name="RA" localSheetId="3">g!#REF!</definedName>
    <definedName name="recent">'r'!$AV$96</definedName>
    <definedName name="RH" localSheetId="3">g!#REF!</definedName>
    <definedName name="RM" localSheetId="3">g!#REF!</definedName>
    <definedName name="RR" localSheetId="3">g!#REF!</definedName>
    <definedName name="SF" localSheetId="3">g!#REF!</definedName>
    <definedName name="SH" localSheetId="3">g!#REF!</definedName>
    <definedName name="SI" localSheetId="3">g!#REF!</definedName>
    <definedName name="SM" localSheetId="3">g!#REF!</definedName>
    <definedName name="SO" localSheetId="3">g!#REF!</definedName>
    <definedName name="SP" localSheetId="3">g!#REF!</definedName>
    <definedName name="SW" localSheetId="3">g!#REF!</definedName>
    <definedName name="TB" localSheetId="3">g!#REF!</definedName>
    <definedName name="TC" localSheetId="3">g!#REF!</definedName>
    <definedName name="TF" localSheetId="3">g!#REF!</definedName>
    <definedName name="TH" localSheetId="3">g!#REF!</definedName>
    <definedName name="TK" localSheetId="3">g!#REF!</definedName>
    <definedName name="TL" localSheetId="3">g!#REF!</definedName>
    <definedName name="TP" localSheetId="3">g!#REF!</definedName>
    <definedName name="TV" localSheetId="3">g!#REF!</definedName>
    <definedName name="TW" localSheetId="3">g!#REF!</definedName>
    <definedName name="UX" localSheetId="3">g!#REF!</definedName>
    <definedName name="V" localSheetId="3">g!#REF!</definedName>
    <definedName name="WB" localSheetId="3">g!#REF!</definedName>
    <definedName name="WD" localSheetId="3">g!#REF!</definedName>
    <definedName name="WE" localSheetId="3">g!#REF!</definedName>
    <definedName name="WH" localSheetId="3">g!#REF!</definedName>
    <definedName name="WJ" localSheetId="3">g!#REF!</definedName>
    <definedName name="WL" localSheetId="3">g!#REF!</definedName>
    <definedName name="WN" localSheetId="3">g!#REF!</definedName>
    <definedName name="WS" localSheetId="3">g!#REF!</definedName>
    <definedName name="X" localSheetId="3">g!#REF!</definedName>
  </definedNames>
  <calcPr calcId="162913"/>
  <fileRecoveryPr autoRecover="0"/>
</workbook>
</file>

<file path=xl/calcChain.xml><?xml version="1.0" encoding="utf-8"?>
<calcChain xmlns="http://schemas.openxmlformats.org/spreadsheetml/2006/main">
  <c r="R87" i="1" l="1"/>
  <c r="P87" i="1"/>
  <c r="F87" i="1"/>
  <c r="Q87" i="1" s="1"/>
  <c r="D87" i="1"/>
  <c r="C87" i="1"/>
  <c r="E87" i="1" l="1"/>
  <c r="N87" i="1" s="1"/>
  <c r="R136" i="1"/>
  <c r="R135" i="1"/>
  <c r="R133" i="1"/>
  <c r="R131" i="1"/>
  <c r="R130" i="1"/>
  <c r="R129" i="1"/>
  <c r="R128" i="1"/>
  <c r="R127" i="1"/>
  <c r="R126" i="1"/>
  <c r="R125" i="1"/>
  <c r="R124" i="1"/>
  <c r="R123" i="1"/>
  <c r="R122" i="1"/>
  <c r="R120" i="1"/>
  <c r="R119" i="1"/>
  <c r="R116" i="1"/>
  <c r="R115" i="1"/>
  <c r="R114" i="1"/>
  <c r="R113" i="1"/>
  <c r="R112" i="1"/>
  <c r="R111" i="1"/>
  <c r="R109" i="1"/>
  <c r="R106" i="1"/>
  <c r="R105" i="1"/>
  <c r="R104" i="1"/>
  <c r="R103" i="1"/>
  <c r="R101" i="1"/>
  <c r="R100" i="1"/>
  <c r="R99" i="1"/>
  <c r="R98" i="1"/>
  <c r="R97" i="1"/>
  <c r="R96" i="1"/>
  <c r="R95" i="1"/>
  <c r="R94" i="1"/>
  <c r="R92" i="1"/>
  <c r="R91" i="1"/>
  <c r="R90" i="1"/>
  <c r="R89" i="1"/>
  <c r="R88" i="1"/>
  <c r="R86" i="1"/>
  <c r="R85" i="1"/>
  <c r="R84" i="1"/>
  <c r="R83" i="1"/>
  <c r="R82" i="1"/>
  <c r="R81" i="1"/>
  <c r="R79" i="1"/>
  <c r="R78" i="1"/>
  <c r="R76" i="1"/>
  <c r="R75" i="1"/>
  <c r="R74" i="1"/>
  <c r="R72" i="1"/>
  <c r="R71" i="1"/>
  <c r="R70" i="1"/>
  <c r="R67" i="1"/>
  <c r="R66" i="1"/>
  <c r="R64" i="1"/>
  <c r="R63" i="1"/>
  <c r="R61" i="1"/>
  <c r="R60" i="1"/>
  <c r="R59" i="1"/>
  <c r="R58" i="1"/>
  <c r="R55" i="1"/>
  <c r="R54" i="1"/>
  <c r="R53" i="1"/>
  <c r="R52" i="1"/>
  <c r="R50" i="1"/>
  <c r="R49" i="1"/>
  <c r="R46" i="1"/>
  <c r="R44" i="1"/>
  <c r="R41" i="1"/>
  <c r="R40" i="1"/>
  <c r="R39" i="1"/>
  <c r="R38" i="1"/>
  <c r="R37" i="1"/>
  <c r="R36" i="1"/>
  <c r="R35" i="1"/>
  <c r="R34" i="1"/>
  <c r="R33" i="1"/>
  <c r="R32" i="1"/>
  <c r="R29" i="1"/>
  <c r="R28" i="1"/>
  <c r="R27" i="1"/>
  <c r="R25" i="1"/>
  <c r="R24" i="1"/>
  <c r="R23" i="1"/>
  <c r="R21" i="1"/>
  <c r="R19" i="1"/>
  <c r="R18" i="1"/>
  <c r="R17" i="1"/>
  <c r="R16" i="1"/>
  <c r="R13" i="1"/>
  <c r="R12" i="1"/>
  <c r="R11" i="1"/>
  <c r="R10" i="1"/>
  <c r="R9" i="1"/>
  <c r="R8" i="1"/>
  <c r="R7" i="1"/>
  <c r="R6" i="1"/>
  <c r="R5" i="1"/>
  <c r="R4" i="1"/>
  <c r="R134" i="1"/>
  <c r="S133" i="1"/>
  <c r="O87" i="1" l="1"/>
  <c r="H655" i="2"/>
  <c r="H654" i="2"/>
  <c r="H653" i="2"/>
  <c r="H652" i="2"/>
  <c r="H651" i="2"/>
  <c r="H650" i="2"/>
  <c r="H649" i="2"/>
  <c r="H648" i="2"/>
  <c r="H647" i="2"/>
  <c r="H646" i="2"/>
  <c r="H645" i="2"/>
  <c r="H644" i="2"/>
  <c r="H643" i="2"/>
  <c r="H642" i="2"/>
  <c r="H641" i="2"/>
  <c r="H640" i="2"/>
  <c r="H639" i="2"/>
  <c r="U2" i="1" l="1"/>
  <c r="U3" i="1" s="1"/>
  <c r="P74" i="1"/>
  <c r="F74" i="1"/>
  <c r="Q74" i="1" s="1"/>
  <c r="D74" i="1"/>
  <c r="C74" i="1"/>
  <c r="P97" i="1"/>
  <c r="F97" i="1"/>
  <c r="Q97" i="1" s="1"/>
  <c r="D97" i="1"/>
  <c r="I327" i="2" s="1"/>
  <c r="C97" i="1"/>
  <c r="H327" i="2" s="1"/>
  <c r="I296" i="2" l="1"/>
  <c r="I288" i="2"/>
  <c r="H296" i="2"/>
  <c r="H288" i="2"/>
  <c r="E74" i="1"/>
  <c r="O74" i="1" s="1"/>
  <c r="E97" i="1"/>
  <c r="O97" i="1" s="1"/>
  <c r="N74" i="1" l="1"/>
  <c r="N97" i="1"/>
  <c r="E576" i="8"/>
  <c r="D576" i="8"/>
  <c r="C576" i="8"/>
  <c r="F137" i="1"/>
  <c r="Q137" i="1" s="1"/>
  <c r="D137" i="1"/>
  <c r="C137" i="1"/>
  <c r="R137" i="1" s="1"/>
  <c r="P32" i="1"/>
  <c r="F32" i="1"/>
  <c r="Q32" i="1" s="1"/>
  <c r="D32" i="1"/>
  <c r="C32" i="1"/>
  <c r="P49" i="1"/>
  <c r="F49" i="1"/>
  <c r="Q49" i="1" s="1"/>
  <c r="D49" i="1"/>
  <c r="C49" i="1"/>
  <c r="I179" i="2" l="1"/>
  <c r="I176" i="2"/>
  <c r="I178" i="2"/>
  <c r="I388" i="2"/>
  <c r="I384" i="2"/>
  <c r="I380" i="2"/>
  <c r="I376" i="2"/>
  <c r="I372" i="2"/>
  <c r="I368" i="2"/>
  <c r="I364" i="2"/>
  <c r="I360" i="2"/>
  <c r="I356" i="2"/>
  <c r="I352" i="2"/>
  <c r="I348" i="2"/>
  <c r="I344" i="2"/>
  <c r="I340" i="2"/>
  <c r="I390" i="2"/>
  <c r="I386" i="2"/>
  <c r="I382" i="2"/>
  <c r="I378" i="2"/>
  <c r="I374" i="2"/>
  <c r="I370" i="2"/>
  <c r="I366" i="2"/>
  <c r="I362" i="2"/>
  <c r="I358" i="2"/>
  <c r="I354" i="2"/>
  <c r="I350" i="2"/>
  <c r="I346" i="2"/>
  <c r="I342" i="2"/>
  <c r="I383" i="2"/>
  <c r="I375" i="2"/>
  <c r="I367" i="2"/>
  <c r="I359" i="2"/>
  <c r="I351" i="2"/>
  <c r="I343" i="2"/>
  <c r="I387" i="2"/>
  <c r="I379" i="2"/>
  <c r="I371" i="2"/>
  <c r="I363" i="2"/>
  <c r="I355" i="2"/>
  <c r="I347" i="2"/>
  <c r="I385" i="2"/>
  <c r="I369" i="2"/>
  <c r="I353" i="2"/>
  <c r="I381" i="2"/>
  <c r="I365" i="2"/>
  <c r="I349" i="2"/>
  <c r="I377" i="2"/>
  <c r="I361" i="2"/>
  <c r="I345" i="2"/>
  <c r="I389" i="2"/>
  <c r="I373" i="2"/>
  <c r="I357" i="2"/>
  <c r="I341" i="2"/>
  <c r="I295" i="2"/>
  <c r="I294" i="2"/>
  <c r="H178" i="2"/>
  <c r="H176" i="2"/>
  <c r="H179" i="2"/>
  <c r="F576" i="8"/>
  <c r="H389" i="2"/>
  <c r="H387" i="2"/>
  <c r="H385" i="2"/>
  <c r="H383" i="2"/>
  <c r="H381" i="2"/>
  <c r="H379" i="2"/>
  <c r="H377" i="2"/>
  <c r="H375" i="2"/>
  <c r="H373" i="2"/>
  <c r="H371" i="2"/>
  <c r="H369" i="2"/>
  <c r="H367" i="2"/>
  <c r="H365" i="2"/>
  <c r="H363" i="2"/>
  <c r="H361" i="2"/>
  <c r="H359" i="2"/>
  <c r="H357" i="2"/>
  <c r="H355" i="2"/>
  <c r="H353" i="2"/>
  <c r="H351" i="2"/>
  <c r="H349" i="2"/>
  <c r="H347" i="2"/>
  <c r="H345" i="2"/>
  <c r="H343" i="2"/>
  <c r="H341" i="2"/>
  <c r="H390" i="2"/>
  <c r="H388" i="2"/>
  <c r="H386" i="2"/>
  <c r="H384" i="2"/>
  <c r="H382" i="2"/>
  <c r="H380" i="2"/>
  <c r="H378" i="2"/>
  <c r="H376" i="2"/>
  <c r="H374" i="2"/>
  <c r="H372" i="2"/>
  <c r="H370" i="2"/>
  <c r="H368" i="2"/>
  <c r="H366" i="2"/>
  <c r="H364" i="2"/>
  <c r="H362" i="2"/>
  <c r="H360" i="2"/>
  <c r="H358" i="2"/>
  <c r="H356" i="2"/>
  <c r="H354" i="2"/>
  <c r="H352" i="2"/>
  <c r="H350" i="2"/>
  <c r="H348" i="2"/>
  <c r="H346" i="2"/>
  <c r="H344" i="2"/>
  <c r="H342" i="2"/>
  <c r="H340" i="2"/>
  <c r="H295" i="2"/>
  <c r="H294" i="2"/>
  <c r="E137" i="1"/>
  <c r="H576" i="8" s="1"/>
  <c r="G576" i="8"/>
  <c r="E32" i="1"/>
  <c r="O32" i="1" s="1"/>
  <c r="E49" i="1"/>
  <c r="N49" i="1" s="1"/>
  <c r="O137" i="1" l="1"/>
  <c r="N137" i="1"/>
  <c r="N32" i="1"/>
  <c r="O49" i="1"/>
  <c r="P38" i="1"/>
  <c r="F38" i="1"/>
  <c r="Q38" i="1" s="1"/>
  <c r="D38" i="1"/>
  <c r="I71" i="2" s="1"/>
  <c r="C38" i="1"/>
  <c r="H71" i="2" s="1"/>
  <c r="E38" i="1" l="1"/>
  <c r="O38" i="1" s="1"/>
  <c r="N38" i="1" l="1"/>
  <c r="F136" i="1"/>
  <c r="D136" i="1"/>
  <c r="I271" i="2" s="1"/>
  <c r="C136" i="1"/>
  <c r="H271" i="2" s="1"/>
  <c r="F135" i="1"/>
  <c r="D135" i="1"/>
  <c r="C135" i="1"/>
  <c r="F134" i="1"/>
  <c r="D134" i="1"/>
  <c r="C134" i="1"/>
  <c r="F133" i="1"/>
  <c r="D133" i="1"/>
  <c r="C133" i="1"/>
  <c r="F132" i="1"/>
  <c r="D132" i="1"/>
  <c r="C132" i="1"/>
  <c r="F131" i="1"/>
  <c r="D131" i="1"/>
  <c r="C131" i="1"/>
  <c r="F130" i="1"/>
  <c r="D130" i="1"/>
  <c r="C130" i="1"/>
  <c r="F129" i="1"/>
  <c r="D129" i="1"/>
  <c r="C129" i="1"/>
  <c r="F128" i="1"/>
  <c r="D128" i="1"/>
  <c r="C128" i="1"/>
  <c r="F127" i="1"/>
  <c r="D127" i="1"/>
  <c r="I623" i="2" s="1"/>
  <c r="C127" i="1"/>
  <c r="H623" i="2" s="1"/>
  <c r="F126" i="1"/>
  <c r="D126" i="1"/>
  <c r="C126" i="1"/>
  <c r="F125" i="1"/>
  <c r="D125" i="1"/>
  <c r="C125" i="1"/>
  <c r="F124" i="1"/>
  <c r="D124" i="1"/>
  <c r="I239" i="2" s="1"/>
  <c r="C124" i="1"/>
  <c r="H239" i="2" s="1"/>
  <c r="F123" i="1"/>
  <c r="D123" i="1"/>
  <c r="I501" i="2" s="1"/>
  <c r="C123" i="1"/>
  <c r="H501" i="2" s="1"/>
  <c r="F122" i="1"/>
  <c r="D122" i="1"/>
  <c r="C122" i="1"/>
  <c r="F121" i="1"/>
  <c r="D121" i="1"/>
  <c r="I631" i="2" s="1"/>
  <c r="C121" i="1"/>
  <c r="F120" i="1"/>
  <c r="D120" i="1"/>
  <c r="C120" i="1"/>
  <c r="F119" i="1"/>
  <c r="D119" i="1"/>
  <c r="C119" i="1"/>
  <c r="F118" i="1"/>
  <c r="D118" i="1"/>
  <c r="I395" i="2" s="1"/>
  <c r="C118" i="1"/>
  <c r="F117" i="1"/>
  <c r="D117" i="1"/>
  <c r="I394" i="2" s="1"/>
  <c r="C117" i="1"/>
  <c r="F116" i="1"/>
  <c r="D116" i="1"/>
  <c r="C116" i="1"/>
  <c r="F115" i="1"/>
  <c r="D115" i="1"/>
  <c r="I187" i="2" s="1"/>
  <c r="C115" i="1"/>
  <c r="H187" i="2" s="1"/>
  <c r="F114" i="1"/>
  <c r="D114" i="1"/>
  <c r="C114" i="1"/>
  <c r="F113" i="1"/>
  <c r="D113" i="1"/>
  <c r="I629" i="2" s="1"/>
  <c r="C113" i="1"/>
  <c r="H629" i="2" s="1"/>
  <c r="F112" i="1"/>
  <c r="D112" i="1"/>
  <c r="I5" i="2" s="1"/>
  <c r="C112" i="1"/>
  <c r="H5" i="2" s="1"/>
  <c r="F111" i="1"/>
  <c r="D111" i="1"/>
  <c r="I551" i="2" s="1"/>
  <c r="C111" i="1"/>
  <c r="H551" i="2" s="1"/>
  <c r="F110" i="1"/>
  <c r="D110" i="1"/>
  <c r="I151" i="2" s="1"/>
  <c r="C110" i="1"/>
  <c r="F109" i="1"/>
  <c r="D109" i="1"/>
  <c r="C109" i="1"/>
  <c r="F108" i="1"/>
  <c r="D108" i="1"/>
  <c r="I459" i="2" s="1"/>
  <c r="C108" i="1"/>
  <c r="F107" i="1"/>
  <c r="D107" i="1"/>
  <c r="C107" i="1"/>
  <c r="R107" i="1" s="1"/>
  <c r="F106" i="1"/>
  <c r="D106" i="1"/>
  <c r="C106" i="1"/>
  <c r="F105" i="1"/>
  <c r="D105" i="1"/>
  <c r="I6" i="2" s="1"/>
  <c r="C105" i="1"/>
  <c r="H6" i="2" s="1"/>
  <c r="F104" i="1"/>
  <c r="D104" i="1"/>
  <c r="I194" i="2" s="1"/>
  <c r="C104" i="1"/>
  <c r="H194" i="2" s="1"/>
  <c r="F103" i="1"/>
  <c r="D103" i="1"/>
  <c r="I240" i="2" s="1"/>
  <c r="C103" i="1"/>
  <c r="H240" i="2" s="1"/>
  <c r="F102" i="1"/>
  <c r="D102" i="1"/>
  <c r="I547" i="2" s="1"/>
  <c r="C102" i="1"/>
  <c r="F101" i="1"/>
  <c r="D101" i="1"/>
  <c r="C101" i="1"/>
  <c r="F100" i="1"/>
  <c r="D100" i="1"/>
  <c r="I415" i="2" s="1"/>
  <c r="C100" i="1"/>
  <c r="H415" i="2" s="1"/>
  <c r="F99" i="1"/>
  <c r="D99" i="1"/>
  <c r="C99" i="1"/>
  <c r="F98" i="1"/>
  <c r="D98" i="1"/>
  <c r="I499" i="2" s="1"/>
  <c r="C98" i="1"/>
  <c r="H499" i="2" s="1"/>
  <c r="F96" i="1"/>
  <c r="D96" i="1"/>
  <c r="C96" i="1"/>
  <c r="F95" i="1"/>
  <c r="D95" i="1"/>
  <c r="C95" i="1"/>
  <c r="F94" i="1"/>
  <c r="D94" i="1"/>
  <c r="C94" i="1"/>
  <c r="F93" i="1"/>
  <c r="D93" i="1"/>
  <c r="I546" i="2" s="1"/>
  <c r="C93" i="1"/>
  <c r="F92" i="1"/>
  <c r="D92" i="1"/>
  <c r="C92" i="1"/>
  <c r="F91" i="1"/>
  <c r="D91" i="1"/>
  <c r="C91" i="1"/>
  <c r="F90" i="1"/>
  <c r="D90" i="1"/>
  <c r="C90" i="1"/>
  <c r="F89" i="1"/>
  <c r="D89" i="1"/>
  <c r="I414" i="2" s="1"/>
  <c r="C89" i="1"/>
  <c r="H414" i="2" s="1"/>
  <c r="F88" i="1"/>
  <c r="D88" i="1"/>
  <c r="C88" i="1"/>
  <c r="F86" i="1"/>
  <c r="D86" i="1"/>
  <c r="I502" i="2" s="1"/>
  <c r="C86" i="1"/>
  <c r="H502" i="2" s="1"/>
  <c r="F85" i="1"/>
  <c r="D85" i="1"/>
  <c r="C85" i="1"/>
  <c r="F84" i="1"/>
  <c r="D84" i="1"/>
  <c r="I506" i="2" s="1"/>
  <c r="C84" i="1"/>
  <c r="H506" i="2" s="1"/>
  <c r="F83" i="1"/>
  <c r="D83" i="1"/>
  <c r="C83" i="1"/>
  <c r="F82" i="1"/>
  <c r="D82" i="1"/>
  <c r="C82" i="1"/>
  <c r="F81" i="1"/>
  <c r="D81" i="1"/>
  <c r="C81" i="1"/>
  <c r="F80" i="1"/>
  <c r="D80" i="1"/>
  <c r="I266" i="2" s="1"/>
  <c r="C80" i="1"/>
  <c r="F79" i="1"/>
  <c r="D79" i="1"/>
  <c r="C79" i="1"/>
  <c r="F78" i="1"/>
  <c r="D78" i="1"/>
  <c r="C78" i="1"/>
  <c r="F77" i="1"/>
  <c r="D77" i="1"/>
  <c r="I545" i="2" s="1"/>
  <c r="C77" i="1"/>
  <c r="F76" i="1"/>
  <c r="D76" i="1"/>
  <c r="I4" i="2" s="1"/>
  <c r="C76" i="1"/>
  <c r="H4" i="2" s="1"/>
  <c r="F75" i="1"/>
  <c r="D75" i="1"/>
  <c r="C75" i="1"/>
  <c r="F73" i="1"/>
  <c r="D73" i="1"/>
  <c r="I468" i="2" s="1"/>
  <c r="C73" i="1"/>
  <c r="F72" i="1"/>
  <c r="D72" i="1"/>
  <c r="I505" i="2" s="1"/>
  <c r="C72" i="1"/>
  <c r="H505" i="2" s="1"/>
  <c r="F71" i="1"/>
  <c r="D71" i="1"/>
  <c r="C71" i="1"/>
  <c r="F70" i="1"/>
  <c r="D70" i="1"/>
  <c r="C70" i="1"/>
  <c r="F69" i="1"/>
  <c r="D69" i="1"/>
  <c r="C69" i="1"/>
  <c r="R69" i="1" s="1"/>
  <c r="F68" i="1"/>
  <c r="D68" i="1"/>
  <c r="I392" i="2" s="1"/>
  <c r="C68" i="1"/>
  <c r="F67" i="1"/>
  <c r="Q67" i="1" s="1"/>
  <c r="D67" i="1"/>
  <c r="F66" i="1"/>
  <c r="D66" i="1"/>
  <c r="C66" i="1"/>
  <c r="F65" i="1"/>
  <c r="D65" i="1"/>
  <c r="C65" i="1"/>
  <c r="R65" i="1" s="1"/>
  <c r="F64" i="1"/>
  <c r="D64" i="1"/>
  <c r="I131" i="2" s="1"/>
  <c r="C64" i="1"/>
  <c r="H131" i="2" s="1"/>
  <c r="F63" i="1"/>
  <c r="D63" i="1"/>
  <c r="C63" i="1"/>
  <c r="F62" i="1"/>
  <c r="D62" i="1"/>
  <c r="I544" i="2" s="1"/>
  <c r="C62" i="1"/>
  <c r="F61" i="1"/>
  <c r="D61" i="1"/>
  <c r="C61" i="1"/>
  <c r="F60" i="1"/>
  <c r="D60" i="1"/>
  <c r="I147" i="2" s="1"/>
  <c r="C60" i="1"/>
  <c r="H147" i="2" s="1"/>
  <c r="F59" i="1"/>
  <c r="D59" i="1"/>
  <c r="C59" i="1"/>
  <c r="F58" i="1"/>
  <c r="D58" i="1"/>
  <c r="C58" i="1"/>
  <c r="F57" i="1"/>
  <c r="D57" i="1"/>
  <c r="I273" i="2" s="1"/>
  <c r="C57" i="1"/>
  <c r="F56" i="1"/>
  <c r="D56" i="1"/>
  <c r="C56" i="1"/>
  <c r="R56" i="1" s="1"/>
  <c r="F55" i="1"/>
  <c r="D55" i="1"/>
  <c r="I630" i="2" s="1"/>
  <c r="C55" i="1"/>
  <c r="H630" i="2" s="1"/>
  <c r="F54" i="1"/>
  <c r="D54" i="1"/>
  <c r="I181" i="2" s="1"/>
  <c r="C54" i="1"/>
  <c r="H181" i="2" s="1"/>
  <c r="F53" i="1"/>
  <c r="D53" i="1"/>
  <c r="C53" i="1"/>
  <c r="F52" i="1"/>
  <c r="D52" i="1"/>
  <c r="C52" i="1"/>
  <c r="F51" i="1"/>
  <c r="D51" i="1"/>
  <c r="C51" i="1"/>
  <c r="R51" i="1" s="1"/>
  <c r="F50" i="1"/>
  <c r="D50" i="1"/>
  <c r="I500" i="2" s="1"/>
  <c r="C50" i="1"/>
  <c r="H500" i="2" s="1"/>
  <c r="F48" i="1"/>
  <c r="D48" i="1"/>
  <c r="I265" i="2" s="1"/>
  <c r="C48" i="1"/>
  <c r="F47" i="1"/>
  <c r="D47" i="1"/>
  <c r="I264" i="2" s="1"/>
  <c r="C47" i="1"/>
  <c r="F46" i="1"/>
  <c r="D46" i="1"/>
  <c r="C46" i="1"/>
  <c r="F45" i="1"/>
  <c r="D45" i="1"/>
  <c r="I543" i="2" s="1"/>
  <c r="C45" i="1"/>
  <c r="F44" i="1"/>
  <c r="D44" i="1"/>
  <c r="C44" i="1"/>
  <c r="F43" i="1"/>
  <c r="D43" i="1"/>
  <c r="C43" i="1"/>
  <c r="R43" i="1" s="1"/>
  <c r="F42" i="1"/>
  <c r="D42" i="1"/>
  <c r="I272" i="2" s="1"/>
  <c r="C42" i="1"/>
  <c r="F41" i="1"/>
  <c r="D41" i="1"/>
  <c r="I391" i="2" s="1"/>
  <c r="C41" i="1"/>
  <c r="H391" i="2" s="1"/>
  <c r="F40" i="1"/>
  <c r="D40" i="1"/>
  <c r="C40" i="1"/>
  <c r="F39" i="1"/>
  <c r="D39" i="1"/>
  <c r="C39" i="1"/>
  <c r="F37" i="1"/>
  <c r="D37" i="1"/>
  <c r="I278" i="2" s="1"/>
  <c r="C37" i="1"/>
  <c r="H278" i="2" s="1"/>
  <c r="F36" i="1"/>
  <c r="D36" i="1"/>
  <c r="C36" i="1"/>
  <c r="F35" i="1"/>
  <c r="D35" i="1"/>
  <c r="C35" i="1"/>
  <c r="F34" i="1"/>
  <c r="D34" i="1"/>
  <c r="C34" i="1"/>
  <c r="F33" i="1"/>
  <c r="D33" i="1"/>
  <c r="C33" i="1"/>
  <c r="F31" i="1"/>
  <c r="D31" i="1"/>
  <c r="I270" i="2" s="1"/>
  <c r="C31" i="1"/>
  <c r="F30" i="1"/>
  <c r="D30" i="1"/>
  <c r="I269" i="2" s="1"/>
  <c r="C30" i="1"/>
  <c r="F29" i="1"/>
  <c r="D29" i="1"/>
  <c r="C29" i="1"/>
  <c r="F28" i="1"/>
  <c r="D28" i="1"/>
  <c r="C28" i="1"/>
  <c r="F27" i="1"/>
  <c r="D27" i="1"/>
  <c r="I457" i="2" s="1"/>
  <c r="C27" i="1"/>
  <c r="H457" i="2" s="1"/>
  <c r="F26" i="1"/>
  <c r="D26" i="1"/>
  <c r="I458" i="2" s="1"/>
  <c r="C26" i="1"/>
  <c r="F25" i="1"/>
  <c r="D25" i="1"/>
  <c r="C25" i="1"/>
  <c r="F24" i="1"/>
  <c r="D24" i="1"/>
  <c r="C24" i="1"/>
  <c r="F23" i="1"/>
  <c r="D23" i="1"/>
  <c r="C23" i="1"/>
  <c r="F22" i="1"/>
  <c r="D22" i="1"/>
  <c r="I393" i="2" s="1"/>
  <c r="C22" i="1"/>
  <c r="F21" i="1"/>
  <c r="D21" i="1"/>
  <c r="C21" i="1"/>
  <c r="F20" i="1"/>
  <c r="D20" i="1"/>
  <c r="I268" i="2" s="1"/>
  <c r="C20" i="1"/>
  <c r="F19" i="1"/>
  <c r="D19" i="1"/>
  <c r="C19" i="1"/>
  <c r="F18" i="1"/>
  <c r="D18" i="1"/>
  <c r="C18" i="1"/>
  <c r="F17" i="1"/>
  <c r="D17" i="1"/>
  <c r="I175" i="2" s="1"/>
  <c r="C17" i="1"/>
  <c r="H175" i="2" s="1"/>
  <c r="F16" i="1"/>
  <c r="D16" i="1"/>
  <c r="C16" i="1"/>
  <c r="F15" i="1"/>
  <c r="D15" i="1"/>
  <c r="I267" i="2" s="1"/>
  <c r="C15" i="1"/>
  <c r="F14" i="1"/>
  <c r="D14" i="1"/>
  <c r="I396" i="2" s="1"/>
  <c r="C14" i="1"/>
  <c r="F13" i="1"/>
  <c r="D13" i="1"/>
  <c r="I155" i="2" s="1"/>
  <c r="C13" i="1"/>
  <c r="H155" i="2" s="1"/>
  <c r="F12" i="1"/>
  <c r="D12" i="1"/>
  <c r="C12" i="1"/>
  <c r="F11" i="1"/>
  <c r="D11" i="1"/>
  <c r="I182" i="2" s="1"/>
  <c r="C11" i="1"/>
  <c r="H182" i="2" s="1"/>
  <c r="F10" i="1"/>
  <c r="D10" i="1"/>
  <c r="C10" i="1"/>
  <c r="F9" i="1"/>
  <c r="D9" i="1"/>
  <c r="C9" i="1"/>
  <c r="F8" i="1"/>
  <c r="D8" i="1"/>
  <c r="I275" i="2" s="1"/>
  <c r="C8" i="1"/>
  <c r="H275" i="2" s="1"/>
  <c r="F7" i="1"/>
  <c r="D7" i="1"/>
  <c r="C7" i="1"/>
  <c r="F6" i="1"/>
  <c r="D6" i="1"/>
  <c r="C6" i="1"/>
  <c r="F5" i="1"/>
  <c r="D5" i="1"/>
  <c r="C5" i="1"/>
  <c r="P67" i="1"/>
  <c r="H543" i="2" l="1"/>
  <c r="R45" i="1"/>
  <c r="H544" i="2"/>
  <c r="R62" i="1"/>
  <c r="H468" i="2"/>
  <c r="R73" i="1"/>
  <c r="H459" i="2"/>
  <c r="R108" i="1"/>
  <c r="R132" i="1"/>
  <c r="S132" i="1"/>
  <c r="H396" i="2"/>
  <c r="R14" i="1"/>
  <c r="H393" i="2"/>
  <c r="R22" i="1"/>
  <c r="H269" i="2"/>
  <c r="R30" i="1"/>
  <c r="H265" i="2"/>
  <c r="R48" i="1"/>
  <c r="H273" i="2"/>
  <c r="R57" i="1"/>
  <c r="H392" i="2"/>
  <c r="R68" i="1"/>
  <c r="H545" i="2"/>
  <c r="R77" i="1"/>
  <c r="H266" i="2"/>
  <c r="R80" i="1"/>
  <c r="H268" i="2"/>
  <c r="R20" i="1"/>
  <c r="H394" i="2"/>
  <c r="R117" i="1"/>
  <c r="H267" i="2"/>
  <c r="R15" i="1"/>
  <c r="H270" i="2"/>
  <c r="R31" i="1"/>
  <c r="H458" i="2"/>
  <c r="R26" i="1"/>
  <c r="H264" i="2"/>
  <c r="R47" i="1"/>
  <c r="H546" i="2"/>
  <c r="R93" i="1"/>
  <c r="H547" i="2"/>
  <c r="R102" i="1"/>
  <c r="H151" i="2"/>
  <c r="R110" i="1"/>
  <c r="H395" i="2"/>
  <c r="R118" i="1"/>
  <c r="H272" i="2"/>
  <c r="R42" i="1"/>
  <c r="H631" i="2"/>
  <c r="R121" i="1"/>
  <c r="I472" i="2"/>
  <c r="I474" i="2"/>
  <c r="I470" i="2"/>
  <c r="I471" i="2"/>
  <c r="I475" i="2"/>
  <c r="I473" i="2"/>
  <c r="I469" i="2"/>
  <c r="I336" i="2"/>
  <c r="I338" i="2"/>
  <c r="I335" i="2"/>
  <c r="I291" i="2"/>
  <c r="I339" i="2"/>
  <c r="I333" i="2"/>
  <c r="I293" i="2"/>
  <c r="I289" i="2"/>
  <c r="I337" i="2"/>
  <c r="I334" i="2"/>
  <c r="I326" i="2"/>
  <c r="I290" i="2"/>
  <c r="I259" i="2"/>
  <c r="I255" i="2"/>
  <c r="I251" i="2"/>
  <c r="I247" i="2"/>
  <c r="I257" i="2"/>
  <c r="I253" i="2"/>
  <c r="I249" i="2"/>
  <c r="I256" i="2"/>
  <c r="I248" i="2"/>
  <c r="I254" i="2"/>
  <c r="I260" i="2"/>
  <c r="I252" i="2"/>
  <c r="I258" i="2"/>
  <c r="I250" i="2"/>
  <c r="I532" i="2"/>
  <c r="I528" i="2"/>
  <c r="I524" i="2"/>
  <c r="I534" i="2"/>
  <c r="I530" i="2"/>
  <c r="I526" i="2"/>
  <c r="I522" i="2"/>
  <c r="I535" i="2"/>
  <c r="I527" i="2"/>
  <c r="I531" i="2"/>
  <c r="I523" i="2"/>
  <c r="I529" i="2"/>
  <c r="I525" i="2"/>
  <c r="I521" i="2"/>
  <c r="I533" i="2"/>
  <c r="I319" i="2"/>
  <c r="I311" i="2"/>
  <c r="I307" i="2"/>
  <c r="I303" i="2"/>
  <c r="I279" i="2"/>
  <c r="I321" i="2"/>
  <c r="I313" i="2"/>
  <c r="I309" i="2"/>
  <c r="I305" i="2"/>
  <c r="I312" i="2"/>
  <c r="I304" i="2"/>
  <c r="I318" i="2"/>
  <c r="I310" i="2"/>
  <c r="I314" i="2"/>
  <c r="I95" i="2"/>
  <c r="I91" i="2"/>
  <c r="I87" i="2"/>
  <c r="I83" i="2"/>
  <c r="I79" i="2"/>
  <c r="I75" i="2"/>
  <c r="I67" i="2"/>
  <c r="I59" i="2"/>
  <c r="I94" i="2"/>
  <c r="I90" i="2"/>
  <c r="I86" i="2"/>
  <c r="I82" i="2"/>
  <c r="I78" i="2"/>
  <c r="I66" i="2"/>
  <c r="I58" i="2"/>
  <c r="I89" i="2"/>
  <c r="I85" i="2"/>
  <c r="I81" i="2"/>
  <c r="I77" i="2"/>
  <c r="I96" i="2"/>
  <c r="I92" i="2"/>
  <c r="I88" i="2"/>
  <c r="I84" i="2"/>
  <c r="I80" i="2"/>
  <c r="I76" i="2"/>
  <c r="I39" i="2"/>
  <c r="I38" i="2"/>
  <c r="I634" i="2"/>
  <c r="I635" i="2"/>
  <c r="I63" i="2"/>
  <c r="I55" i="2"/>
  <c r="I51" i="2"/>
  <c r="I47" i="2"/>
  <c r="I43" i="2"/>
  <c r="I74" i="2"/>
  <c r="I70" i="2"/>
  <c r="I54" i="2"/>
  <c r="I50" i="2"/>
  <c r="I46" i="2"/>
  <c r="I42" i="2"/>
  <c r="I73" i="2"/>
  <c r="I69" i="2"/>
  <c r="I65" i="2"/>
  <c r="I61" i="2"/>
  <c r="I57" i="2"/>
  <c r="I53" i="2"/>
  <c r="I49" i="2"/>
  <c r="I45" i="2"/>
  <c r="I41" i="2"/>
  <c r="I72" i="2"/>
  <c r="I68" i="2"/>
  <c r="I56" i="2"/>
  <c r="I52" i="2"/>
  <c r="I48" i="2"/>
  <c r="I44" i="2"/>
  <c r="I207" i="2"/>
  <c r="I203" i="2"/>
  <c r="I199" i="2"/>
  <c r="I195" i="2"/>
  <c r="I209" i="2"/>
  <c r="I205" i="2"/>
  <c r="I201" i="2"/>
  <c r="I197" i="2"/>
  <c r="I208" i="2"/>
  <c r="I200" i="2"/>
  <c r="I206" i="2"/>
  <c r="I198" i="2"/>
  <c r="I204" i="2"/>
  <c r="I196" i="2"/>
  <c r="I202" i="2"/>
  <c r="I159" i="2"/>
  <c r="I157" i="2"/>
  <c r="I153" i="2"/>
  <c r="I158" i="2"/>
  <c r="I156" i="2"/>
  <c r="I154" i="2"/>
  <c r="I412" i="2"/>
  <c r="I413" i="2"/>
  <c r="I263" i="2"/>
  <c r="I261" i="2"/>
  <c r="I262" i="2"/>
  <c r="I127" i="2"/>
  <c r="I123" i="2"/>
  <c r="I129" i="2"/>
  <c r="I124" i="2"/>
  <c r="I119" i="2"/>
  <c r="I115" i="2"/>
  <c r="I111" i="2"/>
  <c r="I107" i="2"/>
  <c r="I103" i="2"/>
  <c r="I99" i="2"/>
  <c r="I128" i="2"/>
  <c r="I122" i="2"/>
  <c r="I118" i="2"/>
  <c r="I114" i="2"/>
  <c r="I110" i="2"/>
  <c r="I106" i="2"/>
  <c r="I102" i="2"/>
  <c r="I98" i="2"/>
  <c r="I126" i="2"/>
  <c r="I121" i="2"/>
  <c r="I117" i="2"/>
  <c r="I113" i="2"/>
  <c r="I109" i="2"/>
  <c r="I105" i="2"/>
  <c r="I101" i="2"/>
  <c r="I97" i="2"/>
  <c r="I125" i="2"/>
  <c r="I120" i="2"/>
  <c r="I116" i="2"/>
  <c r="I112" i="2"/>
  <c r="I108" i="2"/>
  <c r="I104" i="2"/>
  <c r="I100" i="2"/>
  <c r="I161" i="2"/>
  <c r="I160" i="2"/>
  <c r="I162" i="2"/>
  <c r="I624" i="2"/>
  <c r="I608" i="2"/>
  <c r="I604" i="2"/>
  <c r="I622" i="2"/>
  <c r="I607" i="2"/>
  <c r="I605" i="2"/>
  <c r="I552" i="2"/>
  <c r="I554" i="2"/>
  <c r="I553" i="2"/>
  <c r="I149" i="2"/>
  <c r="I150" i="2"/>
  <c r="I283" i="2"/>
  <c r="I281" i="2"/>
  <c r="I280" i="2"/>
  <c r="I284" i="2"/>
  <c r="I282" i="2"/>
  <c r="I173" i="2"/>
  <c r="I174" i="2"/>
  <c r="I172" i="2"/>
  <c r="I299" i="2"/>
  <c r="I329" i="2"/>
  <c r="I328" i="2"/>
  <c r="I292" i="2"/>
  <c r="I322" i="2"/>
  <c r="I167" i="2"/>
  <c r="I169" i="2"/>
  <c r="I166" i="2"/>
  <c r="I164" i="2"/>
  <c r="I170" i="2"/>
  <c r="I464" i="2"/>
  <c r="I466" i="2"/>
  <c r="I467" i="2"/>
  <c r="I465" i="2"/>
  <c r="I302" i="2"/>
  <c r="I298" i="2"/>
  <c r="I520" i="2"/>
  <c r="I516" i="2"/>
  <c r="I512" i="2"/>
  <c r="I508" i="2"/>
  <c r="I518" i="2"/>
  <c r="I514" i="2"/>
  <c r="I510" i="2"/>
  <c r="I519" i="2"/>
  <c r="I511" i="2"/>
  <c r="I515" i="2"/>
  <c r="I507" i="2"/>
  <c r="I513" i="2"/>
  <c r="I509" i="2"/>
  <c r="I517" i="2"/>
  <c r="I498" i="2"/>
  <c r="I495" i="2"/>
  <c r="I245" i="2"/>
  <c r="I246" i="2"/>
  <c r="I408" i="2"/>
  <c r="I404" i="2"/>
  <c r="I410" i="2"/>
  <c r="I406" i="2"/>
  <c r="I407" i="2"/>
  <c r="I411" i="2"/>
  <c r="I403" i="2"/>
  <c r="I409" i="2"/>
  <c r="I405" i="2"/>
  <c r="I37" i="2"/>
  <c r="I36" i="2"/>
  <c r="I189" i="2"/>
  <c r="I186" i="2"/>
  <c r="I596" i="2"/>
  <c r="I597" i="2"/>
  <c r="I416" i="2"/>
  <c r="I418" i="2"/>
  <c r="I417" i="2"/>
  <c r="I19" i="2"/>
  <c r="I15" i="2"/>
  <c r="I11" i="2"/>
  <c r="I7" i="2"/>
  <c r="I22" i="2"/>
  <c r="I18" i="2"/>
  <c r="I14" i="2"/>
  <c r="I10" i="2"/>
  <c r="I21" i="2"/>
  <c r="I17" i="2"/>
  <c r="I13" i="2"/>
  <c r="I9" i="2"/>
  <c r="I20" i="2"/>
  <c r="I16" i="2"/>
  <c r="I12" i="2"/>
  <c r="I8" i="2"/>
  <c r="I132" i="2"/>
  <c r="I130" i="2"/>
  <c r="I331" i="2"/>
  <c r="I323" i="2"/>
  <c r="I287" i="2"/>
  <c r="I325" i="2"/>
  <c r="I301" i="2"/>
  <c r="I297" i="2"/>
  <c r="I285" i="2"/>
  <c r="I286" i="2"/>
  <c r="I332" i="2"/>
  <c r="I324" i="2"/>
  <c r="I300" i="2"/>
  <c r="I330" i="2"/>
  <c r="I163" i="2"/>
  <c r="I192" i="2"/>
  <c r="I632" i="2"/>
  <c r="I633" i="2"/>
  <c r="I243" i="2"/>
  <c r="I244" i="2"/>
  <c r="I62" i="2"/>
  <c r="I93" i="2"/>
  <c r="I64" i="2"/>
  <c r="I60" i="2"/>
  <c r="I315" i="2"/>
  <c r="I317" i="2"/>
  <c r="I320" i="2"/>
  <c r="I316" i="2"/>
  <c r="I308" i="2"/>
  <c r="I306" i="2"/>
  <c r="I134" i="2"/>
  <c r="I133" i="2"/>
  <c r="I137" i="2"/>
  <c r="I504" i="2"/>
  <c r="I503" i="2"/>
  <c r="I235" i="2"/>
  <c r="I231" i="2"/>
  <c r="I227" i="2"/>
  <c r="I223" i="2"/>
  <c r="I219" i="2"/>
  <c r="I215" i="2"/>
  <c r="I211" i="2"/>
  <c r="I237" i="2"/>
  <c r="I233" i="2"/>
  <c r="I229" i="2"/>
  <c r="I225" i="2"/>
  <c r="I221" i="2"/>
  <c r="I217" i="2"/>
  <c r="I213" i="2"/>
  <c r="I232" i="2"/>
  <c r="I224" i="2"/>
  <c r="I216" i="2"/>
  <c r="I238" i="2"/>
  <c r="I230" i="2"/>
  <c r="I222" i="2"/>
  <c r="I214" i="2"/>
  <c r="I236" i="2"/>
  <c r="I228" i="2"/>
  <c r="I220" i="2"/>
  <c r="I212" i="2"/>
  <c r="I234" i="2"/>
  <c r="I226" i="2"/>
  <c r="I218" i="2"/>
  <c r="I210" i="2"/>
  <c r="I636" i="2"/>
  <c r="I638" i="2"/>
  <c r="I637" i="2"/>
  <c r="I400" i="2"/>
  <c r="I398" i="2"/>
  <c r="I399" i="2"/>
  <c r="I397" i="2"/>
  <c r="I606" i="2"/>
  <c r="I609" i="2"/>
  <c r="I241" i="2"/>
  <c r="I274" i="2"/>
  <c r="I242" i="2"/>
  <c r="I143" i="2"/>
  <c r="I139" i="2"/>
  <c r="I145" i="2"/>
  <c r="I140" i="2"/>
  <c r="I144" i="2"/>
  <c r="I142" i="2"/>
  <c r="I146" i="2"/>
  <c r="I141" i="2"/>
  <c r="I550" i="2"/>
  <c r="I549" i="2"/>
  <c r="I602" i="2"/>
  <c r="I603" i="2"/>
  <c r="I601" i="2"/>
  <c r="I548" i="2"/>
  <c r="I540" i="2"/>
  <c r="I536" i="2"/>
  <c r="I538" i="2"/>
  <c r="I539" i="2"/>
  <c r="I541" i="2"/>
  <c r="I537" i="2"/>
  <c r="I600" i="2"/>
  <c r="I598" i="2"/>
  <c r="I599" i="2"/>
  <c r="I152" i="2"/>
  <c r="I148" i="2"/>
  <c r="I460" i="2"/>
  <c r="I462" i="2"/>
  <c r="I463" i="2"/>
  <c r="I461" i="2"/>
  <c r="I171" i="2"/>
  <c r="I165" i="2"/>
  <c r="I168" i="2"/>
  <c r="I456" i="2"/>
  <c r="I452" i="2"/>
  <c r="I448" i="2"/>
  <c r="I444" i="2"/>
  <c r="I440" i="2"/>
  <c r="I436" i="2"/>
  <c r="I432" i="2"/>
  <c r="I428" i="2"/>
  <c r="I424" i="2"/>
  <c r="I454" i="2"/>
  <c r="I450" i="2"/>
  <c r="I446" i="2"/>
  <c r="I442" i="2"/>
  <c r="I438" i="2"/>
  <c r="I434" i="2"/>
  <c r="I430" i="2"/>
  <c r="I426" i="2"/>
  <c r="I422" i="2"/>
  <c r="I455" i="2"/>
  <c r="I447" i="2"/>
  <c r="I439" i="2"/>
  <c r="I431" i="2"/>
  <c r="I423" i="2"/>
  <c r="I451" i="2"/>
  <c r="I443" i="2"/>
  <c r="I435" i="2"/>
  <c r="I427" i="2"/>
  <c r="I449" i="2"/>
  <c r="I433" i="2"/>
  <c r="I445" i="2"/>
  <c r="I429" i="2"/>
  <c r="I441" i="2"/>
  <c r="I425" i="2"/>
  <c r="I453" i="2"/>
  <c r="I437" i="2"/>
  <c r="I421" i="2"/>
  <c r="I576" i="2"/>
  <c r="I572" i="2"/>
  <c r="I568" i="2"/>
  <c r="I564" i="2"/>
  <c r="I560" i="2"/>
  <c r="I556" i="2"/>
  <c r="I574" i="2"/>
  <c r="I570" i="2"/>
  <c r="I566" i="2"/>
  <c r="I562" i="2"/>
  <c r="I558" i="2"/>
  <c r="I575" i="2"/>
  <c r="I567" i="2"/>
  <c r="I559" i="2"/>
  <c r="I571" i="2"/>
  <c r="I563" i="2"/>
  <c r="I555" i="2"/>
  <c r="I577" i="2"/>
  <c r="I561" i="2"/>
  <c r="I573" i="2"/>
  <c r="I557" i="2"/>
  <c r="I569" i="2"/>
  <c r="I565" i="2"/>
  <c r="I135" i="2"/>
  <c r="I138" i="2"/>
  <c r="I136" i="2"/>
  <c r="I183" i="2"/>
  <c r="I185" i="2"/>
  <c r="I184" i="2"/>
  <c r="I402" i="2"/>
  <c r="I401" i="2"/>
  <c r="I620" i="2"/>
  <c r="I616" i="2"/>
  <c r="I612" i="2"/>
  <c r="I618" i="2"/>
  <c r="I614" i="2"/>
  <c r="I610" i="2"/>
  <c r="I615" i="2"/>
  <c r="I619" i="2"/>
  <c r="I611" i="2"/>
  <c r="I621" i="2"/>
  <c r="I617" i="2"/>
  <c r="I613" i="2"/>
  <c r="I492" i="2"/>
  <c r="I488" i="2"/>
  <c r="I484" i="2"/>
  <c r="I480" i="2"/>
  <c r="I476" i="2"/>
  <c r="I542" i="2"/>
  <c r="I494" i="2"/>
  <c r="I490" i="2"/>
  <c r="I486" i="2"/>
  <c r="I482" i="2"/>
  <c r="I478" i="2"/>
  <c r="I487" i="2"/>
  <c r="I479" i="2"/>
  <c r="I491" i="2"/>
  <c r="I483" i="2"/>
  <c r="I481" i="2"/>
  <c r="I493" i="2"/>
  <c r="I477" i="2"/>
  <c r="I489" i="2"/>
  <c r="I485" i="2"/>
  <c r="I191" i="2"/>
  <c r="I193" i="2"/>
  <c r="I177" i="2"/>
  <c r="I180" i="2"/>
  <c r="I592" i="2"/>
  <c r="I588" i="2"/>
  <c r="I584" i="2"/>
  <c r="I580" i="2"/>
  <c r="I594" i="2"/>
  <c r="I590" i="2"/>
  <c r="I586" i="2"/>
  <c r="I582" i="2"/>
  <c r="I578" i="2"/>
  <c r="I591" i="2"/>
  <c r="I583" i="2"/>
  <c r="I595" i="2"/>
  <c r="I587" i="2"/>
  <c r="I579" i="2"/>
  <c r="I593" i="2"/>
  <c r="I589" i="2"/>
  <c r="I585" i="2"/>
  <c r="I581" i="2"/>
  <c r="E67" i="1"/>
  <c r="I655" i="2"/>
  <c r="I653" i="2"/>
  <c r="I651" i="2"/>
  <c r="I649" i="2"/>
  <c r="I647" i="2"/>
  <c r="I645" i="2"/>
  <c r="I643" i="2"/>
  <c r="I641" i="2"/>
  <c r="I639" i="2"/>
  <c r="I654" i="2"/>
  <c r="I652" i="2"/>
  <c r="I650" i="2"/>
  <c r="I648" i="2"/>
  <c r="I646" i="2"/>
  <c r="I644" i="2"/>
  <c r="I642" i="2"/>
  <c r="I640" i="2"/>
  <c r="I277" i="2"/>
  <c r="I276" i="2"/>
  <c r="I23" i="2"/>
  <c r="I24" i="2"/>
  <c r="I190" i="2"/>
  <c r="I188" i="2"/>
  <c r="I628" i="2"/>
  <c r="I626" i="2"/>
  <c r="I627" i="2"/>
  <c r="I625" i="2"/>
  <c r="I496" i="2"/>
  <c r="I497" i="2"/>
  <c r="I420" i="2"/>
  <c r="I419" i="2"/>
  <c r="I35" i="2"/>
  <c r="I31" i="2"/>
  <c r="I27" i="2"/>
  <c r="I34" i="2"/>
  <c r="I30" i="2"/>
  <c r="I26" i="2"/>
  <c r="I33" i="2"/>
  <c r="I29" i="2"/>
  <c r="I25" i="2"/>
  <c r="I32" i="2"/>
  <c r="I28" i="2"/>
  <c r="H283" i="2"/>
  <c r="H284" i="2"/>
  <c r="H282" i="2"/>
  <c r="H280" i="2"/>
  <c r="H281" i="2"/>
  <c r="H329" i="2"/>
  <c r="H299" i="2"/>
  <c r="H328" i="2"/>
  <c r="H322" i="2"/>
  <c r="H467" i="2"/>
  <c r="H465" i="2"/>
  <c r="H466" i="2"/>
  <c r="H464" i="2"/>
  <c r="H302" i="2"/>
  <c r="H298" i="2"/>
  <c r="H292" i="2"/>
  <c r="H36" i="2"/>
  <c r="H37" i="2"/>
  <c r="H186" i="2"/>
  <c r="H189" i="2"/>
  <c r="H22" i="2"/>
  <c r="H18" i="2"/>
  <c r="H14" i="2"/>
  <c r="H10" i="2"/>
  <c r="H20" i="2"/>
  <c r="H16" i="2"/>
  <c r="H12" i="2"/>
  <c r="H8" i="2"/>
  <c r="H21" i="2"/>
  <c r="H13" i="2"/>
  <c r="H17" i="2"/>
  <c r="H11" i="2"/>
  <c r="H15" i="2"/>
  <c r="H7" i="2"/>
  <c r="H9" i="2"/>
  <c r="H19" i="2"/>
  <c r="H137" i="2"/>
  <c r="H133" i="2"/>
  <c r="H134" i="2"/>
  <c r="H274" i="2"/>
  <c r="H242" i="2"/>
  <c r="H241" i="2"/>
  <c r="H144" i="2"/>
  <c r="H140" i="2"/>
  <c r="H145" i="2"/>
  <c r="H141" i="2"/>
  <c r="H146" i="2"/>
  <c r="H142" i="2"/>
  <c r="H143" i="2"/>
  <c r="H139" i="2"/>
  <c r="H603" i="2"/>
  <c r="H601" i="2"/>
  <c r="H602" i="2"/>
  <c r="H541" i="2"/>
  <c r="H539" i="2"/>
  <c r="H537" i="2"/>
  <c r="H536" i="2"/>
  <c r="H548" i="2"/>
  <c r="H540" i="2"/>
  <c r="H538" i="2"/>
  <c r="H148" i="2"/>
  <c r="H152" i="2"/>
  <c r="H168" i="2"/>
  <c r="H171" i="2"/>
  <c r="H165" i="2"/>
  <c r="H577" i="2"/>
  <c r="H575" i="2"/>
  <c r="H573" i="2"/>
  <c r="H571" i="2"/>
  <c r="H569" i="2"/>
  <c r="H567" i="2"/>
  <c r="H565" i="2"/>
  <c r="H563" i="2"/>
  <c r="H561" i="2"/>
  <c r="H559" i="2"/>
  <c r="H557" i="2"/>
  <c r="H555" i="2"/>
  <c r="H576" i="2"/>
  <c r="H568" i="2"/>
  <c r="H560" i="2"/>
  <c r="H572" i="2"/>
  <c r="H564" i="2"/>
  <c r="H556" i="2"/>
  <c r="H570" i="2"/>
  <c r="H562" i="2"/>
  <c r="H574" i="2"/>
  <c r="H558" i="2"/>
  <c r="H566" i="2"/>
  <c r="H136" i="2"/>
  <c r="H138" i="2"/>
  <c r="H135" i="2"/>
  <c r="H185" i="2"/>
  <c r="H184" i="2"/>
  <c r="H183" i="2"/>
  <c r="H401" i="2"/>
  <c r="H402" i="2"/>
  <c r="H621" i="2"/>
  <c r="H619" i="2"/>
  <c r="H617" i="2"/>
  <c r="H615" i="2"/>
  <c r="H613" i="2"/>
  <c r="H611" i="2"/>
  <c r="H620" i="2"/>
  <c r="H618" i="2"/>
  <c r="H616" i="2"/>
  <c r="H614" i="2"/>
  <c r="H612" i="2"/>
  <c r="H610" i="2"/>
  <c r="H493" i="2"/>
  <c r="H491" i="2"/>
  <c r="H489" i="2"/>
  <c r="H487" i="2"/>
  <c r="H485" i="2"/>
  <c r="H483" i="2"/>
  <c r="H481" i="2"/>
  <c r="H479" i="2"/>
  <c r="H477" i="2"/>
  <c r="H488" i="2"/>
  <c r="H480" i="2"/>
  <c r="H492" i="2"/>
  <c r="H484" i="2"/>
  <c r="H476" i="2"/>
  <c r="H490" i="2"/>
  <c r="H482" i="2"/>
  <c r="H542" i="2"/>
  <c r="H486" i="2"/>
  <c r="H494" i="2"/>
  <c r="H478" i="2"/>
  <c r="H180" i="2"/>
  <c r="H193" i="2"/>
  <c r="H191" i="2"/>
  <c r="H177" i="2"/>
  <c r="H595" i="2"/>
  <c r="H593" i="2"/>
  <c r="H591" i="2"/>
  <c r="H589" i="2"/>
  <c r="H587" i="2"/>
  <c r="H585" i="2"/>
  <c r="H583" i="2"/>
  <c r="H581" i="2"/>
  <c r="H579" i="2"/>
  <c r="H594" i="2"/>
  <c r="H592" i="2"/>
  <c r="H584" i="2"/>
  <c r="H588" i="2"/>
  <c r="H580" i="2"/>
  <c r="H586" i="2"/>
  <c r="H578" i="2"/>
  <c r="H582" i="2"/>
  <c r="H590" i="2"/>
  <c r="H276" i="2"/>
  <c r="H277" i="2"/>
  <c r="H24" i="2"/>
  <c r="H23" i="2"/>
  <c r="H190" i="2"/>
  <c r="H188" i="2"/>
  <c r="H627" i="2"/>
  <c r="H625" i="2"/>
  <c r="H628" i="2"/>
  <c r="H626" i="2"/>
  <c r="H497" i="2"/>
  <c r="H496" i="2"/>
  <c r="H419" i="2"/>
  <c r="H420" i="2"/>
  <c r="H32" i="2"/>
  <c r="H26" i="2"/>
  <c r="H34" i="2"/>
  <c r="H30" i="2"/>
  <c r="H28" i="2"/>
  <c r="H29" i="2"/>
  <c r="H33" i="2"/>
  <c r="H27" i="2"/>
  <c r="H31" i="2"/>
  <c r="H25" i="2"/>
  <c r="H35" i="2"/>
  <c r="H174" i="2"/>
  <c r="H172" i="2"/>
  <c r="H173" i="2"/>
  <c r="H166" i="2"/>
  <c r="H167" i="2"/>
  <c r="H170" i="2"/>
  <c r="H164" i="2"/>
  <c r="H169" i="2"/>
  <c r="H519" i="2"/>
  <c r="H517" i="2"/>
  <c r="H515" i="2"/>
  <c r="H513" i="2"/>
  <c r="H511" i="2"/>
  <c r="H509" i="2"/>
  <c r="H507" i="2"/>
  <c r="H520" i="2"/>
  <c r="H512" i="2"/>
  <c r="H516" i="2"/>
  <c r="H508" i="2"/>
  <c r="H514" i="2"/>
  <c r="H510" i="2"/>
  <c r="H518" i="2"/>
  <c r="H495" i="2"/>
  <c r="H498" i="2"/>
  <c r="H246" i="2"/>
  <c r="H245" i="2"/>
  <c r="H411" i="2"/>
  <c r="H409" i="2"/>
  <c r="H407" i="2"/>
  <c r="H405" i="2"/>
  <c r="H403" i="2"/>
  <c r="H410" i="2"/>
  <c r="H408" i="2"/>
  <c r="H406" i="2"/>
  <c r="H404" i="2"/>
  <c r="H597" i="2"/>
  <c r="H596" i="2"/>
  <c r="H417" i="2"/>
  <c r="H418" i="2"/>
  <c r="H416" i="2"/>
  <c r="H331" i="2"/>
  <c r="H332" i="2"/>
  <c r="H301" i="2"/>
  <c r="H287" i="2"/>
  <c r="H324" i="2"/>
  <c r="H300" i="2"/>
  <c r="H286" i="2"/>
  <c r="H330" i="2"/>
  <c r="H325" i="2"/>
  <c r="H323" i="2"/>
  <c r="H297" i="2"/>
  <c r="H285" i="2"/>
  <c r="H62" i="2"/>
  <c r="H64" i="2"/>
  <c r="H60" i="2"/>
  <c r="H93" i="2"/>
  <c r="H192" i="2"/>
  <c r="H163" i="2"/>
  <c r="H308" i="2"/>
  <c r="H306" i="2"/>
  <c r="H320" i="2"/>
  <c r="H316" i="2"/>
  <c r="H317" i="2"/>
  <c r="H315" i="2"/>
  <c r="H503" i="2"/>
  <c r="H504" i="2"/>
  <c r="H236" i="2"/>
  <c r="H232" i="2"/>
  <c r="H228" i="2"/>
  <c r="H224" i="2"/>
  <c r="H220" i="2"/>
  <c r="H216" i="2"/>
  <c r="H212" i="2"/>
  <c r="H235" i="2"/>
  <c r="H231" i="2"/>
  <c r="H227" i="2"/>
  <c r="H223" i="2"/>
  <c r="H219" i="2"/>
  <c r="H215" i="2"/>
  <c r="H211" i="2"/>
  <c r="H238" i="2"/>
  <c r="H234" i="2"/>
  <c r="H230" i="2"/>
  <c r="H226" i="2"/>
  <c r="H222" i="2"/>
  <c r="H218" i="2"/>
  <c r="H214" i="2"/>
  <c r="H210" i="2"/>
  <c r="H237" i="2"/>
  <c r="H233" i="2"/>
  <c r="H229" i="2"/>
  <c r="H225" i="2"/>
  <c r="H221" i="2"/>
  <c r="H217" i="2"/>
  <c r="H213" i="2"/>
  <c r="H637" i="2"/>
  <c r="H638" i="2"/>
  <c r="H636" i="2"/>
  <c r="H399" i="2"/>
  <c r="H397" i="2"/>
  <c r="H400" i="2"/>
  <c r="H398" i="2"/>
  <c r="H609" i="2"/>
  <c r="H606" i="2"/>
  <c r="H549" i="2"/>
  <c r="H550" i="2"/>
  <c r="H599" i="2"/>
  <c r="H600" i="2"/>
  <c r="H598" i="2"/>
  <c r="H463" i="2"/>
  <c r="H461" i="2"/>
  <c r="H462" i="2"/>
  <c r="H460" i="2"/>
  <c r="H455" i="2"/>
  <c r="H453" i="2"/>
  <c r="H451" i="2"/>
  <c r="H449" i="2"/>
  <c r="H447" i="2"/>
  <c r="H445" i="2"/>
  <c r="H443" i="2"/>
  <c r="H441" i="2"/>
  <c r="H439" i="2"/>
  <c r="H437" i="2"/>
  <c r="H435" i="2"/>
  <c r="H433" i="2"/>
  <c r="H431" i="2"/>
  <c r="H429" i="2"/>
  <c r="H427" i="2"/>
  <c r="H425" i="2"/>
  <c r="H423" i="2"/>
  <c r="H421" i="2"/>
  <c r="H456" i="2"/>
  <c r="H454" i="2"/>
  <c r="H452" i="2"/>
  <c r="H450" i="2"/>
  <c r="H448" i="2"/>
  <c r="H446" i="2"/>
  <c r="H444" i="2"/>
  <c r="H442" i="2"/>
  <c r="H440" i="2"/>
  <c r="H438" i="2"/>
  <c r="H436" i="2"/>
  <c r="H434" i="2"/>
  <c r="H432" i="2"/>
  <c r="H430" i="2"/>
  <c r="H428" i="2"/>
  <c r="H426" i="2"/>
  <c r="H424" i="2"/>
  <c r="H422" i="2"/>
  <c r="H633" i="2"/>
  <c r="H632" i="2"/>
  <c r="H244" i="2"/>
  <c r="H243" i="2"/>
  <c r="H475" i="2"/>
  <c r="H473" i="2"/>
  <c r="H471" i="2"/>
  <c r="H469" i="2"/>
  <c r="H472" i="2"/>
  <c r="H474" i="2"/>
  <c r="H470" i="2"/>
  <c r="H132" i="2"/>
  <c r="H130" i="2"/>
  <c r="H339" i="2"/>
  <c r="H337" i="2"/>
  <c r="H335" i="2"/>
  <c r="H333" i="2"/>
  <c r="H338" i="2"/>
  <c r="H336" i="2"/>
  <c r="H334" i="2"/>
  <c r="H290" i="2"/>
  <c r="H291" i="2"/>
  <c r="H326" i="2"/>
  <c r="H293" i="2"/>
  <c r="H289" i="2"/>
  <c r="H260" i="2"/>
  <c r="H258" i="2"/>
  <c r="H254" i="2"/>
  <c r="H250" i="2"/>
  <c r="H257" i="2"/>
  <c r="H253" i="2"/>
  <c r="H249" i="2"/>
  <c r="H256" i="2"/>
  <c r="H252" i="2"/>
  <c r="H248" i="2"/>
  <c r="H259" i="2"/>
  <c r="H255" i="2"/>
  <c r="H251" i="2"/>
  <c r="H247" i="2"/>
  <c r="H535" i="2"/>
  <c r="H533" i="2"/>
  <c r="H531" i="2"/>
  <c r="H529" i="2"/>
  <c r="H527" i="2"/>
  <c r="H525" i="2"/>
  <c r="H523" i="2"/>
  <c r="H521" i="2"/>
  <c r="H528" i="2"/>
  <c r="H532" i="2"/>
  <c r="H524" i="2"/>
  <c r="H522" i="2"/>
  <c r="H530" i="2"/>
  <c r="H534" i="2"/>
  <c r="H526" i="2"/>
  <c r="H318" i="2"/>
  <c r="H312" i="2"/>
  <c r="H319" i="2"/>
  <c r="H313" i="2"/>
  <c r="H309" i="2"/>
  <c r="H305" i="2"/>
  <c r="H279" i="2"/>
  <c r="H314" i="2"/>
  <c r="H310" i="2"/>
  <c r="H304" i="2"/>
  <c r="H321" i="2"/>
  <c r="H311" i="2"/>
  <c r="H307" i="2"/>
  <c r="H303" i="2"/>
  <c r="H94" i="2"/>
  <c r="H90" i="2"/>
  <c r="H86" i="2"/>
  <c r="H82" i="2"/>
  <c r="H78" i="2"/>
  <c r="H66" i="2"/>
  <c r="H58" i="2"/>
  <c r="H89" i="2"/>
  <c r="H85" i="2"/>
  <c r="H83" i="2"/>
  <c r="H79" i="2"/>
  <c r="H75" i="2"/>
  <c r="H67" i="2"/>
  <c r="H96" i="2"/>
  <c r="H92" i="2"/>
  <c r="H88" i="2"/>
  <c r="H84" i="2"/>
  <c r="H80" i="2"/>
  <c r="H76" i="2"/>
  <c r="H95" i="2"/>
  <c r="H91" i="2"/>
  <c r="H87" i="2"/>
  <c r="H81" i="2"/>
  <c r="H77" i="2"/>
  <c r="H59" i="2"/>
  <c r="H38" i="2"/>
  <c r="H39" i="2"/>
  <c r="H635" i="2"/>
  <c r="H634" i="2"/>
  <c r="H74" i="2"/>
  <c r="H70" i="2"/>
  <c r="H54" i="2"/>
  <c r="H50" i="2"/>
  <c r="H46" i="2"/>
  <c r="H42" i="2"/>
  <c r="H63" i="2"/>
  <c r="H72" i="2"/>
  <c r="H68" i="2"/>
  <c r="H56" i="2"/>
  <c r="H52" i="2"/>
  <c r="H48" i="2"/>
  <c r="H44" i="2"/>
  <c r="H73" i="2"/>
  <c r="H69" i="2"/>
  <c r="H65" i="2"/>
  <c r="H61" i="2"/>
  <c r="H53" i="2"/>
  <c r="H45" i="2"/>
  <c r="H43" i="2"/>
  <c r="H55" i="2"/>
  <c r="H47" i="2"/>
  <c r="H57" i="2"/>
  <c r="H49" i="2"/>
  <c r="H41" i="2"/>
  <c r="H51" i="2"/>
  <c r="H208" i="2"/>
  <c r="H204" i="2"/>
  <c r="H200" i="2"/>
  <c r="H196" i="2"/>
  <c r="H207" i="2"/>
  <c r="H203" i="2"/>
  <c r="H199" i="2"/>
  <c r="H206" i="2"/>
  <c r="H202" i="2"/>
  <c r="H198" i="2"/>
  <c r="H209" i="2"/>
  <c r="H205" i="2"/>
  <c r="H201" i="2"/>
  <c r="H197" i="2"/>
  <c r="H195" i="2"/>
  <c r="H158" i="2"/>
  <c r="H154" i="2"/>
  <c r="H159" i="2"/>
  <c r="H153" i="2"/>
  <c r="H156" i="2"/>
  <c r="H157" i="2"/>
  <c r="H413" i="2"/>
  <c r="H412" i="2"/>
  <c r="H261" i="2"/>
  <c r="H262" i="2"/>
  <c r="H263" i="2"/>
  <c r="H126" i="2"/>
  <c r="H122" i="2"/>
  <c r="H118" i="2"/>
  <c r="H114" i="2"/>
  <c r="H110" i="2"/>
  <c r="H106" i="2"/>
  <c r="H102" i="2"/>
  <c r="H98" i="2"/>
  <c r="H129" i="2"/>
  <c r="H125" i="2"/>
  <c r="H121" i="2"/>
  <c r="H117" i="2"/>
  <c r="H113" i="2"/>
  <c r="H109" i="2"/>
  <c r="H105" i="2"/>
  <c r="H101" i="2"/>
  <c r="H97" i="2"/>
  <c r="H128" i="2"/>
  <c r="H124" i="2"/>
  <c r="H120" i="2"/>
  <c r="H116" i="2"/>
  <c r="H112" i="2"/>
  <c r="H108" i="2"/>
  <c r="H104" i="2"/>
  <c r="H100" i="2"/>
  <c r="H127" i="2"/>
  <c r="H123" i="2"/>
  <c r="H119" i="2"/>
  <c r="H115" i="2"/>
  <c r="H111" i="2"/>
  <c r="H107" i="2"/>
  <c r="H103" i="2"/>
  <c r="H99" i="2"/>
  <c r="H162" i="2"/>
  <c r="H160" i="2"/>
  <c r="H161" i="2"/>
  <c r="H607" i="2"/>
  <c r="H605" i="2"/>
  <c r="H624" i="2"/>
  <c r="H622" i="2"/>
  <c r="H608" i="2"/>
  <c r="H604" i="2"/>
  <c r="H553" i="2"/>
  <c r="H552" i="2"/>
  <c r="H554" i="2"/>
  <c r="H149" i="2"/>
  <c r="H150" i="2"/>
  <c r="E12" i="1"/>
  <c r="E28" i="1"/>
  <c r="E37" i="1"/>
  <c r="E46" i="1"/>
  <c r="E55" i="1"/>
  <c r="E63" i="1"/>
  <c r="E124" i="1"/>
  <c r="E132" i="1"/>
  <c r="E20" i="1"/>
  <c r="E89" i="1"/>
  <c r="E130" i="1"/>
  <c r="E11" i="1"/>
  <c r="E19" i="1"/>
  <c r="E27" i="1"/>
  <c r="E36" i="1"/>
  <c r="E45" i="1"/>
  <c r="E54" i="1"/>
  <c r="E62" i="1"/>
  <c r="E82" i="1"/>
  <c r="E91" i="1"/>
  <c r="E100" i="1"/>
  <c r="E108" i="1"/>
  <c r="E116" i="1"/>
  <c r="E106" i="1"/>
  <c r="E114" i="1"/>
  <c r="E122" i="1"/>
  <c r="E134" i="1"/>
  <c r="E73" i="1"/>
  <c r="E10" i="1"/>
  <c r="E18" i="1"/>
  <c r="E26" i="1"/>
  <c r="E35" i="1"/>
  <c r="E44" i="1"/>
  <c r="E53" i="1"/>
  <c r="E61" i="1"/>
  <c r="E72" i="1"/>
  <c r="E80" i="1"/>
  <c r="E98" i="1"/>
  <c r="E81" i="1"/>
  <c r="E90" i="1"/>
  <c r="E99" i="1"/>
  <c r="E107" i="1"/>
  <c r="E115" i="1"/>
  <c r="E123" i="1"/>
  <c r="E131" i="1"/>
  <c r="E22" i="1"/>
  <c r="E30" i="1"/>
  <c r="E40" i="1"/>
  <c r="E48" i="1"/>
  <c r="E57" i="1"/>
  <c r="E65" i="1"/>
  <c r="E68" i="1"/>
  <c r="E76" i="1"/>
  <c r="E84" i="1"/>
  <c r="E93" i="1"/>
  <c r="E102" i="1"/>
  <c r="E110" i="1"/>
  <c r="E118" i="1"/>
  <c r="E126" i="1"/>
  <c r="E14" i="1"/>
  <c r="E9" i="1"/>
  <c r="E17" i="1"/>
  <c r="E25" i="1"/>
  <c r="E34" i="1"/>
  <c r="E43" i="1"/>
  <c r="E52" i="1"/>
  <c r="E60" i="1"/>
  <c r="E71" i="1"/>
  <c r="E79" i="1"/>
  <c r="E88" i="1"/>
  <c r="E96" i="1"/>
  <c r="E105" i="1"/>
  <c r="E113" i="1"/>
  <c r="E121" i="1"/>
  <c r="E129" i="1"/>
  <c r="E6" i="1"/>
  <c r="E7" i="1"/>
  <c r="E15" i="1"/>
  <c r="E23" i="1"/>
  <c r="E31" i="1"/>
  <c r="E41" i="1"/>
  <c r="E50" i="1"/>
  <c r="E58" i="1"/>
  <c r="E66" i="1"/>
  <c r="E69" i="1"/>
  <c r="E77" i="1"/>
  <c r="E85" i="1"/>
  <c r="E94" i="1"/>
  <c r="E103" i="1"/>
  <c r="E111" i="1"/>
  <c r="E119" i="1"/>
  <c r="E127" i="1"/>
  <c r="E135" i="1"/>
  <c r="E13" i="1"/>
  <c r="E21" i="1"/>
  <c r="E29" i="1"/>
  <c r="E39" i="1"/>
  <c r="E47" i="1"/>
  <c r="E56" i="1"/>
  <c r="E64" i="1"/>
  <c r="E75" i="1"/>
  <c r="E83" i="1"/>
  <c r="E92" i="1"/>
  <c r="E101" i="1"/>
  <c r="E109" i="1"/>
  <c r="E117" i="1"/>
  <c r="E125" i="1"/>
  <c r="E133" i="1"/>
  <c r="E5" i="1"/>
  <c r="E8" i="1"/>
  <c r="E16" i="1"/>
  <c r="E24" i="1"/>
  <c r="E33" i="1"/>
  <c r="E42" i="1"/>
  <c r="E51" i="1"/>
  <c r="E59" i="1"/>
  <c r="E70" i="1"/>
  <c r="E78" i="1"/>
  <c r="E86" i="1"/>
  <c r="E95" i="1"/>
  <c r="E104" i="1"/>
  <c r="E112" i="1"/>
  <c r="E120" i="1"/>
  <c r="E128" i="1"/>
  <c r="E136" i="1"/>
  <c r="O67" i="1"/>
  <c r="N67" i="1"/>
  <c r="AA396" i="2"/>
  <c r="Z396" i="2"/>
  <c r="W396" i="2"/>
  <c r="R396" i="2"/>
  <c r="S396" i="2" s="1"/>
  <c r="M396" i="2"/>
  <c r="L396" i="2"/>
  <c r="AA151" i="2"/>
  <c r="Z151" i="2"/>
  <c r="R151" i="2"/>
  <c r="S151" i="2" s="1"/>
  <c r="M151" i="2"/>
  <c r="L151" i="2"/>
  <c r="Q110" i="1"/>
  <c r="Q14" i="1"/>
  <c r="R3" i="1" l="1"/>
  <c r="T396" i="2"/>
  <c r="U396" i="2"/>
  <c r="Y396" i="2" s="1"/>
  <c r="V396" i="2"/>
  <c r="X396" i="2"/>
  <c r="X151" i="2"/>
  <c r="U151" i="2"/>
  <c r="Y151" i="2" s="1"/>
  <c r="W151" i="2"/>
  <c r="N110" i="1"/>
  <c r="N14" i="1"/>
  <c r="Q23" i="1"/>
  <c r="O110" i="1" l="1"/>
  <c r="O14" i="1"/>
  <c r="N23" i="1"/>
  <c r="J396" i="2" l="1"/>
  <c r="G396" i="2"/>
  <c r="J151" i="2"/>
  <c r="G151" i="2"/>
  <c r="O23" i="1"/>
  <c r="AA411" i="2" l="1"/>
  <c r="Z411" i="2"/>
  <c r="R411" i="2"/>
  <c r="W411" i="2" s="1"/>
  <c r="M411" i="2"/>
  <c r="L411" i="2"/>
  <c r="AA410" i="2"/>
  <c r="Z410" i="2"/>
  <c r="R410" i="2"/>
  <c r="S410" i="2" s="1"/>
  <c r="M410" i="2"/>
  <c r="L410" i="2"/>
  <c r="AA409" i="2"/>
  <c r="Z409" i="2"/>
  <c r="R409" i="2"/>
  <c r="W409" i="2" s="1"/>
  <c r="M409" i="2"/>
  <c r="L409" i="2"/>
  <c r="AA408" i="2"/>
  <c r="Z408" i="2"/>
  <c r="R408" i="2"/>
  <c r="S408" i="2" s="1"/>
  <c r="M408" i="2"/>
  <c r="L408" i="2"/>
  <c r="AA407" i="2"/>
  <c r="Z407" i="2"/>
  <c r="R407" i="2"/>
  <c r="W407" i="2" s="1"/>
  <c r="M407" i="2"/>
  <c r="L407" i="2"/>
  <c r="AA406" i="2"/>
  <c r="Z406" i="2"/>
  <c r="R406" i="2"/>
  <c r="S406" i="2" s="1"/>
  <c r="M406" i="2"/>
  <c r="L406" i="2"/>
  <c r="AA405" i="2"/>
  <c r="Z405" i="2"/>
  <c r="R405" i="2"/>
  <c r="W405" i="2" s="1"/>
  <c r="M405" i="2"/>
  <c r="L405" i="2"/>
  <c r="AA404" i="2"/>
  <c r="Z404" i="2"/>
  <c r="R404" i="2"/>
  <c r="S404" i="2" s="1"/>
  <c r="M404" i="2"/>
  <c r="L404" i="2"/>
  <c r="P91" i="1"/>
  <c r="Q91" i="1"/>
  <c r="U407" i="2" l="1"/>
  <c r="Y407" i="2" s="1"/>
  <c r="X407" i="2"/>
  <c r="X410" i="2"/>
  <c r="X405" i="2"/>
  <c r="X406" i="2"/>
  <c r="U411" i="2"/>
  <c r="Y411" i="2" s="1"/>
  <c r="U405" i="2"/>
  <c r="Y405" i="2" s="1"/>
  <c r="X411" i="2"/>
  <c r="X404" i="2"/>
  <c r="U409" i="2"/>
  <c r="Y409" i="2" s="1"/>
  <c r="X409" i="2"/>
  <c r="X408" i="2"/>
  <c r="G411" i="2"/>
  <c r="U408" i="2"/>
  <c r="Y408" i="2" s="1"/>
  <c r="U410" i="2"/>
  <c r="Y410" i="2" s="1"/>
  <c r="J411" i="2"/>
  <c r="U406" i="2"/>
  <c r="Y406" i="2" s="1"/>
  <c r="W404" i="2"/>
  <c r="S405" i="2"/>
  <c r="W406" i="2"/>
  <c r="S407" i="2"/>
  <c r="W408" i="2"/>
  <c r="S409" i="2"/>
  <c r="W410" i="2"/>
  <c r="S411" i="2"/>
  <c r="O91" i="1"/>
  <c r="U404" i="2"/>
  <c r="Y404" i="2" s="1"/>
  <c r="P17" i="1"/>
  <c r="Q17" i="1"/>
  <c r="N91" i="1" l="1"/>
  <c r="J409" i="2"/>
  <c r="G409" i="2"/>
  <c r="J404" i="2"/>
  <c r="G404" i="2"/>
  <c r="J405" i="2"/>
  <c r="G405" i="2"/>
  <c r="J406" i="2"/>
  <c r="G406" i="2"/>
  <c r="J408" i="2"/>
  <c r="G408" i="2"/>
  <c r="J410" i="2"/>
  <c r="G410" i="2"/>
  <c r="J407" i="2"/>
  <c r="G407" i="2"/>
  <c r="N17" i="1"/>
  <c r="AA35" i="2"/>
  <c r="Z35" i="2"/>
  <c r="W35" i="2"/>
  <c r="R35" i="2"/>
  <c r="S35" i="2" s="1"/>
  <c r="M35" i="2"/>
  <c r="L35" i="2"/>
  <c r="G35" i="2"/>
  <c r="AA34" i="2"/>
  <c r="Z34" i="2"/>
  <c r="W34" i="2"/>
  <c r="R34" i="2"/>
  <c r="T34" i="2" s="1"/>
  <c r="M34" i="2"/>
  <c r="L34" i="2"/>
  <c r="G34" i="2"/>
  <c r="AA33" i="2"/>
  <c r="Z33" i="2"/>
  <c r="W33" i="2"/>
  <c r="R33" i="2"/>
  <c r="X33" i="2" s="1"/>
  <c r="M33" i="2"/>
  <c r="L33" i="2"/>
  <c r="G33" i="2"/>
  <c r="AA32" i="2"/>
  <c r="Z32" i="2"/>
  <c r="W32" i="2"/>
  <c r="R32" i="2"/>
  <c r="U32" i="2" s="1"/>
  <c r="Y32" i="2" s="1"/>
  <c r="M32" i="2"/>
  <c r="L32" i="2"/>
  <c r="G32" i="2"/>
  <c r="AA31" i="2"/>
  <c r="Z31" i="2"/>
  <c r="W31" i="2"/>
  <c r="R31" i="2"/>
  <c r="S31" i="2" s="1"/>
  <c r="M31" i="2"/>
  <c r="L31" i="2"/>
  <c r="G31" i="2"/>
  <c r="AA30" i="2"/>
  <c r="Z30" i="2"/>
  <c r="W30" i="2"/>
  <c r="R30" i="2"/>
  <c r="V30" i="2" s="1"/>
  <c r="M30" i="2"/>
  <c r="L30" i="2"/>
  <c r="G30" i="2"/>
  <c r="AA29" i="2"/>
  <c r="Z29" i="2"/>
  <c r="W29" i="2"/>
  <c r="R29" i="2"/>
  <c r="V29" i="2" s="1"/>
  <c r="M29" i="2"/>
  <c r="L29" i="2"/>
  <c r="G29" i="2"/>
  <c r="AA28" i="2"/>
  <c r="Z28" i="2"/>
  <c r="W28" i="2"/>
  <c r="R28" i="2"/>
  <c r="X28" i="2" s="1"/>
  <c r="M28" i="2"/>
  <c r="L28" i="2"/>
  <c r="G28" i="2"/>
  <c r="AA27" i="2"/>
  <c r="Z27" i="2"/>
  <c r="R27" i="2"/>
  <c r="S27" i="2" s="1"/>
  <c r="M27" i="2"/>
  <c r="L27" i="2"/>
  <c r="G27" i="2"/>
  <c r="AA26" i="2"/>
  <c r="Z26" i="2"/>
  <c r="R26" i="2"/>
  <c r="W26" i="2" s="1"/>
  <c r="M26" i="2"/>
  <c r="L26" i="2"/>
  <c r="G26" i="2"/>
  <c r="AA22" i="2"/>
  <c r="Z22" i="2"/>
  <c r="W22" i="2"/>
  <c r="R22" i="2"/>
  <c r="X22" i="2" s="1"/>
  <c r="M22" i="2"/>
  <c r="L22" i="2"/>
  <c r="G22" i="2"/>
  <c r="AA21" i="2"/>
  <c r="Z21" i="2"/>
  <c r="W21" i="2"/>
  <c r="R21" i="2"/>
  <c r="V21" i="2" s="1"/>
  <c r="M21" i="2"/>
  <c r="L21" i="2"/>
  <c r="G21" i="2"/>
  <c r="AA20" i="2"/>
  <c r="Z20" i="2"/>
  <c r="W20" i="2"/>
  <c r="R20" i="2"/>
  <c r="T20" i="2" s="1"/>
  <c r="M20" i="2"/>
  <c r="L20" i="2"/>
  <c r="G20" i="2"/>
  <c r="AA19" i="2"/>
  <c r="Z19" i="2"/>
  <c r="W19" i="2"/>
  <c r="R19" i="2"/>
  <c r="T19" i="2" s="1"/>
  <c r="M19" i="2"/>
  <c r="L19" i="2"/>
  <c r="G19" i="2"/>
  <c r="AA18" i="2"/>
  <c r="Z18" i="2"/>
  <c r="W18" i="2"/>
  <c r="R18" i="2"/>
  <c r="T18" i="2" s="1"/>
  <c r="M18" i="2"/>
  <c r="L18" i="2"/>
  <c r="G18" i="2"/>
  <c r="AA17" i="2"/>
  <c r="Z17" i="2"/>
  <c r="W17" i="2"/>
  <c r="R17" i="2"/>
  <c r="U17" i="2" s="1"/>
  <c r="Y17" i="2" s="1"/>
  <c r="M17" i="2"/>
  <c r="L17" i="2"/>
  <c r="G17" i="2"/>
  <c r="AA16" i="2"/>
  <c r="Z16" i="2"/>
  <c r="W16" i="2"/>
  <c r="R16" i="2"/>
  <c r="T16" i="2" s="1"/>
  <c r="M16" i="2"/>
  <c r="L16" i="2"/>
  <c r="G16" i="2"/>
  <c r="AA15" i="2"/>
  <c r="Z15" i="2"/>
  <c r="W15" i="2"/>
  <c r="R15" i="2"/>
  <c r="S15" i="2" s="1"/>
  <c r="M15" i="2"/>
  <c r="L15" i="2"/>
  <c r="G15" i="2"/>
  <c r="AA14" i="2"/>
  <c r="Z14" i="2"/>
  <c r="W14" i="2"/>
  <c r="R14" i="2"/>
  <c r="V14" i="2" s="1"/>
  <c r="M14" i="2"/>
  <c r="L14" i="2"/>
  <c r="G14" i="2"/>
  <c r="AA13" i="2"/>
  <c r="Z13" i="2"/>
  <c r="W13" i="2"/>
  <c r="R13" i="2"/>
  <c r="V13" i="2" s="1"/>
  <c r="M13" i="2"/>
  <c r="L13" i="2"/>
  <c r="G13" i="2"/>
  <c r="AA12" i="2"/>
  <c r="Z12" i="2"/>
  <c r="W12" i="2"/>
  <c r="R12" i="2"/>
  <c r="T12" i="2" s="1"/>
  <c r="M12" i="2"/>
  <c r="L12" i="2"/>
  <c r="G12" i="2"/>
  <c r="AA11" i="2"/>
  <c r="Z11" i="2"/>
  <c r="W11" i="2"/>
  <c r="R11" i="2"/>
  <c r="T11" i="2" s="1"/>
  <c r="M11" i="2"/>
  <c r="L11" i="2"/>
  <c r="G11" i="2"/>
  <c r="AA10" i="2"/>
  <c r="Z10" i="2"/>
  <c r="W10" i="2"/>
  <c r="R10" i="2"/>
  <c r="T10" i="2" s="1"/>
  <c r="M10" i="2"/>
  <c r="L10" i="2"/>
  <c r="G10" i="2"/>
  <c r="AA9" i="2"/>
  <c r="Z9" i="2"/>
  <c r="W9" i="2"/>
  <c r="R9" i="2"/>
  <c r="S9" i="2" s="1"/>
  <c r="M9" i="2"/>
  <c r="L9" i="2"/>
  <c r="G9" i="2"/>
  <c r="AA8" i="2"/>
  <c r="Z8" i="2"/>
  <c r="W8" i="2"/>
  <c r="R8" i="2"/>
  <c r="X8" i="2" s="1"/>
  <c r="M8" i="2"/>
  <c r="L8" i="2"/>
  <c r="G8" i="2"/>
  <c r="AA39" i="2"/>
  <c r="Z39" i="2"/>
  <c r="W39" i="2"/>
  <c r="R39" i="2"/>
  <c r="X39" i="2" s="1"/>
  <c r="M39" i="2"/>
  <c r="L39" i="2"/>
  <c r="AA129" i="2"/>
  <c r="Z129" i="2"/>
  <c r="W129" i="2"/>
  <c r="R129" i="2"/>
  <c r="V129" i="2" s="1"/>
  <c r="M129" i="2"/>
  <c r="L129" i="2"/>
  <c r="AA128" i="2"/>
  <c r="Z128" i="2"/>
  <c r="W128" i="2"/>
  <c r="R128" i="2"/>
  <c r="X128" i="2" s="1"/>
  <c r="M128" i="2"/>
  <c r="L128" i="2"/>
  <c r="AA127" i="2"/>
  <c r="Z127" i="2"/>
  <c r="W127" i="2"/>
  <c r="R127" i="2"/>
  <c r="T127" i="2" s="1"/>
  <c r="M127" i="2"/>
  <c r="L127" i="2"/>
  <c r="AA126" i="2"/>
  <c r="Z126" i="2"/>
  <c r="W126" i="2"/>
  <c r="R126" i="2"/>
  <c r="X126" i="2" s="1"/>
  <c r="M126" i="2"/>
  <c r="L126" i="2"/>
  <c r="AA125" i="2"/>
  <c r="Z125" i="2"/>
  <c r="W125" i="2"/>
  <c r="R125" i="2"/>
  <c r="V125" i="2" s="1"/>
  <c r="M125" i="2"/>
  <c r="L125" i="2"/>
  <c r="AA124" i="2"/>
  <c r="Z124" i="2"/>
  <c r="W124" i="2"/>
  <c r="R124" i="2"/>
  <c r="M124" i="2"/>
  <c r="L124" i="2"/>
  <c r="AA123" i="2"/>
  <c r="Z123" i="2"/>
  <c r="W123" i="2"/>
  <c r="R123" i="2"/>
  <c r="M123" i="2"/>
  <c r="L123" i="2"/>
  <c r="AA122" i="2"/>
  <c r="Z122" i="2"/>
  <c r="W122" i="2"/>
  <c r="R122" i="2"/>
  <c r="X122" i="2" s="1"/>
  <c r="M122" i="2"/>
  <c r="L122" i="2"/>
  <c r="AA121" i="2"/>
  <c r="Z121" i="2"/>
  <c r="W121" i="2"/>
  <c r="R121" i="2"/>
  <c r="U121" i="2" s="1"/>
  <c r="Y121" i="2" s="1"/>
  <c r="M121" i="2"/>
  <c r="L121" i="2"/>
  <c r="AA120" i="2"/>
  <c r="Z120" i="2"/>
  <c r="W120" i="2"/>
  <c r="R120" i="2"/>
  <c r="X120" i="2" s="1"/>
  <c r="M120" i="2"/>
  <c r="L120" i="2"/>
  <c r="AA119" i="2"/>
  <c r="Z119" i="2"/>
  <c r="W119" i="2"/>
  <c r="R119" i="2"/>
  <c r="U119" i="2" s="1"/>
  <c r="Y119" i="2" s="1"/>
  <c r="M119" i="2"/>
  <c r="L119" i="2"/>
  <c r="AA118" i="2"/>
  <c r="Z118" i="2"/>
  <c r="W118" i="2"/>
  <c r="R118" i="2"/>
  <c r="X118" i="2" s="1"/>
  <c r="M118" i="2"/>
  <c r="L118" i="2"/>
  <c r="AA117" i="2"/>
  <c r="Z117" i="2"/>
  <c r="W117" i="2"/>
  <c r="R117" i="2"/>
  <c r="V117" i="2" s="1"/>
  <c r="M117" i="2"/>
  <c r="L117" i="2"/>
  <c r="AA116" i="2"/>
  <c r="Z116" i="2"/>
  <c r="W116" i="2"/>
  <c r="R116" i="2"/>
  <c r="M116" i="2"/>
  <c r="L116" i="2"/>
  <c r="AA115" i="2"/>
  <c r="Z115" i="2"/>
  <c r="W115" i="2"/>
  <c r="R115" i="2"/>
  <c r="M115" i="2"/>
  <c r="L115" i="2"/>
  <c r="AA114" i="2"/>
  <c r="Z114" i="2"/>
  <c r="W114" i="2"/>
  <c r="R114" i="2"/>
  <c r="U114" i="2" s="1"/>
  <c r="Y114" i="2" s="1"/>
  <c r="M114" i="2"/>
  <c r="L114" i="2"/>
  <c r="AA113" i="2"/>
  <c r="Z113" i="2"/>
  <c r="W113" i="2"/>
  <c r="R113" i="2"/>
  <c r="T113" i="2" s="1"/>
  <c r="M113" i="2"/>
  <c r="L113" i="2"/>
  <c r="AA112" i="2"/>
  <c r="Z112" i="2"/>
  <c r="W112" i="2"/>
  <c r="R112" i="2"/>
  <c r="X112" i="2" s="1"/>
  <c r="M112" i="2"/>
  <c r="L112" i="2"/>
  <c r="AA111" i="2"/>
  <c r="Z111" i="2"/>
  <c r="W111" i="2"/>
  <c r="R111" i="2"/>
  <c r="U111" i="2" s="1"/>
  <c r="Y111" i="2" s="1"/>
  <c r="M111" i="2"/>
  <c r="L111" i="2"/>
  <c r="AA110" i="2"/>
  <c r="Z110" i="2"/>
  <c r="W110" i="2"/>
  <c r="R110" i="2"/>
  <c r="X110" i="2" s="1"/>
  <c r="M110" i="2"/>
  <c r="L110" i="2"/>
  <c r="AA109" i="2"/>
  <c r="Z109" i="2"/>
  <c r="W109" i="2"/>
  <c r="R109" i="2"/>
  <c r="X109" i="2" s="1"/>
  <c r="M109" i="2"/>
  <c r="L109" i="2"/>
  <c r="AA108" i="2"/>
  <c r="Z108" i="2"/>
  <c r="W108" i="2"/>
  <c r="R108" i="2"/>
  <c r="T108" i="2" s="1"/>
  <c r="M108" i="2"/>
  <c r="L108" i="2"/>
  <c r="AA107" i="2"/>
  <c r="Z107" i="2"/>
  <c r="W107" i="2"/>
  <c r="R107" i="2"/>
  <c r="X107" i="2" s="1"/>
  <c r="M107" i="2"/>
  <c r="L107" i="2"/>
  <c r="AA106" i="2"/>
  <c r="Z106" i="2"/>
  <c r="W106" i="2"/>
  <c r="R106" i="2"/>
  <c r="T106" i="2" s="1"/>
  <c r="M106" i="2"/>
  <c r="L106" i="2"/>
  <c r="AA105" i="2"/>
  <c r="Z105" i="2"/>
  <c r="W105" i="2"/>
  <c r="R105" i="2"/>
  <c r="X105" i="2" s="1"/>
  <c r="M105" i="2"/>
  <c r="L105" i="2"/>
  <c r="AA104" i="2"/>
  <c r="Z104" i="2"/>
  <c r="W104" i="2"/>
  <c r="R104" i="2"/>
  <c r="X104" i="2" s="1"/>
  <c r="M104" i="2"/>
  <c r="L104" i="2"/>
  <c r="AA103" i="2"/>
  <c r="Z103" i="2"/>
  <c r="W103" i="2"/>
  <c r="R103" i="2"/>
  <c r="S103" i="2" s="1"/>
  <c r="M103" i="2"/>
  <c r="L103" i="2"/>
  <c r="AA102" i="2"/>
  <c r="Z102" i="2"/>
  <c r="W102" i="2"/>
  <c r="R102" i="2"/>
  <c r="S102" i="2" s="1"/>
  <c r="M102" i="2"/>
  <c r="L102" i="2"/>
  <c r="AA101" i="2"/>
  <c r="Z101" i="2"/>
  <c r="W101" i="2"/>
  <c r="R101" i="2"/>
  <c r="S101" i="2" s="1"/>
  <c r="M101" i="2"/>
  <c r="L101" i="2"/>
  <c r="AA100" i="2"/>
  <c r="Z100" i="2"/>
  <c r="W100" i="2"/>
  <c r="R100" i="2"/>
  <c r="X100" i="2" s="1"/>
  <c r="M100" i="2"/>
  <c r="L100" i="2"/>
  <c r="AA99" i="2"/>
  <c r="Z99" i="2"/>
  <c r="W99" i="2"/>
  <c r="R99" i="2"/>
  <c r="S99" i="2" s="1"/>
  <c r="M99" i="2"/>
  <c r="L99" i="2"/>
  <c r="AA98" i="2"/>
  <c r="Z98" i="2"/>
  <c r="W98" i="2"/>
  <c r="R98" i="2"/>
  <c r="V98" i="2" s="1"/>
  <c r="M98" i="2"/>
  <c r="L98" i="2"/>
  <c r="D270" i="8"/>
  <c r="W27" i="2" l="1"/>
  <c r="O17" i="1"/>
  <c r="U26" i="2"/>
  <c r="Y26" i="2" s="1"/>
  <c r="U9" i="2"/>
  <c r="Y9" i="2" s="1"/>
  <c r="S10" i="2"/>
  <c r="U11" i="2"/>
  <c r="Y11" i="2" s="1"/>
  <c r="S30" i="2"/>
  <c r="T30" i="2"/>
  <c r="S26" i="2"/>
  <c r="X30" i="2"/>
  <c r="X26" i="2"/>
  <c r="T31" i="2"/>
  <c r="U31" i="2"/>
  <c r="Y31" i="2" s="1"/>
  <c r="V31" i="2"/>
  <c r="S34" i="2"/>
  <c r="V32" i="2"/>
  <c r="U34" i="2"/>
  <c r="Y34" i="2" s="1"/>
  <c r="T35" i="2"/>
  <c r="X31" i="2"/>
  <c r="X35" i="2"/>
  <c r="U16" i="2"/>
  <c r="Y16" i="2" s="1"/>
  <c r="U18" i="2"/>
  <c r="Y18" i="2" s="1"/>
  <c r="U14" i="2"/>
  <c r="Y14" i="2" s="1"/>
  <c r="V16" i="2"/>
  <c r="V18" i="2"/>
  <c r="U19" i="2"/>
  <c r="Y19" i="2" s="1"/>
  <c r="X14" i="2"/>
  <c r="V19" i="2"/>
  <c r="S20" i="2"/>
  <c r="X32" i="2"/>
  <c r="S33" i="2"/>
  <c r="V33" i="2"/>
  <c r="U27" i="2"/>
  <c r="Y27" i="2" s="1"/>
  <c r="U30" i="2"/>
  <c r="Y30" i="2" s="1"/>
  <c r="S32" i="2"/>
  <c r="V34" i="2"/>
  <c r="X27" i="2"/>
  <c r="T32" i="2"/>
  <c r="S14" i="2"/>
  <c r="X34" i="2"/>
  <c r="U35" i="2"/>
  <c r="Y35" i="2" s="1"/>
  <c r="X9" i="2"/>
  <c r="U10" i="2"/>
  <c r="Y10" i="2" s="1"/>
  <c r="S17" i="2"/>
  <c r="S22" i="2"/>
  <c r="S28" i="2"/>
  <c r="X29" i="2"/>
  <c r="T33" i="2"/>
  <c r="V35" i="2"/>
  <c r="V10" i="2"/>
  <c r="X16" i="2"/>
  <c r="T17" i="2"/>
  <c r="X20" i="2"/>
  <c r="X21" i="2"/>
  <c r="T22" i="2"/>
  <c r="T28" i="2"/>
  <c r="U33" i="2"/>
  <c r="Y33" i="2" s="1"/>
  <c r="U22" i="2"/>
  <c r="Y22" i="2" s="1"/>
  <c r="V11" i="2"/>
  <c r="X13" i="2"/>
  <c r="T14" i="2"/>
  <c r="V17" i="2"/>
  <c r="V22" i="2"/>
  <c r="V28" i="2"/>
  <c r="S29" i="2"/>
  <c r="T29" i="2"/>
  <c r="U28" i="2"/>
  <c r="Y28" i="2" s="1"/>
  <c r="T9" i="2"/>
  <c r="S16" i="2"/>
  <c r="X17" i="2"/>
  <c r="S19" i="2"/>
  <c r="U29" i="2"/>
  <c r="Y29" i="2" s="1"/>
  <c r="S39" i="2"/>
  <c r="S8" i="2"/>
  <c r="V9" i="2"/>
  <c r="S12" i="2"/>
  <c r="T8" i="2"/>
  <c r="X11" i="2"/>
  <c r="U12" i="2"/>
  <c r="Y12" i="2" s="1"/>
  <c r="X18" i="2"/>
  <c r="U8" i="2"/>
  <c r="Y8" i="2" s="1"/>
  <c r="T104" i="2"/>
  <c r="V8" i="2"/>
  <c r="X10" i="2"/>
  <c r="S11" i="2"/>
  <c r="S18" i="2"/>
  <c r="X19" i="2"/>
  <c r="U20" i="2"/>
  <c r="Y20" i="2" s="1"/>
  <c r="T15" i="2"/>
  <c r="V12" i="2"/>
  <c r="S13" i="2"/>
  <c r="U15" i="2"/>
  <c r="Y15" i="2" s="1"/>
  <c r="V20" i="2"/>
  <c r="S21" i="2"/>
  <c r="T13" i="2"/>
  <c r="V15" i="2"/>
  <c r="T21" i="2"/>
  <c r="X12" i="2"/>
  <c r="U13" i="2"/>
  <c r="Y13" i="2" s="1"/>
  <c r="U21" i="2"/>
  <c r="Y21" i="2" s="1"/>
  <c r="X15" i="2"/>
  <c r="U104" i="2"/>
  <c r="Y104" i="2" s="1"/>
  <c r="U122" i="2"/>
  <c r="Y122" i="2" s="1"/>
  <c r="T39" i="2"/>
  <c r="V102" i="2"/>
  <c r="X103" i="2"/>
  <c r="X99" i="2"/>
  <c r="T121" i="2"/>
  <c r="U102" i="2"/>
  <c r="Y102" i="2" s="1"/>
  <c r="U39" i="2"/>
  <c r="Y39" i="2" s="1"/>
  <c r="V39" i="2"/>
  <c r="S104" i="2"/>
  <c r="U113" i="2"/>
  <c r="Y113" i="2" s="1"/>
  <c r="U100" i="2"/>
  <c r="Y100" i="2" s="1"/>
  <c r="X101" i="2"/>
  <c r="S106" i="2"/>
  <c r="T102" i="2"/>
  <c r="U106" i="2"/>
  <c r="Y106" i="2" s="1"/>
  <c r="X114" i="2"/>
  <c r="X102" i="2"/>
  <c r="V104" i="2"/>
  <c r="V106" i="2"/>
  <c r="S107" i="2"/>
  <c r="T129" i="2"/>
  <c r="T107" i="2"/>
  <c r="U129" i="2"/>
  <c r="Y129" i="2" s="1"/>
  <c r="V99" i="2"/>
  <c r="S100" i="2"/>
  <c r="X106" i="2"/>
  <c r="U107" i="2"/>
  <c r="Y107" i="2" s="1"/>
  <c r="S108" i="2"/>
  <c r="S109" i="2"/>
  <c r="T100" i="2"/>
  <c r="V101" i="2"/>
  <c r="V107" i="2"/>
  <c r="V108" i="2"/>
  <c r="U109" i="2"/>
  <c r="Y109" i="2" s="1"/>
  <c r="V100" i="2"/>
  <c r="X98" i="2"/>
  <c r="T99" i="2"/>
  <c r="T101" i="2"/>
  <c r="T103" i="2"/>
  <c r="T105" i="2"/>
  <c r="V110" i="2"/>
  <c r="S115" i="2"/>
  <c r="X115" i="2"/>
  <c r="T116" i="2"/>
  <c r="S116" i="2"/>
  <c r="U117" i="2"/>
  <c r="Y117" i="2" s="1"/>
  <c r="V118" i="2"/>
  <c r="S123" i="2"/>
  <c r="X123" i="2"/>
  <c r="T124" i="2"/>
  <c r="S124" i="2"/>
  <c r="U125" i="2"/>
  <c r="Y125" i="2" s="1"/>
  <c r="V126" i="2"/>
  <c r="U98" i="2"/>
  <c r="Y98" i="2" s="1"/>
  <c r="U99" i="2"/>
  <c r="Y99" i="2" s="1"/>
  <c r="U101" i="2"/>
  <c r="Y101" i="2" s="1"/>
  <c r="U103" i="2"/>
  <c r="Y103" i="2" s="1"/>
  <c r="U105" i="2"/>
  <c r="Y105" i="2" s="1"/>
  <c r="V109" i="2"/>
  <c r="T115" i="2"/>
  <c r="U116" i="2"/>
  <c r="Y116" i="2" s="1"/>
  <c r="T123" i="2"/>
  <c r="U124" i="2"/>
  <c r="Y124" i="2" s="1"/>
  <c r="V103" i="2"/>
  <c r="V105" i="2"/>
  <c r="X108" i="2"/>
  <c r="S113" i="2"/>
  <c r="X113" i="2"/>
  <c r="T114" i="2"/>
  <c r="S114" i="2"/>
  <c r="U115" i="2"/>
  <c r="Y115" i="2" s="1"/>
  <c r="V116" i="2"/>
  <c r="S121" i="2"/>
  <c r="X121" i="2"/>
  <c r="T122" i="2"/>
  <c r="S122" i="2"/>
  <c r="U123" i="2"/>
  <c r="Y123" i="2" s="1"/>
  <c r="V124" i="2"/>
  <c r="S129" i="2"/>
  <c r="X129" i="2"/>
  <c r="V115" i="2"/>
  <c r="V123" i="2"/>
  <c r="S98" i="2"/>
  <c r="T98" i="2"/>
  <c r="S111" i="2"/>
  <c r="X111" i="2"/>
  <c r="T112" i="2"/>
  <c r="S112" i="2"/>
  <c r="V114" i="2"/>
  <c r="X116" i="2"/>
  <c r="S119" i="2"/>
  <c r="X119" i="2"/>
  <c r="T120" i="2"/>
  <c r="S120" i="2"/>
  <c r="V122" i="2"/>
  <c r="X124" i="2"/>
  <c r="S127" i="2"/>
  <c r="X127" i="2"/>
  <c r="T128" i="2"/>
  <c r="S128" i="2"/>
  <c r="T111" i="2"/>
  <c r="U112" i="2"/>
  <c r="Y112" i="2" s="1"/>
  <c r="V113" i="2"/>
  <c r="T119" i="2"/>
  <c r="U120" i="2"/>
  <c r="Y120" i="2" s="1"/>
  <c r="V121" i="2"/>
  <c r="U128" i="2"/>
  <c r="Y128" i="2" s="1"/>
  <c r="V112" i="2"/>
  <c r="S117" i="2"/>
  <c r="X117" i="2"/>
  <c r="T118" i="2"/>
  <c r="S118" i="2"/>
  <c r="V120" i="2"/>
  <c r="S125" i="2"/>
  <c r="X125" i="2"/>
  <c r="T126" i="2"/>
  <c r="S126" i="2"/>
  <c r="U127" i="2"/>
  <c r="Y127" i="2" s="1"/>
  <c r="V128" i="2"/>
  <c r="T110" i="2"/>
  <c r="S110" i="2"/>
  <c r="S105" i="2"/>
  <c r="U108" i="2"/>
  <c r="Y108" i="2" s="1"/>
  <c r="T109" i="2"/>
  <c r="U110" i="2"/>
  <c r="Y110" i="2" s="1"/>
  <c r="V111" i="2"/>
  <c r="T117" i="2"/>
  <c r="U118" i="2"/>
  <c r="Y118" i="2" s="1"/>
  <c r="V119" i="2"/>
  <c r="T125" i="2"/>
  <c r="U126" i="2"/>
  <c r="Y126" i="2" s="1"/>
  <c r="V127" i="2"/>
  <c r="AA595" i="2"/>
  <c r="Z595" i="2"/>
  <c r="W595" i="2"/>
  <c r="R595" i="2"/>
  <c r="T595" i="2" s="1"/>
  <c r="M595" i="2"/>
  <c r="L595" i="2"/>
  <c r="AA594" i="2"/>
  <c r="Z594" i="2"/>
  <c r="W594" i="2"/>
  <c r="R594" i="2"/>
  <c r="S594" i="2" s="1"/>
  <c r="M594" i="2"/>
  <c r="L594" i="2"/>
  <c r="AA593" i="2"/>
  <c r="Z593" i="2"/>
  <c r="W593" i="2"/>
  <c r="R593" i="2"/>
  <c r="T593" i="2" s="1"/>
  <c r="M593" i="2"/>
  <c r="L593" i="2"/>
  <c r="AA592" i="2"/>
  <c r="Z592" i="2"/>
  <c r="W592" i="2"/>
  <c r="R592" i="2"/>
  <c r="S592" i="2" s="1"/>
  <c r="M592" i="2"/>
  <c r="L592" i="2"/>
  <c r="AA591" i="2"/>
  <c r="Z591" i="2"/>
  <c r="W591" i="2"/>
  <c r="R591" i="2"/>
  <c r="T591" i="2" s="1"/>
  <c r="M591" i="2"/>
  <c r="L591" i="2"/>
  <c r="AA590" i="2"/>
  <c r="Z590" i="2"/>
  <c r="W590" i="2"/>
  <c r="R590" i="2"/>
  <c r="S590" i="2" s="1"/>
  <c r="M590" i="2"/>
  <c r="L590" i="2"/>
  <c r="AA589" i="2"/>
  <c r="Z589" i="2"/>
  <c r="W589" i="2"/>
  <c r="R589" i="2"/>
  <c r="T589" i="2" s="1"/>
  <c r="M589" i="2"/>
  <c r="L589" i="2"/>
  <c r="AA588" i="2"/>
  <c r="Z588" i="2"/>
  <c r="W588" i="2"/>
  <c r="R588" i="2"/>
  <c r="S588" i="2" s="1"/>
  <c r="M588" i="2"/>
  <c r="L588" i="2"/>
  <c r="AA587" i="2"/>
  <c r="Z587" i="2"/>
  <c r="W587" i="2"/>
  <c r="R587" i="2"/>
  <c r="T587" i="2" s="1"/>
  <c r="M587" i="2"/>
  <c r="L587" i="2"/>
  <c r="AA586" i="2"/>
  <c r="Z586" i="2"/>
  <c r="W586" i="2"/>
  <c r="R586" i="2"/>
  <c r="S586" i="2" s="1"/>
  <c r="M586" i="2"/>
  <c r="L586" i="2"/>
  <c r="AA585" i="2"/>
  <c r="Z585" i="2"/>
  <c r="W585" i="2"/>
  <c r="R585" i="2"/>
  <c r="T585" i="2" s="1"/>
  <c r="M585" i="2"/>
  <c r="L585" i="2"/>
  <c r="AA584" i="2"/>
  <c r="Z584" i="2"/>
  <c r="W584" i="2"/>
  <c r="R584" i="2"/>
  <c r="S584" i="2" s="1"/>
  <c r="M584" i="2"/>
  <c r="L584" i="2"/>
  <c r="AA583" i="2"/>
  <c r="Z583" i="2"/>
  <c r="W583" i="2"/>
  <c r="R583" i="2"/>
  <c r="T583" i="2" s="1"/>
  <c r="M583" i="2"/>
  <c r="L583" i="2"/>
  <c r="AA582" i="2"/>
  <c r="Z582" i="2"/>
  <c r="W582" i="2"/>
  <c r="R582" i="2"/>
  <c r="S582" i="2" s="1"/>
  <c r="M582" i="2"/>
  <c r="L582" i="2"/>
  <c r="AA581" i="2"/>
  <c r="Z581" i="2"/>
  <c r="W581" i="2"/>
  <c r="R581" i="2"/>
  <c r="T581" i="2" s="1"/>
  <c r="M581" i="2"/>
  <c r="L581" i="2"/>
  <c r="AA580" i="2"/>
  <c r="Z580" i="2"/>
  <c r="W580" i="2"/>
  <c r="R580" i="2"/>
  <c r="S580" i="2" s="1"/>
  <c r="M580" i="2"/>
  <c r="L580" i="2"/>
  <c r="AA579" i="2"/>
  <c r="Z579" i="2"/>
  <c r="W579" i="2"/>
  <c r="R579" i="2"/>
  <c r="T579" i="2" s="1"/>
  <c r="M579" i="2"/>
  <c r="L579" i="2"/>
  <c r="U591" i="2" l="1"/>
  <c r="Y591" i="2" s="1"/>
  <c r="T592" i="2"/>
  <c r="U581" i="2"/>
  <c r="Y581" i="2" s="1"/>
  <c r="V587" i="2"/>
  <c r="T588" i="2"/>
  <c r="U589" i="2"/>
  <c r="Y589" i="2" s="1"/>
  <c r="V591" i="2"/>
  <c r="U579" i="2"/>
  <c r="Y579" i="2" s="1"/>
  <c r="U580" i="2"/>
  <c r="Y580" i="2" s="1"/>
  <c r="U588" i="2"/>
  <c r="Y588" i="2" s="1"/>
  <c r="V589" i="2"/>
  <c r="U587" i="2"/>
  <c r="Y587" i="2" s="1"/>
  <c r="V579" i="2"/>
  <c r="V581" i="2"/>
  <c r="X587" i="2"/>
  <c r="X579" i="2"/>
  <c r="X581" i="2"/>
  <c r="X589" i="2"/>
  <c r="X595" i="2"/>
  <c r="U584" i="2"/>
  <c r="Y584" i="2" s="1"/>
  <c r="U585" i="2"/>
  <c r="Y585" i="2" s="1"/>
  <c r="U592" i="2"/>
  <c r="Y592" i="2" s="1"/>
  <c r="U593" i="2"/>
  <c r="Y593" i="2" s="1"/>
  <c r="X583" i="2"/>
  <c r="V585" i="2"/>
  <c r="T586" i="2"/>
  <c r="X591" i="2"/>
  <c r="V593" i="2"/>
  <c r="T594" i="2"/>
  <c r="T582" i="2"/>
  <c r="U582" i="2"/>
  <c r="Y582" i="2" s="1"/>
  <c r="U583" i="2"/>
  <c r="Y583" i="2" s="1"/>
  <c r="U586" i="2"/>
  <c r="Y586" i="2" s="1"/>
  <c r="U594" i="2"/>
  <c r="Y594" i="2" s="1"/>
  <c r="U595" i="2"/>
  <c r="Y595" i="2" s="1"/>
  <c r="T580" i="2"/>
  <c r="X585" i="2"/>
  <c r="X593" i="2"/>
  <c r="V595" i="2"/>
  <c r="T590" i="2"/>
  <c r="U590" i="2"/>
  <c r="Y590" i="2" s="1"/>
  <c r="V583" i="2"/>
  <c r="T584" i="2"/>
  <c r="V582" i="2"/>
  <c r="V588" i="2"/>
  <c r="V594" i="2"/>
  <c r="V584" i="2"/>
  <c r="V586" i="2"/>
  <c r="V592" i="2"/>
  <c r="S579" i="2"/>
  <c r="S581" i="2"/>
  <c r="S583" i="2"/>
  <c r="S585" i="2"/>
  <c r="S587" i="2"/>
  <c r="S589" i="2"/>
  <c r="S591" i="2"/>
  <c r="S593" i="2"/>
  <c r="S595" i="2"/>
  <c r="V580" i="2"/>
  <c r="V590" i="2"/>
  <c r="X580" i="2"/>
  <c r="X582" i="2"/>
  <c r="X584" i="2"/>
  <c r="X586" i="2"/>
  <c r="X588" i="2"/>
  <c r="X590" i="2"/>
  <c r="X592" i="2"/>
  <c r="X594" i="2"/>
  <c r="AA209" i="2" l="1"/>
  <c r="Z209" i="2"/>
  <c r="R209" i="2"/>
  <c r="M209" i="2"/>
  <c r="L209" i="2"/>
  <c r="W209" i="2" l="1"/>
  <c r="X209" i="2"/>
  <c r="U209" i="2"/>
  <c r="Y209" i="2" s="1"/>
  <c r="S209" i="2"/>
  <c r="Q10" i="1"/>
  <c r="O10" i="1" l="1"/>
  <c r="AA577" i="2"/>
  <c r="Z577" i="2"/>
  <c r="R577" i="2"/>
  <c r="X577" i="2" s="1"/>
  <c r="M577" i="2"/>
  <c r="L577" i="2"/>
  <c r="AA576" i="2"/>
  <c r="Z576" i="2"/>
  <c r="R576" i="2"/>
  <c r="M576" i="2"/>
  <c r="L576" i="2"/>
  <c r="AA575" i="2"/>
  <c r="Z575" i="2"/>
  <c r="R575" i="2"/>
  <c r="X575" i="2" s="1"/>
  <c r="M575" i="2"/>
  <c r="L575" i="2"/>
  <c r="AA574" i="2"/>
  <c r="Z574" i="2"/>
  <c r="R574" i="2"/>
  <c r="M574" i="2"/>
  <c r="L574" i="2"/>
  <c r="AA573" i="2"/>
  <c r="Z573" i="2"/>
  <c r="R573" i="2"/>
  <c r="X573" i="2" s="1"/>
  <c r="M573" i="2"/>
  <c r="L573" i="2"/>
  <c r="AA572" i="2"/>
  <c r="Z572" i="2"/>
  <c r="R572" i="2"/>
  <c r="W572" i="2" s="1"/>
  <c r="M572" i="2"/>
  <c r="L572" i="2"/>
  <c r="AA571" i="2"/>
  <c r="Z571" i="2"/>
  <c r="R571" i="2"/>
  <c r="S571" i="2" s="1"/>
  <c r="M571" i="2"/>
  <c r="L571" i="2"/>
  <c r="AA570" i="2"/>
  <c r="Z570" i="2"/>
  <c r="R570" i="2"/>
  <c r="M570" i="2"/>
  <c r="L570" i="2"/>
  <c r="AA569" i="2"/>
  <c r="Z569" i="2"/>
  <c r="R569" i="2"/>
  <c r="X569" i="2" s="1"/>
  <c r="M569" i="2"/>
  <c r="L569" i="2"/>
  <c r="AA568" i="2"/>
  <c r="Z568" i="2"/>
  <c r="R568" i="2"/>
  <c r="M568" i="2"/>
  <c r="L568" i="2"/>
  <c r="AA567" i="2"/>
  <c r="Z567" i="2"/>
  <c r="R567" i="2"/>
  <c r="S567" i="2" s="1"/>
  <c r="M567" i="2"/>
  <c r="L567" i="2"/>
  <c r="AA566" i="2"/>
  <c r="Z566" i="2"/>
  <c r="R566" i="2"/>
  <c r="M566" i="2"/>
  <c r="L566" i="2"/>
  <c r="AA565" i="2"/>
  <c r="Z565" i="2"/>
  <c r="R565" i="2"/>
  <c r="S565" i="2" s="1"/>
  <c r="M565" i="2"/>
  <c r="L565" i="2"/>
  <c r="AA564" i="2"/>
  <c r="Z564" i="2"/>
  <c r="R564" i="2"/>
  <c r="M564" i="2"/>
  <c r="L564" i="2"/>
  <c r="AA563" i="2"/>
  <c r="Z563" i="2"/>
  <c r="R563" i="2"/>
  <c r="X563" i="2" s="1"/>
  <c r="M563" i="2"/>
  <c r="L563" i="2"/>
  <c r="AA562" i="2"/>
  <c r="Z562" i="2"/>
  <c r="R562" i="2"/>
  <c r="W562" i="2" s="1"/>
  <c r="M562" i="2"/>
  <c r="L562" i="2"/>
  <c r="AA561" i="2"/>
  <c r="Z561" i="2"/>
  <c r="R561" i="2"/>
  <c r="S561" i="2" s="1"/>
  <c r="M561" i="2"/>
  <c r="L561" i="2"/>
  <c r="AA560" i="2"/>
  <c r="Z560" i="2"/>
  <c r="R560" i="2"/>
  <c r="W560" i="2" s="1"/>
  <c r="M560" i="2"/>
  <c r="L560" i="2"/>
  <c r="AA559" i="2"/>
  <c r="Z559" i="2"/>
  <c r="R559" i="2"/>
  <c r="X559" i="2" s="1"/>
  <c r="M559" i="2"/>
  <c r="L559" i="2"/>
  <c r="AA558" i="2"/>
  <c r="Z558" i="2"/>
  <c r="R558" i="2"/>
  <c r="M558" i="2"/>
  <c r="L558" i="2"/>
  <c r="AA557" i="2"/>
  <c r="Z557" i="2"/>
  <c r="R557" i="2"/>
  <c r="X557" i="2" s="1"/>
  <c r="M557" i="2"/>
  <c r="L557" i="2"/>
  <c r="AA556" i="2"/>
  <c r="Z556" i="2"/>
  <c r="R556" i="2"/>
  <c r="M556" i="2"/>
  <c r="L556" i="2"/>
  <c r="W577" i="2" l="1"/>
  <c r="W561" i="2"/>
  <c r="W564" i="2"/>
  <c r="W566" i="2"/>
  <c r="W563" i="2"/>
  <c r="W558" i="2"/>
  <c r="W556" i="2"/>
  <c r="W574" i="2"/>
  <c r="W576" i="2"/>
  <c r="W570" i="2"/>
  <c r="W557" i="2"/>
  <c r="W573" i="2"/>
  <c r="W571" i="2"/>
  <c r="W559" i="2"/>
  <c r="W569" i="2"/>
  <c r="W567" i="2"/>
  <c r="W565" i="2"/>
  <c r="W575" i="2"/>
  <c r="W568" i="2"/>
  <c r="S576" i="2"/>
  <c r="N10" i="1"/>
  <c r="U556" i="2"/>
  <c r="Y556" i="2" s="1"/>
  <c r="S574" i="2"/>
  <c r="S572" i="2"/>
  <c r="U558" i="2"/>
  <c r="Y558" i="2" s="1"/>
  <c r="S564" i="2"/>
  <c r="U565" i="2"/>
  <c r="Y565" i="2" s="1"/>
  <c r="U564" i="2"/>
  <c r="Y564" i="2" s="1"/>
  <c r="S566" i="2"/>
  <c r="S570" i="2"/>
  <c r="U572" i="2"/>
  <c r="Y572" i="2" s="1"/>
  <c r="S573" i="2"/>
  <c r="U574" i="2"/>
  <c r="Y574" i="2" s="1"/>
  <c r="S575" i="2"/>
  <c r="U576" i="2"/>
  <c r="Y576" i="2" s="1"/>
  <c r="S577" i="2"/>
  <c r="U557" i="2"/>
  <c r="Y557" i="2" s="1"/>
  <c r="U566" i="2"/>
  <c r="Y566" i="2" s="1"/>
  <c r="U567" i="2"/>
  <c r="Y567" i="2" s="1"/>
  <c r="S568" i="2"/>
  <c r="U570" i="2"/>
  <c r="Y570" i="2" s="1"/>
  <c r="U568" i="2"/>
  <c r="Y568" i="2" s="1"/>
  <c r="U561" i="2"/>
  <c r="Y561" i="2" s="1"/>
  <c r="U563" i="2"/>
  <c r="Y563" i="2" s="1"/>
  <c r="U559" i="2"/>
  <c r="Y559" i="2" s="1"/>
  <c r="U560" i="2"/>
  <c r="Y560" i="2" s="1"/>
  <c r="U562" i="2"/>
  <c r="Y562" i="2" s="1"/>
  <c r="S557" i="2"/>
  <c r="S559" i="2"/>
  <c r="S563" i="2"/>
  <c r="S569" i="2"/>
  <c r="X556" i="2"/>
  <c r="X558" i="2"/>
  <c r="X560" i="2"/>
  <c r="X562" i="2"/>
  <c r="X564" i="2"/>
  <c r="X566" i="2"/>
  <c r="X568" i="2"/>
  <c r="X570" i="2"/>
  <c r="X572" i="2"/>
  <c r="X574" i="2"/>
  <c r="X576" i="2"/>
  <c r="U569" i="2"/>
  <c r="Y569" i="2" s="1"/>
  <c r="U571" i="2"/>
  <c r="Y571" i="2" s="1"/>
  <c r="U573" i="2"/>
  <c r="Y573" i="2" s="1"/>
  <c r="U575" i="2"/>
  <c r="Y575" i="2" s="1"/>
  <c r="U577" i="2"/>
  <c r="Y577" i="2" s="1"/>
  <c r="S556" i="2"/>
  <c r="S562" i="2"/>
  <c r="S558" i="2"/>
  <c r="S560" i="2"/>
  <c r="X561" i="2"/>
  <c r="X565" i="2"/>
  <c r="X567" i="2"/>
  <c r="X571" i="2"/>
  <c r="AA555" i="2" l="1"/>
  <c r="W655" i="2"/>
  <c r="W654" i="2"/>
  <c r="W653" i="2"/>
  <c r="W652" i="2"/>
  <c r="W651" i="2"/>
  <c r="W650" i="2"/>
  <c r="W649" i="2"/>
  <c r="W648" i="2"/>
  <c r="W647" i="2"/>
  <c r="W646" i="2"/>
  <c r="W645" i="2"/>
  <c r="W644" i="2"/>
  <c r="W643" i="2"/>
  <c r="W642" i="2"/>
  <c r="W641" i="2"/>
  <c r="W640" i="2"/>
  <c r="X638" i="2"/>
  <c r="X637" i="2"/>
  <c r="X636" i="2"/>
  <c r="X635" i="2"/>
  <c r="X634" i="2"/>
  <c r="W633" i="2"/>
  <c r="W632" i="2"/>
  <c r="W631" i="2"/>
  <c r="W578" i="2"/>
  <c r="X630" i="2"/>
  <c r="X629" i="2"/>
  <c r="X628" i="2"/>
  <c r="X627" i="2"/>
  <c r="X626" i="2"/>
  <c r="X625" i="2"/>
  <c r="X623" i="2"/>
  <c r="X622" i="2"/>
  <c r="X621" i="2"/>
  <c r="X620" i="2"/>
  <c r="X619" i="2"/>
  <c r="X618" i="2"/>
  <c r="X617" i="2"/>
  <c r="X616" i="2"/>
  <c r="X615" i="2"/>
  <c r="X614" i="2"/>
  <c r="X613" i="2"/>
  <c r="X612" i="2"/>
  <c r="X611" i="2"/>
  <c r="X610" i="2"/>
  <c r="X609" i="2"/>
  <c r="X608" i="2"/>
  <c r="X607" i="2"/>
  <c r="X606" i="2"/>
  <c r="X605" i="2"/>
  <c r="X604" i="2"/>
  <c r="X603" i="2"/>
  <c r="X602" i="2"/>
  <c r="X601" i="2"/>
  <c r="X600" i="2"/>
  <c r="X599" i="2"/>
  <c r="X598" i="2"/>
  <c r="X597" i="2"/>
  <c r="X596" i="2"/>
  <c r="X554" i="2"/>
  <c r="X553" i="2"/>
  <c r="X552" i="2"/>
  <c r="X551" i="2"/>
  <c r="X550" i="2"/>
  <c r="X549" i="2"/>
  <c r="W548" i="2"/>
  <c r="W547" i="2"/>
  <c r="W546" i="2"/>
  <c r="W545" i="2"/>
  <c r="W544" i="2"/>
  <c r="W543" i="2"/>
  <c r="W542" i="2"/>
  <c r="W541" i="2"/>
  <c r="W540" i="2"/>
  <c r="W539" i="2"/>
  <c r="W538" i="2"/>
  <c r="W537" i="2"/>
  <c r="W536" i="2"/>
  <c r="W535" i="2"/>
  <c r="W534" i="2"/>
  <c r="W533" i="2"/>
  <c r="W532" i="2"/>
  <c r="W531" i="2"/>
  <c r="W530" i="2"/>
  <c r="W529" i="2"/>
  <c r="W528" i="2"/>
  <c r="W527" i="2"/>
  <c r="W526" i="2"/>
  <c r="W525" i="2"/>
  <c r="W524" i="2"/>
  <c r="W523" i="2"/>
  <c r="W522" i="2"/>
  <c r="W521" i="2"/>
  <c r="W520" i="2"/>
  <c r="W519" i="2"/>
  <c r="W518" i="2"/>
  <c r="W517" i="2"/>
  <c r="W516" i="2"/>
  <c r="W515" i="2"/>
  <c r="W514" i="2"/>
  <c r="W513" i="2"/>
  <c r="W512" i="2"/>
  <c r="W511" i="2"/>
  <c r="W510" i="2"/>
  <c r="W509" i="2"/>
  <c r="W508" i="2"/>
  <c r="W507" i="2"/>
  <c r="X506" i="2"/>
  <c r="X505" i="2"/>
  <c r="X504" i="2"/>
  <c r="X503" i="2"/>
  <c r="X502" i="2"/>
  <c r="X501" i="2"/>
  <c r="X500" i="2"/>
  <c r="X499" i="2"/>
  <c r="X498" i="2"/>
  <c r="X497" i="2"/>
  <c r="X496" i="2"/>
  <c r="X495" i="2"/>
  <c r="W494" i="2"/>
  <c r="W493" i="2"/>
  <c r="W492" i="2"/>
  <c r="W491" i="2"/>
  <c r="W490" i="2"/>
  <c r="W489" i="2"/>
  <c r="W488" i="2"/>
  <c r="W487" i="2"/>
  <c r="W486" i="2"/>
  <c r="W485" i="2"/>
  <c r="W484" i="2"/>
  <c r="W483" i="2"/>
  <c r="W482" i="2"/>
  <c r="W481" i="2"/>
  <c r="W480" i="2"/>
  <c r="W479" i="2"/>
  <c r="W478" i="2"/>
  <c r="W477" i="2"/>
  <c r="W476" i="2"/>
  <c r="X475" i="2"/>
  <c r="X474" i="2"/>
  <c r="X473" i="2"/>
  <c r="X472" i="2"/>
  <c r="X471" i="2"/>
  <c r="X470" i="2"/>
  <c r="X469" i="2"/>
  <c r="W468" i="2"/>
  <c r="X467" i="2"/>
  <c r="X466" i="2"/>
  <c r="X465" i="2"/>
  <c r="X464" i="2"/>
  <c r="X463" i="2"/>
  <c r="X462" i="2"/>
  <c r="X461" i="2"/>
  <c r="X460" i="2"/>
  <c r="W459" i="2"/>
  <c r="W458" i="2"/>
  <c r="W457" i="2"/>
  <c r="W456" i="2"/>
  <c r="W437" i="2"/>
  <c r="X420" i="2"/>
  <c r="X419" i="2"/>
  <c r="X418" i="2"/>
  <c r="X417" i="2"/>
  <c r="X416" i="2"/>
  <c r="X415" i="2"/>
  <c r="X414" i="2"/>
  <c r="X413" i="2"/>
  <c r="X412" i="2"/>
  <c r="X403" i="2"/>
  <c r="X402" i="2"/>
  <c r="X401" i="2"/>
  <c r="W400" i="2"/>
  <c r="W399" i="2"/>
  <c r="W398" i="2"/>
  <c r="W397" i="2"/>
  <c r="W395" i="2"/>
  <c r="W394" i="2"/>
  <c r="W393" i="2"/>
  <c r="W392" i="2"/>
  <c r="W391" i="2"/>
  <c r="W390" i="2"/>
  <c r="W389" i="2"/>
  <c r="W388" i="2"/>
  <c r="W387" i="2"/>
  <c r="W386" i="2"/>
  <c r="W385" i="2"/>
  <c r="W384" i="2"/>
  <c r="W383" i="2"/>
  <c r="W382" i="2"/>
  <c r="W381" i="2"/>
  <c r="W380" i="2"/>
  <c r="W379" i="2"/>
  <c r="W378" i="2"/>
  <c r="W377" i="2"/>
  <c r="W376" i="2"/>
  <c r="W375" i="2"/>
  <c r="W374" i="2"/>
  <c r="W373" i="2"/>
  <c r="W372" i="2"/>
  <c r="W371" i="2"/>
  <c r="W370" i="2"/>
  <c r="W369" i="2"/>
  <c r="W368" i="2"/>
  <c r="W367" i="2"/>
  <c r="W366" i="2"/>
  <c r="W365" i="2"/>
  <c r="W364" i="2"/>
  <c r="W363" i="2"/>
  <c r="W362" i="2"/>
  <c r="W361" i="2"/>
  <c r="W359" i="2"/>
  <c r="W358" i="2"/>
  <c r="W357" i="2"/>
  <c r="W356" i="2"/>
  <c r="W355" i="2"/>
  <c r="W354" i="2"/>
  <c r="W353" i="2"/>
  <c r="W352" i="2"/>
  <c r="W351" i="2"/>
  <c r="W350" i="2"/>
  <c r="W349" i="2"/>
  <c r="W348" i="2"/>
  <c r="W347" i="2"/>
  <c r="W346" i="2"/>
  <c r="W345" i="2"/>
  <c r="W344" i="2"/>
  <c r="W343" i="2"/>
  <c r="W342" i="2"/>
  <c r="W341" i="2"/>
  <c r="W340" i="2"/>
  <c r="W339" i="2"/>
  <c r="W338" i="2"/>
  <c r="W337" i="2"/>
  <c r="W336" i="2"/>
  <c r="W335" i="2"/>
  <c r="W333" i="2"/>
  <c r="W331" i="2"/>
  <c r="W321" i="2"/>
  <c r="W312" i="2"/>
  <c r="X311" i="2"/>
  <c r="X305" i="2"/>
  <c r="X303" i="2"/>
  <c r="X299" i="2"/>
  <c r="W298" i="2"/>
  <c r="X290" i="2"/>
  <c r="X289" i="2"/>
  <c r="X287" i="2"/>
  <c r="X285" i="2"/>
  <c r="X284" i="2"/>
  <c r="X283" i="2"/>
  <c r="W282" i="2"/>
  <c r="X281" i="2"/>
  <c r="W280" i="2"/>
  <c r="X279" i="2"/>
  <c r="X278" i="2"/>
  <c r="X277" i="2"/>
  <c r="X276" i="2"/>
  <c r="X275" i="2"/>
  <c r="W274" i="2"/>
  <c r="W273" i="2"/>
  <c r="W272" i="2"/>
  <c r="W271" i="2"/>
  <c r="W270" i="2"/>
  <c r="W269" i="2"/>
  <c r="W268" i="2"/>
  <c r="W267" i="2"/>
  <c r="W266" i="2"/>
  <c r="W265" i="2"/>
  <c r="W264" i="2"/>
  <c r="X263" i="2"/>
  <c r="X262" i="2"/>
  <c r="X261" i="2"/>
  <c r="W260" i="2"/>
  <c r="W259" i="2"/>
  <c r="W258" i="2"/>
  <c r="W257" i="2"/>
  <c r="W256" i="2"/>
  <c r="W255" i="2"/>
  <c r="W254" i="2"/>
  <c r="W253" i="2"/>
  <c r="W252" i="2"/>
  <c r="W251" i="2"/>
  <c r="W250" i="2"/>
  <c r="W249" i="2"/>
  <c r="W247" i="2"/>
  <c r="X244" i="2"/>
  <c r="X243" i="2"/>
  <c r="X242" i="2"/>
  <c r="X241" i="2"/>
  <c r="X240" i="2"/>
  <c r="X239" i="2"/>
  <c r="W208" i="2"/>
  <c r="W207" i="2"/>
  <c r="W206" i="2"/>
  <c r="W205" i="2"/>
  <c r="W204" i="2"/>
  <c r="W203" i="2"/>
  <c r="W196" i="2"/>
  <c r="W195" i="2"/>
  <c r="X194" i="2"/>
  <c r="X193" i="2"/>
  <c r="X192" i="2"/>
  <c r="X191" i="2"/>
  <c r="X190" i="2"/>
  <c r="X189" i="2"/>
  <c r="X188" i="2"/>
  <c r="X187" i="2"/>
  <c r="X186" i="2"/>
  <c r="X185" i="2"/>
  <c r="X184" i="2"/>
  <c r="X183" i="2"/>
  <c r="X182" i="2"/>
  <c r="X181" i="2"/>
  <c r="X171" i="2"/>
  <c r="X170" i="2"/>
  <c r="X169" i="2"/>
  <c r="X168" i="2"/>
  <c r="X167" i="2"/>
  <c r="X166" i="2"/>
  <c r="X165" i="2"/>
  <c r="X164" i="2"/>
  <c r="X163" i="2"/>
  <c r="X162" i="2"/>
  <c r="X161" i="2"/>
  <c r="X160" i="2"/>
  <c r="X159" i="2"/>
  <c r="X158" i="2"/>
  <c r="X157" i="2"/>
  <c r="X156" i="2"/>
  <c r="X155" i="2"/>
  <c r="X154" i="2"/>
  <c r="X153" i="2"/>
  <c r="X152" i="2"/>
  <c r="X150" i="2"/>
  <c r="X149" i="2"/>
  <c r="X148" i="2"/>
  <c r="W25" i="2"/>
  <c r="W7" i="2"/>
  <c r="W97" i="2"/>
  <c r="W38" i="2"/>
  <c r="X147" i="2"/>
  <c r="X146" i="2"/>
  <c r="X145" i="2"/>
  <c r="X144" i="2"/>
  <c r="X143" i="2"/>
  <c r="X142" i="2"/>
  <c r="X141" i="2"/>
  <c r="X140" i="2"/>
  <c r="X139" i="2"/>
  <c r="X138" i="2"/>
  <c r="X137" i="2"/>
  <c r="X136" i="2"/>
  <c r="X135" i="2"/>
  <c r="X134" i="2"/>
  <c r="X133" i="2"/>
  <c r="X132" i="2"/>
  <c r="X131" i="2"/>
  <c r="X130" i="2"/>
  <c r="W96" i="2"/>
  <c r="W95" i="2"/>
  <c r="W92" i="2"/>
  <c r="W91" i="2"/>
  <c r="W89" i="2"/>
  <c r="W87" i="2"/>
  <c r="W86" i="2"/>
  <c r="W85" i="2"/>
  <c r="W84" i="2"/>
  <c r="W83" i="2"/>
  <c r="W82" i="2"/>
  <c r="W81" i="2"/>
  <c r="W80" i="2"/>
  <c r="W79" i="2"/>
  <c r="W78" i="2"/>
  <c r="W76" i="2"/>
  <c r="W70" i="2"/>
  <c r="W68" i="2"/>
  <c r="X61" i="2"/>
  <c r="X53" i="2"/>
  <c r="X51" i="2"/>
  <c r="X50" i="2"/>
  <c r="X49" i="2"/>
  <c r="X48" i="2"/>
  <c r="X47" i="2"/>
  <c r="X46" i="2"/>
  <c r="X45" i="2"/>
  <c r="X44" i="2"/>
  <c r="X43" i="2"/>
  <c r="X42" i="2"/>
  <c r="X41" i="2"/>
  <c r="X40" i="2"/>
  <c r="X37" i="2"/>
  <c r="X36" i="2"/>
  <c r="X24" i="2"/>
  <c r="X23" i="2"/>
  <c r="X6" i="2"/>
  <c r="X5" i="2"/>
  <c r="X4" i="2"/>
  <c r="X3" i="2"/>
  <c r="AA395" i="2" l="1"/>
  <c r="Z395" i="2"/>
  <c r="R395" i="2"/>
  <c r="M395" i="2"/>
  <c r="L395" i="2"/>
  <c r="AA394" i="2"/>
  <c r="Z394" i="2"/>
  <c r="R394" i="2"/>
  <c r="M394" i="2"/>
  <c r="L394" i="2"/>
  <c r="Q118" i="1"/>
  <c r="Q117" i="1"/>
  <c r="S394" i="2" l="1"/>
  <c r="X394" i="2"/>
  <c r="S395" i="2"/>
  <c r="X395" i="2"/>
  <c r="T395" i="2"/>
  <c r="V394" i="2"/>
  <c r="T394" i="2"/>
  <c r="U394" i="2"/>
  <c r="Y394" i="2" s="1"/>
  <c r="U395" i="2"/>
  <c r="Y395" i="2" s="1"/>
  <c r="V395" i="2"/>
  <c r="O118" i="1"/>
  <c r="O117" i="1"/>
  <c r="P55" i="1"/>
  <c r="Q55" i="1"/>
  <c r="N118" i="1" l="1"/>
  <c r="N117" i="1"/>
  <c r="O55" i="1"/>
  <c r="P24" i="1"/>
  <c r="Q24" i="1"/>
  <c r="N55" i="1" l="1"/>
  <c r="O24" i="1"/>
  <c r="N24" i="1" l="1"/>
  <c r="Q66" i="1"/>
  <c r="AA624" i="2"/>
  <c r="Z624" i="2"/>
  <c r="R624" i="2"/>
  <c r="M624" i="2"/>
  <c r="L624" i="2"/>
  <c r="AA623" i="2"/>
  <c r="Z623" i="2"/>
  <c r="R623" i="2"/>
  <c r="W623" i="2" s="1"/>
  <c r="M623" i="2"/>
  <c r="L623" i="2"/>
  <c r="AA622" i="2"/>
  <c r="Z622" i="2"/>
  <c r="R622" i="2"/>
  <c r="W622" i="2" s="1"/>
  <c r="M622" i="2"/>
  <c r="L622" i="2"/>
  <c r="X624" i="2" l="1"/>
  <c r="W624" i="2"/>
  <c r="S622" i="2"/>
  <c r="U624" i="2"/>
  <c r="Y624" i="2" s="1"/>
  <c r="U623" i="2"/>
  <c r="Y623" i="2" s="1"/>
  <c r="U622" i="2"/>
  <c r="Y622" i="2" s="1"/>
  <c r="S623" i="2"/>
  <c r="S624" i="2"/>
  <c r="AA535" i="2"/>
  <c r="Z535" i="2"/>
  <c r="R535" i="2"/>
  <c r="M535" i="2"/>
  <c r="L535" i="2"/>
  <c r="AA534" i="2"/>
  <c r="Z534" i="2"/>
  <c r="R534" i="2"/>
  <c r="M534" i="2"/>
  <c r="L534" i="2"/>
  <c r="AA533" i="2"/>
  <c r="Z533" i="2"/>
  <c r="R533" i="2"/>
  <c r="M533" i="2"/>
  <c r="L533" i="2"/>
  <c r="AA532" i="2"/>
  <c r="Z532" i="2"/>
  <c r="R532" i="2"/>
  <c r="M532" i="2"/>
  <c r="L532" i="2"/>
  <c r="AA531" i="2"/>
  <c r="Z531" i="2"/>
  <c r="R531" i="2"/>
  <c r="M531" i="2"/>
  <c r="L531" i="2"/>
  <c r="AA530" i="2"/>
  <c r="Z530" i="2"/>
  <c r="R530" i="2"/>
  <c r="M530" i="2"/>
  <c r="L530" i="2"/>
  <c r="AA529" i="2"/>
  <c r="Z529" i="2"/>
  <c r="R529" i="2"/>
  <c r="M529" i="2"/>
  <c r="L529" i="2"/>
  <c r="AA528" i="2"/>
  <c r="Z528" i="2"/>
  <c r="R528" i="2"/>
  <c r="M528" i="2"/>
  <c r="L528" i="2"/>
  <c r="AA527" i="2"/>
  <c r="Z527" i="2"/>
  <c r="R527" i="2"/>
  <c r="M527" i="2"/>
  <c r="L527" i="2"/>
  <c r="AA526" i="2"/>
  <c r="Z526" i="2"/>
  <c r="R526" i="2"/>
  <c r="M526" i="2"/>
  <c r="L526" i="2"/>
  <c r="AA525" i="2"/>
  <c r="Z525" i="2"/>
  <c r="R525" i="2"/>
  <c r="M525" i="2"/>
  <c r="L525" i="2"/>
  <c r="AA524" i="2"/>
  <c r="Z524" i="2"/>
  <c r="R524" i="2"/>
  <c r="M524" i="2"/>
  <c r="L524" i="2"/>
  <c r="AA523" i="2"/>
  <c r="Z523" i="2"/>
  <c r="R523" i="2"/>
  <c r="M523" i="2"/>
  <c r="L523" i="2"/>
  <c r="AA522" i="2"/>
  <c r="Z522" i="2"/>
  <c r="R522" i="2"/>
  <c r="M522" i="2"/>
  <c r="L522" i="2"/>
  <c r="AA520" i="2"/>
  <c r="Z520" i="2"/>
  <c r="R520" i="2"/>
  <c r="M520" i="2"/>
  <c r="L520" i="2"/>
  <c r="AA519" i="2"/>
  <c r="Z519" i="2"/>
  <c r="R519" i="2"/>
  <c r="M519" i="2"/>
  <c r="L519" i="2"/>
  <c r="AA518" i="2"/>
  <c r="Z518" i="2"/>
  <c r="R518" i="2"/>
  <c r="M518" i="2"/>
  <c r="L518" i="2"/>
  <c r="AA517" i="2"/>
  <c r="Z517" i="2"/>
  <c r="R517" i="2"/>
  <c r="M517" i="2"/>
  <c r="L517" i="2"/>
  <c r="AA516" i="2"/>
  <c r="Z516" i="2"/>
  <c r="R516" i="2"/>
  <c r="M516" i="2"/>
  <c r="L516" i="2"/>
  <c r="AA515" i="2"/>
  <c r="Z515" i="2"/>
  <c r="R515" i="2"/>
  <c r="M515" i="2"/>
  <c r="L515" i="2"/>
  <c r="AA514" i="2"/>
  <c r="Z514" i="2"/>
  <c r="R514" i="2"/>
  <c r="M514" i="2"/>
  <c r="L514" i="2"/>
  <c r="AA513" i="2"/>
  <c r="Z513" i="2"/>
  <c r="R513" i="2"/>
  <c r="M513" i="2"/>
  <c r="L513" i="2"/>
  <c r="AA512" i="2"/>
  <c r="Z512" i="2"/>
  <c r="R512" i="2"/>
  <c r="M512" i="2"/>
  <c r="L512" i="2"/>
  <c r="AA511" i="2"/>
  <c r="Z511" i="2"/>
  <c r="R511" i="2"/>
  <c r="M511" i="2"/>
  <c r="L511" i="2"/>
  <c r="AA510" i="2"/>
  <c r="Z510" i="2"/>
  <c r="R510" i="2"/>
  <c r="M510" i="2"/>
  <c r="L510" i="2"/>
  <c r="AA509" i="2"/>
  <c r="Z509" i="2"/>
  <c r="R509" i="2"/>
  <c r="M509" i="2"/>
  <c r="L509" i="2"/>
  <c r="AA508" i="2"/>
  <c r="Z508" i="2"/>
  <c r="R508" i="2"/>
  <c r="M508" i="2"/>
  <c r="L508" i="2"/>
  <c r="AA507" i="2"/>
  <c r="Z507" i="2"/>
  <c r="R507" i="2"/>
  <c r="M507" i="2"/>
  <c r="L507" i="2"/>
  <c r="AA541" i="2"/>
  <c r="Z541" i="2"/>
  <c r="R541" i="2"/>
  <c r="M541" i="2"/>
  <c r="L541" i="2"/>
  <c r="AA540" i="2"/>
  <c r="Z540" i="2"/>
  <c r="R540" i="2"/>
  <c r="M540" i="2"/>
  <c r="L540" i="2"/>
  <c r="AA539" i="2"/>
  <c r="Z539" i="2"/>
  <c r="R539" i="2"/>
  <c r="M539" i="2"/>
  <c r="L539" i="2"/>
  <c r="AA538" i="2"/>
  <c r="Z538" i="2"/>
  <c r="R538" i="2"/>
  <c r="M538" i="2"/>
  <c r="L538" i="2"/>
  <c r="AA537" i="2"/>
  <c r="Z537" i="2"/>
  <c r="R537" i="2"/>
  <c r="M537" i="2"/>
  <c r="L537" i="2"/>
  <c r="AA536" i="2"/>
  <c r="Z536" i="2"/>
  <c r="R536" i="2"/>
  <c r="M536" i="2"/>
  <c r="L536" i="2"/>
  <c r="AA494" i="2"/>
  <c r="Z494" i="2"/>
  <c r="R494" i="2"/>
  <c r="M494" i="2"/>
  <c r="L494" i="2"/>
  <c r="AA493" i="2"/>
  <c r="Z493" i="2"/>
  <c r="R493" i="2"/>
  <c r="M493" i="2"/>
  <c r="L493" i="2"/>
  <c r="AA492" i="2"/>
  <c r="Z492" i="2"/>
  <c r="R492" i="2"/>
  <c r="M492" i="2"/>
  <c r="L492" i="2"/>
  <c r="AA491" i="2"/>
  <c r="Z491" i="2"/>
  <c r="R491" i="2"/>
  <c r="M491" i="2"/>
  <c r="L491" i="2"/>
  <c r="AA490" i="2"/>
  <c r="Z490" i="2"/>
  <c r="R490" i="2"/>
  <c r="M490" i="2"/>
  <c r="L490" i="2"/>
  <c r="AA489" i="2"/>
  <c r="Z489" i="2"/>
  <c r="R489" i="2"/>
  <c r="M489" i="2"/>
  <c r="L489" i="2"/>
  <c r="AA488" i="2"/>
  <c r="Z488" i="2"/>
  <c r="R488" i="2"/>
  <c r="M488" i="2"/>
  <c r="L488" i="2"/>
  <c r="AA487" i="2"/>
  <c r="Z487" i="2"/>
  <c r="R487" i="2"/>
  <c r="M487" i="2"/>
  <c r="L487" i="2"/>
  <c r="AA486" i="2"/>
  <c r="Z486" i="2"/>
  <c r="R486" i="2"/>
  <c r="M486" i="2"/>
  <c r="L486" i="2"/>
  <c r="AA485" i="2"/>
  <c r="Z485" i="2"/>
  <c r="R485" i="2"/>
  <c r="M485" i="2"/>
  <c r="L485" i="2"/>
  <c r="AA484" i="2"/>
  <c r="Z484" i="2"/>
  <c r="R484" i="2"/>
  <c r="M484" i="2"/>
  <c r="L484" i="2"/>
  <c r="AA483" i="2"/>
  <c r="Z483" i="2"/>
  <c r="R483" i="2"/>
  <c r="M483" i="2"/>
  <c r="L483" i="2"/>
  <c r="AA482" i="2"/>
  <c r="Z482" i="2"/>
  <c r="R482" i="2"/>
  <c r="M482" i="2"/>
  <c r="L482" i="2"/>
  <c r="AA481" i="2"/>
  <c r="Z481" i="2"/>
  <c r="R481" i="2"/>
  <c r="M481" i="2"/>
  <c r="L481" i="2"/>
  <c r="AA480" i="2"/>
  <c r="Z480" i="2"/>
  <c r="R480" i="2"/>
  <c r="M480" i="2"/>
  <c r="L480" i="2"/>
  <c r="AA479" i="2"/>
  <c r="Z479" i="2"/>
  <c r="R479" i="2"/>
  <c r="M479" i="2"/>
  <c r="L479" i="2"/>
  <c r="AA478" i="2"/>
  <c r="Z478" i="2"/>
  <c r="R478" i="2"/>
  <c r="M478" i="2"/>
  <c r="L478" i="2"/>
  <c r="AA477" i="2"/>
  <c r="Z477" i="2"/>
  <c r="R477" i="2"/>
  <c r="M477" i="2"/>
  <c r="L477" i="2"/>
  <c r="AA476" i="2"/>
  <c r="Z476" i="2"/>
  <c r="R476" i="2"/>
  <c r="M476" i="2"/>
  <c r="L476" i="2"/>
  <c r="AA260" i="2"/>
  <c r="Z260" i="2"/>
  <c r="R260" i="2"/>
  <c r="M260" i="2"/>
  <c r="L260" i="2"/>
  <c r="AA259" i="2"/>
  <c r="Z259" i="2"/>
  <c r="R259" i="2"/>
  <c r="M259" i="2"/>
  <c r="L259" i="2"/>
  <c r="AA258" i="2"/>
  <c r="Z258" i="2"/>
  <c r="R258" i="2"/>
  <c r="M258" i="2"/>
  <c r="L258" i="2"/>
  <c r="AA257" i="2"/>
  <c r="Z257" i="2"/>
  <c r="R257" i="2"/>
  <c r="M257" i="2"/>
  <c r="L257" i="2"/>
  <c r="AA256" i="2"/>
  <c r="Z256" i="2"/>
  <c r="R256" i="2"/>
  <c r="M256" i="2"/>
  <c r="L256" i="2"/>
  <c r="AA255" i="2"/>
  <c r="Z255" i="2"/>
  <c r="R255" i="2"/>
  <c r="M255" i="2"/>
  <c r="L255" i="2"/>
  <c r="AA254" i="2"/>
  <c r="Z254" i="2"/>
  <c r="R254" i="2"/>
  <c r="M254" i="2"/>
  <c r="L254" i="2"/>
  <c r="AA253" i="2"/>
  <c r="Z253" i="2"/>
  <c r="R253" i="2"/>
  <c r="M253" i="2"/>
  <c r="L253" i="2"/>
  <c r="AA252" i="2"/>
  <c r="Z252" i="2"/>
  <c r="R252" i="2"/>
  <c r="M252" i="2"/>
  <c r="L252" i="2"/>
  <c r="AA251" i="2"/>
  <c r="Z251" i="2"/>
  <c r="R251" i="2"/>
  <c r="M251" i="2"/>
  <c r="L251" i="2"/>
  <c r="AA250" i="2"/>
  <c r="Z250" i="2"/>
  <c r="R250" i="2"/>
  <c r="M250" i="2"/>
  <c r="L250" i="2"/>
  <c r="AA249" i="2"/>
  <c r="Z249" i="2"/>
  <c r="R249" i="2"/>
  <c r="M249" i="2"/>
  <c r="L249" i="2"/>
  <c r="AA248" i="2"/>
  <c r="Z248" i="2"/>
  <c r="R248" i="2"/>
  <c r="M248" i="2"/>
  <c r="L248" i="2"/>
  <c r="X248" i="2" l="1"/>
  <c r="W248" i="2"/>
  <c r="S538" i="2"/>
  <c r="X538" i="2"/>
  <c r="S252" i="2"/>
  <c r="X252" i="2"/>
  <c r="S260" i="2"/>
  <c r="X260" i="2"/>
  <c r="T478" i="2"/>
  <c r="X478" i="2"/>
  <c r="T486" i="2"/>
  <c r="X486" i="2"/>
  <c r="T494" i="2"/>
  <c r="X494" i="2"/>
  <c r="T508" i="2"/>
  <c r="X508" i="2"/>
  <c r="T516" i="2"/>
  <c r="X516" i="2"/>
  <c r="S525" i="2"/>
  <c r="X525" i="2"/>
  <c r="S533" i="2"/>
  <c r="X533" i="2"/>
  <c r="S255" i="2"/>
  <c r="X255" i="2"/>
  <c r="S519" i="2"/>
  <c r="X519" i="2"/>
  <c r="T249" i="2"/>
  <c r="X249" i="2"/>
  <c r="V257" i="2"/>
  <c r="X257" i="2"/>
  <c r="S483" i="2"/>
  <c r="X483" i="2"/>
  <c r="S491" i="2"/>
  <c r="X491" i="2"/>
  <c r="S540" i="2"/>
  <c r="X540" i="2"/>
  <c r="S513" i="2"/>
  <c r="X513" i="2"/>
  <c r="T522" i="2"/>
  <c r="X522" i="2"/>
  <c r="T530" i="2"/>
  <c r="X530" i="2"/>
  <c r="S481" i="2"/>
  <c r="X481" i="2"/>
  <c r="S254" i="2"/>
  <c r="X254" i="2"/>
  <c r="T480" i="2"/>
  <c r="X480" i="2"/>
  <c r="T488" i="2"/>
  <c r="X488" i="2"/>
  <c r="T537" i="2"/>
  <c r="X537" i="2"/>
  <c r="T510" i="2"/>
  <c r="X510" i="2"/>
  <c r="T518" i="2"/>
  <c r="X518" i="2"/>
  <c r="S527" i="2"/>
  <c r="X527" i="2"/>
  <c r="S535" i="2"/>
  <c r="X535" i="2"/>
  <c r="S251" i="2"/>
  <c r="X251" i="2"/>
  <c r="V259" i="2"/>
  <c r="X259" i="2"/>
  <c r="S477" i="2"/>
  <c r="X477" i="2"/>
  <c r="S485" i="2"/>
  <c r="X485" i="2"/>
  <c r="S493" i="2"/>
  <c r="X493" i="2"/>
  <c r="S507" i="2"/>
  <c r="X507" i="2"/>
  <c r="S515" i="2"/>
  <c r="X515" i="2"/>
  <c r="T524" i="2"/>
  <c r="X524" i="2"/>
  <c r="T532" i="2"/>
  <c r="X532" i="2"/>
  <c r="S256" i="2"/>
  <c r="X256" i="2"/>
  <c r="T482" i="2"/>
  <c r="X482" i="2"/>
  <c r="T490" i="2"/>
  <c r="X490" i="2"/>
  <c r="V539" i="2"/>
  <c r="X539" i="2"/>
  <c r="V512" i="2"/>
  <c r="X512" i="2"/>
  <c r="T520" i="2"/>
  <c r="X520" i="2"/>
  <c r="S529" i="2"/>
  <c r="X529" i="2"/>
  <c r="S489" i="2"/>
  <c r="X489" i="2"/>
  <c r="T528" i="2"/>
  <c r="X528" i="2"/>
  <c r="V253" i="2"/>
  <c r="X253" i="2"/>
  <c r="S479" i="2"/>
  <c r="X479" i="2"/>
  <c r="S487" i="2"/>
  <c r="X487" i="2"/>
  <c r="S536" i="2"/>
  <c r="X536" i="2"/>
  <c r="S509" i="2"/>
  <c r="X509" i="2"/>
  <c r="S517" i="2"/>
  <c r="X517" i="2"/>
  <c r="T526" i="2"/>
  <c r="X526" i="2"/>
  <c r="T534" i="2"/>
  <c r="X534" i="2"/>
  <c r="S511" i="2"/>
  <c r="X511" i="2"/>
  <c r="S250" i="2"/>
  <c r="X250" i="2"/>
  <c r="S258" i="2"/>
  <c r="X258" i="2"/>
  <c r="T476" i="2"/>
  <c r="X476" i="2"/>
  <c r="T484" i="2"/>
  <c r="X484" i="2"/>
  <c r="T492" i="2"/>
  <c r="X492" i="2"/>
  <c r="V541" i="2"/>
  <c r="X541" i="2"/>
  <c r="T514" i="2"/>
  <c r="X514" i="2"/>
  <c r="S523" i="2"/>
  <c r="X523" i="2"/>
  <c r="S531" i="2"/>
  <c r="X531" i="2"/>
  <c r="N66" i="1"/>
  <c r="O66" i="1"/>
  <c r="U522" i="2"/>
  <c r="Y522" i="2" s="1"/>
  <c r="U524" i="2"/>
  <c r="Y524" i="2" s="1"/>
  <c r="U527" i="2"/>
  <c r="Y527" i="2" s="1"/>
  <c r="U526" i="2"/>
  <c r="Y526" i="2" s="1"/>
  <c r="U523" i="2"/>
  <c r="Y523" i="2" s="1"/>
  <c r="U525" i="2"/>
  <c r="Y525" i="2" s="1"/>
  <c r="V526" i="2"/>
  <c r="V527" i="2"/>
  <c r="U528" i="2"/>
  <c r="Y528" i="2" s="1"/>
  <c r="U529" i="2"/>
  <c r="Y529" i="2" s="1"/>
  <c r="V523" i="2"/>
  <c r="V525" i="2"/>
  <c r="V528" i="2"/>
  <c r="V529" i="2"/>
  <c r="U530" i="2"/>
  <c r="Y530" i="2" s="1"/>
  <c r="U531" i="2"/>
  <c r="Y531" i="2" s="1"/>
  <c r="U532" i="2"/>
  <c r="Y532" i="2" s="1"/>
  <c r="U533" i="2"/>
  <c r="Y533" i="2" s="1"/>
  <c r="U534" i="2"/>
  <c r="Y534" i="2" s="1"/>
  <c r="U535" i="2"/>
  <c r="Y535" i="2" s="1"/>
  <c r="V530" i="2"/>
  <c r="V531" i="2"/>
  <c r="V532" i="2"/>
  <c r="V533" i="2"/>
  <c r="V534" i="2"/>
  <c r="V522" i="2"/>
  <c r="V524" i="2"/>
  <c r="T523" i="2"/>
  <c r="T525" i="2"/>
  <c r="T527" i="2"/>
  <c r="T529" i="2"/>
  <c r="T531" i="2"/>
  <c r="T533" i="2"/>
  <c r="T535" i="2"/>
  <c r="V535" i="2"/>
  <c r="S522" i="2"/>
  <c r="S524" i="2"/>
  <c r="S526" i="2"/>
  <c r="S528" i="2"/>
  <c r="S530" i="2"/>
  <c r="S532" i="2"/>
  <c r="S534" i="2"/>
  <c r="U513" i="2"/>
  <c r="Y513" i="2" s="1"/>
  <c r="V515" i="2"/>
  <c r="U507" i="2"/>
  <c r="Y507" i="2" s="1"/>
  <c r="U508" i="2"/>
  <c r="Y508" i="2" s="1"/>
  <c r="U509" i="2"/>
  <c r="Y509" i="2" s="1"/>
  <c r="U510" i="2"/>
  <c r="Y510" i="2" s="1"/>
  <c r="U511" i="2"/>
  <c r="Y511" i="2" s="1"/>
  <c r="U512" i="2"/>
  <c r="Y512" i="2" s="1"/>
  <c r="V508" i="2"/>
  <c r="V510" i="2"/>
  <c r="V516" i="2"/>
  <c r="U520" i="2"/>
  <c r="Y520" i="2" s="1"/>
  <c r="U518" i="2"/>
  <c r="Y518" i="2" s="1"/>
  <c r="U519" i="2"/>
  <c r="Y519" i="2" s="1"/>
  <c r="V520" i="2"/>
  <c r="U514" i="2"/>
  <c r="Y514" i="2" s="1"/>
  <c r="U515" i="2"/>
  <c r="Y515" i="2" s="1"/>
  <c r="U516" i="2"/>
  <c r="Y516" i="2" s="1"/>
  <c r="U517" i="2"/>
  <c r="Y517" i="2" s="1"/>
  <c r="V518" i="2"/>
  <c r="V514" i="2"/>
  <c r="T507" i="2"/>
  <c r="T509" i="2"/>
  <c r="T511" i="2"/>
  <c r="T513" i="2"/>
  <c r="T515" i="2"/>
  <c r="T517" i="2"/>
  <c r="T519" i="2"/>
  <c r="V509" i="2"/>
  <c r="V517" i="2"/>
  <c r="V519" i="2"/>
  <c r="V507" i="2"/>
  <c r="V513" i="2"/>
  <c r="S508" i="2"/>
  <c r="S510" i="2"/>
  <c r="S512" i="2"/>
  <c r="S514" i="2"/>
  <c r="S516" i="2"/>
  <c r="S518" i="2"/>
  <c r="S520" i="2"/>
  <c r="V511" i="2"/>
  <c r="T512" i="2"/>
  <c r="U536" i="2"/>
  <c r="Y536" i="2" s="1"/>
  <c r="V536" i="2"/>
  <c r="U537" i="2"/>
  <c r="Y537" i="2" s="1"/>
  <c r="U538" i="2"/>
  <c r="Y538" i="2" s="1"/>
  <c r="U540" i="2"/>
  <c r="Y540" i="2" s="1"/>
  <c r="V538" i="2"/>
  <c r="U539" i="2"/>
  <c r="Y539" i="2" s="1"/>
  <c r="V540" i="2"/>
  <c r="V537" i="2"/>
  <c r="T536" i="2"/>
  <c r="T538" i="2"/>
  <c r="T540" i="2"/>
  <c r="S537" i="2"/>
  <c r="S539" i="2"/>
  <c r="S541" i="2"/>
  <c r="T539" i="2"/>
  <c r="T541" i="2"/>
  <c r="U541" i="2"/>
  <c r="Y541" i="2" s="1"/>
  <c r="V478" i="2"/>
  <c r="U487" i="2"/>
  <c r="Y487" i="2" s="1"/>
  <c r="U481" i="2"/>
  <c r="Y481" i="2" s="1"/>
  <c r="U485" i="2"/>
  <c r="Y485" i="2" s="1"/>
  <c r="U489" i="2"/>
  <c r="Y489" i="2" s="1"/>
  <c r="U480" i="2"/>
  <c r="Y480" i="2" s="1"/>
  <c r="U486" i="2"/>
  <c r="Y486" i="2" s="1"/>
  <c r="U484" i="2"/>
  <c r="Y484" i="2" s="1"/>
  <c r="U476" i="2"/>
  <c r="Y476" i="2" s="1"/>
  <c r="U477" i="2"/>
  <c r="Y477" i="2" s="1"/>
  <c r="U490" i="2"/>
  <c r="Y490" i="2" s="1"/>
  <c r="V476" i="2"/>
  <c r="U488" i="2"/>
  <c r="Y488" i="2" s="1"/>
  <c r="U482" i="2"/>
  <c r="Y482" i="2" s="1"/>
  <c r="U483" i="2"/>
  <c r="Y483" i="2" s="1"/>
  <c r="V484" i="2"/>
  <c r="V486" i="2"/>
  <c r="V488" i="2"/>
  <c r="V490" i="2"/>
  <c r="V482" i="2"/>
  <c r="U478" i="2"/>
  <c r="Y478" i="2" s="1"/>
  <c r="U479" i="2"/>
  <c r="Y479" i="2" s="1"/>
  <c r="V480" i="2"/>
  <c r="U251" i="2"/>
  <c r="Y251" i="2" s="1"/>
  <c r="U253" i="2"/>
  <c r="Y253" i="2" s="1"/>
  <c r="U494" i="2"/>
  <c r="Y494" i="2" s="1"/>
  <c r="T252" i="2"/>
  <c r="V494" i="2"/>
  <c r="U492" i="2"/>
  <c r="Y492" i="2" s="1"/>
  <c r="V492" i="2"/>
  <c r="V252" i="2"/>
  <c r="T477" i="2"/>
  <c r="T479" i="2"/>
  <c r="T481" i="2"/>
  <c r="T483" i="2"/>
  <c r="T485" i="2"/>
  <c r="T487" i="2"/>
  <c r="T489" i="2"/>
  <c r="T491" i="2"/>
  <c r="T493" i="2"/>
  <c r="U491" i="2"/>
  <c r="Y491" i="2" s="1"/>
  <c r="U493" i="2"/>
  <c r="Y493" i="2" s="1"/>
  <c r="V477" i="2"/>
  <c r="V483" i="2"/>
  <c r="V491" i="2"/>
  <c r="V493" i="2"/>
  <c r="V481" i="2"/>
  <c r="V489" i="2"/>
  <c r="T256" i="2"/>
  <c r="S476" i="2"/>
  <c r="S478" i="2"/>
  <c r="S480" i="2"/>
  <c r="S482" i="2"/>
  <c r="S484" i="2"/>
  <c r="S486" i="2"/>
  <c r="S488" i="2"/>
  <c r="S490" i="2"/>
  <c r="S492" i="2"/>
  <c r="S494" i="2"/>
  <c r="V479" i="2"/>
  <c r="V485" i="2"/>
  <c r="V487" i="2"/>
  <c r="U257" i="2"/>
  <c r="Y257" i="2" s="1"/>
  <c r="U252" i="2"/>
  <c r="Y252" i="2" s="1"/>
  <c r="T254" i="2"/>
  <c r="U256" i="2"/>
  <c r="Y256" i="2" s="1"/>
  <c r="U254" i="2"/>
  <c r="Y254" i="2" s="1"/>
  <c r="V254" i="2"/>
  <c r="T258" i="2"/>
  <c r="V256" i="2"/>
  <c r="U258" i="2"/>
  <c r="Y258" i="2" s="1"/>
  <c r="S259" i="2"/>
  <c r="U248" i="2"/>
  <c r="Y248" i="2" s="1"/>
  <c r="U249" i="2"/>
  <c r="Y249" i="2" s="1"/>
  <c r="V249" i="2"/>
  <c r="T250" i="2"/>
  <c r="V258" i="2"/>
  <c r="U259" i="2"/>
  <c r="Y259" i="2" s="1"/>
  <c r="T260" i="2"/>
  <c r="U250" i="2"/>
  <c r="Y250" i="2" s="1"/>
  <c r="U260" i="2"/>
  <c r="Y260" i="2" s="1"/>
  <c r="V260" i="2"/>
  <c r="U255" i="2"/>
  <c r="Y255" i="2" s="1"/>
  <c r="V250" i="2"/>
  <c r="S249" i="2"/>
  <c r="S253" i="2"/>
  <c r="S257" i="2"/>
  <c r="T251" i="2"/>
  <c r="T253" i="2"/>
  <c r="T255" i="2"/>
  <c r="T257" i="2"/>
  <c r="T259" i="2"/>
  <c r="V251" i="2"/>
  <c r="V255" i="2"/>
  <c r="S248" i="2"/>
  <c r="J33" i="2" l="1"/>
  <c r="J30" i="2"/>
  <c r="J35" i="2"/>
  <c r="J27" i="2"/>
  <c r="J29" i="2"/>
  <c r="J32" i="2"/>
  <c r="J34" i="2"/>
  <c r="J26" i="2"/>
  <c r="J31" i="2"/>
  <c r="J28" i="2"/>
  <c r="J18" i="2"/>
  <c r="J10" i="2"/>
  <c r="J15" i="2"/>
  <c r="J20" i="2"/>
  <c r="J12" i="2"/>
  <c r="J17" i="2"/>
  <c r="J9" i="2"/>
  <c r="J22" i="2"/>
  <c r="J14" i="2"/>
  <c r="J19" i="2"/>
  <c r="J11" i="2"/>
  <c r="J16" i="2"/>
  <c r="J8" i="2"/>
  <c r="J21" i="2"/>
  <c r="J13" i="2"/>
  <c r="J39" i="2"/>
  <c r="G39" i="2"/>
  <c r="J209" i="2"/>
  <c r="G209" i="2"/>
  <c r="O134" i="1"/>
  <c r="O126" i="1"/>
  <c r="O93" i="1"/>
  <c r="O115" i="1"/>
  <c r="O125" i="1"/>
  <c r="O133" i="1"/>
  <c r="O101" i="1"/>
  <c r="O107" i="1"/>
  <c r="O116" i="1"/>
  <c r="O22" i="1"/>
  <c r="O40" i="1"/>
  <c r="O48" i="1"/>
  <c r="O57" i="1"/>
  <c r="O75" i="1"/>
  <c r="O83" i="1"/>
  <c r="O90" i="1"/>
  <c r="O99" i="1"/>
  <c r="O105" i="1"/>
  <c r="O114" i="1"/>
  <c r="O124" i="1"/>
  <c r="O132" i="1"/>
  <c r="O13" i="1"/>
  <c r="O25" i="1"/>
  <c r="O33" i="1"/>
  <c r="O42" i="1"/>
  <c r="O50" i="1"/>
  <c r="O59" i="1"/>
  <c r="O68" i="1"/>
  <c r="O77" i="1"/>
  <c r="O85" i="1"/>
  <c r="O94" i="1"/>
  <c r="O136" i="1"/>
  <c r="O109" i="1"/>
  <c r="O120" i="1"/>
  <c r="O128" i="1"/>
  <c r="O16" i="1"/>
  <c r="O27" i="1"/>
  <c r="O35" i="1"/>
  <c r="O44" i="1"/>
  <c r="O52" i="1"/>
  <c r="O61" i="1"/>
  <c r="O72" i="1"/>
  <c r="O81" i="1"/>
  <c r="O31" i="1"/>
  <c r="O41" i="1"/>
  <c r="O58" i="1"/>
  <c r="O65" i="1"/>
  <c r="O76" i="1"/>
  <c r="O84" i="1"/>
  <c r="O102" i="1"/>
  <c r="O108" i="1"/>
  <c r="O21" i="1"/>
  <c r="O30" i="1"/>
  <c r="O39" i="1"/>
  <c r="O47" i="1"/>
  <c r="O56" i="1"/>
  <c r="O64" i="1"/>
  <c r="O73" i="1"/>
  <c r="O82" i="1"/>
  <c r="O92" i="1"/>
  <c r="O100" i="1"/>
  <c r="O106" i="1"/>
  <c r="O69" i="1"/>
  <c r="O78" i="1"/>
  <c r="O86" i="1"/>
  <c r="O95" i="1"/>
  <c r="O111" i="1"/>
  <c r="O121" i="1"/>
  <c r="O129" i="1"/>
  <c r="O119" i="1"/>
  <c r="O127" i="1"/>
  <c r="O135" i="1"/>
  <c r="O18" i="1"/>
  <c r="O28" i="1"/>
  <c r="O36" i="1"/>
  <c r="O45" i="1"/>
  <c r="O53" i="1"/>
  <c r="O62" i="1"/>
  <c r="O70" i="1"/>
  <c r="O79" i="1"/>
  <c r="O88" i="1"/>
  <c r="O96" i="1"/>
  <c r="O103" i="1"/>
  <c r="O112" i="1"/>
  <c r="O122" i="1"/>
  <c r="O130" i="1"/>
  <c r="O15" i="1"/>
  <c r="O26" i="1"/>
  <c r="O34" i="1"/>
  <c r="O43" i="1"/>
  <c r="O51" i="1"/>
  <c r="O60" i="1"/>
  <c r="O20" i="1"/>
  <c r="O29" i="1"/>
  <c r="O37" i="1"/>
  <c r="O46" i="1"/>
  <c r="O54" i="1"/>
  <c r="O63" i="1"/>
  <c r="O71" i="1"/>
  <c r="O80" i="1"/>
  <c r="O89" i="1"/>
  <c r="O98" i="1"/>
  <c r="O104" i="1"/>
  <c r="O113" i="1"/>
  <c r="O123" i="1"/>
  <c r="O131" i="1"/>
  <c r="AA403" i="2"/>
  <c r="Z403" i="2"/>
  <c r="R403" i="2"/>
  <c r="W403" i="2" s="1"/>
  <c r="M403" i="2"/>
  <c r="L403" i="2"/>
  <c r="J104" i="2" l="1"/>
  <c r="G104" i="2"/>
  <c r="J121" i="2"/>
  <c r="G121" i="2"/>
  <c r="J105" i="2"/>
  <c r="G105" i="2"/>
  <c r="G106" i="2"/>
  <c r="J106" i="2"/>
  <c r="J124" i="2"/>
  <c r="G124" i="2"/>
  <c r="J114" i="2"/>
  <c r="G114" i="2"/>
  <c r="J111" i="2"/>
  <c r="G111" i="2"/>
  <c r="J101" i="2"/>
  <c r="G101" i="2"/>
  <c r="J117" i="2"/>
  <c r="G117" i="2"/>
  <c r="J122" i="2"/>
  <c r="G122" i="2"/>
  <c r="J103" i="2"/>
  <c r="G103" i="2"/>
  <c r="J119" i="2"/>
  <c r="G119" i="2"/>
  <c r="J129" i="2"/>
  <c r="G129" i="2"/>
  <c r="J99" i="2"/>
  <c r="G99" i="2"/>
  <c r="J125" i="2"/>
  <c r="G125" i="2"/>
  <c r="G107" i="2"/>
  <c r="J107" i="2"/>
  <c r="J112" i="2"/>
  <c r="G112" i="2"/>
  <c r="J127" i="2"/>
  <c r="G127" i="2"/>
  <c r="J116" i="2"/>
  <c r="G116" i="2"/>
  <c r="J110" i="2"/>
  <c r="G110" i="2"/>
  <c r="J115" i="2"/>
  <c r="G115" i="2"/>
  <c r="J120" i="2"/>
  <c r="G120" i="2"/>
  <c r="G109" i="2"/>
  <c r="J109" i="2"/>
  <c r="J118" i="2"/>
  <c r="G118" i="2"/>
  <c r="J100" i="2"/>
  <c r="G100" i="2"/>
  <c r="J123" i="2"/>
  <c r="G123" i="2"/>
  <c r="J108" i="2"/>
  <c r="G108" i="2"/>
  <c r="J128" i="2"/>
  <c r="G128" i="2"/>
  <c r="J98" i="2"/>
  <c r="G98" i="2"/>
  <c r="J126" i="2"/>
  <c r="G126" i="2"/>
  <c r="J102" i="2"/>
  <c r="G102" i="2"/>
  <c r="J113" i="2"/>
  <c r="G113" i="2"/>
  <c r="J581" i="2"/>
  <c r="G581" i="2"/>
  <c r="J583" i="2"/>
  <c r="G583" i="2"/>
  <c r="J588" i="2"/>
  <c r="G588" i="2"/>
  <c r="J586" i="2"/>
  <c r="G586" i="2"/>
  <c r="J587" i="2"/>
  <c r="G587" i="2"/>
  <c r="J591" i="2"/>
  <c r="G591" i="2"/>
  <c r="J592" i="2"/>
  <c r="G592" i="2"/>
  <c r="J590" i="2"/>
  <c r="G590" i="2"/>
  <c r="J593" i="2"/>
  <c r="G593" i="2"/>
  <c r="J594" i="2"/>
  <c r="G594" i="2"/>
  <c r="J585" i="2"/>
  <c r="G585" i="2"/>
  <c r="J589" i="2"/>
  <c r="G589" i="2"/>
  <c r="J595" i="2"/>
  <c r="G595" i="2"/>
  <c r="J580" i="2"/>
  <c r="G580" i="2"/>
  <c r="G579" i="2"/>
  <c r="J579" i="2"/>
  <c r="J584" i="2"/>
  <c r="G584" i="2"/>
  <c r="J582" i="2"/>
  <c r="G582" i="2"/>
  <c r="J567" i="2"/>
  <c r="G567" i="2"/>
  <c r="J574" i="2"/>
  <c r="G574" i="2"/>
  <c r="J565" i="2"/>
  <c r="G565" i="2"/>
  <c r="G559" i="2"/>
  <c r="J559" i="2"/>
  <c r="J558" i="2"/>
  <c r="G558" i="2"/>
  <c r="J576" i="2"/>
  <c r="G576" i="2"/>
  <c r="G569" i="2"/>
  <c r="J569" i="2"/>
  <c r="G557" i="2"/>
  <c r="J557" i="2"/>
  <c r="J562" i="2"/>
  <c r="G562" i="2"/>
  <c r="J571" i="2"/>
  <c r="G571" i="2"/>
  <c r="G563" i="2"/>
  <c r="J563" i="2"/>
  <c r="J564" i="2"/>
  <c r="G564" i="2"/>
  <c r="G573" i="2"/>
  <c r="J573" i="2"/>
  <c r="J566" i="2"/>
  <c r="G566" i="2"/>
  <c r="G575" i="2"/>
  <c r="J575" i="2"/>
  <c r="J572" i="2"/>
  <c r="G572" i="2"/>
  <c r="J568" i="2"/>
  <c r="G568" i="2"/>
  <c r="J556" i="2"/>
  <c r="G556" i="2"/>
  <c r="J577" i="2"/>
  <c r="G577" i="2"/>
  <c r="J561" i="2"/>
  <c r="G561" i="2"/>
  <c r="J570" i="2"/>
  <c r="G570" i="2"/>
  <c r="J560" i="2"/>
  <c r="G560" i="2"/>
  <c r="J395" i="2"/>
  <c r="G395" i="2"/>
  <c r="J394" i="2"/>
  <c r="G394" i="2"/>
  <c r="J623" i="2"/>
  <c r="G623" i="2"/>
  <c r="G624" i="2"/>
  <c r="J624" i="2"/>
  <c r="J622" i="2"/>
  <c r="G622" i="2"/>
  <c r="J530" i="2"/>
  <c r="G530" i="2"/>
  <c r="J529" i="2"/>
  <c r="G529" i="2"/>
  <c r="J532" i="2"/>
  <c r="G532" i="2"/>
  <c r="J531" i="2"/>
  <c r="G531" i="2"/>
  <c r="J527" i="2"/>
  <c r="G527" i="2"/>
  <c r="J534" i="2"/>
  <c r="G534" i="2"/>
  <c r="J533" i="2"/>
  <c r="G533" i="2"/>
  <c r="J528" i="2"/>
  <c r="G528" i="2"/>
  <c r="J535" i="2"/>
  <c r="G535" i="2"/>
  <c r="J522" i="2"/>
  <c r="G522" i="2"/>
  <c r="J524" i="2"/>
  <c r="G524" i="2"/>
  <c r="J523" i="2"/>
  <c r="G523" i="2"/>
  <c r="J526" i="2"/>
  <c r="G526" i="2"/>
  <c r="J525" i="2"/>
  <c r="G525" i="2"/>
  <c r="J516" i="2"/>
  <c r="G516" i="2"/>
  <c r="J517" i="2"/>
  <c r="G517" i="2"/>
  <c r="J518" i="2"/>
  <c r="G518" i="2"/>
  <c r="J519" i="2"/>
  <c r="G519" i="2"/>
  <c r="J514" i="2"/>
  <c r="G514" i="2"/>
  <c r="J520" i="2"/>
  <c r="G520" i="2"/>
  <c r="J511" i="2"/>
  <c r="G511" i="2"/>
  <c r="J512" i="2"/>
  <c r="G512" i="2"/>
  <c r="J507" i="2"/>
  <c r="G507" i="2"/>
  <c r="J515" i="2"/>
  <c r="G515" i="2"/>
  <c r="J510" i="2"/>
  <c r="G510" i="2"/>
  <c r="J513" i="2"/>
  <c r="G513" i="2"/>
  <c r="J508" i="2"/>
  <c r="G508" i="2"/>
  <c r="J509" i="2"/>
  <c r="G509" i="2"/>
  <c r="J541" i="2"/>
  <c r="G541" i="2"/>
  <c r="J539" i="2"/>
  <c r="G539" i="2"/>
  <c r="J540" i="2"/>
  <c r="G540" i="2"/>
  <c r="J536" i="2"/>
  <c r="G536" i="2"/>
  <c r="J538" i="2"/>
  <c r="G538" i="2"/>
  <c r="J537" i="2"/>
  <c r="G537" i="2"/>
  <c r="J485" i="2"/>
  <c r="G485" i="2"/>
  <c r="J481" i="2"/>
  <c r="G481" i="2"/>
  <c r="J487" i="2"/>
  <c r="G487" i="2"/>
  <c r="J491" i="2"/>
  <c r="G491" i="2"/>
  <c r="J476" i="2"/>
  <c r="G476" i="2"/>
  <c r="J482" i="2"/>
  <c r="G482" i="2"/>
  <c r="J480" i="2"/>
  <c r="G480" i="2"/>
  <c r="J486" i="2"/>
  <c r="G486" i="2"/>
  <c r="J488" i="2"/>
  <c r="G488" i="2"/>
  <c r="J493" i="2"/>
  <c r="G493" i="2"/>
  <c r="J490" i="2"/>
  <c r="G490" i="2"/>
  <c r="J478" i="2"/>
  <c r="G478" i="2"/>
  <c r="J477" i="2"/>
  <c r="G477" i="2"/>
  <c r="J492" i="2"/>
  <c r="G492" i="2"/>
  <c r="J484" i="2"/>
  <c r="G484" i="2"/>
  <c r="J483" i="2"/>
  <c r="G483" i="2"/>
  <c r="J494" i="2"/>
  <c r="G494" i="2"/>
  <c r="J479" i="2"/>
  <c r="G479" i="2"/>
  <c r="J489" i="2"/>
  <c r="G489" i="2"/>
  <c r="J260" i="2"/>
  <c r="G260" i="2"/>
  <c r="J259" i="2"/>
  <c r="G259" i="2"/>
  <c r="J255" i="2"/>
  <c r="G255" i="2"/>
  <c r="J256" i="2"/>
  <c r="G256" i="2"/>
  <c r="G249" i="2"/>
  <c r="J249" i="2"/>
  <c r="J248" i="2"/>
  <c r="G248" i="2"/>
  <c r="G257" i="2"/>
  <c r="J257" i="2"/>
  <c r="J252" i="2"/>
  <c r="G252" i="2"/>
  <c r="G253" i="2"/>
  <c r="J253" i="2"/>
  <c r="J250" i="2"/>
  <c r="G250" i="2"/>
  <c r="J258" i="2"/>
  <c r="G258" i="2"/>
  <c r="J254" i="2"/>
  <c r="G254" i="2"/>
  <c r="J251" i="2"/>
  <c r="G251" i="2"/>
  <c r="S403" i="2"/>
  <c r="U403" i="2"/>
  <c r="Y403" i="2" s="1"/>
  <c r="AA475" i="2"/>
  <c r="Z475" i="2"/>
  <c r="R475" i="2"/>
  <c r="W475" i="2" s="1"/>
  <c r="M475" i="2"/>
  <c r="L475" i="2"/>
  <c r="AA474" i="2"/>
  <c r="Z474" i="2"/>
  <c r="R474" i="2"/>
  <c r="W474" i="2" s="1"/>
  <c r="M474" i="2"/>
  <c r="L474" i="2"/>
  <c r="AA473" i="2"/>
  <c r="Z473" i="2"/>
  <c r="R473" i="2"/>
  <c r="W473" i="2" s="1"/>
  <c r="M473" i="2"/>
  <c r="L473" i="2"/>
  <c r="AA472" i="2"/>
  <c r="Z472" i="2"/>
  <c r="R472" i="2"/>
  <c r="W472" i="2" s="1"/>
  <c r="M472" i="2"/>
  <c r="L472" i="2"/>
  <c r="AA471" i="2"/>
  <c r="Z471" i="2"/>
  <c r="R471" i="2"/>
  <c r="W471" i="2" s="1"/>
  <c r="M471" i="2"/>
  <c r="L471" i="2"/>
  <c r="AA470" i="2"/>
  <c r="Z470" i="2"/>
  <c r="R470" i="2"/>
  <c r="W470" i="2" s="1"/>
  <c r="M470" i="2"/>
  <c r="L470" i="2"/>
  <c r="S473" i="2" l="1"/>
  <c r="U474" i="2"/>
  <c r="Y474" i="2" s="1"/>
  <c r="S475" i="2"/>
  <c r="U470" i="2"/>
  <c r="Y470" i="2" s="1"/>
  <c r="U471" i="2"/>
  <c r="Y471" i="2" s="1"/>
  <c r="U472" i="2"/>
  <c r="Y472" i="2" s="1"/>
  <c r="U473" i="2"/>
  <c r="Y473" i="2" s="1"/>
  <c r="S474" i="2"/>
  <c r="S471" i="2"/>
  <c r="U475" i="2"/>
  <c r="Y475" i="2" s="1"/>
  <c r="S472" i="2"/>
  <c r="S470" i="2"/>
  <c r="P40" i="1"/>
  <c r="P39" i="1"/>
  <c r="P37" i="1"/>
  <c r="P36" i="1"/>
  <c r="P35" i="1"/>
  <c r="P34" i="1"/>
  <c r="P33" i="1"/>
  <c r="P29" i="1"/>
  <c r="AA264" i="2"/>
  <c r="Z264" i="2"/>
  <c r="R264" i="2"/>
  <c r="X264" i="2" s="1"/>
  <c r="M264" i="2"/>
  <c r="L264" i="2"/>
  <c r="AA270" i="2"/>
  <c r="Z270" i="2"/>
  <c r="R270" i="2"/>
  <c r="M270" i="2"/>
  <c r="L270" i="2"/>
  <c r="AA269" i="2"/>
  <c r="Z269" i="2"/>
  <c r="R269" i="2"/>
  <c r="M269" i="2"/>
  <c r="L269" i="2"/>
  <c r="AA268" i="2"/>
  <c r="Z268" i="2"/>
  <c r="R268" i="2"/>
  <c r="M268" i="2"/>
  <c r="L268" i="2"/>
  <c r="Q47" i="1"/>
  <c r="Q31" i="1"/>
  <c r="Q30" i="1"/>
  <c r="Q20" i="1"/>
  <c r="S269" i="2" l="1"/>
  <c r="X269" i="2"/>
  <c r="T268" i="2"/>
  <c r="X268" i="2"/>
  <c r="T270" i="2"/>
  <c r="X270" i="2"/>
  <c r="S270" i="2"/>
  <c r="U270" i="2"/>
  <c r="Y270" i="2" s="1"/>
  <c r="S264" i="2"/>
  <c r="V270" i="2"/>
  <c r="T264" i="2"/>
  <c r="U268" i="2"/>
  <c r="Y268" i="2" s="1"/>
  <c r="V268" i="2"/>
  <c r="T269" i="2"/>
  <c r="U269" i="2"/>
  <c r="Y269" i="2" s="1"/>
  <c r="U264" i="2"/>
  <c r="Y264" i="2" s="1"/>
  <c r="V269" i="2"/>
  <c r="V264" i="2"/>
  <c r="S268" i="2"/>
  <c r="N47" i="1"/>
  <c r="Q35" i="1"/>
  <c r="N20" i="1" l="1"/>
  <c r="N31" i="1"/>
  <c r="N30" i="1"/>
  <c r="N35" i="1" l="1"/>
  <c r="E43" i="7" l="1"/>
  <c r="L274" i="2" l="1"/>
  <c r="M274" i="2"/>
  <c r="R274" i="2"/>
  <c r="X274" i="2" s="1"/>
  <c r="Z274" i="2"/>
  <c r="AA274" i="2"/>
  <c r="U274" i="2" l="1"/>
  <c r="Y274" i="2" s="1"/>
  <c r="T274" i="2"/>
  <c r="V274" i="2"/>
  <c r="S274" i="2"/>
  <c r="Q42" i="1"/>
  <c r="Q41" i="1"/>
  <c r="Q40" i="1"/>
  <c r="Q39" i="1"/>
  <c r="Q37" i="1"/>
  <c r="Q36" i="1"/>
  <c r="Q34" i="1"/>
  <c r="Q33" i="1"/>
  <c r="Q29" i="1"/>
  <c r="J403" i="2" l="1"/>
  <c r="G403" i="2"/>
  <c r="J475" i="2" l="1"/>
  <c r="G475" i="2"/>
  <c r="J473" i="2"/>
  <c r="G473" i="2"/>
  <c r="J470" i="2"/>
  <c r="G470" i="2"/>
  <c r="J474" i="2"/>
  <c r="G474" i="2"/>
  <c r="J472" i="2"/>
  <c r="G472" i="2"/>
  <c r="G471" i="2"/>
  <c r="J471" i="2"/>
  <c r="N37" i="1"/>
  <c r="N41" i="1"/>
  <c r="N33" i="1"/>
  <c r="N29" i="1"/>
  <c r="N40" i="1"/>
  <c r="N42" i="1"/>
  <c r="N36" i="1"/>
  <c r="N34" i="1"/>
  <c r="N39" i="1"/>
  <c r="J270" i="2"/>
  <c r="G270" i="2"/>
  <c r="J269" i="2"/>
  <c r="G269" i="2"/>
  <c r="J264" i="2"/>
  <c r="G264" i="2"/>
  <c r="J268" i="2"/>
  <c r="G268" i="2"/>
  <c r="G274" i="2"/>
  <c r="J274" i="2"/>
  <c r="Q102" i="1"/>
  <c r="Q77" i="1"/>
  <c r="Q62" i="1"/>
  <c r="Q56" i="1"/>
  <c r="Q45" i="1"/>
  <c r="AA578" i="2"/>
  <c r="Z578" i="2"/>
  <c r="R578" i="2"/>
  <c r="X578" i="2" s="1"/>
  <c r="M578" i="2"/>
  <c r="L578" i="2"/>
  <c r="AA547" i="2"/>
  <c r="Z547" i="2"/>
  <c r="R547" i="2"/>
  <c r="X547" i="2" s="1"/>
  <c r="M547" i="2"/>
  <c r="L547" i="2"/>
  <c r="AA545" i="2"/>
  <c r="Z545" i="2"/>
  <c r="R545" i="2"/>
  <c r="M545" i="2"/>
  <c r="L545" i="2"/>
  <c r="AA544" i="2"/>
  <c r="Z544" i="2"/>
  <c r="R544" i="2"/>
  <c r="M544" i="2"/>
  <c r="L544" i="2"/>
  <c r="AA543" i="2"/>
  <c r="Z543" i="2"/>
  <c r="R543" i="2"/>
  <c r="M543" i="2"/>
  <c r="L543" i="2"/>
  <c r="T543" i="2" l="1"/>
  <c r="X543" i="2"/>
  <c r="T545" i="2"/>
  <c r="X545" i="2"/>
  <c r="S544" i="2"/>
  <c r="X544" i="2"/>
  <c r="N45" i="1"/>
  <c r="S578" i="2"/>
  <c r="T578" i="2"/>
  <c r="U578" i="2"/>
  <c r="Y578" i="2" s="1"/>
  <c r="V578" i="2"/>
  <c r="V543" i="2"/>
  <c r="S545" i="2"/>
  <c r="U545" i="2"/>
  <c r="Y545" i="2" s="1"/>
  <c r="U543" i="2"/>
  <c r="Y543" i="2" s="1"/>
  <c r="V545" i="2"/>
  <c r="S547" i="2"/>
  <c r="T544" i="2"/>
  <c r="T547" i="2"/>
  <c r="U547" i="2"/>
  <c r="Y547" i="2" s="1"/>
  <c r="U544" i="2"/>
  <c r="Y544" i="2" s="1"/>
  <c r="V544" i="2"/>
  <c r="V547" i="2"/>
  <c r="S543" i="2"/>
  <c r="N77" i="1" l="1"/>
  <c r="N102" i="1"/>
  <c r="N56" i="1"/>
  <c r="N62" i="1"/>
  <c r="AA621" i="2"/>
  <c r="Z621" i="2"/>
  <c r="R621" i="2"/>
  <c r="W621" i="2" s="1"/>
  <c r="M621" i="2"/>
  <c r="L621" i="2"/>
  <c r="AA620" i="2"/>
  <c r="Z620" i="2"/>
  <c r="R620" i="2"/>
  <c r="W620" i="2" s="1"/>
  <c r="M620" i="2"/>
  <c r="L620" i="2"/>
  <c r="AA619" i="2"/>
  <c r="Z619" i="2"/>
  <c r="R619" i="2"/>
  <c r="W619" i="2" s="1"/>
  <c r="M619" i="2"/>
  <c r="L619" i="2"/>
  <c r="AA618" i="2"/>
  <c r="Z618" i="2"/>
  <c r="R618" i="2"/>
  <c r="W618" i="2" s="1"/>
  <c r="M618" i="2"/>
  <c r="L618" i="2"/>
  <c r="AA617" i="2"/>
  <c r="Z617" i="2"/>
  <c r="R617" i="2"/>
  <c r="W617" i="2" s="1"/>
  <c r="M617" i="2"/>
  <c r="L617" i="2"/>
  <c r="AA616" i="2"/>
  <c r="Z616" i="2"/>
  <c r="R616" i="2"/>
  <c r="W616" i="2" s="1"/>
  <c r="M616" i="2"/>
  <c r="L616" i="2"/>
  <c r="AA615" i="2"/>
  <c r="Z615" i="2"/>
  <c r="R615" i="2"/>
  <c r="W615" i="2" s="1"/>
  <c r="M615" i="2"/>
  <c r="L615" i="2"/>
  <c r="AA614" i="2"/>
  <c r="Z614" i="2"/>
  <c r="R614" i="2"/>
  <c r="W614" i="2" s="1"/>
  <c r="M614" i="2"/>
  <c r="L614" i="2"/>
  <c r="AA613" i="2"/>
  <c r="Z613" i="2"/>
  <c r="R613" i="2"/>
  <c r="W613" i="2" s="1"/>
  <c r="M613" i="2"/>
  <c r="L613" i="2"/>
  <c r="AA612" i="2"/>
  <c r="Z612" i="2"/>
  <c r="R612" i="2"/>
  <c r="W612" i="2" s="1"/>
  <c r="M612" i="2"/>
  <c r="L612" i="2"/>
  <c r="S621" i="2" l="1"/>
  <c r="S613" i="2"/>
  <c r="S617" i="2"/>
  <c r="U618" i="2"/>
  <c r="Y618" i="2" s="1"/>
  <c r="U617" i="2"/>
  <c r="Y617" i="2" s="1"/>
  <c r="U620" i="2"/>
  <c r="Y620" i="2" s="1"/>
  <c r="U619" i="2"/>
  <c r="Y619" i="2" s="1"/>
  <c r="U621" i="2"/>
  <c r="Y621" i="2" s="1"/>
  <c r="U613" i="2"/>
  <c r="Y613" i="2" s="1"/>
  <c r="U615" i="2"/>
  <c r="Y615" i="2" s="1"/>
  <c r="U614" i="2"/>
  <c r="Y614" i="2" s="1"/>
  <c r="U616" i="2"/>
  <c r="Y616" i="2" s="1"/>
  <c r="S615" i="2"/>
  <c r="S619" i="2"/>
  <c r="S614" i="2"/>
  <c r="S616" i="2"/>
  <c r="S618" i="2"/>
  <c r="S620" i="2"/>
  <c r="S612" i="2"/>
  <c r="U612" i="2"/>
  <c r="Y612" i="2" s="1"/>
  <c r="P8" i="1"/>
  <c r="Q8" i="1"/>
  <c r="O8" i="1" l="1"/>
  <c r="P119" i="1"/>
  <c r="Q119" i="1"/>
  <c r="AA611" i="2"/>
  <c r="Z611" i="2"/>
  <c r="R611" i="2"/>
  <c r="W611" i="2" s="1"/>
  <c r="M611" i="2"/>
  <c r="L611" i="2"/>
  <c r="AA610" i="2"/>
  <c r="Z610" i="2"/>
  <c r="R610" i="2"/>
  <c r="W610" i="2" s="1"/>
  <c r="M610" i="2"/>
  <c r="L610" i="2"/>
  <c r="N8" i="1" l="1"/>
  <c r="S610" i="2"/>
  <c r="S611" i="2"/>
  <c r="U610" i="2"/>
  <c r="Y610" i="2" s="1"/>
  <c r="U611" i="2"/>
  <c r="Y611" i="2" s="1"/>
  <c r="Q25" i="1"/>
  <c r="N119" i="1" l="1"/>
  <c r="AA271" i="2"/>
  <c r="Z271" i="2"/>
  <c r="R271" i="2"/>
  <c r="M271" i="2"/>
  <c r="L271" i="2"/>
  <c r="AA97" i="2"/>
  <c r="Z97" i="2"/>
  <c r="R97" i="2"/>
  <c r="M97" i="2"/>
  <c r="L97" i="2"/>
  <c r="Q136" i="1"/>
  <c r="Q101" i="1"/>
  <c r="V271" i="2" l="1"/>
  <c r="X271" i="2"/>
  <c r="S97" i="2"/>
  <c r="X97" i="2"/>
  <c r="N25" i="1"/>
  <c r="T97" i="2"/>
  <c r="S271" i="2"/>
  <c r="T271" i="2"/>
  <c r="U97" i="2"/>
  <c r="Y97" i="2" s="1"/>
  <c r="U271" i="2"/>
  <c r="Y271" i="2" s="1"/>
  <c r="V97" i="2"/>
  <c r="N136" i="1"/>
  <c r="N101" i="1"/>
  <c r="AA631" i="2" l="1"/>
  <c r="Z631" i="2"/>
  <c r="R631" i="2"/>
  <c r="X631" i="2" s="1"/>
  <c r="M631" i="2"/>
  <c r="L631" i="2"/>
  <c r="AA548" i="2"/>
  <c r="Z548" i="2"/>
  <c r="R548" i="2"/>
  <c r="X548" i="2" s="1"/>
  <c r="M548" i="2"/>
  <c r="L548" i="2"/>
  <c r="AA546" i="2"/>
  <c r="Z546" i="2"/>
  <c r="R546" i="2"/>
  <c r="M546" i="2"/>
  <c r="L546" i="2"/>
  <c r="Q121" i="1"/>
  <c r="Q107" i="1"/>
  <c r="Q93" i="1"/>
  <c r="Q7" i="1"/>
  <c r="T546" i="2" l="1"/>
  <c r="X546" i="2"/>
  <c r="S631" i="2"/>
  <c r="T631" i="2"/>
  <c r="U631" i="2"/>
  <c r="Y631" i="2" s="1"/>
  <c r="V631" i="2"/>
  <c r="S546" i="2"/>
  <c r="N107" i="1"/>
  <c r="U546" i="2"/>
  <c r="Y546" i="2" s="1"/>
  <c r="V546" i="2"/>
  <c r="S548" i="2"/>
  <c r="T548" i="2"/>
  <c r="U548" i="2"/>
  <c r="Y548" i="2" s="1"/>
  <c r="V548" i="2"/>
  <c r="N121" i="1"/>
  <c r="N7" i="1"/>
  <c r="AA390" i="2"/>
  <c r="Z390" i="2"/>
  <c r="R390" i="2"/>
  <c r="M390" i="2"/>
  <c r="L390" i="2"/>
  <c r="AA389" i="2"/>
  <c r="Z389" i="2"/>
  <c r="R389" i="2"/>
  <c r="M389" i="2"/>
  <c r="L389" i="2"/>
  <c r="AA388" i="2"/>
  <c r="Z388" i="2"/>
  <c r="R388" i="2"/>
  <c r="M388" i="2"/>
  <c r="L388" i="2"/>
  <c r="AA387" i="2"/>
  <c r="Z387" i="2"/>
  <c r="R387" i="2"/>
  <c r="M387" i="2"/>
  <c r="L387" i="2"/>
  <c r="AA386" i="2"/>
  <c r="Z386" i="2"/>
  <c r="R386" i="2"/>
  <c r="X386" i="2" s="1"/>
  <c r="M386" i="2"/>
  <c r="L386" i="2"/>
  <c r="AA385" i="2"/>
  <c r="Z385" i="2"/>
  <c r="R385" i="2"/>
  <c r="M385" i="2"/>
  <c r="L385" i="2"/>
  <c r="AA384" i="2"/>
  <c r="Z384" i="2"/>
  <c r="R384" i="2"/>
  <c r="M384" i="2"/>
  <c r="L384" i="2"/>
  <c r="AA383" i="2"/>
  <c r="Z383" i="2"/>
  <c r="R383" i="2"/>
  <c r="M383" i="2"/>
  <c r="L383" i="2"/>
  <c r="AA382" i="2"/>
  <c r="Z382" i="2"/>
  <c r="R382" i="2"/>
  <c r="M382" i="2"/>
  <c r="L382" i="2"/>
  <c r="AA381" i="2"/>
  <c r="Z381" i="2"/>
  <c r="R381" i="2"/>
  <c r="M381" i="2"/>
  <c r="L381" i="2"/>
  <c r="AA380" i="2"/>
  <c r="Z380" i="2"/>
  <c r="R380" i="2"/>
  <c r="M380" i="2"/>
  <c r="L380" i="2"/>
  <c r="AA379" i="2"/>
  <c r="Z379" i="2"/>
  <c r="R379" i="2"/>
  <c r="M379" i="2"/>
  <c r="L379" i="2"/>
  <c r="AA378" i="2"/>
  <c r="Z378" i="2"/>
  <c r="R378" i="2"/>
  <c r="M378" i="2"/>
  <c r="L378" i="2"/>
  <c r="AA377" i="2"/>
  <c r="Z377" i="2"/>
  <c r="R377" i="2"/>
  <c r="M377" i="2"/>
  <c r="L377" i="2"/>
  <c r="AA376" i="2"/>
  <c r="Z376" i="2"/>
  <c r="R376" i="2"/>
  <c r="M376" i="2"/>
  <c r="L376" i="2"/>
  <c r="AA375" i="2"/>
  <c r="Z375" i="2"/>
  <c r="R375" i="2"/>
  <c r="M375" i="2"/>
  <c r="L375" i="2"/>
  <c r="AA374" i="2"/>
  <c r="Z374" i="2"/>
  <c r="R374" i="2"/>
  <c r="M374" i="2"/>
  <c r="L374" i="2"/>
  <c r="AA373" i="2"/>
  <c r="Z373" i="2"/>
  <c r="R373" i="2"/>
  <c r="M373" i="2"/>
  <c r="L373" i="2"/>
  <c r="AA372" i="2"/>
  <c r="Z372" i="2"/>
  <c r="R372" i="2"/>
  <c r="M372" i="2"/>
  <c r="L372" i="2"/>
  <c r="AA371" i="2"/>
  <c r="Z371" i="2"/>
  <c r="R371" i="2"/>
  <c r="X371" i="2" s="1"/>
  <c r="M371" i="2"/>
  <c r="L371" i="2"/>
  <c r="AA370" i="2"/>
  <c r="Z370" i="2"/>
  <c r="R370" i="2"/>
  <c r="M370" i="2"/>
  <c r="L370" i="2"/>
  <c r="AA369" i="2"/>
  <c r="Z369" i="2"/>
  <c r="R369" i="2"/>
  <c r="X369" i="2" s="1"/>
  <c r="M369" i="2"/>
  <c r="L369" i="2"/>
  <c r="AA368" i="2"/>
  <c r="Z368" i="2"/>
  <c r="R368" i="2"/>
  <c r="M368" i="2"/>
  <c r="L368" i="2"/>
  <c r="AA367" i="2"/>
  <c r="Z367" i="2"/>
  <c r="R367" i="2"/>
  <c r="M367" i="2"/>
  <c r="L367" i="2"/>
  <c r="AA366" i="2"/>
  <c r="Z366" i="2"/>
  <c r="R366" i="2"/>
  <c r="M366" i="2"/>
  <c r="L366" i="2"/>
  <c r="AA365" i="2"/>
  <c r="Z365" i="2"/>
  <c r="R365" i="2"/>
  <c r="X365" i="2" s="1"/>
  <c r="M365" i="2"/>
  <c r="L365" i="2"/>
  <c r="AA364" i="2"/>
  <c r="Z364" i="2"/>
  <c r="R364" i="2"/>
  <c r="M364" i="2"/>
  <c r="L364" i="2"/>
  <c r="AA363" i="2"/>
  <c r="Z363" i="2"/>
  <c r="R363" i="2"/>
  <c r="M363" i="2"/>
  <c r="L363" i="2"/>
  <c r="AA362" i="2"/>
  <c r="Z362" i="2"/>
  <c r="R362" i="2"/>
  <c r="X362" i="2" s="1"/>
  <c r="M362" i="2"/>
  <c r="L362" i="2"/>
  <c r="AA361" i="2"/>
  <c r="Z361" i="2"/>
  <c r="R361" i="2"/>
  <c r="M361" i="2"/>
  <c r="L361" i="2"/>
  <c r="AA360" i="2"/>
  <c r="Z360" i="2"/>
  <c r="R360" i="2"/>
  <c r="W360" i="2" s="1"/>
  <c r="M360" i="2"/>
  <c r="L360" i="2"/>
  <c r="AA359" i="2"/>
  <c r="Z359" i="2"/>
  <c r="R359" i="2"/>
  <c r="M359" i="2"/>
  <c r="L359" i="2"/>
  <c r="AA358" i="2"/>
  <c r="Z358" i="2"/>
  <c r="R358" i="2"/>
  <c r="X358" i="2" s="1"/>
  <c r="M358" i="2"/>
  <c r="L358" i="2"/>
  <c r="AA357" i="2"/>
  <c r="Z357" i="2"/>
  <c r="R357" i="2"/>
  <c r="M357" i="2"/>
  <c r="L357" i="2"/>
  <c r="AA356" i="2"/>
  <c r="Z356" i="2"/>
  <c r="R356" i="2"/>
  <c r="X356" i="2" s="1"/>
  <c r="M356" i="2"/>
  <c r="L356" i="2"/>
  <c r="AA355" i="2"/>
  <c r="Z355" i="2"/>
  <c r="R355" i="2"/>
  <c r="M355" i="2"/>
  <c r="L355" i="2"/>
  <c r="AA354" i="2"/>
  <c r="Z354" i="2"/>
  <c r="R354" i="2"/>
  <c r="M354" i="2"/>
  <c r="L354" i="2"/>
  <c r="AA353" i="2"/>
  <c r="Z353" i="2"/>
  <c r="R353" i="2"/>
  <c r="M353" i="2"/>
  <c r="L353" i="2"/>
  <c r="AA352" i="2"/>
  <c r="Z352" i="2"/>
  <c r="R352" i="2"/>
  <c r="X352" i="2" s="1"/>
  <c r="M352" i="2"/>
  <c r="L352" i="2"/>
  <c r="AA351" i="2"/>
  <c r="Z351" i="2"/>
  <c r="R351" i="2"/>
  <c r="M351" i="2"/>
  <c r="L351" i="2"/>
  <c r="AA350" i="2"/>
  <c r="Z350" i="2"/>
  <c r="R350" i="2"/>
  <c r="X350" i="2" s="1"/>
  <c r="M350" i="2"/>
  <c r="L350" i="2"/>
  <c r="AA349" i="2"/>
  <c r="Z349" i="2"/>
  <c r="R349" i="2"/>
  <c r="X349" i="2" s="1"/>
  <c r="M349" i="2"/>
  <c r="L349" i="2"/>
  <c r="AA348" i="2"/>
  <c r="Z348" i="2"/>
  <c r="R348" i="2"/>
  <c r="X348" i="2" s="1"/>
  <c r="M348" i="2"/>
  <c r="L348" i="2"/>
  <c r="AA347" i="2"/>
  <c r="Z347" i="2"/>
  <c r="R347" i="2"/>
  <c r="M347" i="2"/>
  <c r="L347" i="2"/>
  <c r="AA346" i="2"/>
  <c r="Z346" i="2"/>
  <c r="R346" i="2"/>
  <c r="M346" i="2"/>
  <c r="L346" i="2"/>
  <c r="AA345" i="2"/>
  <c r="Z345" i="2"/>
  <c r="R345" i="2"/>
  <c r="M345" i="2"/>
  <c r="L345" i="2"/>
  <c r="AA344" i="2"/>
  <c r="Z344" i="2"/>
  <c r="R344" i="2"/>
  <c r="X344" i="2" s="1"/>
  <c r="M344" i="2"/>
  <c r="L344" i="2"/>
  <c r="AA343" i="2"/>
  <c r="Z343" i="2"/>
  <c r="R343" i="2"/>
  <c r="M343" i="2"/>
  <c r="L343" i="2"/>
  <c r="AA342" i="2"/>
  <c r="Z342" i="2"/>
  <c r="R342" i="2"/>
  <c r="X342" i="2" s="1"/>
  <c r="M342" i="2"/>
  <c r="L342" i="2"/>
  <c r="AA341" i="2"/>
  <c r="Z341" i="2"/>
  <c r="R341" i="2"/>
  <c r="X341" i="2" s="1"/>
  <c r="M341" i="2"/>
  <c r="L341" i="2"/>
  <c r="AA340" i="2"/>
  <c r="Z340" i="2"/>
  <c r="R340" i="2"/>
  <c r="X340" i="2" s="1"/>
  <c r="M340" i="2"/>
  <c r="L340" i="2"/>
  <c r="AA339" i="2"/>
  <c r="Z339" i="2"/>
  <c r="R339" i="2"/>
  <c r="M339" i="2"/>
  <c r="L339" i="2"/>
  <c r="AA338" i="2"/>
  <c r="Z338" i="2"/>
  <c r="R338" i="2"/>
  <c r="M338" i="2"/>
  <c r="L338" i="2"/>
  <c r="AA337" i="2"/>
  <c r="Z337" i="2"/>
  <c r="R337" i="2"/>
  <c r="M337" i="2"/>
  <c r="L337" i="2"/>
  <c r="AA336" i="2"/>
  <c r="Z336" i="2"/>
  <c r="R336" i="2"/>
  <c r="X336" i="2" s="1"/>
  <c r="M336" i="2"/>
  <c r="L336" i="2"/>
  <c r="AA335" i="2"/>
  <c r="Z335" i="2"/>
  <c r="R335" i="2"/>
  <c r="M335" i="2"/>
  <c r="L335" i="2"/>
  <c r="AA334" i="2"/>
  <c r="Z334" i="2"/>
  <c r="R334" i="2"/>
  <c r="M334" i="2"/>
  <c r="L334" i="2"/>
  <c r="AA333" i="2"/>
  <c r="Z333" i="2"/>
  <c r="R333" i="2"/>
  <c r="X333" i="2" s="1"/>
  <c r="M333" i="2"/>
  <c r="L333" i="2"/>
  <c r="AA332" i="2"/>
  <c r="Z332" i="2"/>
  <c r="R332" i="2"/>
  <c r="M332" i="2"/>
  <c r="L332" i="2"/>
  <c r="AA331" i="2"/>
  <c r="Z331" i="2"/>
  <c r="R331" i="2"/>
  <c r="M331" i="2"/>
  <c r="L331" i="2"/>
  <c r="AA330" i="2"/>
  <c r="Z330" i="2"/>
  <c r="R330" i="2"/>
  <c r="W330" i="2" s="1"/>
  <c r="M330" i="2"/>
  <c r="L330" i="2"/>
  <c r="AA329" i="2"/>
  <c r="Z329" i="2"/>
  <c r="R329" i="2"/>
  <c r="W329" i="2" s="1"/>
  <c r="M329" i="2"/>
  <c r="L329" i="2"/>
  <c r="AA328" i="2"/>
  <c r="Z328" i="2"/>
  <c r="R328" i="2"/>
  <c r="M328" i="2"/>
  <c r="L328" i="2"/>
  <c r="AA327" i="2"/>
  <c r="Z327" i="2"/>
  <c r="R327" i="2"/>
  <c r="W327" i="2" s="1"/>
  <c r="M327" i="2"/>
  <c r="L327" i="2"/>
  <c r="AA326" i="2"/>
  <c r="Z326" i="2"/>
  <c r="R326" i="2"/>
  <c r="M326" i="2"/>
  <c r="L326" i="2"/>
  <c r="AA325" i="2"/>
  <c r="Z325" i="2"/>
  <c r="R325" i="2"/>
  <c r="M325" i="2"/>
  <c r="L325" i="2"/>
  <c r="AA324" i="2"/>
  <c r="Z324" i="2"/>
  <c r="R324" i="2"/>
  <c r="M324" i="2"/>
  <c r="L324" i="2"/>
  <c r="AA323" i="2"/>
  <c r="Z323" i="2"/>
  <c r="R323" i="2"/>
  <c r="W323" i="2" s="1"/>
  <c r="M323" i="2"/>
  <c r="L323" i="2"/>
  <c r="AA322" i="2"/>
  <c r="Z322" i="2"/>
  <c r="R322" i="2"/>
  <c r="M322" i="2"/>
  <c r="L322" i="2"/>
  <c r="AA321" i="2"/>
  <c r="Z321" i="2"/>
  <c r="R321" i="2"/>
  <c r="X321" i="2" s="1"/>
  <c r="M321" i="2"/>
  <c r="L321" i="2"/>
  <c r="AA320" i="2"/>
  <c r="Z320" i="2"/>
  <c r="R320" i="2"/>
  <c r="M320" i="2"/>
  <c r="L320" i="2"/>
  <c r="AA319" i="2"/>
  <c r="Z319" i="2"/>
  <c r="R319" i="2"/>
  <c r="M319" i="2"/>
  <c r="L319" i="2"/>
  <c r="AA318" i="2"/>
  <c r="Z318" i="2"/>
  <c r="R318" i="2"/>
  <c r="M318" i="2"/>
  <c r="L318" i="2"/>
  <c r="AA317" i="2"/>
  <c r="Z317" i="2"/>
  <c r="R317" i="2"/>
  <c r="M317" i="2"/>
  <c r="L317" i="2"/>
  <c r="AA316" i="2"/>
  <c r="Z316" i="2"/>
  <c r="R316" i="2"/>
  <c r="W316" i="2" s="1"/>
  <c r="M316" i="2"/>
  <c r="L316" i="2"/>
  <c r="AA315" i="2"/>
  <c r="Z315" i="2"/>
  <c r="R315" i="2"/>
  <c r="M315" i="2"/>
  <c r="L315" i="2"/>
  <c r="AA314" i="2"/>
  <c r="Z314" i="2"/>
  <c r="R314" i="2"/>
  <c r="W314" i="2" s="1"/>
  <c r="M314" i="2"/>
  <c r="L314" i="2"/>
  <c r="AA313" i="2"/>
  <c r="Z313" i="2"/>
  <c r="R313" i="2"/>
  <c r="M313" i="2"/>
  <c r="L313" i="2"/>
  <c r="AA312" i="2"/>
  <c r="Z312" i="2"/>
  <c r="R312" i="2"/>
  <c r="M312" i="2"/>
  <c r="L312" i="2"/>
  <c r="AA311" i="2"/>
  <c r="Z311" i="2"/>
  <c r="R311" i="2"/>
  <c r="W311" i="2" s="1"/>
  <c r="M311" i="2"/>
  <c r="L311" i="2"/>
  <c r="AA310" i="2"/>
  <c r="Z310" i="2"/>
  <c r="R310" i="2"/>
  <c r="W310" i="2" s="1"/>
  <c r="M310" i="2"/>
  <c r="L310" i="2"/>
  <c r="AA309" i="2"/>
  <c r="Z309" i="2"/>
  <c r="R309" i="2"/>
  <c r="M309" i="2"/>
  <c r="L309" i="2"/>
  <c r="AA308" i="2"/>
  <c r="Z308" i="2"/>
  <c r="R308" i="2"/>
  <c r="M308" i="2"/>
  <c r="L308" i="2"/>
  <c r="AA307" i="2"/>
  <c r="Z307" i="2"/>
  <c r="R307" i="2"/>
  <c r="M307" i="2"/>
  <c r="L307" i="2"/>
  <c r="AA306" i="2"/>
  <c r="Z306" i="2"/>
  <c r="R306" i="2"/>
  <c r="W306" i="2" s="1"/>
  <c r="M306" i="2"/>
  <c r="L306" i="2"/>
  <c r="AA305" i="2"/>
  <c r="Z305" i="2"/>
  <c r="R305" i="2"/>
  <c r="W305" i="2" s="1"/>
  <c r="M305" i="2"/>
  <c r="L305" i="2"/>
  <c r="AA304" i="2"/>
  <c r="Z304" i="2"/>
  <c r="R304" i="2"/>
  <c r="W304" i="2" s="1"/>
  <c r="M304" i="2"/>
  <c r="L304" i="2"/>
  <c r="AA303" i="2"/>
  <c r="Z303" i="2"/>
  <c r="R303" i="2"/>
  <c r="W303" i="2" s="1"/>
  <c r="M303" i="2"/>
  <c r="L303" i="2"/>
  <c r="X332" i="2" l="1"/>
  <c r="W332" i="2"/>
  <c r="X325" i="2"/>
  <c r="W325" i="2"/>
  <c r="X322" i="2"/>
  <c r="W322" i="2"/>
  <c r="X328" i="2"/>
  <c r="W328" i="2"/>
  <c r="X308" i="2"/>
  <c r="W308" i="2"/>
  <c r="X326" i="2"/>
  <c r="W326" i="2"/>
  <c r="X334" i="2"/>
  <c r="W334" i="2"/>
  <c r="X324" i="2"/>
  <c r="W324" i="2"/>
  <c r="X320" i="2"/>
  <c r="W320" i="2"/>
  <c r="X317" i="2"/>
  <c r="W317" i="2"/>
  <c r="X315" i="2"/>
  <c r="W315" i="2"/>
  <c r="X313" i="2"/>
  <c r="W313" i="2"/>
  <c r="X319" i="2"/>
  <c r="W319" i="2"/>
  <c r="X307" i="2"/>
  <c r="W307" i="2"/>
  <c r="X318" i="2"/>
  <c r="W318" i="2"/>
  <c r="X309" i="2"/>
  <c r="W309" i="2"/>
  <c r="V357" i="2"/>
  <c r="X357" i="2"/>
  <c r="V373" i="2"/>
  <c r="X373" i="2"/>
  <c r="T381" i="2"/>
  <c r="X381" i="2"/>
  <c r="U389" i="2"/>
  <c r="Y389" i="2" s="1"/>
  <c r="X389" i="2"/>
  <c r="X314" i="2"/>
  <c r="X330" i="2"/>
  <c r="V338" i="2"/>
  <c r="X338" i="2"/>
  <c r="V346" i="2"/>
  <c r="X346" i="2"/>
  <c r="V354" i="2"/>
  <c r="X354" i="2"/>
  <c r="S370" i="2"/>
  <c r="X370" i="2"/>
  <c r="S378" i="2"/>
  <c r="X378" i="2"/>
  <c r="U327" i="2"/>
  <c r="Y327" i="2" s="1"/>
  <c r="X327" i="2"/>
  <c r="U335" i="2"/>
  <c r="Y335" i="2" s="1"/>
  <c r="X335" i="2"/>
  <c r="T343" i="2"/>
  <c r="X343" i="2"/>
  <c r="U351" i="2"/>
  <c r="Y351" i="2" s="1"/>
  <c r="X351" i="2"/>
  <c r="V359" i="2"/>
  <c r="X359" i="2"/>
  <c r="V367" i="2"/>
  <c r="X367" i="2"/>
  <c r="S375" i="2"/>
  <c r="X375" i="2"/>
  <c r="V383" i="2"/>
  <c r="X383" i="2"/>
  <c r="X316" i="2"/>
  <c r="S364" i="2"/>
  <c r="X364" i="2"/>
  <c r="S372" i="2"/>
  <c r="X372" i="2"/>
  <c r="U380" i="2"/>
  <c r="Y380" i="2" s="1"/>
  <c r="X380" i="2"/>
  <c r="U388" i="2"/>
  <c r="Y388" i="2" s="1"/>
  <c r="X388" i="2"/>
  <c r="X329" i="2"/>
  <c r="V337" i="2"/>
  <c r="X337" i="2"/>
  <c r="V345" i="2"/>
  <c r="X345" i="2"/>
  <c r="V353" i="2"/>
  <c r="X353" i="2"/>
  <c r="S361" i="2"/>
  <c r="X361" i="2"/>
  <c r="S377" i="2"/>
  <c r="X377" i="2"/>
  <c r="V385" i="2"/>
  <c r="X385" i="2"/>
  <c r="X306" i="2"/>
  <c r="X310" i="2"/>
  <c r="S366" i="2"/>
  <c r="X366" i="2"/>
  <c r="S374" i="2"/>
  <c r="X374" i="2"/>
  <c r="V382" i="2"/>
  <c r="X382" i="2"/>
  <c r="V390" i="2"/>
  <c r="X390" i="2"/>
  <c r="X323" i="2"/>
  <c r="V331" i="2"/>
  <c r="X331" i="2"/>
  <c r="V339" i="2"/>
  <c r="X339" i="2"/>
  <c r="V347" i="2"/>
  <c r="X347" i="2"/>
  <c r="T355" i="2"/>
  <c r="X355" i="2"/>
  <c r="V363" i="2"/>
  <c r="X363" i="2"/>
  <c r="S379" i="2"/>
  <c r="X379" i="2"/>
  <c r="T387" i="2"/>
  <c r="X387" i="2"/>
  <c r="X304" i="2"/>
  <c r="T312" i="2"/>
  <c r="X312" i="2"/>
  <c r="S360" i="2"/>
  <c r="X360" i="2"/>
  <c r="S368" i="2"/>
  <c r="X368" i="2"/>
  <c r="S376" i="2"/>
  <c r="X376" i="2"/>
  <c r="V384" i="2"/>
  <c r="X384" i="2"/>
  <c r="N93" i="1"/>
  <c r="O7" i="1"/>
  <c r="U317" i="2"/>
  <c r="Y317" i="2" s="1"/>
  <c r="U343" i="2"/>
  <c r="Y343" i="2" s="1"/>
  <c r="S317" i="2"/>
  <c r="T361" i="2"/>
  <c r="U361" i="2"/>
  <c r="Y361" i="2" s="1"/>
  <c r="U354" i="2"/>
  <c r="Y354" i="2" s="1"/>
  <c r="V361" i="2"/>
  <c r="U355" i="2"/>
  <c r="Y355" i="2" s="1"/>
  <c r="U364" i="2"/>
  <c r="Y364" i="2" s="1"/>
  <c r="V355" i="2"/>
  <c r="V377" i="2"/>
  <c r="T335" i="2"/>
  <c r="U371" i="2"/>
  <c r="Y371" i="2" s="1"/>
  <c r="T379" i="2"/>
  <c r="T375" i="2"/>
  <c r="U338" i="2"/>
  <c r="Y338" i="2" s="1"/>
  <c r="U320" i="2"/>
  <c r="Y320" i="2" s="1"/>
  <c r="V371" i="2"/>
  <c r="U375" i="2"/>
  <c r="Y375" i="2" s="1"/>
  <c r="U366" i="2"/>
  <c r="Y366" i="2" s="1"/>
  <c r="S321" i="2"/>
  <c r="U321" i="2"/>
  <c r="Y321" i="2" s="1"/>
  <c r="T368" i="2"/>
  <c r="U368" i="2"/>
  <c r="Y368" i="2" s="1"/>
  <c r="V368" i="2"/>
  <c r="S371" i="2"/>
  <c r="T371" i="2"/>
  <c r="S373" i="2"/>
  <c r="V375" i="2"/>
  <c r="T321" i="2"/>
  <c r="V344" i="2"/>
  <c r="T383" i="2"/>
  <c r="V389" i="2"/>
  <c r="V352" i="2"/>
  <c r="V376" i="2"/>
  <c r="U379" i="2"/>
  <c r="Y379" i="2" s="1"/>
  <c r="S306" i="2"/>
  <c r="U306" i="2"/>
  <c r="Y306" i="2" s="1"/>
  <c r="V374" i="2"/>
  <c r="V379" i="2"/>
  <c r="S311" i="2"/>
  <c r="U322" i="2"/>
  <c r="Y322" i="2" s="1"/>
  <c r="U311" i="2"/>
  <c r="Y311" i="2" s="1"/>
  <c r="U315" i="2"/>
  <c r="Y315" i="2" s="1"/>
  <c r="V378" i="2"/>
  <c r="U381" i="2"/>
  <c r="Y381" i="2" s="1"/>
  <c r="T389" i="2"/>
  <c r="V381" i="2"/>
  <c r="U318" i="2"/>
  <c r="Y318" i="2" s="1"/>
  <c r="S303" i="2"/>
  <c r="U307" i="2"/>
  <c r="Y307" i="2" s="1"/>
  <c r="T353" i="2"/>
  <c r="T363" i="2"/>
  <c r="S369" i="2"/>
  <c r="T372" i="2"/>
  <c r="S310" i="2"/>
  <c r="S314" i="2"/>
  <c r="V321" i="2"/>
  <c r="U330" i="2"/>
  <c r="Y330" i="2" s="1"/>
  <c r="V336" i="2"/>
  <c r="T351" i="2"/>
  <c r="T359" i="2"/>
  <c r="S365" i="2"/>
  <c r="T369" i="2"/>
  <c r="U372" i="2"/>
  <c r="Y372" i="2" s="1"/>
  <c r="S307" i="2"/>
  <c r="U310" i="2"/>
  <c r="Y310" i="2" s="1"/>
  <c r="U314" i="2"/>
  <c r="Y314" i="2" s="1"/>
  <c r="U319" i="2"/>
  <c r="Y319" i="2" s="1"/>
  <c r="U365" i="2"/>
  <c r="Y365" i="2" s="1"/>
  <c r="U369" i="2"/>
  <c r="Y369" i="2" s="1"/>
  <c r="V372" i="2"/>
  <c r="U303" i="2"/>
  <c r="Y303" i="2" s="1"/>
  <c r="T345" i="2"/>
  <c r="V365" i="2"/>
  <c r="T376" i="2"/>
  <c r="T378" i="2"/>
  <c r="T337" i="2"/>
  <c r="U346" i="2"/>
  <c r="Y346" i="2" s="1"/>
  <c r="V364" i="2"/>
  <c r="U376" i="2"/>
  <c r="Y376" i="2" s="1"/>
  <c r="U378" i="2"/>
  <c r="Y378" i="2" s="1"/>
  <c r="U384" i="2"/>
  <c r="Y384" i="2" s="1"/>
  <c r="U304" i="2"/>
  <c r="Y304" i="2" s="1"/>
  <c r="V312" i="2"/>
  <c r="T357" i="2"/>
  <c r="S362" i="2"/>
  <c r="V362" i="2"/>
  <c r="T362" i="2"/>
  <c r="S305" i="2"/>
  <c r="U308" i="2"/>
  <c r="Y308" i="2" s="1"/>
  <c r="U305" i="2"/>
  <c r="Y305" i="2" s="1"/>
  <c r="U309" i="2"/>
  <c r="Y309" i="2" s="1"/>
  <c r="U313" i="2"/>
  <c r="Y313" i="2" s="1"/>
  <c r="S327" i="2"/>
  <c r="S328" i="2"/>
  <c r="U329" i="2"/>
  <c r="Y329" i="2" s="1"/>
  <c r="S335" i="2"/>
  <c r="T336" i="2"/>
  <c r="S336" i="2"/>
  <c r="U337" i="2"/>
  <c r="Y337" i="2" s="1"/>
  <c r="S343" i="2"/>
  <c r="T344" i="2"/>
  <c r="S344" i="2"/>
  <c r="U345" i="2"/>
  <c r="Y345" i="2" s="1"/>
  <c r="S351" i="2"/>
  <c r="T352" i="2"/>
  <c r="S352" i="2"/>
  <c r="U353" i="2"/>
  <c r="Y353" i="2" s="1"/>
  <c r="U357" i="2"/>
  <c r="Y357" i="2" s="1"/>
  <c r="U362" i="2"/>
  <c r="Y362" i="2" s="1"/>
  <c r="S304" i="2"/>
  <c r="S312" i="2"/>
  <c r="S315" i="2"/>
  <c r="U328" i="2"/>
  <c r="Y328" i="2" s="1"/>
  <c r="U336" i="2"/>
  <c r="Y336" i="2" s="1"/>
  <c r="U344" i="2"/>
  <c r="Y344" i="2" s="1"/>
  <c r="U352" i="2"/>
  <c r="Y352" i="2" s="1"/>
  <c r="S359" i="2"/>
  <c r="S316" i="2"/>
  <c r="S325" i="2"/>
  <c r="S326" i="2"/>
  <c r="S333" i="2"/>
  <c r="S334" i="2"/>
  <c r="S341" i="2"/>
  <c r="T342" i="2"/>
  <c r="S342" i="2"/>
  <c r="S349" i="2"/>
  <c r="T350" i="2"/>
  <c r="S350" i="2"/>
  <c r="U356" i="2"/>
  <c r="Y356" i="2" s="1"/>
  <c r="T356" i="2"/>
  <c r="S356" i="2"/>
  <c r="U316" i="2"/>
  <c r="Y316" i="2" s="1"/>
  <c r="S318" i="2"/>
  <c r="S319" i="2"/>
  <c r="U326" i="2"/>
  <c r="Y326" i="2" s="1"/>
  <c r="T333" i="2"/>
  <c r="U334" i="2"/>
  <c r="Y334" i="2" s="1"/>
  <c r="V335" i="2"/>
  <c r="T341" i="2"/>
  <c r="U342" i="2"/>
  <c r="Y342" i="2" s="1"/>
  <c r="V343" i="2"/>
  <c r="T349" i="2"/>
  <c r="U350" i="2"/>
  <c r="Y350" i="2" s="1"/>
  <c r="V351" i="2"/>
  <c r="S355" i="2"/>
  <c r="V356" i="2"/>
  <c r="U359" i="2"/>
  <c r="Y359" i="2" s="1"/>
  <c r="S320" i="2"/>
  <c r="S323" i="2"/>
  <c r="S324" i="2"/>
  <c r="U325" i="2"/>
  <c r="Y325" i="2" s="1"/>
  <c r="S331" i="2"/>
  <c r="S332" i="2"/>
  <c r="U333" i="2"/>
  <c r="Y333" i="2" s="1"/>
  <c r="S339" i="2"/>
  <c r="T340" i="2"/>
  <c r="S340" i="2"/>
  <c r="U341" i="2"/>
  <c r="Y341" i="2" s="1"/>
  <c r="V342" i="2"/>
  <c r="S347" i="2"/>
  <c r="T348" i="2"/>
  <c r="S348" i="2"/>
  <c r="U349" i="2"/>
  <c r="Y349" i="2" s="1"/>
  <c r="V350" i="2"/>
  <c r="S322" i="2"/>
  <c r="U324" i="2"/>
  <c r="Y324" i="2" s="1"/>
  <c r="T331" i="2"/>
  <c r="U332" i="2"/>
  <c r="Y332" i="2" s="1"/>
  <c r="V333" i="2"/>
  <c r="T339" i="2"/>
  <c r="U340" i="2"/>
  <c r="Y340" i="2" s="1"/>
  <c r="V341" i="2"/>
  <c r="T347" i="2"/>
  <c r="U348" i="2"/>
  <c r="Y348" i="2" s="1"/>
  <c r="V349" i="2"/>
  <c r="U358" i="2"/>
  <c r="Y358" i="2" s="1"/>
  <c r="T358" i="2"/>
  <c r="S358" i="2"/>
  <c r="S308" i="2"/>
  <c r="S309" i="2"/>
  <c r="U312" i="2"/>
  <c r="Y312" i="2" s="1"/>
  <c r="S313" i="2"/>
  <c r="U323" i="2"/>
  <c r="Y323" i="2" s="1"/>
  <c r="S329" i="2"/>
  <c r="S330" i="2"/>
  <c r="U331" i="2"/>
  <c r="Y331" i="2" s="1"/>
  <c r="S337" i="2"/>
  <c r="T338" i="2"/>
  <c r="S338" i="2"/>
  <c r="U339" i="2"/>
  <c r="Y339" i="2" s="1"/>
  <c r="V340" i="2"/>
  <c r="S345" i="2"/>
  <c r="T346" i="2"/>
  <c r="S346" i="2"/>
  <c r="U347" i="2"/>
  <c r="Y347" i="2" s="1"/>
  <c r="V348" i="2"/>
  <c r="S353" i="2"/>
  <c r="T354" i="2"/>
  <c r="S354" i="2"/>
  <c r="S357" i="2"/>
  <c r="V358" i="2"/>
  <c r="T365" i="2"/>
  <c r="T377" i="2"/>
  <c r="S381" i="2"/>
  <c r="T382" i="2"/>
  <c r="S382" i="2"/>
  <c r="U383" i="2"/>
  <c r="Y383" i="2" s="1"/>
  <c r="S389" i="2"/>
  <c r="T390" i="2"/>
  <c r="S390" i="2"/>
  <c r="U377" i="2"/>
  <c r="Y377" i="2" s="1"/>
  <c r="U382" i="2"/>
  <c r="Y382" i="2" s="1"/>
  <c r="U390" i="2"/>
  <c r="Y390" i="2" s="1"/>
  <c r="S363" i="2"/>
  <c r="T366" i="2"/>
  <c r="T380" i="2"/>
  <c r="S380" i="2"/>
  <c r="S387" i="2"/>
  <c r="T388" i="2"/>
  <c r="S388" i="2"/>
  <c r="U360" i="2"/>
  <c r="Y360" i="2" s="1"/>
  <c r="U363" i="2"/>
  <c r="Y363" i="2" s="1"/>
  <c r="V366" i="2"/>
  <c r="S367" i="2"/>
  <c r="V369" i="2"/>
  <c r="T370" i="2"/>
  <c r="T373" i="2"/>
  <c r="V380" i="2"/>
  <c r="S385" i="2"/>
  <c r="T386" i="2"/>
  <c r="S386" i="2"/>
  <c r="U387" i="2"/>
  <c r="Y387" i="2" s="1"/>
  <c r="V388" i="2"/>
  <c r="T364" i="2"/>
  <c r="T367" i="2"/>
  <c r="U370" i="2"/>
  <c r="Y370" i="2" s="1"/>
  <c r="U373" i="2"/>
  <c r="Y373" i="2" s="1"/>
  <c r="T374" i="2"/>
  <c r="T385" i="2"/>
  <c r="U386" i="2"/>
  <c r="Y386" i="2" s="1"/>
  <c r="V387" i="2"/>
  <c r="U367" i="2"/>
  <c r="Y367" i="2" s="1"/>
  <c r="V370" i="2"/>
  <c r="U374" i="2"/>
  <c r="Y374" i="2" s="1"/>
  <c r="S383" i="2"/>
  <c r="T384" i="2"/>
  <c r="S384" i="2"/>
  <c r="U385" i="2"/>
  <c r="Y385" i="2" s="1"/>
  <c r="V386" i="2"/>
  <c r="AA655" i="2"/>
  <c r="AA654" i="2"/>
  <c r="AA653" i="2"/>
  <c r="AA652" i="2"/>
  <c r="AA651" i="2"/>
  <c r="AA650" i="2"/>
  <c r="AA649" i="2"/>
  <c r="AA648" i="2"/>
  <c r="AA647" i="2"/>
  <c r="AA646" i="2"/>
  <c r="AA645" i="2"/>
  <c r="AA644" i="2"/>
  <c r="AA643" i="2"/>
  <c r="AA642" i="2"/>
  <c r="AA641" i="2"/>
  <c r="AA640" i="2"/>
  <c r="AA639" i="2"/>
  <c r="AA638" i="2"/>
  <c r="AA637" i="2"/>
  <c r="AA636" i="2"/>
  <c r="AA635" i="2"/>
  <c r="AA634" i="2"/>
  <c r="AA633" i="2"/>
  <c r="AA632" i="2"/>
  <c r="AA630" i="2"/>
  <c r="AA629" i="2"/>
  <c r="AA628" i="2"/>
  <c r="AA627" i="2"/>
  <c r="AA626" i="2"/>
  <c r="AA625" i="2"/>
  <c r="AA609" i="2"/>
  <c r="AA608" i="2"/>
  <c r="AA607" i="2"/>
  <c r="AA606" i="2"/>
  <c r="AA605" i="2"/>
  <c r="AA604" i="2"/>
  <c r="AA603" i="2"/>
  <c r="AA602" i="2"/>
  <c r="AA601" i="2"/>
  <c r="AA600" i="2"/>
  <c r="AA599" i="2"/>
  <c r="AA598" i="2"/>
  <c r="AA597" i="2"/>
  <c r="AA596" i="2"/>
  <c r="AA554" i="2"/>
  <c r="AA553" i="2"/>
  <c r="AA552" i="2"/>
  <c r="AA551" i="2"/>
  <c r="AA550" i="2"/>
  <c r="AA549" i="2"/>
  <c r="AA469" i="2"/>
  <c r="AA521" i="2"/>
  <c r="AA542" i="2"/>
  <c r="AA506" i="2"/>
  <c r="AA505" i="2"/>
  <c r="AA504" i="2"/>
  <c r="AA503" i="2"/>
  <c r="AA502" i="2"/>
  <c r="AA501" i="2"/>
  <c r="AA500" i="2"/>
  <c r="AA499" i="2"/>
  <c r="AA498" i="2"/>
  <c r="AA497" i="2"/>
  <c r="AA496" i="2"/>
  <c r="AA495" i="2"/>
  <c r="AA468" i="2"/>
  <c r="AA467" i="2"/>
  <c r="AA466" i="2"/>
  <c r="AA465" i="2"/>
  <c r="AA464" i="2"/>
  <c r="AA463" i="2"/>
  <c r="AA462" i="2"/>
  <c r="AA461" i="2"/>
  <c r="AA460" i="2"/>
  <c r="AA459" i="2"/>
  <c r="AA458" i="2"/>
  <c r="AA457" i="2"/>
  <c r="AA456" i="2"/>
  <c r="AA455" i="2"/>
  <c r="AA454" i="2"/>
  <c r="AA453" i="2"/>
  <c r="AA452" i="2"/>
  <c r="AA451" i="2"/>
  <c r="AA450" i="2"/>
  <c r="AA449" i="2"/>
  <c r="AA448" i="2"/>
  <c r="AA447" i="2"/>
  <c r="AA446" i="2"/>
  <c r="AA445" i="2"/>
  <c r="AA444" i="2"/>
  <c r="AA443" i="2"/>
  <c r="AA442" i="2"/>
  <c r="AA441" i="2"/>
  <c r="AA440" i="2"/>
  <c r="AA439" i="2"/>
  <c r="AA438" i="2"/>
  <c r="AA437" i="2"/>
  <c r="AA436" i="2"/>
  <c r="AA435" i="2"/>
  <c r="AA434" i="2"/>
  <c r="AA433" i="2"/>
  <c r="AA432" i="2"/>
  <c r="AA431" i="2"/>
  <c r="AA430" i="2"/>
  <c r="AA429" i="2"/>
  <c r="AA428" i="2"/>
  <c r="AA427" i="2"/>
  <c r="AA426" i="2"/>
  <c r="AA425" i="2"/>
  <c r="AA424" i="2"/>
  <c r="AA423" i="2"/>
  <c r="AA422" i="2"/>
  <c r="AA421" i="2"/>
  <c r="AA420" i="2"/>
  <c r="AA419" i="2"/>
  <c r="AA418" i="2"/>
  <c r="AA417" i="2"/>
  <c r="AA416" i="2"/>
  <c r="AA415" i="2"/>
  <c r="AA414" i="2"/>
  <c r="AA413" i="2"/>
  <c r="AA412" i="2"/>
  <c r="AA402" i="2"/>
  <c r="AA401" i="2"/>
  <c r="AA400" i="2"/>
  <c r="AA399" i="2"/>
  <c r="AA398" i="2"/>
  <c r="AA397" i="2"/>
  <c r="AA393" i="2"/>
  <c r="AA392" i="2"/>
  <c r="AA391" i="2"/>
  <c r="AA302" i="2"/>
  <c r="AA301" i="2"/>
  <c r="AA300" i="2"/>
  <c r="AA299" i="2"/>
  <c r="AA298" i="2"/>
  <c r="AA297" i="2"/>
  <c r="AA296" i="2"/>
  <c r="AA295" i="2"/>
  <c r="AA294" i="2"/>
  <c r="AA293" i="2"/>
  <c r="AA292" i="2"/>
  <c r="AA291" i="2"/>
  <c r="AA290" i="2"/>
  <c r="AA289" i="2"/>
  <c r="AA288" i="2"/>
  <c r="AA287" i="2"/>
  <c r="AA286" i="2"/>
  <c r="AA285" i="2"/>
  <c r="AA284" i="2"/>
  <c r="AA283" i="2"/>
  <c r="AA282" i="2"/>
  <c r="AA281" i="2"/>
  <c r="AA280" i="2"/>
  <c r="AA279" i="2"/>
  <c r="AA278" i="2"/>
  <c r="AA277" i="2"/>
  <c r="AA276" i="2"/>
  <c r="AA275" i="2"/>
  <c r="AA247" i="2"/>
  <c r="AA273" i="2"/>
  <c r="AA272" i="2"/>
  <c r="AA267" i="2"/>
  <c r="AA266" i="2"/>
  <c r="AA265" i="2"/>
  <c r="AA263" i="2"/>
  <c r="AA262" i="2"/>
  <c r="AA261" i="2"/>
  <c r="AA246" i="2"/>
  <c r="AA245" i="2"/>
  <c r="AA244" i="2"/>
  <c r="AA243" i="2"/>
  <c r="AA242" i="2"/>
  <c r="AA241" i="2"/>
  <c r="AA240" i="2"/>
  <c r="AA239" i="2"/>
  <c r="AA238" i="2"/>
  <c r="AA237" i="2"/>
  <c r="AA236" i="2"/>
  <c r="AA235" i="2"/>
  <c r="AA234" i="2"/>
  <c r="AA233" i="2"/>
  <c r="AA232" i="2"/>
  <c r="AA231" i="2"/>
  <c r="AA230" i="2"/>
  <c r="AA229" i="2"/>
  <c r="AA228" i="2"/>
  <c r="AA227" i="2"/>
  <c r="AA226" i="2"/>
  <c r="AA225" i="2"/>
  <c r="AA224" i="2"/>
  <c r="AA223" i="2"/>
  <c r="AA222" i="2"/>
  <c r="AA221" i="2"/>
  <c r="AA220" i="2"/>
  <c r="AA219" i="2"/>
  <c r="AA218" i="2"/>
  <c r="AA217" i="2"/>
  <c r="AA216" i="2"/>
  <c r="AA215" i="2"/>
  <c r="AA214" i="2"/>
  <c r="AA213" i="2"/>
  <c r="AA212" i="2"/>
  <c r="AA211" i="2"/>
  <c r="AA210" i="2"/>
  <c r="AA208" i="2"/>
  <c r="AA207" i="2"/>
  <c r="AA206" i="2"/>
  <c r="AA205" i="2"/>
  <c r="AA204" i="2"/>
  <c r="AA203" i="2"/>
  <c r="AA202" i="2"/>
  <c r="AA201" i="2"/>
  <c r="AA200" i="2"/>
  <c r="AA199" i="2"/>
  <c r="AA198" i="2"/>
  <c r="AA197" i="2"/>
  <c r="AA196" i="2"/>
  <c r="AA195" i="2"/>
  <c r="AA194" i="2"/>
  <c r="AA193" i="2"/>
  <c r="AA192" i="2"/>
  <c r="AA191" i="2"/>
  <c r="AA190" i="2"/>
  <c r="AA189" i="2"/>
  <c r="AA188" i="2"/>
  <c r="AA187" i="2"/>
  <c r="AA186" i="2"/>
  <c r="AA185" i="2"/>
  <c r="AA184" i="2"/>
  <c r="AA183" i="2"/>
  <c r="AA182" i="2"/>
  <c r="AA181" i="2"/>
  <c r="AA180" i="2"/>
  <c r="AA179" i="2"/>
  <c r="AA178" i="2"/>
  <c r="AA177" i="2"/>
  <c r="AA176" i="2"/>
  <c r="AA175" i="2"/>
  <c r="AA174" i="2"/>
  <c r="AA173" i="2"/>
  <c r="AA172" i="2"/>
  <c r="AA171" i="2"/>
  <c r="AA170" i="2"/>
  <c r="AA169" i="2"/>
  <c r="AA168" i="2"/>
  <c r="AA167" i="2"/>
  <c r="AA166" i="2"/>
  <c r="AA165" i="2"/>
  <c r="AA164" i="2"/>
  <c r="AA163" i="2"/>
  <c r="AA162" i="2"/>
  <c r="AA161" i="2"/>
  <c r="AA160" i="2"/>
  <c r="AA159" i="2"/>
  <c r="AA158" i="2"/>
  <c r="AA157" i="2"/>
  <c r="AA156" i="2"/>
  <c r="AA155" i="2"/>
  <c r="AA154" i="2"/>
  <c r="AA153" i="2"/>
  <c r="AA152" i="2"/>
  <c r="AA150" i="2"/>
  <c r="AA149" i="2"/>
  <c r="AA148" i="2"/>
  <c r="AA25" i="2"/>
  <c r="AA7" i="2"/>
  <c r="AA38" i="2"/>
  <c r="AA147" i="2"/>
  <c r="AA146" i="2"/>
  <c r="AA145" i="2"/>
  <c r="AA144" i="2"/>
  <c r="AA143" i="2"/>
  <c r="AA142" i="2"/>
  <c r="AA141" i="2"/>
  <c r="AA140" i="2"/>
  <c r="AA139" i="2"/>
  <c r="AA138" i="2"/>
  <c r="AA137" i="2"/>
  <c r="AA136" i="2"/>
  <c r="AA135" i="2"/>
  <c r="AA134" i="2"/>
  <c r="AA133" i="2"/>
  <c r="AA132" i="2"/>
  <c r="AA131" i="2"/>
  <c r="AA130" i="2"/>
  <c r="AA96" i="2"/>
  <c r="AA95" i="2"/>
  <c r="AA94" i="2"/>
  <c r="AA93" i="2"/>
  <c r="AA92" i="2"/>
  <c r="AA91" i="2"/>
  <c r="AA90" i="2"/>
  <c r="AA89" i="2"/>
  <c r="AA88" i="2"/>
  <c r="AA87" i="2"/>
  <c r="AA86" i="2"/>
  <c r="AA85" i="2"/>
  <c r="AA84" i="2"/>
  <c r="AA83" i="2"/>
  <c r="AA82" i="2"/>
  <c r="AA81" i="2"/>
  <c r="AA80" i="2"/>
  <c r="AA79" i="2"/>
  <c r="AA78" i="2"/>
  <c r="AA77" i="2"/>
  <c r="AA76" i="2"/>
  <c r="AA75" i="2"/>
  <c r="AA74" i="2"/>
  <c r="AA73" i="2"/>
  <c r="AA72" i="2"/>
  <c r="AA71" i="2"/>
  <c r="AA70" i="2"/>
  <c r="AA69" i="2"/>
  <c r="AA68" i="2"/>
  <c r="AA67" i="2"/>
  <c r="AA66" i="2"/>
  <c r="AA65" i="2"/>
  <c r="AA64" i="2"/>
  <c r="AA63" i="2"/>
  <c r="AA62" i="2"/>
  <c r="AA61" i="2"/>
  <c r="AA60" i="2"/>
  <c r="AA59" i="2"/>
  <c r="AA58" i="2"/>
  <c r="AA57" i="2"/>
  <c r="AA56" i="2"/>
  <c r="AA55" i="2"/>
  <c r="AA54" i="2"/>
  <c r="AA53" i="2"/>
  <c r="AA52" i="2"/>
  <c r="AA51" i="2"/>
  <c r="AA50" i="2"/>
  <c r="AA49" i="2"/>
  <c r="AA48" i="2"/>
  <c r="AA47" i="2"/>
  <c r="AA46" i="2"/>
  <c r="AA45" i="2"/>
  <c r="AA44" i="2"/>
  <c r="AA43" i="2"/>
  <c r="AA42" i="2"/>
  <c r="AA41" i="2"/>
  <c r="AA40" i="2"/>
  <c r="AA37" i="2"/>
  <c r="AA36" i="2"/>
  <c r="AA24" i="2"/>
  <c r="AA23" i="2"/>
  <c r="AA6" i="2"/>
  <c r="AA5" i="2"/>
  <c r="AA4" i="2"/>
  <c r="AA3" i="2"/>
  <c r="Z554" i="2" l="1"/>
  <c r="R554" i="2"/>
  <c r="W554" i="2" s="1"/>
  <c r="M554" i="2"/>
  <c r="L554" i="2"/>
  <c r="Z553" i="2"/>
  <c r="R553" i="2"/>
  <c r="W553" i="2" s="1"/>
  <c r="M553" i="2"/>
  <c r="L553" i="2"/>
  <c r="Z552" i="2"/>
  <c r="R552" i="2"/>
  <c r="W552" i="2" s="1"/>
  <c r="M552" i="2"/>
  <c r="L552" i="2"/>
  <c r="U553" i="2" l="1"/>
  <c r="Y553" i="2" s="1"/>
  <c r="U552" i="2"/>
  <c r="Y552" i="2" s="1"/>
  <c r="S554" i="2"/>
  <c r="U554" i="2"/>
  <c r="Y554" i="2" s="1"/>
  <c r="S552" i="2"/>
  <c r="S553" i="2"/>
  <c r="P64" i="1"/>
  <c r="Q64" i="1"/>
  <c r="E47" i="7"/>
  <c r="P52" i="1"/>
  <c r="Q52" i="1"/>
  <c r="L420" i="2" l="1"/>
  <c r="L457" i="2"/>
  <c r="L421" i="2"/>
  <c r="L422" i="2"/>
  <c r="L423" i="2"/>
  <c r="L424" i="2"/>
  <c r="N52" i="1" l="1"/>
  <c r="N64" i="1"/>
  <c r="G360" i="2" l="1"/>
  <c r="P123" i="1"/>
  <c r="Q123" i="1"/>
  <c r="P126" i="1"/>
  <c r="Q126" i="1"/>
  <c r="J360" i="2" l="1"/>
  <c r="G387" i="2"/>
  <c r="J387" i="2"/>
  <c r="J373" i="2"/>
  <c r="G373" i="2"/>
  <c r="G379" i="2"/>
  <c r="J379" i="2"/>
  <c r="G380" i="2"/>
  <c r="J380" i="2"/>
  <c r="G388" i="2"/>
  <c r="J388" i="2"/>
  <c r="G365" i="2"/>
  <c r="J365" i="2"/>
  <c r="G366" i="2"/>
  <c r="J366" i="2"/>
  <c r="G381" i="2"/>
  <c r="J381" i="2"/>
  <c r="G389" i="2"/>
  <c r="J389" i="2"/>
  <c r="G370" i="2"/>
  <c r="J370" i="2"/>
  <c r="G369" i="2"/>
  <c r="J369" i="2"/>
  <c r="G382" i="2"/>
  <c r="J382" i="2"/>
  <c r="G390" i="2"/>
  <c r="J390" i="2"/>
  <c r="G361" i="2"/>
  <c r="J361" i="2"/>
  <c r="J375" i="2"/>
  <c r="G375" i="2"/>
  <c r="G383" i="2"/>
  <c r="J383" i="2"/>
  <c r="G364" i="2"/>
  <c r="J364" i="2"/>
  <c r="G367" i="2"/>
  <c r="J367" i="2"/>
  <c r="J376" i="2"/>
  <c r="G376" i="2"/>
  <c r="G384" i="2"/>
  <c r="J384" i="2"/>
  <c r="G374" i="2"/>
  <c r="J374" i="2"/>
  <c r="G372" i="2"/>
  <c r="J372" i="2"/>
  <c r="G377" i="2"/>
  <c r="J377" i="2"/>
  <c r="G385" i="2"/>
  <c r="J385" i="2"/>
  <c r="G362" i="2"/>
  <c r="J362" i="2"/>
  <c r="G363" i="2"/>
  <c r="J363" i="2"/>
  <c r="J378" i="2"/>
  <c r="G378" i="2"/>
  <c r="J386" i="2"/>
  <c r="G386" i="2"/>
  <c r="G368" i="2"/>
  <c r="J368" i="2"/>
  <c r="G371" i="2"/>
  <c r="J371" i="2"/>
  <c r="R609" i="2"/>
  <c r="W609" i="2" s="1"/>
  <c r="G653" i="2"/>
  <c r="G150" i="2"/>
  <c r="G7" i="2"/>
  <c r="G239" i="2"/>
  <c r="G596" i="2"/>
  <c r="G189" i="2"/>
  <c r="G629" i="2"/>
  <c r="G5" i="2"/>
  <c r="G459" i="2"/>
  <c r="G24" i="2"/>
  <c r="G6" i="2"/>
  <c r="G194" i="2"/>
  <c r="G415" i="2"/>
  <c r="G262" i="2"/>
  <c r="G37" i="2"/>
  <c r="G550" i="2"/>
  <c r="G413" i="2"/>
  <c r="G145" i="2"/>
  <c r="G502" i="2"/>
  <c r="G246" i="2"/>
  <c r="G630" i="2"/>
  <c r="G266" i="2"/>
  <c r="G93" i="2"/>
  <c r="G4" i="2"/>
  <c r="G635" i="2"/>
  <c r="G505" i="2"/>
  <c r="G38" i="2"/>
  <c r="G392" i="2"/>
  <c r="G469" i="2"/>
  <c r="G71" i="2"/>
  <c r="G637" i="2"/>
  <c r="G147" i="2"/>
  <c r="G181" i="2"/>
  <c r="G237" i="2"/>
  <c r="G521" i="2"/>
  <c r="G265" i="2"/>
  <c r="G247" i="2"/>
  <c r="G272" i="2"/>
  <c r="G391" i="2"/>
  <c r="G137" i="2"/>
  <c r="G279" i="2"/>
  <c r="G401" i="2"/>
  <c r="G628" i="2"/>
  <c r="G612" i="2" l="1"/>
  <c r="G606" i="2"/>
  <c r="G461" i="2"/>
  <c r="G418" i="2"/>
  <c r="J627" i="2"/>
  <c r="G25" i="2"/>
  <c r="G148" i="2"/>
  <c r="G551" i="2"/>
  <c r="G52" i="2"/>
  <c r="G263" i="2"/>
  <c r="G23" i="2"/>
  <c r="G146" i="2"/>
  <c r="G75" i="2"/>
  <c r="G76" i="2"/>
  <c r="G83" i="2"/>
  <c r="G157" i="2"/>
  <c r="G84" i="2"/>
  <c r="G198" i="2"/>
  <c r="G91" i="2"/>
  <c r="G201" i="2"/>
  <c r="G92" i="2"/>
  <c r="G206" i="2"/>
  <c r="G54" i="2"/>
  <c r="G412" i="2"/>
  <c r="G42" i="2"/>
  <c r="G72" i="2"/>
  <c r="G80" i="2"/>
  <c r="G88" i="2"/>
  <c r="G96" i="2"/>
  <c r="G197" i="2"/>
  <c r="G205" i="2"/>
  <c r="G65" i="2"/>
  <c r="G79" i="2"/>
  <c r="G87" i="2"/>
  <c r="G95" i="2"/>
  <c r="G161" i="2"/>
  <c r="G202" i="2"/>
  <c r="J460" i="2"/>
  <c r="G51" i="2"/>
  <c r="G63" i="2"/>
  <c r="G74" i="2"/>
  <c r="G78" i="2"/>
  <c r="G82" i="2"/>
  <c r="G86" i="2"/>
  <c r="G90" i="2"/>
  <c r="G94" i="2"/>
  <c r="G140" i="2"/>
  <c r="G196" i="2"/>
  <c r="G200" i="2"/>
  <c r="G204" i="2"/>
  <c r="G647" i="2"/>
  <c r="G654" i="2"/>
  <c r="G43" i="2"/>
  <c r="G62" i="2"/>
  <c r="G73" i="2"/>
  <c r="G77" i="2"/>
  <c r="G81" i="2"/>
  <c r="G85" i="2"/>
  <c r="G89" i="2"/>
  <c r="G139" i="2"/>
  <c r="G195" i="2"/>
  <c r="G199" i="2"/>
  <c r="G203" i="2"/>
  <c r="G282" i="2"/>
  <c r="G639" i="2"/>
  <c r="G646" i="2"/>
  <c r="G640" i="2"/>
  <c r="G648" i="2"/>
  <c r="G655" i="2"/>
  <c r="G641" i="2"/>
  <c r="G649" i="2"/>
  <c r="G642" i="2"/>
  <c r="G650" i="2"/>
  <c r="G643" i="2"/>
  <c r="G651" i="2"/>
  <c r="G644" i="2"/>
  <c r="G652" i="2"/>
  <c r="G645" i="2"/>
  <c r="G284" i="2"/>
  <c r="G141" i="2"/>
  <c r="G186" i="2"/>
  <c r="G44" i="2"/>
  <c r="G46" i="2"/>
  <c r="G142" i="2"/>
  <c r="G241" i="2"/>
  <c r="G55" i="2"/>
  <c r="G66" i="2"/>
  <c r="G57" i="2"/>
  <c r="G67" i="2"/>
  <c r="G47" i="2"/>
  <c r="G58" i="2"/>
  <c r="G143" i="2"/>
  <c r="G242" i="2"/>
  <c r="G281" i="2"/>
  <c r="G48" i="2"/>
  <c r="G59" i="2"/>
  <c r="G69" i="2"/>
  <c r="G144" i="2"/>
  <c r="G261" i="2"/>
  <c r="G50" i="2"/>
  <c r="G61" i="2"/>
  <c r="G70" i="2"/>
  <c r="G605" i="2"/>
  <c r="G164" i="2"/>
  <c r="G226" i="2"/>
  <c r="G220" i="2"/>
  <c r="G221" i="2"/>
  <c r="J262" i="2"/>
  <c r="G36" i="2"/>
  <c r="J602" i="2"/>
  <c r="J150" i="2"/>
  <c r="J162" i="2"/>
  <c r="J207" i="2"/>
  <c r="G41" i="2"/>
  <c r="G45" i="2"/>
  <c r="G49" i="2"/>
  <c r="G53" i="2"/>
  <c r="G56" i="2"/>
  <c r="G60" i="2"/>
  <c r="G64" i="2"/>
  <c r="G245" i="2"/>
  <c r="G280" i="2"/>
  <c r="G283" i="2"/>
  <c r="G225" i="2"/>
  <c r="G215" i="2"/>
  <c r="G233" i="2"/>
  <c r="G238" i="2"/>
  <c r="G166" i="2"/>
  <c r="G464" i="2"/>
  <c r="G465" i="2"/>
  <c r="G466" i="2"/>
  <c r="G165" i="2"/>
  <c r="G216" i="2"/>
  <c r="G227" i="2"/>
  <c r="G234" i="2"/>
  <c r="G210" i="2"/>
  <c r="G222" i="2"/>
  <c r="G228" i="2"/>
  <c r="G462" i="2"/>
  <c r="G211" i="2"/>
  <c r="G217" i="2"/>
  <c r="G229" i="2"/>
  <c r="G235" i="2"/>
  <c r="G212" i="2"/>
  <c r="G218" i="2"/>
  <c r="G223" i="2"/>
  <c r="G230" i="2"/>
  <c r="G463" i="2"/>
  <c r="G213" i="2"/>
  <c r="G219" i="2"/>
  <c r="G231" i="2"/>
  <c r="G625" i="2"/>
  <c r="G214" i="2"/>
  <c r="G224" i="2"/>
  <c r="J232" i="2"/>
  <c r="G278" i="2"/>
  <c r="N126" i="1"/>
  <c r="N123" i="1"/>
  <c r="J188" i="2"/>
  <c r="J237" i="2"/>
  <c r="G158" i="2"/>
  <c r="G598" i="2"/>
  <c r="G600" i="2"/>
  <c r="G153" i="2"/>
  <c r="G549" i="2"/>
  <c r="J149" i="2"/>
  <c r="G604" i="2"/>
  <c r="G154" i="2"/>
  <c r="G416" i="2"/>
  <c r="G190" i="2"/>
  <c r="G609" i="2"/>
  <c r="G419" i="2"/>
  <c r="G608" i="2"/>
  <c r="G177" i="2"/>
  <c r="G178" i="2"/>
  <c r="G179" i="2"/>
  <c r="G180" i="2"/>
  <c r="G174" i="2"/>
  <c r="G175" i="2"/>
  <c r="G133" i="2"/>
  <c r="G134" i="2"/>
  <c r="G276" i="2"/>
  <c r="G497" i="2"/>
  <c r="G603" i="2"/>
  <c r="G607" i="2"/>
  <c r="G638" i="2"/>
  <c r="G138" i="2"/>
  <c r="G277" i="2"/>
  <c r="G399" i="2"/>
  <c r="G498" i="2"/>
  <c r="G402" i="2"/>
  <c r="G400" i="2"/>
  <c r="G504" i="2"/>
  <c r="G135" i="2"/>
  <c r="G634" i="2"/>
  <c r="G601" i="2"/>
  <c r="G136" i="2"/>
  <c r="G397" i="2"/>
  <c r="G495" i="2"/>
  <c r="G636" i="2"/>
  <c r="J247" i="2"/>
  <c r="J392" i="2"/>
  <c r="J246" i="2"/>
  <c r="J401" i="2"/>
  <c r="J137" i="2"/>
  <c r="J637" i="2"/>
  <c r="J266" i="2"/>
  <c r="J38" i="2"/>
  <c r="J496" i="2"/>
  <c r="J628" i="2"/>
  <c r="J145" i="2"/>
  <c r="J653" i="2"/>
  <c r="J71" i="2"/>
  <c r="J93" i="2"/>
  <c r="J420" i="2"/>
  <c r="J467" i="2"/>
  <c r="J502" i="2"/>
  <c r="J468" i="2"/>
  <c r="J279" i="2"/>
  <c r="J500" i="2"/>
  <c r="J501" i="2"/>
  <c r="J626" i="2"/>
  <c r="J414" i="2"/>
  <c r="J398" i="2"/>
  <c r="J503" i="2"/>
  <c r="J599" i="2"/>
  <c r="J596" i="2"/>
  <c r="J597" i="2"/>
  <c r="J417" i="2"/>
  <c r="J156" i="2"/>
  <c r="J550" i="2"/>
  <c r="J240" i="2"/>
  <c r="J5" i="2"/>
  <c r="J176" i="2"/>
  <c r="J6" i="2"/>
  <c r="G156" i="2"/>
  <c r="J181" i="2"/>
  <c r="G188" i="2"/>
  <c r="G240" i="2"/>
  <c r="G501" i="2"/>
  <c r="J469" i="2"/>
  <c r="J265" i="2"/>
  <c r="G420" i="2"/>
  <c r="J499" i="2"/>
  <c r="J629" i="2"/>
  <c r="J194" i="2"/>
  <c r="G414" i="2"/>
  <c r="G398" i="2"/>
  <c r="J272" i="2"/>
  <c r="J506" i="2"/>
  <c r="J187" i="2"/>
  <c r="G187" i="2"/>
  <c r="J152" i="2"/>
  <c r="J37" i="2"/>
  <c r="J24" i="2"/>
  <c r="G207" i="2"/>
  <c r="J4" i="2"/>
  <c r="G152" i="2"/>
  <c r="G176" i="2"/>
  <c r="J189" i="2"/>
  <c r="J7" i="2"/>
  <c r="J147" i="2"/>
  <c r="G162" i="2"/>
  <c r="G273" i="2"/>
  <c r="J273" i="2"/>
  <c r="J391" i="2"/>
  <c r="J239" i="2"/>
  <c r="J459" i="2"/>
  <c r="J521" i="2"/>
  <c r="J635" i="2"/>
  <c r="G417" i="2"/>
  <c r="G460" i="2"/>
  <c r="G467" i="2"/>
  <c r="G496" i="2"/>
  <c r="G503" i="2"/>
  <c r="G599" i="2"/>
  <c r="G626" i="2"/>
  <c r="J505" i="2"/>
  <c r="G597" i="2"/>
  <c r="G506" i="2"/>
  <c r="G602" i="2"/>
  <c r="J415" i="2"/>
  <c r="G500" i="2"/>
  <c r="J413" i="2"/>
  <c r="G468" i="2"/>
  <c r="G499" i="2"/>
  <c r="J630" i="2"/>
  <c r="Z266" i="2"/>
  <c r="R266" i="2"/>
  <c r="X266" i="2" s="1"/>
  <c r="M266" i="2"/>
  <c r="L266" i="2"/>
  <c r="Z265" i="2"/>
  <c r="R265" i="2"/>
  <c r="M265" i="2"/>
  <c r="L265" i="2"/>
  <c r="Z267" i="2"/>
  <c r="R267" i="2"/>
  <c r="M267" i="2"/>
  <c r="L267" i="2"/>
  <c r="Q80" i="1"/>
  <c r="Q15" i="1"/>
  <c r="G267" i="2"/>
  <c r="U265" i="2" l="1"/>
  <c r="Y265" i="2" s="1"/>
  <c r="X265" i="2"/>
  <c r="U267" i="2"/>
  <c r="Y267" i="2" s="1"/>
  <c r="X267" i="2"/>
  <c r="J542" i="2"/>
  <c r="G542" i="2"/>
  <c r="J544" i="2"/>
  <c r="G544" i="2"/>
  <c r="J545" i="2"/>
  <c r="G545" i="2"/>
  <c r="J547" i="2"/>
  <c r="G547" i="2"/>
  <c r="J543" i="2"/>
  <c r="G543" i="2"/>
  <c r="J606" i="2"/>
  <c r="J461" i="2"/>
  <c r="J613" i="2"/>
  <c r="G613" i="2"/>
  <c r="J621" i="2"/>
  <c r="G621" i="2"/>
  <c r="G619" i="2"/>
  <c r="J619" i="2"/>
  <c r="G615" i="2"/>
  <c r="J615" i="2"/>
  <c r="J620" i="2"/>
  <c r="G620" i="2"/>
  <c r="J616" i="2"/>
  <c r="G616" i="2"/>
  <c r="J614" i="2"/>
  <c r="G614" i="2"/>
  <c r="J618" i="2"/>
  <c r="G618" i="2"/>
  <c r="J617" i="2"/>
  <c r="G617" i="2"/>
  <c r="J612" i="2"/>
  <c r="J610" i="2"/>
  <c r="G610" i="2"/>
  <c r="J611" i="2"/>
  <c r="G611" i="2"/>
  <c r="J148" i="2"/>
  <c r="J418" i="2"/>
  <c r="J25" i="2"/>
  <c r="G627" i="2"/>
  <c r="J271" i="2"/>
  <c r="G271" i="2"/>
  <c r="J97" i="2"/>
  <c r="G97" i="2"/>
  <c r="J65" i="2"/>
  <c r="J76" i="2"/>
  <c r="J92" i="2"/>
  <c r="J546" i="2"/>
  <c r="G546" i="2"/>
  <c r="J548" i="2"/>
  <c r="G548" i="2"/>
  <c r="J551" i="2"/>
  <c r="J52" i="2"/>
  <c r="J157" i="2"/>
  <c r="J649" i="2"/>
  <c r="J53" i="2"/>
  <c r="J245" i="2"/>
  <c r="J44" i="2"/>
  <c r="J263" i="2"/>
  <c r="G552" i="2"/>
  <c r="J552" i="2"/>
  <c r="G554" i="2"/>
  <c r="J554" i="2"/>
  <c r="J203" i="2"/>
  <c r="J94" i="2"/>
  <c r="J146" i="2"/>
  <c r="J206" i="2"/>
  <c r="J75" i="2"/>
  <c r="J50" i="2"/>
  <c r="J64" i="2"/>
  <c r="J73" i="2"/>
  <c r="J96" i="2"/>
  <c r="J281" i="2"/>
  <c r="J83" i="2"/>
  <c r="J66" i="2"/>
  <c r="J645" i="2"/>
  <c r="J88" i="2"/>
  <c r="J54" i="2"/>
  <c r="J82" i="2"/>
  <c r="J84" i="2"/>
  <c r="J641" i="2"/>
  <c r="J204" i="2"/>
  <c r="J202" i="2"/>
  <c r="J280" i="2"/>
  <c r="J23" i="2"/>
  <c r="J655" i="2"/>
  <c r="J261" i="2"/>
  <c r="J650" i="2"/>
  <c r="J647" i="2"/>
  <c r="J61" i="2"/>
  <c r="J59" i="2"/>
  <c r="J284" i="2"/>
  <c r="J85" i="2"/>
  <c r="J47" i="2"/>
  <c r="J220" i="2"/>
  <c r="J142" i="2"/>
  <c r="J198" i="2"/>
  <c r="J160" i="2"/>
  <c r="J465" i="2"/>
  <c r="J165" i="2"/>
  <c r="J211" i="2"/>
  <c r="J42" i="2"/>
  <c r="J91" i="2"/>
  <c r="J69" i="2"/>
  <c r="J463" i="2"/>
  <c r="J89" i="2"/>
  <c r="J221" i="2"/>
  <c r="J140" i="2"/>
  <c r="J625" i="2"/>
  <c r="J646" i="2"/>
  <c r="J654" i="2"/>
  <c r="J58" i="2"/>
  <c r="J51" i="2"/>
  <c r="J70" i="2"/>
  <c r="J643" i="2"/>
  <c r="J141" i="2"/>
  <c r="J79" i="2"/>
  <c r="J225" i="2"/>
  <c r="J607" i="2"/>
  <c r="J241" i="2"/>
  <c r="J63" i="2"/>
  <c r="J87" i="2"/>
  <c r="J640" i="2"/>
  <c r="J201" i="2"/>
  <c r="J218" i="2"/>
  <c r="G232" i="2"/>
  <c r="J134" i="2"/>
  <c r="J598" i="2"/>
  <c r="G160" i="2"/>
  <c r="J219" i="2"/>
  <c r="J161" i="2"/>
  <c r="J199" i="2"/>
  <c r="J78" i="2"/>
  <c r="J242" i="2"/>
  <c r="J55" i="2"/>
  <c r="J62" i="2"/>
  <c r="J605" i="2"/>
  <c r="J652" i="2"/>
  <c r="J208" i="2"/>
  <c r="J222" i="2"/>
  <c r="J68" i="2"/>
  <c r="J200" i="2"/>
  <c r="G208" i="2"/>
  <c r="G68" i="2"/>
  <c r="J229" i="2"/>
  <c r="J186" i="2"/>
  <c r="J72" i="2"/>
  <c r="J144" i="2"/>
  <c r="J651" i="2"/>
  <c r="J608" i="2"/>
  <c r="J197" i="2"/>
  <c r="J283" i="2"/>
  <c r="J214" i="2"/>
  <c r="J412" i="2"/>
  <c r="J205" i="2"/>
  <c r="J139" i="2"/>
  <c r="J549" i="2"/>
  <c r="J416" i="2"/>
  <c r="J43" i="2"/>
  <c r="J639" i="2"/>
  <c r="J77" i="2"/>
  <c r="J86" i="2"/>
  <c r="J57" i="2"/>
  <c r="J282" i="2"/>
  <c r="J227" i="2"/>
  <c r="J81" i="2"/>
  <c r="J80" i="2"/>
  <c r="J164" i="2"/>
  <c r="J95" i="2"/>
  <c r="J195" i="2"/>
  <c r="J648" i="2"/>
  <c r="J644" i="2"/>
  <c r="J216" i="2"/>
  <c r="J143" i="2"/>
  <c r="J196" i="2"/>
  <c r="J90" i="2"/>
  <c r="J74" i="2"/>
  <c r="J226" i="2"/>
  <c r="J642" i="2"/>
  <c r="J46" i="2"/>
  <c r="J175" i="2"/>
  <c r="J67" i="2"/>
  <c r="J48" i="2"/>
  <c r="J36" i="2"/>
  <c r="J238" i="2"/>
  <c r="J233" i="2"/>
  <c r="J49" i="2"/>
  <c r="J45" i="2"/>
  <c r="J230" i="2"/>
  <c r="J462" i="2"/>
  <c r="J154" i="2"/>
  <c r="J231" i="2"/>
  <c r="J60" i="2"/>
  <c r="J609" i="2"/>
  <c r="J177" i="2"/>
  <c r="J56" i="2"/>
  <c r="J166" i="2"/>
  <c r="J217" i="2"/>
  <c r="J223" i="2"/>
  <c r="J236" i="2"/>
  <c r="J215" i="2"/>
  <c r="J228" i="2"/>
  <c r="J41" i="2"/>
  <c r="J497" i="2"/>
  <c r="J397" i="2"/>
  <c r="J464" i="2"/>
  <c r="J400" i="2"/>
  <c r="J180" i="2"/>
  <c r="G149" i="2"/>
  <c r="J224" i="2"/>
  <c r="J213" i="2"/>
  <c r="J466" i="2"/>
  <c r="J210" i="2"/>
  <c r="J158" i="2"/>
  <c r="J212" i="2"/>
  <c r="J235" i="2"/>
  <c r="J234" i="2"/>
  <c r="G236" i="2"/>
  <c r="J278" i="2"/>
  <c r="J153" i="2"/>
  <c r="J277" i="2"/>
  <c r="J178" i="2"/>
  <c r="J419" i="2"/>
  <c r="J402" i="2"/>
  <c r="J138" i="2"/>
  <c r="J604" i="2"/>
  <c r="J190" i="2"/>
  <c r="J600" i="2"/>
  <c r="J601" i="2"/>
  <c r="J504" i="2"/>
  <c r="J498" i="2"/>
  <c r="J636" i="2"/>
  <c r="J133" i="2"/>
  <c r="J399" i="2"/>
  <c r="J638" i="2"/>
  <c r="J179" i="2"/>
  <c r="J174" i="2"/>
  <c r="J135" i="2"/>
  <c r="J136" i="2"/>
  <c r="J276" i="2"/>
  <c r="J634" i="2"/>
  <c r="J603" i="2"/>
  <c r="J495" i="2"/>
  <c r="J267" i="2"/>
  <c r="S266" i="2"/>
  <c r="S267" i="2"/>
  <c r="U266" i="2"/>
  <c r="Y266" i="2" s="1"/>
  <c r="S265" i="2"/>
  <c r="N15" i="1"/>
  <c r="N80" i="1" l="1"/>
  <c r="Z609" i="2"/>
  <c r="U609" i="2"/>
  <c r="Y609" i="2" s="1"/>
  <c r="M609" i="2"/>
  <c r="L609" i="2"/>
  <c r="Z608" i="2"/>
  <c r="R608" i="2"/>
  <c r="W608" i="2" s="1"/>
  <c r="M608" i="2"/>
  <c r="L608" i="2"/>
  <c r="Z607" i="2"/>
  <c r="R607" i="2"/>
  <c r="W607" i="2" s="1"/>
  <c r="M607" i="2"/>
  <c r="L607" i="2"/>
  <c r="Z606" i="2"/>
  <c r="R606" i="2"/>
  <c r="W606" i="2" s="1"/>
  <c r="M606" i="2"/>
  <c r="L606" i="2"/>
  <c r="Z605" i="2"/>
  <c r="R605" i="2"/>
  <c r="W605" i="2" s="1"/>
  <c r="M605" i="2"/>
  <c r="L605" i="2"/>
  <c r="Z604" i="2"/>
  <c r="R604" i="2"/>
  <c r="W604" i="2" s="1"/>
  <c r="M604" i="2"/>
  <c r="L604" i="2"/>
  <c r="Z655" i="2"/>
  <c r="Z654" i="2"/>
  <c r="Z653" i="2"/>
  <c r="Z652" i="2"/>
  <c r="Z651" i="2"/>
  <c r="Z650" i="2"/>
  <c r="Z649" i="2"/>
  <c r="Z648" i="2"/>
  <c r="Z647" i="2"/>
  <c r="Z646" i="2"/>
  <c r="Z645" i="2"/>
  <c r="Z644" i="2"/>
  <c r="Z643" i="2"/>
  <c r="Z642" i="2"/>
  <c r="Z641" i="2"/>
  <c r="Z640" i="2"/>
  <c r="Z639" i="2"/>
  <c r="Z638" i="2"/>
  <c r="Z637" i="2"/>
  <c r="Z636" i="2"/>
  <c r="Z635" i="2"/>
  <c r="Z634" i="2"/>
  <c r="Z633" i="2"/>
  <c r="Z632" i="2"/>
  <c r="Z555" i="2"/>
  <c r="Z630" i="2"/>
  <c r="Z629" i="2"/>
  <c r="Z628" i="2"/>
  <c r="Z627" i="2"/>
  <c r="Z626" i="2"/>
  <c r="Z625" i="2"/>
  <c r="Z603" i="2"/>
  <c r="Z602" i="2"/>
  <c r="Z601" i="2"/>
  <c r="Z600" i="2"/>
  <c r="Z599" i="2"/>
  <c r="Z598" i="2"/>
  <c r="Z597" i="2"/>
  <c r="Z596" i="2"/>
  <c r="Z551" i="2"/>
  <c r="Z550" i="2"/>
  <c r="Z549" i="2"/>
  <c r="Z521" i="2"/>
  <c r="Z542" i="2"/>
  <c r="Z469" i="2"/>
  <c r="Z506" i="2"/>
  <c r="Z505" i="2"/>
  <c r="Z504" i="2"/>
  <c r="Z503" i="2"/>
  <c r="Z502" i="2"/>
  <c r="Z501" i="2"/>
  <c r="Z500" i="2"/>
  <c r="Z499" i="2"/>
  <c r="Z498" i="2"/>
  <c r="Z497" i="2"/>
  <c r="Z496" i="2"/>
  <c r="Z495" i="2"/>
  <c r="Z468" i="2"/>
  <c r="Z467" i="2"/>
  <c r="Z466" i="2"/>
  <c r="Z465" i="2"/>
  <c r="Z464" i="2"/>
  <c r="Z463" i="2"/>
  <c r="Z462" i="2"/>
  <c r="Z461" i="2"/>
  <c r="Z460" i="2"/>
  <c r="Z459" i="2"/>
  <c r="Z458" i="2"/>
  <c r="Z400" i="2"/>
  <c r="Z399" i="2"/>
  <c r="Z398" i="2"/>
  <c r="Z397" i="2"/>
  <c r="Z456" i="2"/>
  <c r="Z455" i="2"/>
  <c r="Z454" i="2"/>
  <c r="Z453" i="2"/>
  <c r="Z452" i="2"/>
  <c r="Z451" i="2"/>
  <c r="Z450" i="2"/>
  <c r="Z449" i="2"/>
  <c r="Z448" i="2"/>
  <c r="Z447" i="2"/>
  <c r="Z446" i="2"/>
  <c r="Z445" i="2"/>
  <c r="Z444" i="2"/>
  <c r="Z443" i="2"/>
  <c r="Z442" i="2"/>
  <c r="Z441" i="2"/>
  <c r="Z440" i="2"/>
  <c r="Z439" i="2"/>
  <c r="Z438" i="2"/>
  <c r="Z437" i="2"/>
  <c r="Z436" i="2"/>
  <c r="Z435" i="2"/>
  <c r="Z434" i="2"/>
  <c r="Z433" i="2"/>
  <c r="Z432" i="2"/>
  <c r="Z431" i="2"/>
  <c r="Z430" i="2"/>
  <c r="Z429" i="2"/>
  <c r="Z428" i="2"/>
  <c r="Z427" i="2"/>
  <c r="Z426" i="2"/>
  <c r="Z425" i="2"/>
  <c r="Z424" i="2"/>
  <c r="Z423" i="2"/>
  <c r="Z422" i="2"/>
  <c r="Z421" i="2"/>
  <c r="Z457" i="2"/>
  <c r="Z420" i="2"/>
  <c r="Z419" i="2"/>
  <c r="Z418" i="2"/>
  <c r="Z417" i="2"/>
  <c r="Z416" i="2"/>
  <c r="Z415" i="2"/>
  <c r="Z414" i="2"/>
  <c r="Z413" i="2"/>
  <c r="Z412" i="2"/>
  <c r="Z402" i="2"/>
  <c r="Z401" i="2"/>
  <c r="Z393" i="2"/>
  <c r="Z392" i="2"/>
  <c r="Z391" i="2"/>
  <c r="Z302" i="2"/>
  <c r="Z301" i="2"/>
  <c r="Z300" i="2"/>
  <c r="Z299" i="2"/>
  <c r="Z298" i="2"/>
  <c r="Z297" i="2"/>
  <c r="Z296" i="2"/>
  <c r="Z295" i="2"/>
  <c r="Z294" i="2"/>
  <c r="Z293" i="2"/>
  <c r="Z292" i="2"/>
  <c r="Z291" i="2"/>
  <c r="Z290" i="2"/>
  <c r="Z289" i="2"/>
  <c r="Z288" i="2"/>
  <c r="Z287" i="2"/>
  <c r="Z286" i="2"/>
  <c r="Z285" i="2"/>
  <c r="Z284" i="2"/>
  <c r="Z283" i="2"/>
  <c r="Z282" i="2"/>
  <c r="Z281" i="2"/>
  <c r="Z280" i="2"/>
  <c r="Z279" i="2"/>
  <c r="Z278" i="2"/>
  <c r="Z277" i="2"/>
  <c r="Z276" i="2"/>
  <c r="Z275" i="2"/>
  <c r="Z273" i="2"/>
  <c r="Z247" i="2"/>
  <c r="Z272" i="2"/>
  <c r="Z263" i="2"/>
  <c r="Z262" i="2"/>
  <c r="Z261" i="2"/>
  <c r="Z246" i="2"/>
  <c r="Z245" i="2"/>
  <c r="Z244" i="2"/>
  <c r="Z243" i="2"/>
  <c r="Z242" i="2"/>
  <c r="Z241" i="2"/>
  <c r="Z240" i="2"/>
  <c r="Z239" i="2"/>
  <c r="Z238" i="2"/>
  <c r="Z237" i="2"/>
  <c r="Z236" i="2"/>
  <c r="Z235" i="2"/>
  <c r="Z234" i="2"/>
  <c r="Z233" i="2"/>
  <c r="Z232" i="2"/>
  <c r="Z231" i="2"/>
  <c r="Z230" i="2"/>
  <c r="Z229" i="2"/>
  <c r="Z228" i="2"/>
  <c r="Z227" i="2"/>
  <c r="Z226" i="2"/>
  <c r="Z225" i="2"/>
  <c r="Z224" i="2"/>
  <c r="Z223" i="2"/>
  <c r="Z222" i="2"/>
  <c r="Z221" i="2"/>
  <c r="Z220" i="2"/>
  <c r="Z219" i="2"/>
  <c r="Z218" i="2"/>
  <c r="Z217" i="2"/>
  <c r="Z216" i="2"/>
  <c r="Z215" i="2"/>
  <c r="Z214" i="2"/>
  <c r="Z213" i="2"/>
  <c r="Z212" i="2"/>
  <c r="Z211" i="2"/>
  <c r="Z210" i="2"/>
  <c r="Z208" i="2"/>
  <c r="Z207" i="2"/>
  <c r="Z206" i="2"/>
  <c r="Z205" i="2"/>
  <c r="Z204" i="2"/>
  <c r="Z203" i="2"/>
  <c r="Z202" i="2"/>
  <c r="Z201" i="2"/>
  <c r="Z200" i="2"/>
  <c r="Z199" i="2"/>
  <c r="Z198" i="2"/>
  <c r="Z197" i="2"/>
  <c r="Z196" i="2"/>
  <c r="Z195" i="2"/>
  <c r="Z194" i="2"/>
  <c r="Z193" i="2"/>
  <c r="Z192" i="2"/>
  <c r="Z191" i="2"/>
  <c r="Z190" i="2"/>
  <c r="Z189" i="2"/>
  <c r="Z188" i="2"/>
  <c r="Z187" i="2"/>
  <c r="Z186" i="2"/>
  <c r="Z185" i="2"/>
  <c r="Z184" i="2"/>
  <c r="Z183" i="2"/>
  <c r="Z182" i="2"/>
  <c r="Z181" i="2"/>
  <c r="Z163" i="2"/>
  <c r="Z162" i="2"/>
  <c r="Z161" i="2"/>
  <c r="Z160" i="2"/>
  <c r="Z159" i="2"/>
  <c r="Z158" i="2"/>
  <c r="Z157" i="2"/>
  <c r="Z156" i="2"/>
  <c r="Z155" i="2"/>
  <c r="Z154" i="2"/>
  <c r="Z153" i="2"/>
  <c r="Z152" i="2"/>
  <c r="Z150" i="2"/>
  <c r="Z149" i="2"/>
  <c r="Z148" i="2"/>
  <c r="Z25" i="2"/>
  <c r="Z7" i="2"/>
  <c r="Z38" i="2"/>
  <c r="Z147" i="2"/>
  <c r="Z146" i="2"/>
  <c r="Z145" i="2"/>
  <c r="Z144" i="2"/>
  <c r="Z143" i="2"/>
  <c r="Z142" i="2"/>
  <c r="Z141" i="2"/>
  <c r="Z140" i="2"/>
  <c r="Z139" i="2"/>
  <c r="Z138" i="2"/>
  <c r="Z137" i="2"/>
  <c r="Z136" i="2"/>
  <c r="Z135" i="2"/>
  <c r="Z134" i="2"/>
  <c r="Z133" i="2"/>
  <c r="Z132" i="2"/>
  <c r="Z131" i="2"/>
  <c r="Z130" i="2"/>
  <c r="Z96" i="2"/>
  <c r="Z95" i="2"/>
  <c r="Z94" i="2"/>
  <c r="Z93" i="2"/>
  <c r="Z92" i="2"/>
  <c r="Z91" i="2"/>
  <c r="Z90" i="2"/>
  <c r="Z89" i="2"/>
  <c r="Z88" i="2"/>
  <c r="Z87" i="2"/>
  <c r="Z86" i="2"/>
  <c r="Z85" i="2"/>
  <c r="Z84" i="2"/>
  <c r="Z83" i="2"/>
  <c r="Z82" i="2"/>
  <c r="Z81" i="2"/>
  <c r="Z80" i="2"/>
  <c r="Z79" i="2"/>
  <c r="Z78" i="2"/>
  <c r="Z77" i="2"/>
  <c r="Z76" i="2"/>
  <c r="Z75" i="2"/>
  <c r="Z74" i="2"/>
  <c r="Z73" i="2"/>
  <c r="Z72" i="2"/>
  <c r="Z71" i="2"/>
  <c r="Z70" i="2"/>
  <c r="Z69" i="2"/>
  <c r="Z68" i="2"/>
  <c r="Z67" i="2"/>
  <c r="Z66" i="2"/>
  <c r="Z65" i="2"/>
  <c r="Z64" i="2"/>
  <c r="Z63" i="2"/>
  <c r="Z62" i="2"/>
  <c r="Z61" i="2"/>
  <c r="Z60" i="2"/>
  <c r="Z59" i="2"/>
  <c r="Z58" i="2"/>
  <c r="Z57" i="2"/>
  <c r="Z56" i="2"/>
  <c r="Z55" i="2"/>
  <c r="Z54" i="2"/>
  <c r="Z53" i="2"/>
  <c r="Z52" i="2"/>
  <c r="Z51" i="2"/>
  <c r="Z50" i="2"/>
  <c r="Z49" i="2"/>
  <c r="Z48" i="2"/>
  <c r="Z47" i="2"/>
  <c r="Z46" i="2"/>
  <c r="Z45" i="2"/>
  <c r="Z44" i="2"/>
  <c r="Z43" i="2"/>
  <c r="Z42" i="2"/>
  <c r="Z41" i="2"/>
  <c r="Z40" i="2"/>
  <c r="Z37" i="2"/>
  <c r="Z36" i="2"/>
  <c r="Z24" i="2"/>
  <c r="Z23" i="2"/>
  <c r="Z6" i="2"/>
  <c r="Z5" i="2"/>
  <c r="Z4" i="2"/>
  <c r="Z3" i="2"/>
  <c r="S606" i="2" l="1"/>
  <c r="U605" i="2"/>
  <c r="Y605" i="2" s="1"/>
  <c r="S605" i="2"/>
  <c r="U607" i="2"/>
  <c r="Y607" i="2" s="1"/>
  <c r="S609" i="2"/>
  <c r="S607" i="2"/>
  <c r="S608" i="2"/>
  <c r="S604" i="2"/>
  <c r="U606" i="2"/>
  <c r="Y606" i="2" s="1"/>
  <c r="U604" i="2"/>
  <c r="Y604" i="2" s="1"/>
  <c r="U608" i="2"/>
  <c r="Y608" i="2" s="1"/>
  <c r="R521" i="2"/>
  <c r="X521" i="2" s="1"/>
  <c r="M521" i="2"/>
  <c r="L521" i="2"/>
  <c r="R542" i="2"/>
  <c r="M542" i="2"/>
  <c r="L542" i="2"/>
  <c r="T542" i="2" l="1"/>
  <c r="X542" i="2"/>
  <c r="S521" i="2"/>
  <c r="V521" i="2"/>
  <c r="U542" i="2"/>
  <c r="Y542" i="2" s="1"/>
  <c r="V542" i="2"/>
  <c r="T521" i="2"/>
  <c r="S542" i="2"/>
  <c r="U521" i="2"/>
  <c r="Y521" i="2" s="1"/>
  <c r="AL111" i="3"/>
  <c r="AK111" i="3"/>
  <c r="AJ111" i="3"/>
  <c r="AI111" i="3"/>
  <c r="AH111" i="3"/>
  <c r="AG111" i="3"/>
  <c r="AE111" i="3"/>
  <c r="AD111" i="3"/>
  <c r="AC111" i="3"/>
  <c r="AB111" i="3"/>
  <c r="AA111" i="3"/>
  <c r="Z111" i="3"/>
  <c r="AL110" i="3"/>
  <c r="AK110" i="3"/>
  <c r="AJ110" i="3"/>
  <c r="AI110" i="3"/>
  <c r="AH110" i="3"/>
  <c r="AG110" i="3"/>
  <c r="AE110" i="3"/>
  <c r="AD110" i="3"/>
  <c r="AC110" i="3"/>
  <c r="AB110" i="3"/>
  <c r="AA110" i="3"/>
  <c r="Z110" i="3"/>
  <c r="AL109" i="3"/>
  <c r="AK109" i="3"/>
  <c r="AJ109" i="3"/>
  <c r="AI109" i="3"/>
  <c r="AH109" i="3"/>
  <c r="AG109" i="3"/>
  <c r="AE109" i="3"/>
  <c r="AD109" i="3"/>
  <c r="AC109" i="3"/>
  <c r="AB109" i="3"/>
  <c r="AA109" i="3"/>
  <c r="Z109" i="3"/>
  <c r="AL108" i="3"/>
  <c r="AK108" i="3"/>
  <c r="AJ108" i="3"/>
  <c r="AI108" i="3"/>
  <c r="AH108" i="3"/>
  <c r="AG108" i="3"/>
  <c r="AE108" i="3"/>
  <c r="AD108" i="3"/>
  <c r="AC108" i="3"/>
  <c r="AB108" i="3"/>
  <c r="AA108" i="3"/>
  <c r="Z108" i="3"/>
  <c r="AL107" i="3"/>
  <c r="AK107" i="3"/>
  <c r="AJ107" i="3"/>
  <c r="AI107" i="3"/>
  <c r="AH107" i="3"/>
  <c r="AG107" i="3"/>
  <c r="AE107" i="3"/>
  <c r="AD107" i="3"/>
  <c r="AC107" i="3"/>
  <c r="AB107" i="3"/>
  <c r="AA107" i="3"/>
  <c r="Z107" i="3"/>
  <c r="AL106" i="3"/>
  <c r="AK106" i="3"/>
  <c r="AJ106" i="3"/>
  <c r="AI106" i="3"/>
  <c r="AH106" i="3"/>
  <c r="AG106" i="3"/>
  <c r="AE106" i="3"/>
  <c r="AD106" i="3"/>
  <c r="AC106" i="3"/>
  <c r="AB106" i="3"/>
  <c r="AA106" i="3"/>
  <c r="Z106" i="3"/>
  <c r="AL105" i="3"/>
  <c r="AK105" i="3"/>
  <c r="AJ105" i="3"/>
  <c r="AI105" i="3"/>
  <c r="AH105" i="3"/>
  <c r="AG105" i="3"/>
  <c r="AE105" i="3"/>
  <c r="AD105" i="3"/>
  <c r="AC105" i="3"/>
  <c r="AB105" i="3"/>
  <c r="AA105" i="3"/>
  <c r="Z105" i="3"/>
  <c r="AL104" i="3"/>
  <c r="AK104" i="3"/>
  <c r="AJ104" i="3"/>
  <c r="AI104" i="3"/>
  <c r="AH104" i="3"/>
  <c r="AG104" i="3"/>
  <c r="AE104" i="3"/>
  <c r="AD104" i="3"/>
  <c r="AC104" i="3"/>
  <c r="AB104" i="3"/>
  <c r="AA104" i="3"/>
  <c r="Z104" i="3"/>
  <c r="AL103" i="3"/>
  <c r="AK103" i="3"/>
  <c r="AJ103" i="3"/>
  <c r="AI103" i="3"/>
  <c r="AH103" i="3"/>
  <c r="AG103" i="3"/>
  <c r="AE103" i="3"/>
  <c r="AD103" i="3"/>
  <c r="AC103" i="3"/>
  <c r="AB103" i="3"/>
  <c r="AA103" i="3"/>
  <c r="Z103" i="3"/>
  <c r="AL102" i="3"/>
  <c r="AK102" i="3"/>
  <c r="AJ102" i="3"/>
  <c r="AI102" i="3"/>
  <c r="AH102" i="3"/>
  <c r="AG102" i="3"/>
  <c r="AE102" i="3"/>
  <c r="AD102" i="3"/>
  <c r="AC102" i="3"/>
  <c r="AB102" i="3"/>
  <c r="AA102" i="3"/>
  <c r="Z102" i="3"/>
  <c r="AL101" i="3"/>
  <c r="AK101" i="3"/>
  <c r="AJ101" i="3"/>
  <c r="AI101" i="3"/>
  <c r="AH101" i="3"/>
  <c r="AG101" i="3"/>
  <c r="AE101" i="3"/>
  <c r="AD101" i="3"/>
  <c r="AC101" i="3"/>
  <c r="AB101" i="3"/>
  <c r="AA101" i="3"/>
  <c r="Z101" i="3"/>
  <c r="AL100" i="3"/>
  <c r="AK100" i="3"/>
  <c r="AJ100" i="3"/>
  <c r="AI100" i="3"/>
  <c r="AH100" i="3"/>
  <c r="AG100" i="3"/>
  <c r="AE100" i="3"/>
  <c r="AD100" i="3"/>
  <c r="AC100" i="3"/>
  <c r="AB100" i="3"/>
  <c r="AA100" i="3"/>
  <c r="Z100" i="3"/>
  <c r="AL99" i="3"/>
  <c r="AK99" i="3"/>
  <c r="AJ99" i="3"/>
  <c r="AI99" i="3"/>
  <c r="AH99" i="3"/>
  <c r="AG99" i="3"/>
  <c r="AE99" i="3"/>
  <c r="AD99" i="3"/>
  <c r="AC99" i="3"/>
  <c r="AB99" i="3"/>
  <c r="AA99" i="3"/>
  <c r="Z99" i="3"/>
  <c r="AL98" i="3"/>
  <c r="AK98" i="3"/>
  <c r="AJ98" i="3"/>
  <c r="AI98" i="3"/>
  <c r="AH98" i="3"/>
  <c r="AG98" i="3"/>
  <c r="AE98" i="3"/>
  <c r="AD98" i="3"/>
  <c r="AC98" i="3"/>
  <c r="AB98" i="3"/>
  <c r="AA98" i="3"/>
  <c r="Z98" i="3"/>
  <c r="AL97" i="3"/>
  <c r="AK97" i="3"/>
  <c r="AJ97" i="3"/>
  <c r="AI97" i="3"/>
  <c r="AH97" i="3"/>
  <c r="AG97" i="3"/>
  <c r="AE97" i="3"/>
  <c r="AD97" i="3"/>
  <c r="AC97" i="3"/>
  <c r="AB97" i="3"/>
  <c r="AA97" i="3"/>
  <c r="Z97" i="3"/>
  <c r="AL96" i="3"/>
  <c r="AK96" i="3"/>
  <c r="AJ96" i="3"/>
  <c r="AI96" i="3"/>
  <c r="AH96" i="3"/>
  <c r="AG96" i="3"/>
  <c r="AE96" i="3"/>
  <c r="AD96" i="3"/>
  <c r="AC96" i="3"/>
  <c r="AB96" i="3"/>
  <c r="AA96" i="3"/>
  <c r="Z96" i="3"/>
  <c r="AL95" i="3"/>
  <c r="AK95" i="3"/>
  <c r="AJ95" i="3"/>
  <c r="AI95" i="3"/>
  <c r="AH95" i="3"/>
  <c r="AG95" i="3"/>
  <c r="AE95" i="3"/>
  <c r="AD95" i="3"/>
  <c r="AC95" i="3"/>
  <c r="AB95" i="3"/>
  <c r="AA95" i="3"/>
  <c r="Z95" i="3"/>
  <c r="AL94" i="3"/>
  <c r="AK94" i="3"/>
  <c r="AJ94" i="3"/>
  <c r="AI94" i="3"/>
  <c r="AH94" i="3"/>
  <c r="AG94" i="3"/>
  <c r="AE94" i="3"/>
  <c r="AD94" i="3"/>
  <c r="AC94" i="3"/>
  <c r="AB94" i="3"/>
  <c r="AA94" i="3"/>
  <c r="Z94" i="3"/>
  <c r="AL93" i="3"/>
  <c r="AK93" i="3"/>
  <c r="AJ93" i="3"/>
  <c r="AI93" i="3"/>
  <c r="AH93" i="3"/>
  <c r="AG93" i="3"/>
  <c r="AE93" i="3"/>
  <c r="AD93" i="3"/>
  <c r="AC93" i="3"/>
  <c r="AB93" i="3"/>
  <c r="AA93" i="3"/>
  <c r="Z93" i="3"/>
  <c r="AL92" i="3"/>
  <c r="AK92" i="3"/>
  <c r="AJ92" i="3"/>
  <c r="AI92" i="3"/>
  <c r="AH92" i="3"/>
  <c r="AG92" i="3"/>
  <c r="AE92" i="3"/>
  <c r="AD92" i="3"/>
  <c r="AC92" i="3"/>
  <c r="AB92" i="3"/>
  <c r="AA92" i="3"/>
  <c r="Z92" i="3"/>
  <c r="AL91" i="3"/>
  <c r="AK91" i="3"/>
  <c r="AJ91" i="3"/>
  <c r="AI91" i="3"/>
  <c r="AH91" i="3"/>
  <c r="AG91" i="3"/>
  <c r="AE91" i="3"/>
  <c r="AD91" i="3"/>
  <c r="AC91" i="3"/>
  <c r="AB91" i="3"/>
  <c r="AA91" i="3"/>
  <c r="Z91" i="3"/>
  <c r="AL90" i="3"/>
  <c r="AK90" i="3"/>
  <c r="AJ90" i="3"/>
  <c r="AI90" i="3"/>
  <c r="AH90" i="3"/>
  <c r="AG90" i="3"/>
  <c r="AE90" i="3"/>
  <c r="AD90" i="3"/>
  <c r="AC90" i="3"/>
  <c r="AB90" i="3"/>
  <c r="AA90" i="3"/>
  <c r="Z90" i="3"/>
  <c r="AL89" i="3"/>
  <c r="AK89" i="3"/>
  <c r="AJ89" i="3"/>
  <c r="AI89" i="3"/>
  <c r="AH89" i="3"/>
  <c r="AG89" i="3"/>
  <c r="AE89" i="3"/>
  <c r="AD89" i="3"/>
  <c r="AC89" i="3"/>
  <c r="AB89" i="3"/>
  <c r="AA89" i="3"/>
  <c r="Z89" i="3"/>
  <c r="AL88" i="3"/>
  <c r="AK88" i="3"/>
  <c r="AJ88" i="3"/>
  <c r="AI88" i="3"/>
  <c r="AH88" i="3"/>
  <c r="AG88" i="3"/>
  <c r="AE88" i="3"/>
  <c r="AD88" i="3"/>
  <c r="AC88" i="3"/>
  <c r="AB88" i="3"/>
  <c r="AA88" i="3"/>
  <c r="Z88" i="3"/>
  <c r="AL87" i="3"/>
  <c r="AK87" i="3"/>
  <c r="AJ87" i="3"/>
  <c r="AI87" i="3"/>
  <c r="AH87" i="3"/>
  <c r="AG87" i="3"/>
  <c r="AE87" i="3"/>
  <c r="AD87" i="3"/>
  <c r="AC87" i="3"/>
  <c r="AB87" i="3"/>
  <c r="AA87" i="3"/>
  <c r="Z87" i="3"/>
  <c r="AL86" i="3"/>
  <c r="AK86" i="3"/>
  <c r="AJ86" i="3"/>
  <c r="AI86" i="3"/>
  <c r="AH86" i="3"/>
  <c r="AG86" i="3"/>
  <c r="AE86" i="3"/>
  <c r="AD86" i="3"/>
  <c r="AC86" i="3"/>
  <c r="AB86" i="3"/>
  <c r="AA86" i="3"/>
  <c r="Z86" i="3"/>
  <c r="AL85" i="3"/>
  <c r="AK85" i="3"/>
  <c r="AJ85" i="3"/>
  <c r="AI85" i="3"/>
  <c r="AH85" i="3"/>
  <c r="AG85" i="3"/>
  <c r="AE85" i="3"/>
  <c r="AD85" i="3"/>
  <c r="AC85" i="3"/>
  <c r="AB85" i="3"/>
  <c r="AA85" i="3"/>
  <c r="Z85" i="3"/>
  <c r="AL84" i="3"/>
  <c r="AK84" i="3"/>
  <c r="AJ84" i="3"/>
  <c r="AI84" i="3"/>
  <c r="AH84" i="3"/>
  <c r="AG84" i="3"/>
  <c r="AE84" i="3"/>
  <c r="AD84" i="3"/>
  <c r="AC84" i="3"/>
  <c r="AB84" i="3"/>
  <c r="AA84" i="3"/>
  <c r="Z84" i="3"/>
  <c r="AL83" i="3"/>
  <c r="AK83" i="3"/>
  <c r="AJ83" i="3"/>
  <c r="AI83" i="3"/>
  <c r="AH83" i="3"/>
  <c r="AG83" i="3"/>
  <c r="AE83" i="3"/>
  <c r="AD83" i="3"/>
  <c r="AC83" i="3"/>
  <c r="AB83" i="3"/>
  <c r="AA83" i="3"/>
  <c r="Z83" i="3"/>
  <c r="AL82" i="3"/>
  <c r="AK82" i="3"/>
  <c r="AJ82" i="3"/>
  <c r="AI82" i="3"/>
  <c r="AH82" i="3"/>
  <c r="AG82" i="3"/>
  <c r="AE82" i="3"/>
  <c r="AD82" i="3"/>
  <c r="AC82" i="3"/>
  <c r="AB82" i="3"/>
  <c r="AA82" i="3"/>
  <c r="Z82" i="3"/>
  <c r="AL81" i="3"/>
  <c r="AK81" i="3"/>
  <c r="AJ81" i="3"/>
  <c r="AI81" i="3"/>
  <c r="AH81" i="3"/>
  <c r="AG81" i="3"/>
  <c r="AE81" i="3"/>
  <c r="AD81" i="3"/>
  <c r="AC81" i="3"/>
  <c r="AB81" i="3"/>
  <c r="AA81" i="3"/>
  <c r="Z81" i="3"/>
  <c r="AL80" i="3"/>
  <c r="AK80" i="3"/>
  <c r="AJ80" i="3"/>
  <c r="AI80" i="3"/>
  <c r="AH80" i="3"/>
  <c r="AG80" i="3"/>
  <c r="AE80" i="3"/>
  <c r="AD80" i="3"/>
  <c r="AC80" i="3"/>
  <c r="AB80" i="3"/>
  <c r="AA80" i="3"/>
  <c r="Z80" i="3"/>
  <c r="AL79" i="3"/>
  <c r="AK79" i="3"/>
  <c r="AJ79" i="3"/>
  <c r="AI79" i="3"/>
  <c r="AH79" i="3"/>
  <c r="AG79" i="3"/>
  <c r="AE79" i="3"/>
  <c r="AD79" i="3"/>
  <c r="AC79" i="3"/>
  <c r="AB79" i="3"/>
  <c r="AA79" i="3"/>
  <c r="Z79" i="3"/>
  <c r="AL78" i="3"/>
  <c r="AK78" i="3"/>
  <c r="AJ78" i="3"/>
  <c r="AI78" i="3"/>
  <c r="AH78" i="3"/>
  <c r="AG78" i="3"/>
  <c r="AE78" i="3"/>
  <c r="AD78" i="3"/>
  <c r="AC78" i="3"/>
  <c r="AB78" i="3"/>
  <c r="AA78" i="3"/>
  <c r="Z78" i="3"/>
  <c r="AL77" i="3"/>
  <c r="AK77" i="3"/>
  <c r="AJ77" i="3"/>
  <c r="AI77" i="3"/>
  <c r="AH77" i="3"/>
  <c r="AG77" i="3"/>
  <c r="AE77" i="3"/>
  <c r="AD77" i="3"/>
  <c r="AC77" i="3"/>
  <c r="AB77" i="3"/>
  <c r="AA77" i="3"/>
  <c r="Z77" i="3"/>
  <c r="AL76" i="3"/>
  <c r="AK76" i="3"/>
  <c r="AJ76" i="3"/>
  <c r="AI76" i="3"/>
  <c r="AH76" i="3"/>
  <c r="AG76" i="3"/>
  <c r="AE76" i="3"/>
  <c r="AD76" i="3"/>
  <c r="AC76" i="3"/>
  <c r="AB76" i="3"/>
  <c r="AA76" i="3"/>
  <c r="Z76" i="3"/>
  <c r="AL75" i="3"/>
  <c r="AK75" i="3"/>
  <c r="AJ75" i="3"/>
  <c r="AI75" i="3"/>
  <c r="AH75" i="3"/>
  <c r="AG75" i="3"/>
  <c r="AE75" i="3"/>
  <c r="AD75" i="3"/>
  <c r="AC75" i="3"/>
  <c r="AB75" i="3"/>
  <c r="AA75" i="3"/>
  <c r="Z75" i="3"/>
  <c r="AL74" i="3"/>
  <c r="AK74" i="3"/>
  <c r="AJ74" i="3"/>
  <c r="AI74" i="3"/>
  <c r="AH74" i="3"/>
  <c r="AG74" i="3"/>
  <c r="AE74" i="3"/>
  <c r="AD74" i="3"/>
  <c r="AC74" i="3"/>
  <c r="AB74" i="3"/>
  <c r="AA74" i="3"/>
  <c r="Z74" i="3"/>
  <c r="AL73" i="3"/>
  <c r="AK73" i="3"/>
  <c r="AJ73" i="3"/>
  <c r="AI73" i="3"/>
  <c r="AH73" i="3"/>
  <c r="AG73" i="3"/>
  <c r="AE73" i="3"/>
  <c r="AD73" i="3"/>
  <c r="AC73" i="3"/>
  <c r="AB73" i="3"/>
  <c r="AA73" i="3"/>
  <c r="Z73" i="3"/>
  <c r="AL72" i="3"/>
  <c r="AK72" i="3"/>
  <c r="AJ72" i="3"/>
  <c r="AI72" i="3"/>
  <c r="AH72" i="3"/>
  <c r="AG72" i="3"/>
  <c r="AE72" i="3"/>
  <c r="AD72" i="3"/>
  <c r="AC72" i="3"/>
  <c r="AB72" i="3"/>
  <c r="AA72" i="3"/>
  <c r="Z72" i="3"/>
  <c r="AL71" i="3"/>
  <c r="AK71" i="3"/>
  <c r="AJ71" i="3"/>
  <c r="AH71" i="3"/>
  <c r="AE71" i="3"/>
  <c r="AD71" i="3"/>
  <c r="AC71" i="3"/>
  <c r="AA71" i="3"/>
  <c r="AL70" i="3"/>
  <c r="AK70" i="3"/>
  <c r="AI70" i="3"/>
  <c r="AE70" i="3"/>
  <c r="AD70" i="3"/>
  <c r="AB70" i="3"/>
  <c r="AL69" i="3"/>
  <c r="AK69" i="3"/>
  <c r="AJ69" i="3"/>
  <c r="AI69" i="3"/>
  <c r="AG69" i="3"/>
  <c r="AE69" i="3"/>
  <c r="AD69" i="3"/>
  <c r="AC69" i="3"/>
  <c r="AB69" i="3"/>
  <c r="Z69" i="3"/>
  <c r="AL68" i="3"/>
  <c r="AK68" i="3"/>
  <c r="AJ68" i="3"/>
  <c r="AE68" i="3"/>
  <c r="AD68" i="3"/>
  <c r="AC68" i="3"/>
  <c r="AL67" i="3"/>
  <c r="AK67" i="3"/>
  <c r="AJ67" i="3"/>
  <c r="AI67" i="3"/>
  <c r="AH67" i="3"/>
  <c r="AE67" i="3"/>
  <c r="AD67" i="3"/>
  <c r="AC67" i="3"/>
  <c r="AB67" i="3"/>
  <c r="AA67" i="3"/>
  <c r="AL66" i="3"/>
  <c r="AK66" i="3"/>
  <c r="AJ66" i="3"/>
  <c r="AI66" i="3"/>
  <c r="AH66" i="3"/>
  <c r="AE66" i="3"/>
  <c r="AD66" i="3"/>
  <c r="AC66" i="3"/>
  <c r="AB66" i="3"/>
  <c r="AA66" i="3"/>
  <c r="AL65" i="3"/>
  <c r="AK65" i="3"/>
  <c r="AJ65" i="3"/>
  <c r="AH65" i="3"/>
  <c r="AG65" i="3"/>
  <c r="AE65" i="3"/>
  <c r="AD65" i="3"/>
  <c r="AC65" i="3"/>
  <c r="AA65" i="3"/>
  <c r="Z65" i="3"/>
  <c r="AL64" i="3"/>
  <c r="AK64" i="3"/>
  <c r="AJ64" i="3"/>
  <c r="AI64" i="3"/>
  <c r="AG64" i="3"/>
  <c r="AE64" i="3"/>
  <c r="AD64" i="3"/>
  <c r="AC64" i="3"/>
  <c r="AB64" i="3"/>
  <c r="Z64" i="3"/>
  <c r="AL63" i="3"/>
  <c r="AK63" i="3"/>
  <c r="AJ63" i="3"/>
  <c r="AI63" i="3"/>
  <c r="AH63" i="3"/>
  <c r="AG63" i="3"/>
  <c r="AE63" i="3"/>
  <c r="AD63" i="3"/>
  <c r="AC63" i="3"/>
  <c r="AB63" i="3"/>
  <c r="AA63" i="3"/>
  <c r="Z63" i="3"/>
  <c r="AL62" i="3"/>
  <c r="AK62" i="3"/>
  <c r="AJ62" i="3"/>
  <c r="AI62" i="3"/>
  <c r="AE62" i="3"/>
  <c r="AD62" i="3"/>
  <c r="AC62" i="3"/>
  <c r="AB62" i="3"/>
  <c r="AL61" i="3"/>
  <c r="AK61" i="3"/>
  <c r="AI61" i="3"/>
  <c r="AG61" i="3"/>
  <c r="AE61" i="3"/>
  <c r="AD61" i="3"/>
  <c r="AB61" i="3"/>
  <c r="Z61" i="3"/>
  <c r="AL60" i="3"/>
  <c r="AK60" i="3"/>
  <c r="AJ60" i="3"/>
  <c r="AI60" i="3"/>
  <c r="AE60" i="3"/>
  <c r="AD60" i="3"/>
  <c r="AC60" i="3"/>
  <c r="AB60" i="3"/>
  <c r="AL59" i="3"/>
  <c r="AK59" i="3"/>
  <c r="AG59" i="3"/>
  <c r="AE59" i="3"/>
  <c r="AD59" i="3"/>
  <c r="Z59" i="3"/>
  <c r="AL58" i="3"/>
  <c r="AK58" i="3"/>
  <c r="AJ58" i="3"/>
  <c r="AI58" i="3"/>
  <c r="AE58" i="3"/>
  <c r="AD58" i="3"/>
  <c r="AC58" i="3"/>
  <c r="AB58" i="3"/>
  <c r="AL57" i="3"/>
  <c r="AK57" i="3"/>
  <c r="AJ57" i="3"/>
  <c r="AE57" i="3"/>
  <c r="AD57" i="3"/>
  <c r="AC57" i="3"/>
  <c r="AL56" i="3"/>
  <c r="AK56" i="3"/>
  <c r="AJ56" i="3"/>
  <c r="AH56" i="3"/>
  <c r="AE56" i="3"/>
  <c r="AD56" i="3"/>
  <c r="AC56" i="3"/>
  <c r="AA56" i="3"/>
  <c r="AL55" i="3"/>
  <c r="AK55" i="3"/>
  <c r="AJ55" i="3"/>
  <c r="AI55" i="3"/>
  <c r="AG55" i="3"/>
  <c r="AE55" i="3"/>
  <c r="AD55" i="3"/>
  <c r="AC55" i="3"/>
  <c r="AB55" i="3"/>
  <c r="Z55" i="3"/>
  <c r="AL54" i="3"/>
  <c r="AK54" i="3"/>
  <c r="AJ54" i="3"/>
  <c r="AH54" i="3"/>
  <c r="AE54" i="3"/>
  <c r="AD54" i="3"/>
  <c r="AC54" i="3"/>
  <c r="AA54" i="3"/>
  <c r="AL53" i="3"/>
  <c r="AK53" i="3"/>
  <c r="AJ53" i="3"/>
  <c r="AI53" i="3"/>
  <c r="AE53" i="3"/>
  <c r="AD53" i="3"/>
  <c r="AC53" i="3"/>
  <c r="AB53" i="3"/>
  <c r="AL52" i="3"/>
  <c r="AK52" i="3"/>
  <c r="AJ52" i="3"/>
  <c r="AI52" i="3"/>
  <c r="AH52" i="3"/>
  <c r="AE52" i="3"/>
  <c r="AD52" i="3"/>
  <c r="AC52" i="3"/>
  <c r="AB52" i="3"/>
  <c r="AA52" i="3"/>
  <c r="AL51" i="3"/>
  <c r="AK51" i="3"/>
  <c r="AJ51" i="3"/>
  <c r="AI51" i="3"/>
  <c r="AH51" i="3"/>
  <c r="AE51" i="3"/>
  <c r="AD51" i="3"/>
  <c r="AC51" i="3"/>
  <c r="AB51" i="3"/>
  <c r="AA51" i="3"/>
  <c r="AL50" i="3"/>
  <c r="AK50" i="3"/>
  <c r="AJ50" i="3"/>
  <c r="AI50" i="3"/>
  <c r="AE50" i="3"/>
  <c r="AD50" i="3"/>
  <c r="AC50" i="3"/>
  <c r="AB50" i="3"/>
  <c r="AL49" i="3"/>
  <c r="AK49" i="3"/>
  <c r="AJ49" i="3"/>
  <c r="AI49" i="3"/>
  <c r="AE49" i="3"/>
  <c r="AD49" i="3"/>
  <c r="AC49" i="3"/>
  <c r="AB49" i="3"/>
  <c r="AL48" i="3"/>
  <c r="AK48" i="3"/>
  <c r="AJ48" i="3"/>
  <c r="AI48" i="3"/>
  <c r="AH48" i="3"/>
  <c r="AE48" i="3"/>
  <c r="AD48" i="3"/>
  <c r="AC48" i="3"/>
  <c r="AB48" i="3"/>
  <c r="AA48" i="3"/>
  <c r="AL47" i="3"/>
  <c r="AK47" i="3"/>
  <c r="AJ47" i="3"/>
  <c r="AI47" i="3"/>
  <c r="AE47" i="3"/>
  <c r="AD47" i="3"/>
  <c r="AC47" i="3"/>
  <c r="AB47" i="3"/>
  <c r="AL46" i="3"/>
  <c r="AK46" i="3"/>
  <c r="AJ46" i="3"/>
  <c r="AI46" i="3"/>
  <c r="AE46" i="3"/>
  <c r="AD46" i="3"/>
  <c r="AC46" i="3"/>
  <c r="AB46" i="3"/>
  <c r="AL45" i="3"/>
  <c r="AK45" i="3"/>
  <c r="AJ45" i="3"/>
  <c r="AI45" i="3"/>
  <c r="AE45" i="3"/>
  <c r="AD45" i="3"/>
  <c r="AC45" i="3"/>
  <c r="AB45" i="3"/>
  <c r="AL44" i="3"/>
  <c r="AK44" i="3"/>
  <c r="AI44" i="3"/>
  <c r="AG44" i="3"/>
  <c r="AE44" i="3"/>
  <c r="AD44" i="3"/>
  <c r="AB44" i="3"/>
  <c r="Z44" i="3"/>
  <c r="AL43" i="3"/>
  <c r="AK43" i="3"/>
  <c r="AJ43" i="3"/>
  <c r="AI43" i="3"/>
  <c r="AH43" i="3"/>
  <c r="AE43" i="3"/>
  <c r="AD43" i="3"/>
  <c r="AC43" i="3"/>
  <c r="AB43" i="3"/>
  <c r="AA43" i="3"/>
  <c r="AL42" i="3"/>
  <c r="AK42" i="3"/>
  <c r="AJ42" i="3"/>
  <c r="AI42" i="3"/>
  <c r="AH42" i="3"/>
  <c r="AE42" i="3"/>
  <c r="AD42" i="3"/>
  <c r="AC42" i="3"/>
  <c r="AB42" i="3"/>
  <c r="AA42" i="3"/>
  <c r="AL41" i="3"/>
  <c r="AK41" i="3"/>
  <c r="AJ41" i="3"/>
  <c r="AI41" i="3"/>
  <c r="AH41" i="3"/>
  <c r="AE41" i="3"/>
  <c r="AD41" i="3"/>
  <c r="AC41" i="3"/>
  <c r="AB41" i="3"/>
  <c r="AA41" i="3"/>
  <c r="AL40" i="3"/>
  <c r="AK40" i="3"/>
  <c r="AJ40" i="3"/>
  <c r="AI40" i="3"/>
  <c r="AE40" i="3"/>
  <c r="AD40" i="3"/>
  <c r="AC40" i="3"/>
  <c r="AB40" i="3"/>
  <c r="AL39" i="3"/>
  <c r="AK39" i="3"/>
  <c r="AJ39" i="3"/>
  <c r="AI39" i="3"/>
  <c r="AE39" i="3"/>
  <c r="AD39" i="3"/>
  <c r="AC39" i="3"/>
  <c r="AB39" i="3"/>
  <c r="AL38" i="3"/>
  <c r="AK38" i="3"/>
  <c r="AJ38" i="3"/>
  <c r="AI38" i="3"/>
  <c r="AE38" i="3"/>
  <c r="AD38" i="3"/>
  <c r="AC38" i="3"/>
  <c r="AB38" i="3"/>
  <c r="AL37" i="3"/>
  <c r="AK37" i="3"/>
  <c r="AJ37" i="3"/>
  <c r="AI37" i="3"/>
  <c r="AE37" i="3"/>
  <c r="AD37" i="3"/>
  <c r="AC37" i="3"/>
  <c r="AB37" i="3"/>
  <c r="AL36" i="3"/>
  <c r="AK36" i="3"/>
  <c r="AJ36" i="3"/>
  <c r="AI36" i="3"/>
  <c r="AE36" i="3"/>
  <c r="AD36" i="3"/>
  <c r="AC36" i="3"/>
  <c r="AB36" i="3"/>
  <c r="AL35" i="3"/>
  <c r="AK35" i="3"/>
  <c r="AI35" i="3"/>
  <c r="AG35" i="3"/>
  <c r="AE35" i="3"/>
  <c r="AD35" i="3"/>
  <c r="AB35" i="3"/>
  <c r="Z35" i="3"/>
  <c r="AL34" i="3"/>
  <c r="AK34" i="3"/>
  <c r="AI34" i="3"/>
  <c r="AE34" i="3"/>
  <c r="AD34" i="3"/>
  <c r="AB34" i="3"/>
  <c r="AL33" i="3"/>
  <c r="AK33" i="3"/>
  <c r="AI33" i="3"/>
  <c r="AH33" i="3"/>
  <c r="AE33" i="3"/>
  <c r="AD33" i="3"/>
  <c r="AB33" i="3"/>
  <c r="AA33" i="3"/>
  <c r="AL32" i="3"/>
  <c r="AK32" i="3"/>
  <c r="AJ32" i="3"/>
  <c r="AH32" i="3"/>
  <c r="AG32" i="3"/>
  <c r="AE32" i="3"/>
  <c r="AD32" i="3"/>
  <c r="AC32" i="3"/>
  <c r="AA32" i="3"/>
  <c r="Z32" i="3"/>
  <c r="AL31" i="3"/>
  <c r="AK31" i="3"/>
  <c r="AJ31" i="3"/>
  <c r="AI31" i="3"/>
  <c r="AE31" i="3"/>
  <c r="AD31" i="3"/>
  <c r="AC31" i="3"/>
  <c r="AB31" i="3"/>
  <c r="AL30" i="3"/>
  <c r="AK30" i="3"/>
  <c r="AJ30" i="3"/>
  <c r="AI30" i="3"/>
  <c r="AE30" i="3"/>
  <c r="AD30" i="3"/>
  <c r="AC30" i="3"/>
  <c r="AB30" i="3"/>
  <c r="AL29" i="3"/>
  <c r="AK29" i="3"/>
  <c r="AJ29" i="3"/>
  <c r="AI29" i="3"/>
  <c r="AE29" i="3"/>
  <c r="AD29" i="3"/>
  <c r="AC29" i="3"/>
  <c r="AB29" i="3"/>
  <c r="AL28" i="3"/>
  <c r="AK28" i="3"/>
  <c r="AJ28" i="3"/>
  <c r="AI28" i="3"/>
  <c r="AE28" i="3"/>
  <c r="AD28" i="3"/>
  <c r="AC28" i="3"/>
  <c r="AB28" i="3"/>
  <c r="AL27" i="3"/>
  <c r="AK27" i="3"/>
  <c r="AJ27" i="3"/>
  <c r="AI27" i="3"/>
  <c r="AH27" i="3"/>
  <c r="AE27" i="3"/>
  <c r="AD27" i="3"/>
  <c r="AC27" i="3"/>
  <c r="AB27" i="3"/>
  <c r="AA27" i="3"/>
  <c r="AL26" i="3"/>
  <c r="AK26" i="3"/>
  <c r="AJ26" i="3"/>
  <c r="AI26" i="3"/>
  <c r="AE26" i="3"/>
  <c r="AD26" i="3"/>
  <c r="AC26" i="3"/>
  <c r="AB26" i="3"/>
  <c r="AL25" i="3"/>
  <c r="AK25" i="3"/>
  <c r="AJ25" i="3"/>
  <c r="AI25" i="3"/>
  <c r="AE25" i="3"/>
  <c r="AD25" i="3"/>
  <c r="AC25" i="3"/>
  <c r="AB25" i="3"/>
  <c r="AL24" i="3"/>
  <c r="AK24" i="3"/>
  <c r="AJ24" i="3"/>
  <c r="AI24" i="3"/>
  <c r="AH24" i="3"/>
  <c r="AE24" i="3"/>
  <c r="AD24" i="3"/>
  <c r="AC24" i="3"/>
  <c r="AB24" i="3"/>
  <c r="AA24" i="3"/>
  <c r="AL23" i="3"/>
  <c r="AK23" i="3"/>
  <c r="AJ23" i="3"/>
  <c r="AI23" i="3"/>
  <c r="AH23" i="3"/>
  <c r="AE23" i="3"/>
  <c r="AD23" i="3"/>
  <c r="AC23" i="3"/>
  <c r="AB23" i="3"/>
  <c r="AA23" i="3"/>
  <c r="AL22" i="3"/>
  <c r="AK22" i="3"/>
  <c r="AJ22" i="3"/>
  <c r="AI22" i="3"/>
  <c r="AE22" i="3"/>
  <c r="AD22" i="3"/>
  <c r="AC22" i="3"/>
  <c r="AB22" i="3"/>
  <c r="AL21" i="3"/>
  <c r="AK21" i="3"/>
  <c r="AJ21" i="3"/>
  <c r="AI21" i="3"/>
  <c r="AH21" i="3"/>
  <c r="AE21" i="3"/>
  <c r="AD21" i="3"/>
  <c r="AC21" i="3"/>
  <c r="AB21" i="3"/>
  <c r="AA21" i="3"/>
  <c r="AL20" i="3"/>
  <c r="AK20" i="3"/>
  <c r="AJ20" i="3"/>
  <c r="AI20" i="3"/>
  <c r="AH20" i="3"/>
  <c r="AE20" i="3"/>
  <c r="AD20" i="3"/>
  <c r="AC20" i="3"/>
  <c r="AB20" i="3"/>
  <c r="AA20" i="3"/>
  <c r="AL19" i="3"/>
  <c r="AK19" i="3"/>
  <c r="AJ19" i="3"/>
  <c r="AH19" i="3"/>
  <c r="AE19" i="3"/>
  <c r="AD19" i="3"/>
  <c r="AC19" i="3"/>
  <c r="AA19" i="3"/>
  <c r="AL18" i="3"/>
  <c r="AK18" i="3"/>
  <c r="AJ18" i="3"/>
  <c r="AI18" i="3"/>
  <c r="AE18" i="3"/>
  <c r="AD18" i="3"/>
  <c r="AC18" i="3"/>
  <c r="AB18" i="3"/>
  <c r="AL17" i="3"/>
  <c r="AK17" i="3"/>
  <c r="AJ17" i="3"/>
  <c r="AI17" i="3"/>
  <c r="AG17" i="3"/>
  <c r="AE17" i="3"/>
  <c r="AD17" i="3"/>
  <c r="AC17" i="3"/>
  <c r="AB17" i="3"/>
  <c r="Z17" i="3"/>
  <c r="AL16" i="3"/>
  <c r="AK16" i="3"/>
  <c r="AJ16" i="3"/>
  <c r="AI16" i="3"/>
  <c r="AH16" i="3"/>
  <c r="AG16" i="3"/>
  <c r="AE16" i="3"/>
  <c r="AD16" i="3"/>
  <c r="AC16" i="3"/>
  <c r="AB16" i="3"/>
  <c r="AA16" i="3"/>
  <c r="Z16" i="3"/>
  <c r="AL15" i="3"/>
  <c r="AK15" i="3"/>
  <c r="AJ15" i="3"/>
  <c r="AI15" i="3"/>
  <c r="AG15" i="3"/>
  <c r="AE15" i="3"/>
  <c r="AD15" i="3"/>
  <c r="AC15" i="3"/>
  <c r="AB15" i="3"/>
  <c r="Z15" i="3"/>
  <c r="AL14" i="3"/>
  <c r="AK14" i="3"/>
  <c r="AJ14" i="3"/>
  <c r="AI14" i="3"/>
  <c r="AH14" i="3"/>
  <c r="AE14" i="3"/>
  <c r="AD14" i="3"/>
  <c r="AC14" i="3"/>
  <c r="AB14" i="3"/>
  <c r="AA14" i="3"/>
  <c r="AL13" i="3"/>
  <c r="AK13" i="3"/>
  <c r="AJ13" i="3"/>
  <c r="AI13" i="3"/>
  <c r="AH13" i="3"/>
  <c r="AE13" i="3"/>
  <c r="AD13" i="3"/>
  <c r="AC13" i="3"/>
  <c r="AB13" i="3"/>
  <c r="AA13" i="3"/>
  <c r="AL12" i="3"/>
  <c r="AK12" i="3"/>
  <c r="AJ12" i="3"/>
  <c r="AI12" i="3"/>
  <c r="AH12" i="3"/>
  <c r="AE12" i="3"/>
  <c r="AD12" i="3"/>
  <c r="AC12" i="3"/>
  <c r="AB12" i="3"/>
  <c r="AA12" i="3"/>
  <c r="AL11" i="3"/>
  <c r="AK11" i="3"/>
  <c r="AJ11" i="3"/>
  <c r="AI11" i="3"/>
  <c r="AH11" i="3"/>
  <c r="AE11" i="3"/>
  <c r="AD11" i="3"/>
  <c r="AC11" i="3"/>
  <c r="AB11" i="3"/>
  <c r="AA11" i="3"/>
  <c r="AL10" i="3"/>
  <c r="AK10" i="3"/>
  <c r="AJ10" i="3"/>
  <c r="AH10" i="3"/>
  <c r="AE10" i="3"/>
  <c r="AD10" i="3"/>
  <c r="AC10" i="3"/>
  <c r="AA10" i="3"/>
  <c r="AL9" i="3"/>
  <c r="AK9" i="3"/>
  <c r="AJ9" i="3"/>
  <c r="AH9" i="3"/>
  <c r="AE9" i="3"/>
  <c r="AD9" i="3"/>
  <c r="AC9" i="3"/>
  <c r="AA9" i="3"/>
  <c r="AL8" i="3"/>
  <c r="AK8" i="3"/>
  <c r="AJ8" i="3"/>
  <c r="AI8" i="3"/>
  <c r="AH8" i="3"/>
  <c r="AE8" i="3"/>
  <c r="AD8" i="3"/>
  <c r="AC8" i="3"/>
  <c r="AB8" i="3"/>
  <c r="AA8" i="3"/>
  <c r="AL7" i="3"/>
  <c r="AK7" i="3"/>
  <c r="AJ7" i="3"/>
  <c r="AI7" i="3"/>
  <c r="AE7" i="3"/>
  <c r="AD7" i="3"/>
  <c r="AC7" i="3"/>
  <c r="AB7" i="3"/>
  <c r="AL6" i="3"/>
  <c r="AK6" i="3"/>
  <c r="AJ6" i="3"/>
  <c r="AI6" i="3"/>
  <c r="AH6" i="3"/>
  <c r="AE6" i="3"/>
  <c r="AD6" i="3"/>
  <c r="AC6" i="3"/>
  <c r="AB6" i="3"/>
  <c r="AA6" i="3"/>
  <c r="AL5" i="3"/>
  <c r="AK5" i="3"/>
  <c r="AJ5" i="3"/>
  <c r="AI5" i="3"/>
  <c r="AE5" i="3"/>
  <c r="AD5" i="3"/>
  <c r="AC5" i="3"/>
  <c r="AB5" i="3"/>
  <c r="AA4" i="3"/>
  <c r="AB4" i="3"/>
  <c r="AC4" i="3"/>
  <c r="AD4" i="3"/>
  <c r="AE4" i="3"/>
  <c r="AH4" i="3"/>
  <c r="AI4" i="3"/>
  <c r="AJ4" i="3"/>
  <c r="AK4" i="3"/>
  <c r="AL4" i="3"/>
  <c r="V307" i="3"/>
  <c r="AL307" i="3" s="1"/>
  <c r="V305" i="3"/>
  <c r="AL305" i="3" s="1"/>
  <c r="V304" i="3"/>
  <c r="AL304" i="3" s="1"/>
  <c r="V303" i="3"/>
  <c r="AL303" i="3" s="1"/>
  <c r="V302" i="3"/>
  <c r="AL302" i="3" s="1"/>
  <c r="V301" i="3"/>
  <c r="AJ301" i="3" s="1"/>
  <c r="V300" i="3"/>
  <c r="AL300" i="3" s="1"/>
  <c r="V299" i="3"/>
  <c r="AF299" i="3" s="1"/>
  <c r="V298" i="3"/>
  <c r="AB298" i="3" s="1"/>
  <c r="V297" i="3"/>
  <c r="AE297" i="3" s="1"/>
  <c r="V296" i="3"/>
  <c r="AG296" i="3" s="1"/>
  <c r="V295" i="3"/>
  <c r="AE295" i="3" s="1"/>
  <c r="V294" i="3"/>
  <c r="AL294" i="3" s="1"/>
  <c r="V293" i="3"/>
  <c r="AG293" i="3" s="1"/>
  <c r="V292" i="3"/>
  <c r="AL292" i="3" s="1"/>
  <c r="V291" i="3"/>
  <c r="AE291" i="3" s="1"/>
  <c r="V290" i="3"/>
  <c r="AF290" i="3" s="1"/>
  <c r="V289" i="3"/>
  <c r="AG289" i="3" s="1"/>
  <c r="V288" i="3"/>
  <c r="AL288" i="3" s="1"/>
  <c r="V287" i="3"/>
  <c r="AD287" i="3" s="1"/>
  <c r="V286" i="3"/>
  <c r="AF286" i="3" s="1"/>
  <c r="V285" i="3"/>
  <c r="V284" i="3"/>
  <c r="AL284" i="3" s="1"/>
  <c r="V283" i="3"/>
  <c r="AE283" i="3" s="1"/>
  <c r="V282" i="3"/>
  <c r="AF282" i="3" s="1"/>
  <c r="V281" i="3"/>
  <c r="AG281" i="3" s="1"/>
  <c r="V280" i="3"/>
  <c r="AL280" i="3" s="1"/>
  <c r="V279" i="3"/>
  <c r="AD279" i="3" s="1"/>
  <c r="V278" i="3"/>
  <c r="AF278" i="3" s="1"/>
  <c r="V277" i="3"/>
  <c r="AE277" i="3" s="1"/>
  <c r="V276" i="3"/>
  <c r="AL276" i="3" s="1"/>
  <c r="V275" i="3"/>
  <c r="AE275" i="3" s="1"/>
  <c r="V274" i="3"/>
  <c r="AF274" i="3" s="1"/>
  <c r="V273" i="3"/>
  <c r="AA273" i="3" s="1"/>
  <c r="V272" i="3"/>
  <c r="AL272" i="3" s="1"/>
  <c r="V271" i="3"/>
  <c r="AD271" i="3" s="1"/>
  <c r="V270" i="3"/>
  <c r="AF270" i="3" s="1"/>
  <c r="V269" i="3"/>
  <c r="V268" i="3"/>
  <c r="AL268" i="3" s="1"/>
  <c r="V267" i="3"/>
  <c r="AE267" i="3" s="1"/>
  <c r="V266" i="3"/>
  <c r="AF266" i="3" s="1"/>
  <c r="V265" i="3"/>
  <c r="V264" i="3"/>
  <c r="AL264" i="3" s="1"/>
  <c r="V263" i="3"/>
  <c r="AI263" i="3" s="1"/>
  <c r="V262" i="3"/>
  <c r="AD262" i="3" s="1"/>
  <c r="V261" i="3"/>
  <c r="AL261" i="3" s="1"/>
  <c r="V260" i="3"/>
  <c r="AH260" i="3" s="1"/>
  <c r="V259" i="3"/>
  <c r="AL259" i="3" s="1"/>
  <c r="V258" i="3"/>
  <c r="AL258" i="3" s="1"/>
  <c r="V257" i="3"/>
  <c r="V256" i="3"/>
  <c r="AL256" i="3" s="1"/>
  <c r="V255" i="3"/>
  <c r="AL255" i="3" s="1"/>
  <c r="V254" i="3"/>
  <c r="AH254" i="3" s="1"/>
  <c r="V253" i="3"/>
  <c r="AL253" i="3" s="1"/>
  <c r="V252" i="3"/>
  <c r="AH252" i="3" s="1"/>
  <c r="V251" i="3"/>
  <c r="AI251" i="3" s="1"/>
  <c r="V250" i="3"/>
  <c r="AK250" i="3" s="1"/>
  <c r="V249" i="3"/>
  <c r="AL249" i="3" s="1"/>
  <c r="V248" i="3"/>
  <c r="AL248" i="3" s="1"/>
  <c r="V247" i="3"/>
  <c r="AL247" i="3" s="1"/>
  <c r="V246" i="3"/>
  <c r="AL246" i="3" s="1"/>
  <c r="V245" i="3"/>
  <c r="AJ245" i="3" s="1"/>
  <c r="V244" i="3"/>
  <c r="AH244" i="3" s="1"/>
  <c r="V243" i="3"/>
  <c r="AI243" i="3" s="1"/>
  <c r="V242" i="3"/>
  <c r="AD242" i="3" s="1"/>
  <c r="AG282" i="3" l="1"/>
  <c r="AK300" i="3"/>
  <c r="AC255" i="3"/>
  <c r="AH261" i="3"/>
  <c r="Z261" i="3"/>
  <c r="AI298" i="3"/>
  <c r="AH303" i="3"/>
  <c r="AL298" i="3"/>
  <c r="AF253" i="3"/>
  <c r="AG288" i="3"/>
  <c r="AD298" i="3"/>
  <c r="AF256" i="3"/>
  <c r="Z299" i="3"/>
  <c r="AI299" i="3"/>
  <c r="AA247" i="3"/>
  <c r="AC298" i="3"/>
  <c r="AJ299" i="3"/>
  <c r="AI266" i="3"/>
  <c r="AD288" i="3"/>
  <c r="AE298" i="3"/>
  <c r="AI300" i="3"/>
  <c r="AI272" i="3"/>
  <c r="AJ279" i="3"/>
  <c r="Z294" i="3"/>
  <c r="Z297" i="3"/>
  <c r="AJ243" i="3"/>
  <c r="Z276" i="3"/>
  <c r="AG304" i="3"/>
  <c r="AD297" i="3"/>
  <c r="AB243" i="3"/>
  <c r="AD254" i="3"/>
  <c r="AJ254" i="3"/>
  <c r="AH294" i="3"/>
  <c r="AI260" i="3"/>
  <c r="AE270" i="3"/>
  <c r="AK274" i="3"/>
  <c r="AI276" i="3"/>
  <c r="Z287" i="3"/>
  <c r="AK294" i="3"/>
  <c r="AK297" i="3"/>
  <c r="AC300" i="3"/>
  <c r="AF302" i="3"/>
  <c r="AA276" i="3"/>
  <c r="AJ289" i="3"/>
  <c r="AA294" i="3"/>
  <c r="AB297" i="3"/>
  <c r="Z300" i="3"/>
  <c r="AH301" i="3"/>
  <c r="AE276" i="3"/>
  <c r="AB300" i="3"/>
  <c r="AF305" i="3"/>
  <c r="AJ260" i="3"/>
  <c r="AL287" i="3"/>
  <c r="AE300" i="3"/>
  <c r="AC276" i="3"/>
  <c r="AI280" i="3"/>
  <c r="AC253" i="3"/>
  <c r="AC271" i="3"/>
  <c r="AL275" i="3"/>
  <c r="AK282" i="3"/>
  <c r="AA298" i="3"/>
  <c r="AB299" i="3"/>
  <c r="AF300" i="3"/>
  <c r="AE303" i="3"/>
  <c r="W73" i="3"/>
  <c r="W75" i="3"/>
  <c r="X75" i="3"/>
  <c r="W77" i="3"/>
  <c r="W79" i="3"/>
  <c r="W81" i="3"/>
  <c r="W83" i="3"/>
  <c r="X83" i="3"/>
  <c r="W85" i="3"/>
  <c r="W87" i="3"/>
  <c r="W89" i="3"/>
  <c r="W91" i="3"/>
  <c r="X91" i="3"/>
  <c r="W93" i="3"/>
  <c r="W95" i="3"/>
  <c r="W97" i="3"/>
  <c r="W99" i="3"/>
  <c r="X99" i="3"/>
  <c r="W101" i="3"/>
  <c r="W103" i="3"/>
  <c r="W105" i="3"/>
  <c r="W107" i="3"/>
  <c r="X107" i="3"/>
  <c r="W109" i="3"/>
  <c r="W111" i="3"/>
  <c r="W76" i="3"/>
  <c r="W84" i="3"/>
  <c r="W86" i="3"/>
  <c r="W92" i="3"/>
  <c r="W94" i="3"/>
  <c r="W100" i="3"/>
  <c r="W102" i="3"/>
  <c r="W106" i="3"/>
  <c r="W108" i="3"/>
  <c r="W110" i="3"/>
  <c r="W78" i="3"/>
  <c r="X63" i="3"/>
  <c r="W74" i="3"/>
  <c r="X74" i="3"/>
  <c r="W82" i="3"/>
  <c r="X82" i="3"/>
  <c r="W90" i="3"/>
  <c r="X90" i="3"/>
  <c r="W98" i="3"/>
  <c r="X98" i="3"/>
  <c r="X106" i="3"/>
  <c r="X79" i="3"/>
  <c r="X87" i="3"/>
  <c r="X95" i="3"/>
  <c r="X103" i="3"/>
  <c r="X111" i="3"/>
  <c r="W63" i="3"/>
  <c r="X77" i="3"/>
  <c r="X85" i="3"/>
  <c r="X93" i="3"/>
  <c r="X101" i="3"/>
  <c r="X109" i="3"/>
  <c r="W16" i="3"/>
  <c r="W72" i="3"/>
  <c r="W80" i="3"/>
  <c r="W88" i="3"/>
  <c r="W96" i="3"/>
  <c r="W104" i="3"/>
  <c r="X73" i="3"/>
  <c r="X81" i="3"/>
  <c r="X89" i="3"/>
  <c r="X97" i="3"/>
  <c r="X105" i="3"/>
  <c r="X16" i="3"/>
  <c r="X72" i="3"/>
  <c r="X76" i="3"/>
  <c r="X78" i="3"/>
  <c r="X80" i="3"/>
  <c r="X84" i="3"/>
  <c r="X86" i="3"/>
  <c r="X88" i="3"/>
  <c r="X92" i="3"/>
  <c r="X94" i="3"/>
  <c r="X96" i="3"/>
  <c r="X100" i="3"/>
  <c r="X102" i="3"/>
  <c r="X104" i="3"/>
  <c r="X108" i="3"/>
  <c r="X110" i="3"/>
  <c r="AE307" i="3"/>
  <c r="AF307" i="3"/>
  <c r="AG307" i="3"/>
  <c r="Z307" i="3"/>
  <c r="AH307" i="3"/>
  <c r="AA307" i="3"/>
  <c r="AI307" i="3"/>
  <c r="AB307" i="3"/>
  <c r="AJ307" i="3"/>
  <c r="AC307" i="3"/>
  <c r="AK307" i="3"/>
  <c r="AD307" i="3"/>
  <c r="AE247" i="3"/>
  <c r="AB252" i="3"/>
  <c r="AF255" i="3"/>
  <c r="AC258" i="3"/>
  <c r="AA261" i="3"/>
  <c r="AL262" i="3"/>
  <c r="Z266" i="3"/>
  <c r="AA268" i="3"/>
  <c r="AB272" i="3"/>
  <c r="AI273" i="3"/>
  <c r="AC287" i="3"/>
  <c r="AD290" i="3"/>
  <c r="Z301" i="3"/>
  <c r="Z302" i="3"/>
  <c r="AK302" i="3"/>
  <c r="AJ303" i="3"/>
  <c r="AA245" i="3"/>
  <c r="AF247" i="3"/>
  <c r="AK253" i="3"/>
  <c r="AG255" i="3"/>
  <c r="AE261" i="3"/>
  <c r="AA266" i="3"/>
  <c r="AJ268" i="3"/>
  <c r="AD272" i="3"/>
  <c r="AJ273" i="3"/>
  <c r="AB275" i="3"/>
  <c r="Z279" i="3"/>
  <c r="AA284" i="3"/>
  <c r="AF287" i="3"/>
  <c r="Z289" i="3"/>
  <c r="AG290" i="3"/>
  <c r="AE292" i="3"/>
  <c r="AA301" i="3"/>
  <c r="AA302" i="3"/>
  <c r="AC245" i="3"/>
  <c r="AF261" i="3"/>
  <c r="AD266" i="3"/>
  <c r="AF272" i="3"/>
  <c r="AC275" i="3"/>
  <c r="AF276" i="3"/>
  <c r="AC279" i="3"/>
  <c r="Z282" i="3"/>
  <c r="AJ284" i="3"/>
  <c r="AG287" i="3"/>
  <c r="AC289" i="3"/>
  <c r="AH290" i="3"/>
  <c r="AG292" i="3"/>
  <c r="AL297" i="3"/>
  <c r="AJ298" i="3"/>
  <c r="AL299" i="3"/>
  <c r="AG300" i="3"/>
  <c r="AB301" i="3"/>
  <c r="AC302" i="3"/>
  <c r="Z303" i="3"/>
  <c r="AA304" i="3"/>
  <c r="AH245" i="3"/>
  <c r="AB254" i="3"/>
  <c r="AB256" i="3"/>
  <c r="AB260" i="3"/>
  <c r="AG261" i="3"/>
  <c r="AL263" i="3"/>
  <c r="AG266" i="3"/>
  <c r="AK275" i="3"/>
  <c r="AG276" i="3"/>
  <c r="AG279" i="3"/>
  <c r="AA282" i="3"/>
  <c r="AJ287" i="3"/>
  <c r="AI289" i="3"/>
  <c r="AI290" i="3"/>
  <c r="AK298" i="3"/>
  <c r="AH300" i="3"/>
  <c r="AD301" i="3"/>
  <c r="AE302" i="3"/>
  <c r="AB303" i="3"/>
  <c r="AE304" i="3"/>
  <c r="AE253" i="3"/>
  <c r="AK261" i="3"/>
  <c r="AI264" i="3"/>
  <c r="AK266" i="3"/>
  <c r="AK272" i="3"/>
  <c r="AJ276" i="3"/>
  <c r="AL279" i="3"/>
  <c r="AI282" i="3"/>
  <c r="AL289" i="3"/>
  <c r="AC291" i="3"/>
  <c r="AA300" i="3"/>
  <c r="AJ300" i="3"/>
  <c r="AI301" i="3"/>
  <c r="AG302" i="3"/>
  <c r="AF303" i="3"/>
  <c r="AI304" i="3"/>
  <c r="AK291" i="3"/>
  <c r="AH302" i="3"/>
  <c r="AG303" i="3"/>
  <c r="AA290" i="3"/>
  <c r="AL291" i="3"/>
  <c r="AI302" i="3"/>
  <c r="AA244" i="3"/>
  <c r="AI246" i="3"/>
  <c r="AE248" i="3"/>
  <c r="AC252" i="3"/>
  <c r="Z259" i="3"/>
  <c r="AI259" i="3"/>
  <c r="AB268" i="3"/>
  <c r="AK268" i="3"/>
  <c r="AF271" i="3"/>
  <c r="Z281" i="3"/>
  <c r="AB284" i="3"/>
  <c r="AK284" i="3"/>
  <c r="AI288" i="3"/>
  <c r="AH292" i="3"/>
  <c r="AB244" i="3"/>
  <c r="AB245" i="3"/>
  <c r="AA246" i="3"/>
  <c r="AJ246" i="3"/>
  <c r="AG247" i="3"/>
  <c r="AF248" i="3"/>
  <c r="AB251" i="3"/>
  <c r="AI252" i="3"/>
  <c r="AG254" i="3"/>
  <c r="AI255" i="3"/>
  <c r="AJ256" i="3"/>
  <c r="AJ259" i="3"/>
  <c r="AI261" i="3"/>
  <c r="AA263" i="3"/>
  <c r="AB264" i="3"/>
  <c r="AA265" i="3"/>
  <c r="AB266" i="3"/>
  <c r="AB267" i="3"/>
  <c r="AC268" i="3"/>
  <c r="AG271" i="3"/>
  <c r="AL273" i="3"/>
  <c r="AH276" i="3"/>
  <c r="AB280" i="3"/>
  <c r="AA281" i="3"/>
  <c r="AB282" i="3"/>
  <c r="AB283" i="3"/>
  <c r="AC284" i="3"/>
  <c r="AK288" i="3"/>
  <c r="AJ290" i="3"/>
  <c r="Z292" i="3"/>
  <c r="AI292" i="3"/>
  <c r="AC294" i="3"/>
  <c r="AB295" i="3"/>
  <c r="AC244" i="3"/>
  <c r="AB246" i="3"/>
  <c r="AK246" i="3"/>
  <c r="AH247" i="3"/>
  <c r="AC251" i="3"/>
  <c r="AJ252" i="3"/>
  <c r="AK255" i="3"/>
  <c r="AB259" i="3"/>
  <c r="AK259" i="3"/>
  <c r="AC263" i="3"/>
  <c r="AD264" i="3"/>
  <c r="AC265" i="3"/>
  <c r="AC267" i="3"/>
  <c r="AE268" i="3"/>
  <c r="AJ271" i="3"/>
  <c r="AJ274" i="3"/>
  <c r="AD280" i="3"/>
  <c r="AC281" i="3"/>
  <c r="AD282" i="3"/>
  <c r="AC283" i="3"/>
  <c r="AE284" i="3"/>
  <c r="Z290" i="3"/>
  <c r="AK290" i="3"/>
  <c r="AA292" i="3"/>
  <c r="AJ292" i="3"/>
  <c r="AE294" i="3"/>
  <c r="AD295" i="3"/>
  <c r="AI244" i="3"/>
  <c r="AC246" i="3"/>
  <c r="AJ251" i="3"/>
  <c r="AK252" i="3"/>
  <c r="AC259" i="3"/>
  <c r="AE263" i="3"/>
  <c r="AF264" i="3"/>
  <c r="AI265" i="3"/>
  <c r="AK267" i="3"/>
  <c r="AF268" i="3"/>
  <c r="AL271" i="3"/>
  <c r="AF280" i="3"/>
  <c r="AI281" i="3"/>
  <c r="AK283" i="3"/>
  <c r="AF284" i="3"/>
  <c r="AB292" i="3"/>
  <c r="AK292" i="3"/>
  <c r="AF294" i="3"/>
  <c r="AC243" i="3"/>
  <c r="AJ244" i="3"/>
  <c r="AI245" i="3"/>
  <c r="AE246" i="3"/>
  <c r="Z247" i="3"/>
  <c r="AJ247" i="3"/>
  <c r="AI248" i="3"/>
  <c r="AK251" i="3"/>
  <c r="AI253" i="3"/>
  <c r="AA255" i="3"/>
  <c r="Z256" i="3"/>
  <c r="Z258" i="3"/>
  <c r="AE259" i="3"/>
  <c r="AA260" i="3"/>
  <c r="AC261" i="3"/>
  <c r="Z262" i="3"/>
  <c r="AF263" i="3"/>
  <c r="AG264" i="3"/>
  <c r="AJ265" i="3"/>
  <c r="AH266" i="3"/>
  <c r="AL267" i="3"/>
  <c r="AB276" i="3"/>
  <c r="AK276" i="3"/>
  <c r="AF279" i="3"/>
  <c r="AG280" i="3"/>
  <c r="AJ281" i="3"/>
  <c r="AH282" i="3"/>
  <c r="AL283" i="3"/>
  <c r="AG284" i="3"/>
  <c r="AB288" i="3"/>
  <c r="AA289" i="3"/>
  <c r="AB290" i="3"/>
  <c r="AB291" i="3"/>
  <c r="AC292" i="3"/>
  <c r="AG294" i="3"/>
  <c r="AK244" i="3"/>
  <c r="AF246" i="3"/>
  <c r="AF259" i="3"/>
  <c r="AL265" i="3"/>
  <c r="AH268" i="3"/>
  <c r="AL281" i="3"/>
  <c r="AH284" i="3"/>
  <c r="AK243" i="3"/>
  <c r="AK245" i="3"/>
  <c r="AE249" i="3"/>
  <c r="AA252" i="3"/>
  <c r="AE255" i="3"/>
  <c r="AE256" i="3"/>
  <c r="AH258" i="3"/>
  <c r="AG259" i="3"/>
  <c r="AF260" i="3"/>
  <c r="AG262" i="3"/>
  <c r="AJ263" i="3"/>
  <c r="AK264" i="3"/>
  <c r="AJ266" i="3"/>
  <c r="AI268" i="3"/>
  <c r="Z271" i="3"/>
  <c r="AC273" i="3"/>
  <c r="AD274" i="3"/>
  <c r="AK280" i="3"/>
  <c r="AJ282" i="3"/>
  <c r="Z284" i="3"/>
  <c r="AI284" i="3"/>
  <c r="AF288" i="3"/>
  <c r="AF292" i="3"/>
  <c r="AI294" i="3"/>
  <c r="AH246" i="3"/>
  <c r="AK257" i="3"/>
  <c r="AC257" i="3"/>
  <c r="AJ257" i="3"/>
  <c r="AB257" i="3"/>
  <c r="AH257" i="3"/>
  <c r="Z257" i="3"/>
  <c r="AG257" i="3"/>
  <c r="AF257" i="3"/>
  <c r="AK269" i="3"/>
  <c r="AC269" i="3"/>
  <c r="AL269" i="3"/>
  <c r="AJ269" i="3"/>
  <c r="Z269" i="3"/>
  <c r="AG269" i="3"/>
  <c r="AF269" i="3"/>
  <c r="AA257" i="3"/>
  <c r="AD258" i="3"/>
  <c r="AD269" i="3"/>
  <c r="AE293" i="3"/>
  <c r="AK293" i="3"/>
  <c r="AC293" i="3"/>
  <c r="AD293" i="3"/>
  <c r="AB293" i="3"/>
  <c r="AL293" i="3"/>
  <c r="AA293" i="3"/>
  <c r="AJ293" i="3"/>
  <c r="Z293" i="3"/>
  <c r="AI293" i="3"/>
  <c r="AH293" i="3"/>
  <c r="AF293" i="3"/>
  <c r="AD257" i="3"/>
  <c r="AE269" i="3"/>
  <c r="AK285" i="3"/>
  <c r="AC285" i="3"/>
  <c r="AL285" i="3"/>
  <c r="AB285" i="3"/>
  <c r="AJ285" i="3"/>
  <c r="AA285" i="3"/>
  <c r="AI285" i="3"/>
  <c r="Z285" i="3"/>
  <c r="AH285" i="3"/>
  <c r="AG285" i="3"/>
  <c r="AF285" i="3"/>
  <c r="AD285" i="3"/>
  <c r="AF254" i="3"/>
  <c r="AE254" i="3"/>
  <c r="AK254" i="3"/>
  <c r="AC254" i="3"/>
  <c r="AI254" i="3"/>
  <c r="AA254" i="3"/>
  <c r="AL254" i="3"/>
  <c r="AE257" i="3"/>
  <c r="AK258" i="3"/>
  <c r="AJ270" i="3"/>
  <c r="AB270" i="3"/>
  <c r="AD270" i="3"/>
  <c r="AL270" i="3"/>
  <c r="AC270" i="3"/>
  <c r="AK270" i="3"/>
  <c r="AI270" i="3"/>
  <c r="Z270" i="3"/>
  <c r="AG270" i="3"/>
  <c r="AK277" i="3"/>
  <c r="AC277" i="3"/>
  <c r="AL277" i="3"/>
  <c r="AB277" i="3"/>
  <c r="AJ277" i="3"/>
  <c r="AA277" i="3"/>
  <c r="AI277" i="3"/>
  <c r="Z277" i="3"/>
  <c r="AH277" i="3"/>
  <c r="AG277" i="3"/>
  <c r="AF277" i="3"/>
  <c r="AD277" i="3"/>
  <c r="AE285" i="3"/>
  <c r="AI257" i="3"/>
  <c r="AF262" i="3"/>
  <c r="AE262" i="3"/>
  <c r="AK262" i="3"/>
  <c r="AC262" i="3"/>
  <c r="AJ262" i="3"/>
  <c r="AB262" i="3"/>
  <c r="AI262" i="3"/>
  <c r="Z254" i="3"/>
  <c r="AL257" i="3"/>
  <c r="AJ258" i="3"/>
  <c r="AB258" i="3"/>
  <c r="AI258" i="3"/>
  <c r="AA258" i="3"/>
  <c r="AG258" i="3"/>
  <c r="AF258" i="3"/>
  <c r="AE258" i="3"/>
  <c r="AJ278" i="3"/>
  <c r="AB278" i="3"/>
  <c r="AE278" i="3"/>
  <c r="AJ286" i="3"/>
  <c r="AB286" i="3"/>
  <c r="AE286" i="3"/>
  <c r="AJ296" i="3"/>
  <c r="AB296" i="3"/>
  <c r="AH296" i="3"/>
  <c r="Z296" i="3"/>
  <c r="AF296" i="3"/>
  <c r="AB253" i="3"/>
  <c r="AJ253" i="3"/>
  <c r="Z255" i="3"/>
  <c r="AH255" i="3"/>
  <c r="AG256" i="3"/>
  <c r="AD259" i="3"/>
  <c r="AC260" i="3"/>
  <c r="AK260" i="3"/>
  <c r="AB261" i="3"/>
  <c r="AJ261" i="3"/>
  <c r="AH263" i="3"/>
  <c r="AJ264" i="3"/>
  <c r="AB265" i="3"/>
  <c r="AK265" i="3"/>
  <c r="AC266" i="3"/>
  <c r="AL266" i="3"/>
  <c r="AD267" i="3"/>
  <c r="AA272" i="3"/>
  <c r="AJ272" i="3"/>
  <c r="AB273" i="3"/>
  <c r="AK273" i="3"/>
  <c r="AC274" i="3"/>
  <c r="AL274" i="3"/>
  <c r="AD275" i="3"/>
  <c r="AG278" i="3"/>
  <c r="AH279" i="3"/>
  <c r="AA280" i="3"/>
  <c r="AJ280" i="3"/>
  <c r="AB281" i="3"/>
  <c r="AK281" i="3"/>
  <c r="AC282" i="3"/>
  <c r="AL282" i="3"/>
  <c r="AD283" i="3"/>
  <c r="AG286" i="3"/>
  <c r="AH287" i="3"/>
  <c r="AA288" i="3"/>
  <c r="AJ288" i="3"/>
  <c r="AB289" i="3"/>
  <c r="AK289" i="3"/>
  <c r="AC290" i="3"/>
  <c r="AL290" i="3"/>
  <c r="AD291" i="3"/>
  <c r="AI296" i="3"/>
  <c r="AC297" i="3"/>
  <c r="AH298" i="3"/>
  <c r="Z298" i="3"/>
  <c r="AF298" i="3"/>
  <c r="AG298" i="3"/>
  <c r="AA299" i="3"/>
  <c r="AK299" i="3"/>
  <c r="AG301" i="3"/>
  <c r="AF301" i="3"/>
  <c r="AE301" i="3"/>
  <c r="AK301" i="3"/>
  <c r="AC301" i="3"/>
  <c r="AL301" i="3"/>
  <c r="AD260" i="3"/>
  <c r="AL260" i="3"/>
  <c r="AF275" i="3"/>
  <c r="AH278" i="3"/>
  <c r="AF283" i="3"/>
  <c r="AH286" i="3"/>
  <c r="AF291" i="3"/>
  <c r="AK295" i="3"/>
  <c r="AC295" i="3"/>
  <c r="AI295" i="3"/>
  <c r="AA295" i="3"/>
  <c r="AF295" i="3"/>
  <c r="AK296" i="3"/>
  <c r="AF267" i="3"/>
  <c r="AD253" i="3"/>
  <c r="AB255" i="3"/>
  <c r="AJ255" i="3"/>
  <c r="AI256" i="3"/>
  <c r="AE260" i="3"/>
  <c r="AD261" i="3"/>
  <c r="AB263" i="3"/>
  <c r="AK263" i="3"/>
  <c r="AC264" i="3"/>
  <c r="AD265" i="3"/>
  <c r="AE266" i="3"/>
  <c r="AB271" i="3"/>
  <c r="AK271" i="3"/>
  <c r="AC272" i="3"/>
  <c r="AD273" i="3"/>
  <c r="AE274" i="3"/>
  <c r="AG275" i="3"/>
  <c r="Z278" i="3"/>
  <c r="AI278" i="3"/>
  <c r="AB279" i="3"/>
  <c r="AK279" i="3"/>
  <c r="AC280" i="3"/>
  <c r="AD281" i="3"/>
  <c r="AE282" i="3"/>
  <c r="AG283" i="3"/>
  <c r="Z286" i="3"/>
  <c r="AI286" i="3"/>
  <c r="AB287" i="3"/>
  <c r="AK287" i="3"/>
  <c r="AC288" i="3"/>
  <c r="AD289" i="3"/>
  <c r="AE290" i="3"/>
  <c r="AG291" i="3"/>
  <c r="AG295" i="3"/>
  <c r="AA296" i="3"/>
  <c r="AL296" i="3"/>
  <c r="AC299" i="3"/>
  <c r="AE265" i="3"/>
  <c r="AH267" i="3"/>
  <c r="AE273" i="3"/>
  <c r="AH275" i="3"/>
  <c r="AA278" i="3"/>
  <c r="AK278" i="3"/>
  <c r="AE281" i="3"/>
  <c r="AH283" i="3"/>
  <c r="AA286" i="3"/>
  <c r="AK286" i="3"/>
  <c r="AE289" i="3"/>
  <c r="AH291" i="3"/>
  <c r="AH295" i="3"/>
  <c r="AC296" i="3"/>
  <c r="AI297" i="3"/>
  <c r="AA297" i="3"/>
  <c r="AG297" i="3"/>
  <c r="AF297" i="3"/>
  <c r="AD299" i="3"/>
  <c r="AD255" i="3"/>
  <c r="AC256" i="3"/>
  <c r="AK256" i="3"/>
  <c r="AG260" i="3"/>
  <c r="AD263" i="3"/>
  <c r="Z264" i="3"/>
  <c r="AE264" i="3"/>
  <c r="AF265" i="3"/>
  <c r="AI267" i="3"/>
  <c r="AH272" i="3"/>
  <c r="AE272" i="3"/>
  <c r="AF273" i="3"/>
  <c r="Z275" i="3"/>
  <c r="AI275" i="3"/>
  <c r="AC278" i="3"/>
  <c r="AL278" i="3"/>
  <c r="AH280" i="3"/>
  <c r="Z280" i="3"/>
  <c r="AE280" i="3"/>
  <c r="AF281" i="3"/>
  <c r="Z283" i="3"/>
  <c r="AI283" i="3"/>
  <c r="AC286" i="3"/>
  <c r="AL286" i="3"/>
  <c r="AH288" i="3"/>
  <c r="Z288" i="3"/>
  <c r="AE288" i="3"/>
  <c r="AF289" i="3"/>
  <c r="Z291" i="3"/>
  <c r="AI291" i="3"/>
  <c r="AJ295" i="3"/>
  <c r="AD296" i="3"/>
  <c r="AH297" i="3"/>
  <c r="AD256" i="3"/>
  <c r="Z260" i="3"/>
  <c r="AH265" i="3"/>
  <c r="AA267" i="3"/>
  <c r="AJ267" i="3"/>
  <c r="AI271" i="3"/>
  <c r="AE271" i="3"/>
  <c r="AH273" i="3"/>
  <c r="AA275" i="3"/>
  <c r="AJ275" i="3"/>
  <c r="AD278" i="3"/>
  <c r="AI279" i="3"/>
  <c r="AA279" i="3"/>
  <c r="AE279" i="3"/>
  <c r="AH281" i="3"/>
  <c r="AA283" i="3"/>
  <c r="AJ283" i="3"/>
  <c r="AD286" i="3"/>
  <c r="AI287" i="3"/>
  <c r="AA287" i="3"/>
  <c r="AE287" i="3"/>
  <c r="AH289" i="3"/>
  <c r="AA291" i="3"/>
  <c r="AJ291" i="3"/>
  <c r="Z295" i="3"/>
  <c r="AL295" i="3"/>
  <c r="AE296" i="3"/>
  <c r="AJ297" i="3"/>
  <c r="AG299" i="3"/>
  <c r="AE299" i="3"/>
  <c r="AH299" i="3"/>
  <c r="AF304" i="3"/>
  <c r="AE305" i="3"/>
  <c r="AD268" i="3"/>
  <c r="AD276" i="3"/>
  <c r="AD284" i="3"/>
  <c r="AD292" i="3"/>
  <c r="AB294" i="3"/>
  <c r="AJ294" i="3"/>
  <c r="AD300" i="3"/>
  <c r="AB302" i="3"/>
  <c r="AJ302" i="3"/>
  <c r="AA303" i="3"/>
  <c r="AI303" i="3"/>
  <c r="Z304" i="3"/>
  <c r="AH304" i="3"/>
  <c r="AG305" i="3"/>
  <c r="Z305" i="3"/>
  <c r="AH305" i="3"/>
  <c r="AD294" i="3"/>
  <c r="AD302" i="3"/>
  <c r="AC303" i="3"/>
  <c r="AK303" i="3"/>
  <c r="AB304" i="3"/>
  <c r="AJ304" i="3"/>
  <c r="AA305" i="3"/>
  <c r="AI305" i="3"/>
  <c r="AD303" i="3"/>
  <c r="AC304" i="3"/>
  <c r="AK304" i="3"/>
  <c r="AB305" i="3"/>
  <c r="AJ305" i="3"/>
  <c r="AD304" i="3"/>
  <c r="AC305" i="3"/>
  <c r="AK305" i="3"/>
  <c r="AD305" i="3"/>
  <c r="AK242" i="3"/>
  <c r="AC242" i="3"/>
  <c r="AJ242" i="3"/>
  <c r="AB242" i="3"/>
  <c r="AI242" i="3"/>
  <c r="AA242" i="3"/>
  <c r="AH242" i="3"/>
  <c r="AL242" i="3"/>
  <c r="AF242" i="3"/>
  <c r="AE242" i="3"/>
  <c r="AD250" i="3"/>
  <c r="AL250" i="3"/>
  <c r="AD244" i="3"/>
  <c r="AG249" i="3"/>
  <c r="AF250" i="3"/>
  <c r="AE251" i="3"/>
  <c r="AD252" i="3"/>
  <c r="AL252" i="3"/>
  <c r="AD243" i="3"/>
  <c r="AF243" i="3"/>
  <c r="AD245" i="3"/>
  <c r="AL245" i="3"/>
  <c r="AD251" i="3"/>
  <c r="AE243" i="3"/>
  <c r="AL244" i="3"/>
  <c r="AE244" i="3"/>
  <c r="Z249" i="3"/>
  <c r="AG250" i="3"/>
  <c r="AF251" i="3"/>
  <c r="AE252" i="3"/>
  <c r="AF244" i="3"/>
  <c r="AE245" i="3"/>
  <c r="AD246" i="3"/>
  <c r="AC247" i="3"/>
  <c r="AK247" i="3"/>
  <c r="AB248" i="3"/>
  <c r="AJ248" i="3"/>
  <c r="AI249" i="3"/>
  <c r="Z250" i="3"/>
  <c r="AG251" i="3"/>
  <c r="AF252" i="3"/>
  <c r="AF249" i="3"/>
  <c r="AE250" i="3"/>
  <c r="AL251" i="3"/>
  <c r="AH243" i="3"/>
  <c r="AG244" i="3"/>
  <c r="AF245" i="3"/>
  <c r="AD247" i="3"/>
  <c r="AC248" i="3"/>
  <c r="AK248" i="3"/>
  <c r="AB249" i="3"/>
  <c r="AJ249" i="3"/>
  <c r="AI250" i="3"/>
  <c r="Z251" i="3"/>
  <c r="AG252" i="3"/>
  <c r="AL243" i="3"/>
  <c r="AA243" i="3"/>
  <c r="Z244" i="3"/>
  <c r="AD248" i="3"/>
  <c r="AC249" i="3"/>
  <c r="AK249" i="3"/>
  <c r="AB250" i="3"/>
  <c r="AJ250" i="3"/>
  <c r="Z252" i="3"/>
  <c r="AD249" i="3"/>
  <c r="AC250" i="3"/>
  <c r="G393" i="2"/>
  <c r="Q22" i="1"/>
  <c r="J393" i="2" l="1"/>
  <c r="W300" i="3"/>
  <c r="X261" i="3"/>
  <c r="W276" i="3"/>
  <c r="X294" i="3"/>
  <c r="X244" i="3"/>
  <c r="X260" i="3"/>
  <c r="X302" i="3"/>
  <c r="Y106" i="3"/>
  <c r="X282" i="3"/>
  <c r="X300" i="3"/>
  <c r="Y88" i="3"/>
  <c r="W260" i="3"/>
  <c r="X298" i="3"/>
  <c r="Y73" i="3"/>
  <c r="Y92" i="3"/>
  <c r="Y93" i="3"/>
  <c r="Y94" i="3"/>
  <c r="Y95" i="3"/>
  <c r="Y74" i="3"/>
  <c r="Y98" i="3"/>
  <c r="Y63" i="3"/>
  <c r="Y78" i="3"/>
  <c r="Y107" i="3"/>
  <c r="Y101" i="3"/>
  <c r="Y108" i="3"/>
  <c r="Y102" i="3"/>
  <c r="Y83" i="3"/>
  <c r="Y91" i="3"/>
  <c r="Y110" i="3"/>
  <c r="Y77" i="3"/>
  <c r="Y111" i="3"/>
  <c r="Y100" i="3"/>
  <c r="Y109" i="3"/>
  <c r="Y103" i="3"/>
  <c r="Y90" i="3"/>
  <c r="Y86" i="3"/>
  <c r="Y79" i="3"/>
  <c r="Y99" i="3"/>
  <c r="Y87" i="3"/>
  <c r="Y75" i="3"/>
  <c r="Y80" i="3"/>
  <c r="Y89" i="3"/>
  <c r="Y16" i="3"/>
  <c r="Y76" i="3"/>
  <c r="Y84" i="3"/>
  <c r="Y105" i="3"/>
  <c r="Y82" i="3"/>
  <c r="Y85" i="3"/>
  <c r="Y97" i="3"/>
  <c r="Y96" i="3"/>
  <c r="Y81" i="3"/>
  <c r="Y72" i="3"/>
  <c r="W302" i="3"/>
  <c r="X266" i="3"/>
  <c r="X290" i="3"/>
  <c r="W298" i="3"/>
  <c r="X305" i="3"/>
  <c r="Y104" i="3"/>
  <c r="W252" i="3"/>
  <c r="W292" i="3"/>
  <c r="W307" i="3"/>
  <c r="X307" i="3"/>
  <c r="X304" i="3"/>
  <c r="W294" i="3"/>
  <c r="W282" i="3"/>
  <c r="W258" i="3"/>
  <c r="X284" i="3"/>
  <c r="X276" i="3"/>
  <c r="X292" i="3"/>
  <c r="X303" i="3"/>
  <c r="W301" i="3"/>
  <c r="W303" i="3"/>
  <c r="X296" i="3"/>
  <c r="X285" i="3"/>
  <c r="W295" i="3"/>
  <c r="X254" i="3"/>
  <c r="W299" i="3"/>
  <c r="X288" i="3"/>
  <c r="X280" i="3"/>
  <c r="W297" i="3"/>
  <c r="X258" i="3"/>
  <c r="W284" i="3"/>
  <c r="W289" i="3"/>
  <c r="W266" i="3"/>
  <c r="X293" i="3"/>
  <c r="W283" i="3"/>
  <c r="W281" i="3"/>
  <c r="X279" i="3"/>
  <c r="X255" i="3"/>
  <c r="W254" i="3"/>
  <c r="W277" i="3"/>
  <c r="X281" i="3"/>
  <c r="W244" i="3"/>
  <c r="X289" i="3"/>
  <c r="W290" i="3"/>
  <c r="W261" i="3"/>
  <c r="X295" i="3"/>
  <c r="W286" i="3"/>
  <c r="W278" i="3"/>
  <c r="W285" i="3"/>
  <c r="W293" i="3"/>
  <c r="X297" i="3"/>
  <c r="X299" i="3"/>
  <c r="W279" i="3"/>
  <c r="X291" i="3"/>
  <c r="X283" i="3"/>
  <c r="X275" i="3"/>
  <c r="W304" i="3"/>
  <c r="W287" i="3"/>
  <c r="X301" i="3"/>
  <c r="X287" i="3"/>
  <c r="X257" i="3"/>
  <c r="W291" i="3"/>
  <c r="W275" i="3"/>
  <c r="X286" i="3"/>
  <c r="W296" i="3"/>
  <c r="W257" i="3"/>
  <c r="X278" i="3"/>
  <c r="W255" i="3"/>
  <c r="X277" i="3"/>
  <c r="W305" i="3"/>
  <c r="W288" i="3"/>
  <c r="W280" i="3"/>
  <c r="X252" i="3"/>
  <c r="N22" i="1"/>
  <c r="L655" i="2"/>
  <c r="L654" i="2"/>
  <c r="L653" i="2"/>
  <c r="L652" i="2"/>
  <c r="L651" i="2"/>
  <c r="L650" i="2"/>
  <c r="L649" i="2"/>
  <c r="L648" i="2"/>
  <c r="L647" i="2"/>
  <c r="L646" i="2"/>
  <c r="L645" i="2"/>
  <c r="L644" i="2"/>
  <c r="L643" i="2"/>
  <c r="L642" i="2"/>
  <c r="L641" i="2"/>
  <c r="L640" i="2"/>
  <c r="L639" i="2"/>
  <c r="L638" i="2"/>
  <c r="L637" i="2"/>
  <c r="L636" i="2"/>
  <c r="L635" i="2"/>
  <c r="L634" i="2"/>
  <c r="L633" i="2"/>
  <c r="L632" i="2"/>
  <c r="L555" i="2"/>
  <c r="L630" i="2"/>
  <c r="L629" i="2"/>
  <c r="L628" i="2"/>
  <c r="L627" i="2"/>
  <c r="L626" i="2"/>
  <c r="L625" i="2"/>
  <c r="L603" i="2"/>
  <c r="L602" i="2"/>
  <c r="L601" i="2"/>
  <c r="L600" i="2"/>
  <c r="L599" i="2"/>
  <c r="L598" i="2"/>
  <c r="L597" i="2"/>
  <c r="L596" i="2"/>
  <c r="L551" i="2"/>
  <c r="L550" i="2"/>
  <c r="L549" i="2"/>
  <c r="L469" i="2"/>
  <c r="L506" i="2"/>
  <c r="L505" i="2"/>
  <c r="L504" i="2"/>
  <c r="L503" i="2"/>
  <c r="L502" i="2"/>
  <c r="L501" i="2"/>
  <c r="L500" i="2"/>
  <c r="L499" i="2"/>
  <c r="L498" i="2"/>
  <c r="L497" i="2"/>
  <c r="L496" i="2"/>
  <c r="L495" i="2"/>
  <c r="L468" i="2"/>
  <c r="L467" i="2"/>
  <c r="L466" i="2"/>
  <c r="L465" i="2"/>
  <c r="L464" i="2"/>
  <c r="L463" i="2"/>
  <c r="L462" i="2"/>
  <c r="L461" i="2"/>
  <c r="L460" i="2"/>
  <c r="L459" i="2"/>
  <c r="L458" i="2"/>
  <c r="L400" i="2"/>
  <c r="L399" i="2"/>
  <c r="L398" i="2"/>
  <c r="L397" i="2"/>
  <c r="L456" i="2"/>
  <c r="L455" i="2"/>
  <c r="L454" i="2"/>
  <c r="L453" i="2"/>
  <c r="L452" i="2"/>
  <c r="L451" i="2"/>
  <c r="L450" i="2"/>
  <c r="L449" i="2"/>
  <c r="L448" i="2"/>
  <c r="L447" i="2"/>
  <c r="L446" i="2"/>
  <c r="L445" i="2"/>
  <c r="L444" i="2"/>
  <c r="L443" i="2"/>
  <c r="L442" i="2"/>
  <c r="L441" i="2"/>
  <c r="L440" i="2"/>
  <c r="L439" i="2"/>
  <c r="L438" i="2"/>
  <c r="L437" i="2"/>
  <c r="L436" i="2"/>
  <c r="L435" i="2"/>
  <c r="L434" i="2"/>
  <c r="L433" i="2"/>
  <c r="L432" i="2"/>
  <c r="L431" i="2"/>
  <c r="L430" i="2"/>
  <c r="L429" i="2"/>
  <c r="L428" i="2"/>
  <c r="L427" i="2"/>
  <c r="L426" i="2"/>
  <c r="L425" i="2"/>
  <c r="L419" i="2"/>
  <c r="L418" i="2"/>
  <c r="L417" i="2"/>
  <c r="L416" i="2"/>
  <c r="L415" i="2"/>
  <c r="L414" i="2"/>
  <c r="L413" i="2"/>
  <c r="L412" i="2"/>
  <c r="L402" i="2"/>
  <c r="L401" i="2"/>
  <c r="L393" i="2"/>
  <c r="L392" i="2"/>
  <c r="L391" i="2"/>
  <c r="L302" i="2"/>
  <c r="L301" i="2"/>
  <c r="L300" i="2"/>
  <c r="L299" i="2"/>
  <c r="L298" i="2"/>
  <c r="L297" i="2"/>
  <c r="L296" i="2"/>
  <c r="L295" i="2"/>
  <c r="L294" i="2"/>
  <c r="L293" i="2"/>
  <c r="L292" i="2"/>
  <c r="L291" i="2"/>
  <c r="L290" i="2"/>
  <c r="L289" i="2"/>
  <c r="L288" i="2"/>
  <c r="L287" i="2"/>
  <c r="L286" i="2"/>
  <c r="L285" i="2"/>
  <c r="L284" i="2"/>
  <c r="L283" i="2"/>
  <c r="L282" i="2"/>
  <c r="L281" i="2"/>
  <c r="L280" i="2"/>
  <c r="L279" i="2"/>
  <c r="L278" i="2"/>
  <c r="L277" i="2"/>
  <c r="L276" i="2"/>
  <c r="L275" i="2"/>
  <c r="L273" i="2"/>
  <c r="L247" i="2"/>
  <c r="L272" i="2"/>
  <c r="L263" i="2"/>
  <c r="L262" i="2"/>
  <c r="L261" i="2"/>
  <c r="L246" i="2"/>
  <c r="L245" i="2"/>
  <c r="L244" i="2"/>
  <c r="L243" i="2"/>
  <c r="L242" i="2"/>
  <c r="L241" i="2"/>
  <c r="L240" i="2"/>
  <c r="L239" i="2"/>
  <c r="L238" i="2"/>
  <c r="L237" i="2"/>
  <c r="L236" i="2"/>
  <c r="L235" i="2"/>
  <c r="L234" i="2"/>
  <c r="L233" i="2"/>
  <c r="L232" i="2"/>
  <c r="L231" i="2"/>
  <c r="L230" i="2"/>
  <c r="L229" i="2"/>
  <c r="L228" i="2"/>
  <c r="L227" i="2"/>
  <c r="L226" i="2"/>
  <c r="L225" i="2"/>
  <c r="L224" i="2"/>
  <c r="L223" i="2"/>
  <c r="L222" i="2"/>
  <c r="L221" i="2"/>
  <c r="L220" i="2"/>
  <c r="L219" i="2"/>
  <c r="L218" i="2"/>
  <c r="L217" i="2"/>
  <c r="L216" i="2"/>
  <c r="L215" i="2"/>
  <c r="L214" i="2"/>
  <c r="L213" i="2"/>
  <c r="L212" i="2"/>
  <c r="L211" i="2"/>
  <c r="L210" i="2"/>
  <c r="L208" i="2"/>
  <c r="L207" i="2"/>
  <c r="L206" i="2"/>
  <c r="L205" i="2"/>
  <c r="L204" i="2"/>
  <c r="L203" i="2"/>
  <c r="L202" i="2"/>
  <c r="L201" i="2"/>
  <c r="L200" i="2"/>
  <c r="L199" i="2"/>
  <c r="L198" i="2"/>
  <c r="L197" i="2"/>
  <c r="L196" i="2"/>
  <c r="L195" i="2"/>
  <c r="L194" i="2"/>
  <c r="L193" i="2"/>
  <c r="L192" i="2"/>
  <c r="L191" i="2"/>
  <c r="L190" i="2"/>
  <c r="L189" i="2"/>
  <c r="L188" i="2"/>
  <c r="L187" i="2"/>
  <c r="L186" i="2"/>
  <c r="L185" i="2"/>
  <c r="L184" i="2"/>
  <c r="L183" i="2"/>
  <c r="L182" i="2"/>
  <c r="L181" i="2"/>
  <c r="L180" i="2"/>
  <c r="L179" i="2"/>
  <c r="L178" i="2"/>
  <c r="L177" i="2"/>
  <c r="L176" i="2"/>
  <c r="L175" i="2"/>
  <c r="L174" i="2"/>
  <c r="L173" i="2"/>
  <c r="L172" i="2"/>
  <c r="L171" i="2"/>
  <c r="L170" i="2"/>
  <c r="L169" i="2"/>
  <c r="L168" i="2"/>
  <c r="L167" i="2"/>
  <c r="L166" i="2"/>
  <c r="L165" i="2"/>
  <c r="L164" i="2"/>
  <c r="L163" i="2"/>
  <c r="L162" i="2"/>
  <c r="L161" i="2"/>
  <c r="L160" i="2"/>
  <c r="L159" i="2"/>
  <c r="L158" i="2"/>
  <c r="L157" i="2"/>
  <c r="L156" i="2"/>
  <c r="L155" i="2"/>
  <c r="L154" i="2"/>
  <c r="L153" i="2"/>
  <c r="L152" i="2"/>
  <c r="L150" i="2"/>
  <c r="L149" i="2"/>
  <c r="L148" i="2"/>
  <c r="L25" i="2"/>
  <c r="L7" i="2"/>
  <c r="L38" i="2"/>
  <c r="L147" i="2"/>
  <c r="L146" i="2"/>
  <c r="L145" i="2"/>
  <c r="L144" i="2"/>
  <c r="L143" i="2"/>
  <c r="L142" i="2"/>
  <c r="L141" i="2"/>
  <c r="L140" i="2"/>
  <c r="L139" i="2"/>
  <c r="L138" i="2"/>
  <c r="L137" i="2"/>
  <c r="L136" i="2"/>
  <c r="L135" i="2"/>
  <c r="L134" i="2"/>
  <c r="L133" i="2"/>
  <c r="L132" i="2"/>
  <c r="L131" i="2"/>
  <c r="L130" i="2"/>
  <c r="L96" i="2"/>
  <c r="L95" i="2"/>
  <c r="L94" i="2"/>
  <c r="L93" i="2"/>
  <c r="L92" i="2"/>
  <c r="L91" i="2"/>
  <c r="L90" i="2"/>
  <c r="L89" i="2"/>
  <c r="L88" i="2"/>
  <c r="L87" i="2"/>
  <c r="L86" i="2"/>
  <c r="L85" i="2"/>
  <c r="L84" i="2"/>
  <c r="L83" i="2"/>
  <c r="L82" i="2"/>
  <c r="L81" i="2"/>
  <c r="L80" i="2"/>
  <c r="L79" i="2"/>
  <c r="L78" i="2"/>
  <c r="L77" i="2"/>
  <c r="L76" i="2"/>
  <c r="L75" i="2"/>
  <c r="L74" i="2"/>
  <c r="L73" i="2"/>
  <c r="L72" i="2"/>
  <c r="L71" i="2"/>
  <c r="L70" i="2"/>
  <c r="L69" i="2"/>
  <c r="L68" i="2"/>
  <c r="L67" i="2"/>
  <c r="L66" i="2"/>
  <c r="L65" i="2"/>
  <c r="L64" i="2"/>
  <c r="L63" i="2"/>
  <c r="L62" i="2"/>
  <c r="L61" i="2"/>
  <c r="L60" i="2"/>
  <c r="L59" i="2"/>
  <c r="L58" i="2"/>
  <c r="L57" i="2"/>
  <c r="L56" i="2"/>
  <c r="L55" i="2"/>
  <c r="L54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7" i="2"/>
  <c r="L36" i="2"/>
  <c r="L24" i="2"/>
  <c r="L23" i="2"/>
  <c r="L6" i="2"/>
  <c r="L5" i="2"/>
  <c r="L4" i="2"/>
  <c r="L3" i="2"/>
  <c r="R400" i="2"/>
  <c r="X400" i="2" s="1"/>
  <c r="M400" i="2"/>
  <c r="R399" i="2"/>
  <c r="X399" i="2" s="1"/>
  <c r="M399" i="2"/>
  <c r="R398" i="2"/>
  <c r="M398" i="2"/>
  <c r="R397" i="2"/>
  <c r="M397" i="2"/>
  <c r="R456" i="2"/>
  <c r="X456" i="2" s="1"/>
  <c r="M456" i="2"/>
  <c r="R455" i="2"/>
  <c r="M455" i="2"/>
  <c r="R454" i="2"/>
  <c r="W454" i="2" s="1"/>
  <c r="M454" i="2"/>
  <c r="R453" i="2"/>
  <c r="W453" i="2" s="1"/>
  <c r="M453" i="2"/>
  <c r="R452" i="2"/>
  <c r="M452" i="2"/>
  <c r="R451" i="2"/>
  <c r="M451" i="2"/>
  <c r="R450" i="2"/>
  <c r="W450" i="2" s="1"/>
  <c r="M450" i="2"/>
  <c r="R449" i="2"/>
  <c r="W449" i="2" s="1"/>
  <c r="M449" i="2"/>
  <c r="R448" i="2"/>
  <c r="M448" i="2"/>
  <c r="R447" i="2"/>
  <c r="W447" i="2" s="1"/>
  <c r="M447" i="2"/>
  <c r="R446" i="2"/>
  <c r="W446" i="2" s="1"/>
  <c r="M446" i="2"/>
  <c r="R445" i="2"/>
  <c r="W445" i="2" s="1"/>
  <c r="M445" i="2"/>
  <c r="R444" i="2"/>
  <c r="M444" i="2"/>
  <c r="R443" i="2"/>
  <c r="W443" i="2" s="1"/>
  <c r="M443" i="2"/>
  <c r="R442" i="2"/>
  <c r="W442" i="2" s="1"/>
  <c r="M442" i="2"/>
  <c r="R441" i="2"/>
  <c r="W441" i="2" s="1"/>
  <c r="M441" i="2"/>
  <c r="R440" i="2"/>
  <c r="M440" i="2"/>
  <c r="R439" i="2"/>
  <c r="W439" i="2" s="1"/>
  <c r="M439" i="2"/>
  <c r="R438" i="2"/>
  <c r="W438" i="2" s="1"/>
  <c r="M438" i="2"/>
  <c r="R437" i="2"/>
  <c r="M437" i="2"/>
  <c r="R436" i="2"/>
  <c r="M436" i="2"/>
  <c r="R435" i="2"/>
  <c r="W435" i="2" s="1"/>
  <c r="M435" i="2"/>
  <c r="R434" i="2"/>
  <c r="W434" i="2" s="1"/>
  <c r="M434" i="2"/>
  <c r="R433" i="2"/>
  <c r="W433" i="2" s="1"/>
  <c r="M433" i="2"/>
  <c r="R432" i="2"/>
  <c r="M432" i="2"/>
  <c r="R431" i="2"/>
  <c r="W431" i="2" s="1"/>
  <c r="M431" i="2"/>
  <c r="R430" i="2"/>
  <c r="W430" i="2" s="1"/>
  <c r="M430" i="2"/>
  <c r="R429" i="2"/>
  <c r="W429" i="2" s="1"/>
  <c r="M429" i="2"/>
  <c r="R428" i="2"/>
  <c r="M428" i="2"/>
  <c r="R427" i="2"/>
  <c r="W427" i="2" s="1"/>
  <c r="M427" i="2"/>
  <c r="R426" i="2"/>
  <c r="W426" i="2" s="1"/>
  <c r="M426" i="2"/>
  <c r="R425" i="2"/>
  <c r="W425" i="2" s="1"/>
  <c r="M425" i="2"/>
  <c r="R424" i="2"/>
  <c r="M424" i="2"/>
  <c r="R423" i="2"/>
  <c r="W423" i="2" s="1"/>
  <c r="M423" i="2"/>
  <c r="R422" i="2"/>
  <c r="W422" i="2" s="1"/>
  <c r="M422" i="2"/>
  <c r="P85" i="1"/>
  <c r="Q85" i="1"/>
  <c r="R208" i="2"/>
  <c r="X208" i="2" s="1"/>
  <c r="M208" i="2"/>
  <c r="R207" i="2"/>
  <c r="M207" i="2"/>
  <c r="R206" i="2"/>
  <c r="X206" i="2" s="1"/>
  <c r="M206" i="2"/>
  <c r="R205" i="2"/>
  <c r="M205" i="2"/>
  <c r="R204" i="2"/>
  <c r="M204" i="2"/>
  <c r="R203" i="2"/>
  <c r="X203" i="2" s="1"/>
  <c r="M203" i="2"/>
  <c r="R202" i="2"/>
  <c r="W202" i="2" s="1"/>
  <c r="M202" i="2"/>
  <c r="R201" i="2"/>
  <c r="M201" i="2"/>
  <c r="R200" i="2"/>
  <c r="W200" i="2" s="1"/>
  <c r="M200" i="2"/>
  <c r="R199" i="2"/>
  <c r="W199" i="2" s="1"/>
  <c r="M199" i="2"/>
  <c r="R198" i="2"/>
  <c r="W198" i="2" s="1"/>
  <c r="M198" i="2"/>
  <c r="R197" i="2"/>
  <c r="W197" i="2" s="1"/>
  <c r="M197" i="2"/>
  <c r="R196" i="2"/>
  <c r="M196" i="2"/>
  <c r="R195" i="2"/>
  <c r="M195" i="2"/>
  <c r="R238" i="2"/>
  <c r="M238" i="2"/>
  <c r="R237" i="2"/>
  <c r="M237" i="2"/>
  <c r="R236" i="2"/>
  <c r="W236" i="2" s="1"/>
  <c r="M236" i="2"/>
  <c r="R235" i="2"/>
  <c r="W235" i="2" s="1"/>
  <c r="M235" i="2"/>
  <c r="R234" i="2"/>
  <c r="W234" i="2" s="1"/>
  <c r="M234" i="2"/>
  <c r="R233" i="2"/>
  <c r="W233" i="2" s="1"/>
  <c r="M233" i="2"/>
  <c r="R232" i="2"/>
  <c r="W232" i="2" s="1"/>
  <c r="M232" i="2"/>
  <c r="R231" i="2"/>
  <c r="M231" i="2"/>
  <c r="R230" i="2"/>
  <c r="W230" i="2" s="1"/>
  <c r="M230" i="2"/>
  <c r="R229" i="2"/>
  <c r="W229" i="2" s="1"/>
  <c r="M229" i="2"/>
  <c r="R228" i="2"/>
  <c r="W228" i="2" s="1"/>
  <c r="M228" i="2"/>
  <c r="R227" i="2"/>
  <c r="W227" i="2" s="1"/>
  <c r="M227" i="2"/>
  <c r="R226" i="2"/>
  <c r="W226" i="2" s="1"/>
  <c r="M226" i="2"/>
  <c r="R225" i="2"/>
  <c r="M225" i="2"/>
  <c r="R224" i="2"/>
  <c r="W224" i="2" s="1"/>
  <c r="M224" i="2"/>
  <c r="R223" i="2"/>
  <c r="W223" i="2" s="1"/>
  <c r="M223" i="2"/>
  <c r="R222" i="2"/>
  <c r="M222" i="2"/>
  <c r="R221" i="2"/>
  <c r="W221" i="2" s="1"/>
  <c r="M221" i="2"/>
  <c r="R220" i="2"/>
  <c r="W220" i="2" s="1"/>
  <c r="M220" i="2"/>
  <c r="R219" i="2"/>
  <c r="W219" i="2" s="1"/>
  <c r="M219" i="2"/>
  <c r="R218" i="2"/>
  <c r="M218" i="2"/>
  <c r="R217" i="2"/>
  <c r="W217" i="2" s="1"/>
  <c r="M217" i="2"/>
  <c r="R216" i="2"/>
  <c r="W216" i="2" s="1"/>
  <c r="M216" i="2"/>
  <c r="R215" i="2"/>
  <c r="W215" i="2" s="1"/>
  <c r="M215" i="2"/>
  <c r="R214" i="2"/>
  <c r="M214" i="2"/>
  <c r="R213" i="2"/>
  <c r="W213" i="2" s="1"/>
  <c r="M213" i="2"/>
  <c r="R212" i="2"/>
  <c r="W212" i="2" s="1"/>
  <c r="M212" i="2"/>
  <c r="R211" i="2"/>
  <c r="M211" i="2"/>
  <c r="R210" i="2"/>
  <c r="M210" i="2"/>
  <c r="R180" i="2"/>
  <c r="M180" i="2"/>
  <c r="R179" i="2"/>
  <c r="W179" i="2" s="1"/>
  <c r="M179" i="2"/>
  <c r="R178" i="2"/>
  <c r="W178" i="2" s="1"/>
  <c r="M178" i="2"/>
  <c r="R177" i="2"/>
  <c r="M177" i="2"/>
  <c r="R176" i="2"/>
  <c r="W176" i="2" s="1"/>
  <c r="M176" i="2"/>
  <c r="R175" i="2"/>
  <c r="M175" i="2"/>
  <c r="R174" i="2"/>
  <c r="W174" i="2" s="1"/>
  <c r="M174" i="2"/>
  <c r="R173" i="2"/>
  <c r="M173" i="2"/>
  <c r="R172" i="2"/>
  <c r="W172" i="2" s="1"/>
  <c r="M172" i="2"/>
  <c r="R171" i="2"/>
  <c r="W171" i="2" s="1"/>
  <c r="M171" i="2"/>
  <c r="R170" i="2"/>
  <c r="W170" i="2" s="1"/>
  <c r="M170" i="2"/>
  <c r="R169" i="2"/>
  <c r="W169" i="2" s="1"/>
  <c r="M169" i="2"/>
  <c r="R168" i="2"/>
  <c r="W168" i="2" s="1"/>
  <c r="M168" i="2"/>
  <c r="R167" i="2"/>
  <c r="W167" i="2" s="1"/>
  <c r="M167" i="2"/>
  <c r="R166" i="2"/>
  <c r="W166" i="2" s="1"/>
  <c r="M166" i="2"/>
  <c r="R165" i="2"/>
  <c r="W165" i="2" s="1"/>
  <c r="M165" i="2"/>
  <c r="R164" i="2"/>
  <c r="W164" i="2" s="1"/>
  <c r="M164" i="2"/>
  <c r="R246" i="2"/>
  <c r="M246" i="2"/>
  <c r="R245" i="2"/>
  <c r="W245" i="2" s="1"/>
  <c r="M245" i="2"/>
  <c r="R244" i="2"/>
  <c r="W244" i="2" s="1"/>
  <c r="M244" i="2"/>
  <c r="R243" i="2"/>
  <c r="W243" i="2" s="1"/>
  <c r="M243" i="2"/>
  <c r="R242" i="2"/>
  <c r="W242" i="2" s="1"/>
  <c r="M242" i="2"/>
  <c r="R241" i="2"/>
  <c r="W241" i="2" s="1"/>
  <c r="M241" i="2"/>
  <c r="X201" i="2" l="1"/>
  <c r="W201" i="2"/>
  <c r="X444" i="2"/>
  <c r="W444" i="2"/>
  <c r="X455" i="2"/>
  <c r="W455" i="2"/>
  <c r="X451" i="2"/>
  <c r="W451" i="2"/>
  <c r="X218" i="2"/>
  <c r="W218" i="2"/>
  <c r="X436" i="2"/>
  <c r="W436" i="2"/>
  <c r="X424" i="2"/>
  <c r="W424" i="2"/>
  <c r="X237" i="2"/>
  <c r="W237" i="2"/>
  <c r="X231" i="2"/>
  <c r="W231" i="2"/>
  <c r="X211" i="2"/>
  <c r="W211" i="2"/>
  <c r="X448" i="2"/>
  <c r="W448" i="2"/>
  <c r="X440" i="2"/>
  <c r="W440" i="2"/>
  <c r="X432" i="2"/>
  <c r="W432" i="2"/>
  <c r="X452" i="2"/>
  <c r="W452" i="2"/>
  <c r="X428" i="2"/>
  <c r="W428" i="2"/>
  <c r="X238" i="2"/>
  <c r="W238" i="2"/>
  <c r="X222" i="2"/>
  <c r="W222" i="2"/>
  <c r="X225" i="2"/>
  <c r="W225" i="2"/>
  <c r="X214" i="2"/>
  <c r="W214" i="2"/>
  <c r="X210" i="2"/>
  <c r="W210" i="2"/>
  <c r="X177" i="2"/>
  <c r="W177" i="2"/>
  <c r="X180" i="2"/>
  <c r="W180" i="2"/>
  <c r="X175" i="2"/>
  <c r="W175" i="2"/>
  <c r="X173" i="2"/>
  <c r="W173" i="2"/>
  <c r="X246" i="2"/>
  <c r="W246" i="2"/>
  <c r="U423" i="2"/>
  <c r="Y423" i="2" s="1"/>
  <c r="X423" i="2"/>
  <c r="U427" i="2"/>
  <c r="Y427" i="2" s="1"/>
  <c r="X427" i="2"/>
  <c r="U431" i="2"/>
  <c r="Y431" i="2" s="1"/>
  <c r="X431" i="2"/>
  <c r="U435" i="2"/>
  <c r="Y435" i="2" s="1"/>
  <c r="X435" i="2"/>
  <c r="U439" i="2"/>
  <c r="Y439" i="2" s="1"/>
  <c r="X439" i="2"/>
  <c r="U443" i="2"/>
  <c r="Y443" i="2" s="1"/>
  <c r="X443" i="2"/>
  <c r="U447" i="2"/>
  <c r="Y447" i="2" s="1"/>
  <c r="X447" i="2"/>
  <c r="U212" i="2"/>
  <c r="Y212" i="2" s="1"/>
  <c r="X212" i="2"/>
  <c r="V216" i="2"/>
  <c r="X216" i="2"/>
  <c r="U220" i="2"/>
  <c r="Y220" i="2" s="1"/>
  <c r="X220" i="2"/>
  <c r="V224" i="2"/>
  <c r="X224" i="2"/>
  <c r="V228" i="2"/>
  <c r="X228" i="2"/>
  <c r="X232" i="2"/>
  <c r="S236" i="2"/>
  <c r="X236" i="2"/>
  <c r="S196" i="2"/>
  <c r="X196" i="2"/>
  <c r="S200" i="2"/>
  <c r="X200" i="2"/>
  <c r="S204" i="2"/>
  <c r="X204" i="2"/>
  <c r="S245" i="2"/>
  <c r="X245" i="2"/>
  <c r="S174" i="2"/>
  <c r="X174" i="2"/>
  <c r="S178" i="2"/>
  <c r="X178" i="2"/>
  <c r="U213" i="2"/>
  <c r="Y213" i="2" s="1"/>
  <c r="X213" i="2"/>
  <c r="X217" i="2"/>
  <c r="S221" i="2"/>
  <c r="X221" i="2"/>
  <c r="S229" i="2"/>
  <c r="X229" i="2"/>
  <c r="U233" i="2"/>
  <c r="Y233" i="2" s="1"/>
  <c r="X233" i="2"/>
  <c r="X197" i="2"/>
  <c r="V205" i="2"/>
  <c r="X205" i="2"/>
  <c r="X425" i="2"/>
  <c r="X429" i="2"/>
  <c r="X433" i="2"/>
  <c r="V437" i="2"/>
  <c r="X437" i="2"/>
  <c r="X441" i="2"/>
  <c r="X445" i="2"/>
  <c r="X449" i="2"/>
  <c r="X453" i="2"/>
  <c r="V397" i="2"/>
  <c r="X397" i="2"/>
  <c r="X179" i="2"/>
  <c r="V226" i="2"/>
  <c r="X226" i="2"/>
  <c r="S230" i="2"/>
  <c r="X230" i="2"/>
  <c r="X234" i="2"/>
  <c r="X198" i="2"/>
  <c r="X202" i="2"/>
  <c r="X422" i="2"/>
  <c r="X426" i="2"/>
  <c r="X430" i="2"/>
  <c r="X434" i="2"/>
  <c r="X438" i="2"/>
  <c r="X442" i="2"/>
  <c r="X446" i="2"/>
  <c r="X450" i="2"/>
  <c r="U454" i="2"/>
  <c r="Y454" i="2" s="1"/>
  <c r="X454" i="2"/>
  <c r="T398" i="2"/>
  <c r="X398" i="2"/>
  <c r="X172" i="2"/>
  <c r="X176" i="2"/>
  <c r="X215" i="2"/>
  <c r="X219" i="2"/>
  <c r="V223" i="2"/>
  <c r="X223" i="2"/>
  <c r="V227" i="2"/>
  <c r="X227" i="2"/>
  <c r="V235" i="2"/>
  <c r="X235" i="2"/>
  <c r="U195" i="2"/>
  <c r="Y195" i="2" s="1"/>
  <c r="X195" i="2"/>
  <c r="U199" i="2"/>
  <c r="Y199" i="2" s="1"/>
  <c r="X199" i="2"/>
  <c r="V207" i="2"/>
  <c r="X207" i="2"/>
  <c r="V164" i="2"/>
  <c r="V169" i="2"/>
  <c r="S170" i="2"/>
  <c r="S244" i="2"/>
  <c r="S243" i="2"/>
  <c r="U167" i="2"/>
  <c r="Y167" i="2" s="1"/>
  <c r="U168" i="2"/>
  <c r="Y168" i="2" s="1"/>
  <c r="Y298" i="3"/>
  <c r="AO94" i="3" s="1"/>
  <c r="AP94" i="3" s="1"/>
  <c r="Y300" i="3"/>
  <c r="AO96" i="3" s="1"/>
  <c r="AP96" i="3" s="1"/>
  <c r="Z164" i="2"/>
  <c r="Y261" i="3"/>
  <c r="Y276" i="3"/>
  <c r="AO72" i="3" s="1"/>
  <c r="AP72" i="3" s="1"/>
  <c r="Y302" i="3"/>
  <c r="AO98" i="3" s="1"/>
  <c r="AP98" i="3" s="1"/>
  <c r="Y294" i="3"/>
  <c r="AO90" i="3" s="1"/>
  <c r="AP90" i="3" s="1"/>
  <c r="Y292" i="3"/>
  <c r="AO88" i="3" s="1"/>
  <c r="AP88" i="3" s="1"/>
  <c r="Y280" i="3"/>
  <c r="AO76" i="3" s="1"/>
  <c r="AP76" i="3" s="1"/>
  <c r="Y244" i="3"/>
  <c r="Y305" i="3"/>
  <c r="AO101" i="3" s="1"/>
  <c r="AP101" i="3" s="1"/>
  <c r="Y282" i="3"/>
  <c r="AO78" i="3" s="1"/>
  <c r="AP78" i="3" s="1"/>
  <c r="Y260" i="3"/>
  <c r="Y252" i="3"/>
  <c r="Y296" i="3"/>
  <c r="AO92" i="3" s="1"/>
  <c r="AP92" i="3" s="1"/>
  <c r="Y301" i="3"/>
  <c r="AO97" i="3" s="1"/>
  <c r="AP97" i="3" s="1"/>
  <c r="Y285" i="3"/>
  <c r="AO81" i="3" s="1"/>
  <c r="AP81" i="3" s="1"/>
  <c r="Y289" i="3"/>
  <c r="AO85" i="3" s="1"/>
  <c r="AP85" i="3" s="1"/>
  <c r="Y258" i="3"/>
  <c r="Y266" i="3"/>
  <c r="Y303" i="3"/>
  <c r="AO99" i="3" s="1"/>
  <c r="AP99" i="3" s="1"/>
  <c r="Y284" i="3"/>
  <c r="AO80" i="3" s="1"/>
  <c r="AP80" i="3" s="1"/>
  <c r="Y290" i="3"/>
  <c r="AO86" i="3" s="1"/>
  <c r="AP86" i="3" s="1"/>
  <c r="Y288" i="3"/>
  <c r="AO84" i="3" s="1"/>
  <c r="AP84" i="3" s="1"/>
  <c r="Y281" i="3"/>
  <c r="AO77" i="3" s="1"/>
  <c r="AP77" i="3" s="1"/>
  <c r="Y275" i="3"/>
  <c r="Z68" i="3"/>
  <c r="Y277" i="3"/>
  <c r="AO73" i="3" s="1"/>
  <c r="AP73" i="3" s="1"/>
  <c r="Y291" i="3"/>
  <c r="AO87" i="3" s="1"/>
  <c r="AP87" i="3" s="1"/>
  <c r="Y307" i="3"/>
  <c r="AO103" i="3" s="1"/>
  <c r="AP103" i="3" s="1"/>
  <c r="AG68" i="3"/>
  <c r="Y279" i="3"/>
  <c r="AO75" i="3" s="1"/>
  <c r="AP75" i="3" s="1"/>
  <c r="Y254" i="3"/>
  <c r="Y295" i="3"/>
  <c r="AO91" i="3" s="1"/>
  <c r="AP91" i="3" s="1"/>
  <c r="Y255" i="3"/>
  <c r="Y299" i="3"/>
  <c r="AO95" i="3" s="1"/>
  <c r="AP95" i="3" s="1"/>
  <c r="Y304" i="3"/>
  <c r="AO100" i="3" s="1"/>
  <c r="AP100" i="3" s="1"/>
  <c r="Y297" i="3"/>
  <c r="AO93" i="3" s="1"/>
  <c r="AP93" i="3" s="1"/>
  <c r="Y293" i="3"/>
  <c r="AO89" i="3" s="1"/>
  <c r="AP89" i="3" s="1"/>
  <c r="Y286" i="3"/>
  <c r="AO82" i="3" s="1"/>
  <c r="AP82" i="3" s="1"/>
  <c r="Y278" i="3"/>
  <c r="AO74" i="3" s="1"/>
  <c r="AP74" i="3" s="1"/>
  <c r="Y283" i="3"/>
  <c r="AO79" i="3" s="1"/>
  <c r="AP79" i="3" s="1"/>
  <c r="Y257" i="3"/>
  <c r="Y287" i="3"/>
  <c r="AO83" i="3" s="1"/>
  <c r="AP83" i="3" s="1"/>
  <c r="S397" i="2"/>
  <c r="S451" i="2"/>
  <c r="S422" i="2"/>
  <c r="S437" i="2"/>
  <c r="S441" i="2"/>
  <c r="U398" i="2"/>
  <c r="Y398" i="2" s="1"/>
  <c r="S445" i="2"/>
  <c r="S454" i="2"/>
  <c r="S431" i="2"/>
  <c r="S427" i="2"/>
  <c r="U430" i="2"/>
  <c r="Y430" i="2" s="1"/>
  <c r="S453" i="2"/>
  <c r="U426" i="2"/>
  <c r="Y426" i="2" s="1"/>
  <c r="S438" i="2"/>
  <c r="S399" i="2"/>
  <c r="S449" i="2"/>
  <c r="S434" i="2"/>
  <c r="S442" i="2"/>
  <c r="S455" i="2"/>
  <c r="U442" i="2"/>
  <c r="Y442" i="2" s="1"/>
  <c r="U438" i="2"/>
  <c r="Y438" i="2" s="1"/>
  <c r="S439" i="2"/>
  <c r="S450" i="2"/>
  <c r="V398" i="2"/>
  <c r="T399" i="2"/>
  <c r="S430" i="2"/>
  <c r="U450" i="2"/>
  <c r="Y450" i="2" s="1"/>
  <c r="V399" i="2"/>
  <c r="S429" i="2"/>
  <c r="S443" i="2"/>
  <c r="U422" i="2"/>
  <c r="Y422" i="2" s="1"/>
  <c r="S423" i="2"/>
  <c r="U434" i="2"/>
  <c r="Y434" i="2" s="1"/>
  <c r="S435" i="2"/>
  <c r="S446" i="2"/>
  <c r="S398" i="2"/>
  <c r="S426" i="2"/>
  <c r="S433" i="2"/>
  <c r="U446" i="2"/>
  <c r="Y446" i="2" s="1"/>
  <c r="S447" i="2"/>
  <c r="S424" i="2"/>
  <c r="S428" i="2"/>
  <c r="S432" i="2"/>
  <c r="S436" i="2"/>
  <c r="S440" i="2"/>
  <c r="S444" i="2"/>
  <c r="S448" i="2"/>
  <c r="U451" i="2"/>
  <c r="Y451" i="2" s="1"/>
  <c r="S452" i="2"/>
  <c r="U455" i="2"/>
  <c r="Y455" i="2" s="1"/>
  <c r="S456" i="2"/>
  <c r="U399" i="2"/>
  <c r="Y399" i="2" s="1"/>
  <c r="S400" i="2"/>
  <c r="T456" i="2"/>
  <c r="T400" i="2"/>
  <c r="U428" i="2"/>
  <c r="Y428" i="2" s="1"/>
  <c r="U432" i="2"/>
  <c r="Y432" i="2" s="1"/>
  <c r="U436" i="2"/>
  <c r="Y436" i="2" s="1"/>
  <c r="U440" i="2"/>
  <c r="Y440" i="2" s="1"/>
  <c r="U444" i="2"/>
  <c r="Y444" i="2" s="1"/>
  <c r="U448" i="2"/>
  <c r="Y448" i="2" s="1"/>
  <c r="U452" i="2"/>
  <c r="Y452" i="2" s="1"/>
  <c r="U456" i="2"/>
  <c r="Y456" i="2" s="1"/>
  <c r="U400" i="2"/>
  <c r="Y400" i="2" s="1"/>
  <c r="U424" i="2"/>
  <c r="Y424" i="2" s="1"/>
  <c r="S425" i="2"/>
  <c r="T437" i="2"/>
  <c r="V456" i="2"/>
  <c r="T397" i="2"/>
  <c r="V400" i="2"/>
  <c r="U425" i="2"/>
  <c r="Y425" i="2" s="1"/>
  <c r="U429" i="2"/>
  <c r="Y429" i="2" s="1"/>
  <c r="U433" i="2"/>
  <c r="Y433" i="2" s="1"/>
  <c r="U437" i="2"/>
  <c r="Y437" i="2" s="1"/>
  <c r="U441" i="2"/>
  <c r="Y441" i="2" s="1"/>
  <c r="U445" i="2"/>
  <c r="Y445" i="2" s="1"/>
  <c r="U449" i="2"/>
  <c r="Y449" i="2" s="1"/>
  <c r="U453" i="2"/>
  <c r="Y453" i="2" s="1"/>
  <c r="U397" i="2"/>
  <c r="Y397" i="2" s="1"/>
  <c r="V196" i="2"/>
  <c r="S246" i="2"/>
  <c r="U176" i="2"/>
  <c r="Y176" i="2" s="1"/>
  <c r="V171" i="2"/>
  <c r="T205" i="2"/>
  <c r="U202" i="2"/>
  <c r="Y202" i="2" s="1"/>
  <c r="S179" i="2"/>
  <c r="S199" i="2"/>
  <c r="V168" i="2"/>
  <c r="V213" i="2"/>
  <c r="U196" i="2"/>
  <c r="Y196" i="2" s="1"/>
  <c r="T204" i="2"/>
  <c r="U204" i="2"/>
  <c r="Y204" i="2" s="1"/>
  <c r="U200" i="2"/>
  <c r="Y200" i="2" s="1"/>
  <c r="S205" i="2"/>
  <c r="S227" i="2"/>
  <c r="U224" i="2"/>
  <c r="Y224" i="2" s="1"/>
  <c r="S219" i="2"/>
  <c r="S217" i="2"/>
  <c r="U217" i="2"/>
  <c r="Y217" i="2" s="1"/>
  <c r="S225" i="2"/>
  <c r="S210" i="2"/>
  <c r="V167" i="2"/>
  <c r="S166" i="2"/>
  <c r="U229" i="2"/>
  <c r="Y229" i="2" s="1"/>
  <c r="U174" i="2"/>
  <c r="Y174" i="2" s="1"/>
  <c r="S234" i="2"/>
  <c r="U230" i="2"/>
  <c r="Y230" i="2" s="1"/>
  <c r="U234" i="2"/>
  <c r="Y234" i="2" s="1"/>
  <c r="V229" i="2"/>
  <c r="V230" i="2"/>
  <c r="V233" i="2"/>
  <c r="V236" i="2"/>
  <c r="S169" i="2"/>
  <c r="S211" i="2"/>
  <c r="U216" i="2"/>
  <c r="Y216" i="2" s="1"/>
  <c r="V217" i="2"/>
  <c r="U221" i="2"/>
  <c r="Y221" i="2" s="1"/>
  <c r="U226" i="2"/>
  <c r="Y226" i="2" s="1"/>
  <c r="V234" i="2"/>
  <c r="T195" i="2"/>
  <c r="T206" i="2"/>
  <c r="U244" i="2"/>
  <c r="Y244" i="2" s="1"/>
  <c r="U210" i="2"/>
  <c r="Y210" i="2" s="1"/>
  <c r="S215" i="2"/>
  <c r="V221" i="2"/>
  <c r="U225" i="2"/>
  <c r="Y225" i="2" s="1"/>
  <c r="V195" i="2"/>
  <c r="S164" i="2"/>
  <c r="S175" i="2"/>
  <c r="S223" i="2"/>
  <c r="U208" i="2"/>
  <c r="Y208" i="2" s="1"/>
  <c r="S167" i="2"/>
  <c r="S171" i="2"/>
  <c r="S172" i="2"/>
  <c r="U180" i="2"/>
  <c r="Y180" i="2" s="1"/>
  <c r="S213" i="2"/>
  <c r="S233" i="2"/>
  <c r="U198" i="2"/>
  <c r="Y198" i="2" s="1"/>
  <c r="V204" i="2"/>
  <c r="V208" i="2"/>
  <c r="U164" i="2"/>
  <c r="Y164" i="2" s="1"/>
  <c r="U170" i="2"/>
  <c r="Y170" i="2" s="1"/>
  <c r="U178" i="2"/>
  <c r="Y178" i="2" s="1"/>
  <c r="U245" i="2"/>
  <c r="Y245" i="2" s="1"/>
  <c r="V170" i="2"/>
  <c r="U171" i="2"/>
  <c r="Y171" i="2" s="1"/>
  <c r="U172" i="2"/>
  <c r="Y172" i="2" s="1"/>
  <c r="S177" i="2"/>
  <c r="U197" i="2"/>
  <c r="Y197" i="2" s="1"/>
  <c r="U243" i="2"/>
  <c r="Y243" i="2" s="1"/>
  <c r="S242" i="2"/>
  <c r="U241" i="2"/>
  <c r="Y241" i="2" s="1"/>
  <c r="U242" i="2"/>
  <c r="Y242" i="2" s="1"/>
  <c r="S241" i="2"/>
  <c r="V165" i="2"/>
  <c r="U165" i="2"/>
  <c r="Y165" i="2" s="1"/>
  <c r="S165" i="2"/>
  <c r="U246" i="2"/>
  <c r="Y246" i="2" s="1"/>
  <c r="U166" i="2"/>
  <c r="Y166" i="2" s="1"/>
  <c r="U169" i="2"/>
  <c r="Y169" i="2" s="1"/>
  <c r="U175" i="2"/>
  <c r="Y175" i="2" s="1"/>
  <c r="V218" i="2"/>
  <c r="U218" i="2"/>
  <c r="Y218" i="2" s="1"/>
  <c r="S218" i="2"/>
  <c r="V166" i="2"/>
  <c r="S180" i="2"/>
  <c r="U173" i="2"/>
  <c r="Y173" i="2" s="1"/>
  <c r="S173" i="2"/>
  <c r="S168" i="2"/>
  <c r="S176" i="2"/>
  <c r="U177" i="2"/>
  <c r="Y177" i="2" s="1"/>
  <c r="U179" i="2"/>
  <c r="Y179" i="2" s="1"/>
  <c r="U231" i="2"/>
  <c r="Y231" i="2" s="1"/>
  <c r="V231" i="2"/>
  <c r="U201" i="2"/>
  <c r="Y201" i="2" s="1"/>
  <c r="S201" i="2"/>
  <c r="S231" i="2"/>
  <c r="S212" i="2"/>
  <c r="S220" i="2"/>
  <c r="S232" i="2"/>
  <c r="V232" i="2"/>
  <c r="U232" i="2"/>
  <c r="Y232" i="2" s="1"/>
  <c r="V238" i="2"/>
  <c r="U238" i="2"/>
  <c r="Y238" i="2" s="1"/>
  <c r="S238" i="2"/>
  <c r="V212" i="2"/>
  <c r="S214" i="2"/>
  <c r="S222" i="2"/>
  <c r="S228" i="2"/>
  <c r="V211" i="2"/>
  <c r="U211" i="2"/>
  <c r="Y211" i="2" s="1"/>
  <c r="U214" i="2"/>
  <c r="Y214" i="2" s="1"/>
  <c r="U222" i="2"/>
  <c r="Y222" i="2" s="1"/>
  <c r="U228" i="2"/>
  <c r="Y228" i="2" s="1"/>
  <c r="V237" i="2"/>
  <c r="U237" i="2"/>
  <c r="Y237" i="2" s="1"/>
  <c r="S237" i="2"/>
  <c r="S216" i="2"/>
  <c r="V222" i="2"/>
  <c r="S224" i="2"/>
  <c r="S226" i="2"/>
  <c r="U235" i="2"/>
  <c r="Y235" i="2" s="1"/>
  <c r="S235" i="2"/>
  <c r="U215" i="2"/>
  <c r="Y215" i="2" s="1"/>
  <c r="U219" i="2"/>
  <c r="Y219" i="2" s="1"/>
  <c r="U223" i="2"/>
  <c r="Y223" i="2" s="1"/>
  <c r="U227" i="2"/>
  <c r="Y227" i="2" s="1"/>
  <c r="S203" i="2"/>
  <c r="S202" i="2"/>
  <c r="V203" i="2"/>
  <c r="V206" i="2"/>
  <c r="U206" i="2"/>
  <c r="Y206" i="2" s="1"/>
  <c r="S206" i="2"/>
  <c r="S197" i="2"/>
  <c r="S198" i="2"/>
  <c r="U207" i="2"/>
  <c r="Y207" i="2" s="1"/>
  <c r="T207" i="2"/>
  <c r="S207" i="2"/>
  <c r="U236" i="2"/>
  <c r="Y236" i="2" s="1"/>
  <c r="S195" i="2"/>
  <c r="T196" i="2"/>
  <c r="U205" i="2"/>
  <c r="Y205" i="2" s="1"/>
  <c r="U203" i="2"/>
  <c r="Y203" i="2" s="1"/>
  <c r="T203" i="2"/>
  <c r="S208" i="2"/>
  <c r="T208" i="2"/>
  <c r="R392" i="2"/>
  <c r="X392" i="2" s="1"/>
  <c r="M392" i="2"/>
  <c r="R273" i="2"/>
  <c r="X273" i="2" s="1"/>
  <c r="M273" i="2"/>
  <c r="R272" i="2"/>
  <c r="X272" i="2" s="1"/>
  <c r="M272" i="2"/>
  <c r="R393" i="2"/>
  <c r="M393" i="2"/>
  <c r="P28" i="1"/>
  <c r="P27" i="1"/>
  <c r="P18" i="1"/>
  <c r="P16" i="1"/>
  <c r="Q68" i="1"/>
  <c r="AG253" i="3"/>
  <c r="Z253" i="3"/>
  <c r="Q57" i="1"/>
  <c r="AG248" i="3"/>
  <c r="Z248" i="3"/>
  <c r="U393" i="2" l="1"/>
  <c r="Y393" i="2" s="1"/>
  <c r="X393" i="2"/>
  <c r="N85" i="1"/>
  <c r="S272" i="2"/>
  <c r="U272" i="2"/>
  <c r="Y272" i="2" s="1"/>
  <c r="S273" i="2"/>
  <c r="S393" i="2"/>
  <c r="V393" i="2"/>
  <c r="N68" i="1"/>
  <c r="U273" i="2"/>
  <c r="Y273" i="2" s="1"/>
  <c r="S392" i="2"/>
  <c r="U392" i="2"/>
  <c r="Y392" i="2" s="1"/>
  <c r="V392" i="2"/>
  <c r="E3" i="7"/>
  <c r="N57" i="1" l="1"/>
  <c r="AG71" i="3"/>
  <c r="Z71" i="3"/>
  <c r="AH270" i="3" l="1"/>
  <c r="X270" i="3" s="1"/>
  <c r="AA270" i="3"/>
  <c r="W270" i="3" s="1"/>
  <c r="AG54" i="3"/>
  <c r="Z54" i="3"/>
  <c r="AH264" i="3"/>
  <c r="X264" i="3" s="1"/>
  <c r="AA264" i="3"/>
  <c r="W264" i="3" s="1"/>
  <c r="AG70" i="3"/>
  <c r="Z70" i="3"/>
  <c r="AG58" i="3"/>
  <c r="Z58" i="3"/>
  <c r="AG26" i="3"/>
  <c r="Z26" i="3"/>
  <c r="AG52" i="3"/>
  <c r="X52" i="3" s="1"/>
  <c r="Z52" i="3"/>
  <c r="W52" i="3" s="1"/>
  <c r="AH17" i="3"/>
  <c r="X17" i="3" s="1"/>
  <c r="AA17" i="3"/>
  <c r="W17" i="3" s="1"/>
  <c r="AG29" i="3"/>
  <c r="Z29" i="3"/>
  <c r="AH25" i="3"/>
  <c r="AA25" i="3"/>
  <c r="AG50" i="3"/>
  <c r="Z50" i="3"/>
  <c r="AG25" i="3"/>
  <c r="Z25" i="3"/>
  <c r="AG40" i="3"/>
  <c r="Z40" i="3"/>
  <c r="AG12" i="3"/>
  <c r="X12" i="3" s="1"/>
  <c r="Z12" i="3"/>
  <c r="W12" i="3" s="1"/>
  <c r="AI19" i="3"/>
  <c r="AB19" i="3"/>
  <c r="AG34" i="3"/>
  <c r="Z34" i="3"/>
  <c r="AG22" i="3"/>
  <c r="Z22" i="3"/>
  <c r="AG246" i="3"/>
  <c r="X246" i="3" s="1"/>
  <c r="Z246" i="3"/>
  <c r="W246" i="3" s="1"/>
  <c r="AH269" i="3"/>
  <c r="AA269" i="3"/>
  <c r="AH18" i="3"/>
  <c r="Q28" i="1"/>
  <c r="Q27" i="1"/>
  <c r="Q26" i="1"/>
  <c r="Q21" i="1"/>
  <c r="Q18" i="1"/>
  <c r="AG20" i="3"/>
  <c r="X20" i="3" s="1"/>
  <c r="Z20" i="3"/>
  <c r="W20" i="3" s="1"/>
  <c r="Q16" i="1"/>
  <c r="AG13" i="3"/>
  <c r="X13" i="3" s="1"/>
  <c r="Z13" i="3"/>
  <c r="W13" i="3" s="1"/>
  <c r="AH58" i="3"/>
  <c r="AA58" i="3"/>
  <c r="G167" i="2" l="1"/>
  <c r="G578" i="2"/>
  <c r="J578" i="2"/>
  <c r="AB9" i="3"/>
  <c r="AI9" i="3"/>
  <c r="Y13" i="3"/>
  <c r="AG23" i="3"/>
  <c r="X23" i="3" s="1"/>
  <c r="AJ33" i="3"/>
  <c r="AA28" i="3"/>
  <c r="Z48" i="3"/>
  <c r="W48" i="3" s="1"/>
  <c r="AG48" i="3"/>
  <c r="X48" i="3" s="1"/>
  <c r="AH28" i="3"/>
  <c r="Z23" i="3"/>
  <c r="W23" i="3" s="1"/>
  <c r="AC33" i="3"/>
  <c r="AI10" i="3"/>
  <c r="AG6" i="3"/>
  <c r="X6" i="3" s="1"/>
  <c r="AH47" i="3"/>
  <c r="AA47" i="3"/>
  <c r="AB10" i="3"/>
  <c r="Z6" i="3"/>
  <c r="W6" i="3" s="1"/>
  <c r="G555" i="2"/>
  <c r="AG242" i="3"/>
  <c r="X242" i="3" s="1"/>
  <c r="Z242" i="3"/>
  <c r="W242" i="3" s="1"/>
  <c r="G303" i="2"/>
  <c r="AA253" i="3"/>
  <c r="W253" i="3" s="1"/>
  <c r="AH253" i="3"/>
  <c r="X253" i="3" s="1"/>
  <c r="G159" i="2"/>
  <c r="Z263" i="3"/>
  <c r="W263" i="3" s="1"/>
  <c r="AB57" i="3"/>
  <c r="AA38" i="3"/>
  <c r="AC34" i="3"/>
  <c r="X58" i="3"/>
  <c r="AA46" i="3"/>
  <c r="AA45" i="3"/>
  <c r="AI56" i="3"/>
  <c r="AI54" i="3"/>
  <c r="X54" i="3" s="1"/>
  <c r="AH46" i="3"/>
  <c r="AH45" i="3"/>
  <c r="AH38" i="3"/>
  <c r="AJ34" i="3"/>
  <c r="AI57" i="3"/>
  <c r="AC61" i="3"/>
  <c r="AC59" i="3"/>
  <c r="AG263" i="3"/>
  <c r="X263" i="3" s="1"/>
  <c r="Z4" i="3"/>
  <c r="AA34" i="3"/>
  <c r="AJ61" i="3"/>
  <c r="AJ59" i="3"/>
  <c r="AB56" i="3"/>
  <c r="AB54" i="3"/>
  <c r="W54" i="3" s="1"/>
  <c r="AG4" i="3"/>
  <c r="X4" i="3" s="1"/>
  <c r="AH34" i="3"/>
  <c r="AA250" i="3"/>
  <c r="W250" i="3" s="1"/>
  <c r="AA249" i="3"/>
  <c r="W249" i="3" s="1"/>
  <c r="AH250" i="3"/>
  <c r="X250" i="3" s="1"/>
  <c r="AH249" i="3"/>
  <c r="X249" i="3" s="1"/>
  <c r="W58" i="3"/>
  <c r="Z243" i="3"/>
  <c r="W243" i="3" s="1"/>
  <c r="AG243" i="3"/>
  <c r="X243" i="3" s="1"/>
  <c r="AA5" i="3"/>
  <c r="AH35" i="3"/>
  <c r="Z265" i="3"/>
  <c r="W265" i="3" s="1"/>
  <c r="G182" i="2"/>
  <c r="AH5" i="3"/>
  <c r="AA39" i="3"/>
  <c r="AB59" i="3"/>
  <c r="AC35" i="3"/>
  <c r="AG265" i="3"/>
  <c r="X265" i="3" s="1"/>
  <c r="Z14" i="3"/>
  <c r="W14" i="3" s="1"/>
  <c r="AJ35" i="3"/>
  <c r="AI59" i="3"/>
  <c r="AH39" i="3"/>
  <c r="AG14" i="3"/>
  <c r="X14" i="3" s="1"/>
  <c r="AA61" i="3"/>
  <c r="AH61" i="3"/>
  <c r="AA60" i="3"/>
  <c r="G275" i="2"/>
  <c r="AH60" i="3"/>
  <c r="AA30" i="3"/>
  <c r="G457" i="2"/>
  <c r="AH30" i="3"/>
  <c r="AA35" i="3"/>
  <c r="AH262" i="3"/>
  <c r="X262" i="3" s="1"/>
  <c r="G171" i="2"/>
  <c r="G169" i="2"/>
  <c r="G170" i="2"/>
  <c r="G455" i="2"/>
  <c r="G452" i="2"/>
  <c r="G445" i="2"/>
  <c r="G442" i="2"/>
  <c r="G438" i="2"/>
  <c r="G431" i="2"/>
  <c r="G427" i="2"/>
  <c r="G425" i="2"/>
  <c r="G421" i="2"/>
  <c r="G454" i="2"/>
  <c r="G451" i="2"/>
  <c r="G448" i="2"/>
  <c r="G444" i="2"/>
  <c r="G441" i="2"/>
  <c r="G437" i="2"/>
  <c r="G434" i="2"/>
  <c r="G430" i="2"/>
  <c r="G424" i="2"/>
  <c r="G450" i="2"/>
  <c r="G436" i="2"/>
  <c r="G429" i="2"/>
  <c r="G423" i="2"/>
  <c r="G453" i="2"/>
  <c r="G447" i="2"/>
  <c r="G440" i="2"/>
  <c r="G433" i="2"/>
  <c r="G426" i="2"/>
  <c r="G446" i="2"/>
  <c r="G439" i="2"/>
  <c r="G432" i="2"/>
  <c r="G456" i="2"/>
  <c r="G449" i="2"/>
  <c r="G443" i="2"/>
  <c r="G435" i="2"/>
  <c r="G428" i="2"/>
  <c r="G422" i="2"/>
  <c r="AH44" i="3"/>
  <c r="G300" i="2"/>
  <c r="G297" i="2"/>
  <c r="G293" i="2"/>
  <c r="G289" i="2"/>
  <c r="G285" i="2"/>
  <c r="G299" i="2"/>
  <c r="G298" i="2"/>
  <c r="G294" i="2"/>
  <c r="G288" i="2"/>
  <c r="G292" i="2"/>
  <c r="G286" i="2"/>
  <c r="G302" i="2"/>
  <c r="G296" i="2"/>
  <c r="G291" i="2"/>
  <c r="G287" i="2"/>
  <c r="G301" i="2"/>
  <c r="G295" i="2"/>
  <c r="G290" i="2"/>
  <c r="AI247" i="3"/>
  <c r="X247" i="3" s="1"/>
  <c r="G632" i="2"/>
  <c r="G633" i="2"/>
  <c r="G183" i="2"/>
  <c r="G185" i="2"/>
  <c r="G184" i="2"/>
  <c r="G193" i="2"/>
  <c r="G192" i="2"/>
  <c r="G163" i="2"/>
  <c r="G191" i="2"/>
  <c r="G130" i="2"/>
  <c r="G131" i="2"/>
  <c r="G132" i="2"/>
  <c r="AI65" i="3"/>
  <c r="X65" i="3" s="1"/>
  <c r="AH259" i="3"/>
  <c r="X259" i="3" s="1"/>
  <c r="G244" i="2"/>
  <c r="G243" i="2"/>
  <c r="AG56" i="3"/>
  <c r="G458" i="2"/>
  <c r="AB247" i="3"/>
  <c r="W247" i="3" s="1"/>
  <c r="AB65" i="3"/>
  <c r="W65" i="3" s="1"/>
  <c r="AA262" i="3"/>
  <c r="W262" i="3" s="1"/>
  <c r="AA44" i="3"/>
  <c r="AA259" i="3"/>
  <c r="W259" i="3" s="1"/>
  <c r="Z56" i="3"/>
  <c r="AG28" i="3"/>
  <c r="Z5" i="3"/>
  <c r="AG5" i="3"/>
  <c r="Z272" i="3"/>
  <c r="W272" i="3" s="1"/>
  <c r="Z28" i="3"/>
  <c r="Y246" i="3"/>
  <c r="Z42" i="3"/>
  <c r="W42" i="3" s="1"/>
  <c r="AG42" i="3"/>
  <c r="X42" i="3" s="1"/>
  <c r="Z21" i="3"/>
  <c r="AG272" i="3"/>
  <c r="X272" i="3" s="1"/>
  <c r="AG57" i="3"/>
  <c r="AH31" i="3"/>
  <c r="Z27" i="3"/>
  <c r="AG27" i="3"/>
  <c r="X27" i="3" s="1"/>
  <c r="AG53" i="3"/>
  <c r="AG62" i="3"/>
  <c r="AG21" i="3"/>
  <c r="X21" i="3" s="1"/>
  <c r="AA31" i="3"/>
  <c r="AG47" i="3"/>
  <c r="Z57" i="3"/>
  <c r="AG31" i="3"/>
  <c r="Z31" i="3"/>
  <c r="Z41" i="3"/>
  <c r="W41" i="3" s="1"/>
  <c r="AG45" i="3"/>
  <c r="AG41" i="3"/>
  <c r="X41" i="3" s="1"/>
  <c r="Z8" i="3"/>
  <c r="W8" i="3" s="1"/>
  <c r="Z274" i="3"/>
  <c r="Y270" i="3"/>
  <c r="Z53" i="3"/>
  <c r="Z47" i="3"/>
  <c r="Q39" i="2" s="1"/>
  <c r="Z67" i="3"/>
  <c r="W67" i="3" s="1"/>
  <c r="AB71" i="3"/>
  <c r="W71" i="3" s="1"/>
  <c r="AG67" i="3"/>
  <c r="X67" i="3" s="1"/>
  <c r="AI71" i="3"/>
  <c r="X71" i="3" s="1"/>
  <c r="Z62" i="3"/>
  <c r="Y264" i="3"/>
  <c r="X25" i="3"/>
  <c r="Y12" i="3"/>
  <c r="W25" i="3"/>
  <c r="Y52" i="3"/>
  <c r="Y17" i="3"/>
  <c r="AB269" i="3"/>
  <c r="W269" i="3" s="1"/>
  <c r="AA274" i="3"/>
  <c r="Z11" i="3"/>
  <c r="W11" i="3" s="1"/>
  <c r="AA15" i="3"/>
  <c r="W15" i="3" s="1"/>
  <c r="AH62" i="3"/>
  <c r="AG51" i="3"/>
  <c r="X51" i="3" s="1"/>
  <c r="Y20" i="3"/>
  <c r="AA49" i="3"/>
  <c r="Z30" i="3"/>
  <c r="AB68" i="3"/>
  <c r="AC44" i="3"/>
  <c r="AA248" i="3"/>
  <c r="W248" i="3" s="1"/>
  <c r="AH70" i="3"/>
  <c r="AG7" i="3"/>
  <c r="AJ44" i="3"/>
  <c r="AH49" i="3"/>
  <c r="AG30" i="3"/>
  <c r="AI68" i="3"/>
  <c r="AH256" i="3"/>
  <c r="X256" i="3" s="1"/>
  <c r="AG267" i="3"/>
  <c r="X267" i="3" s="1"/>
  <c r="AA36" i="3"/>
  <c r="Z43" i="3"/>
  <c r="AA271" i="3"/>
  <c r="W271" i="3" s="1"/>
  <c r="Z245" i="3"/>
  <c r="W245" i="3" s="1"/>
  <c r="AH15" i="3"/>
  <c r="X15" i="3" s="1"/>
  <c r="AG11" i="3"/>
  <c r="X11" i="3" s="1"/>
  <c r="AG46" i="3"/>
  <c r="AH7" i="3"/>
  <c r="Z267" i="3"/>
  <c r="W267" i="3" s="1"/>
  <c r="AA256" i="3"/>
  <c r="W256" i="3" s="1"/>
  <c r="AG43" i="3"/>
  <c r="X43" i="3" s="1"/>
  <c r="AH36" i="3"/>
  <c r="AG245" i="3"/>
  <c r="X245" i="3" s="1"/>
  <c r="AH271" i="3"/>
  <c r="X271" i="3" s="1"/>
  <c r="AA40" i="3"/>
  <c r="W40" i="3" s="1"/>
  <c r="AB32" i="3"/>
  <c r="W32" i="3" s="1"/>
  <c r="Z24" i="3"/>
  <c r="W24" i="3" s="1"/>
  <c r="Z45" i="3"/>
  <c r="AG19" i="3"/>
  <c r="X19" i="3" s="1"/>
  <c r="AH55" i="3"/>
  <c r="X55" i="3" s="1"/>
  <c r="Z7" i="3"/>
  <c r="AA70" i="3"/>
  <c r="AH248" i="3"/>
  <c r="X248" i="3" s="1"/>
  <c r="Z9" i="3"/>
  <c r="AA69" i="3"/>
  <c r="W69" i="3" s="1"/>
  <c r="AC70" i="3"/>
  <c r="AA64" i="3"/>
  <c r="W64" i="3" s="1"/>
  <c r="AA18" i="3"/>
  <c r="AH40" i="3"/>
  <c r="X40" i="3" s="1"/>
  <c r="AI32" i="3"/>
  <c r="X32" i="3" s="1"/>
  <c r="AG24" i="3"/>
  <c r="X24" i="3" s="1"/>
  <c r="AA251" i="3"/>
  <c r="W251" i="3" s="1"/>
  <c r="Z273" i="3"/>
  <c r="W273" i="3" s="1"/>
  <c r="AG66" i="3"/>
  <c r="X66" i="3" s="1"/>
  <c r="AH26" i="3"/>
  <c r="X26" i="3" s="1"/>
  <c r="AH274" i="3"/>
  <c r="AI269" i="3"/>
  <c r="X269" i="3" s="1"/>
  <c r="AH69" i="3"/>
  <c r="X69" i="3" s="1"/>
  <c r="AG9" i="3"/>
  <c r="AH64" i="3"/>
  <c r="X64" i="3" s="1"/>
  <c r="AJ70" i="3"/>
  <c r="AA29" i="3"/>
  <c r="W29" i="3" s="1"/>
  <c r="Z10" i="3"/>
  <c r="AH251" i="3"/>
  <c r="X251" i="3" s="1"/>
  <c r="AG273" i="3"/>
  <c r="X273" i="3" s="1"/>
  <c r="AG8" i="3"/>
  <c r="X8" i="3" s="1"/>
  <c r="Z46" i="3"/>
  <c r="AA7" i="3"/>
  <c r="Z60" i="3"/>
  <c r="AA37" i="3"/>
  <c r="AH29" i="3"/>
  <c r="X29" i="3" s="1"/>
  <c r="AG10" i="3"/>
  <c r="AB274" i="3"/>
  <c r="Z268" i="3"/>
  <c r="W268" i="3" s="1"/>
  <c r="AA22" i="3"/>
  <c r="W22" i="3" s="1"/>
  <c r="Z18" i="3"/>
  <c r="AG274" i="3"/>
  <c r="Z19" i="3"/>
  <c r="W19" i="3" s="1"/>
  <c r="AA55" i="3"/>
  <c r="W55" i="3" s="1"/>
  <c r="AH37" i="3"/>
  <c r="AG60" i="3"/>
  <c r="Z66" i="3"/>
  <c r="AA26" i="3"/>
  <c r="W26" i="3" s="1"/>
  <c r="AI274" i="3"/>
  <c r="AG268" i="3"/>
  <c r="X268" i="3" s="1"/>
  <c r="AG18" i="3"/>
  <c r="X18" i="3" s="1"/>
  <c r="AH22" i="3"/>
  <c r="X22" i="3" s="1"/>
  <c r="Z51" i="3"/>
  <c r="AA62" i="3"/>
  <c r="N82" i="1"/>
  <c r="O209" i="2" l="1"/>
  <c r="W4" i="3"/>
  <c r="Y4" i="3" s="1"/>
  <c r="Q406" i="2"/>
  <c r="Q404" i="2"/>
  <c r="Q409" i="2"/>
  <c r="Q410" i="2"/>
  <c r="Q411" i="2"/>
  <c r="Q407" i="2"/>
  <c r="Q405" i="2"/>
  <c r="Q408" i="2"/>
  <c r="Q403" i="2"/>
  <c r="W21" i="3"/>
  <c r="Q209" i="2"/>
  <c r="O622" i="2"/>
  <c r="O623" i="2"/>
  <c r="O624" i="2"/>
  <c r="W43" i="3"/>
  <c r="Y43" i="3" s="1"/>
  <c r="Q622" i="2"/>
  <c r="Q623" i="2"/>
  <c r="Q624" i="2"/>
  <c r="X10" i="3"/>
  <c r="J167" i="2"/>
  <c r="W9" i="3"/>
  <c r="X9" i="3"/>
  <c r="G173" i="2"/>
  <c r="J173" i="2"/>
  <c r="G172" i="2"/>
  <c r="J172" i="2"/>
  <c r="W28" i="3"/>
  <c r="G168" i="2"/>
  <c r="J168" i="2"/>
  <c r="Q612" i="2"/>
  <c r="W51" i="3"/>
  <c r="Y51" i="3" s="1"/>
  <c r="Q621" i="2"/>
  <c r="Q619" i="2"/>
  <c r="Q613" i="2"/>
  <c r="Q617" i="2"/>
  <c r="Q615" i="2"/>
  <c r="Q620" i="2"/>
  <c r="Q616" i="2"/>
  <c r="Q618" i="2"/>
  <c r="Q614" i="2"/>
  <c r="Y48" i="3"/>
  <c r="AO48" i="3" s="1"/>
  <c r="AP48" i="3" s="1"/>
  <c r="X28" i="3"/>
  <c r="Y23" i="3"/>
  <c r="W10" i="3"/>
  <c r="Q611" i="2"/>
  <c r="Q610" i="2"/>
  <c r="J555" i="2"/>
  <c r="J431" i="2"/>
  <c r="J183" i="2"/>
  <c r="J300" i="2"/>
  <c r="X47" i="3"/>
  <c r="Y6" i="3"/>
  <c r="W47" i="3"/>
  <c r="Y242" i="3"/>
  <c r="J631" i="2"/>
  <c r="G631" i="2"/>
  <c r="J303" i="2"/>
  <c r="J159" i="2"/>
  <c r="J359" i="2"/>
  <c r="G359" i="2"/>
  <c r="G358" i="2"/>
  <c r="J358" i="2"/>
  <c r="J344" i="2"/>
  <c r="G344" i="2"/>
  <c r="G356" i="2"/>
  <c r="J356" i="2"/>
  <c r="G349" i="2"/>
  <c r="J349" i="2"/>
  <c r="J342" i="2"/>
  <c r="G342" i="2"/>
  <c r="G340" i="2"/>
  <c r="J340" i="2"/>
  <c r="G353" i="2"/>
  <c r="J353" i="2"/>
  <c r="G346" i="2"/>
  <c r="J346" i="2"/>
  <c r="G341" i="2"/>
  <c r="J341" i="2"/>
  <c r="G339" i="2"/>
  <c r="J339" i="2"/>
  <c r="J351" i="2"/>
  <c r="G351" i="2"/>
  <c r="G345" i="2"/>
  <c r="J345" i="2"/>
  <c r="J343" i="2"/>
  <c r="G343" i="2"/>
  <c r="G355" i="2"/>
  <c r="J355" i="2"/>
  <c r="G348" i="2"/>
  <c r="J348" i="2"/>
  <c r="G347" i="2"/>
  <c r="J347" i="2"/>
  <c r="J357" i="2"/>
  <c r="G357" i="2"/>
  <c r="G354" i="2"/>
  <c r="J354" i="2"/>
  <c r="J352" i="2"/>
  <c r="G352" i="2"/>
  <c r="G350" i="2"/>
  <c r="J350" i="2"/>
  <c r="J441" i="2"/>
  <c r="J288" i="2"/>
  <c r="G310" i="2"/>
  <c r="J310" i="2"/>
  <c r="G319" i="2"/>
  <c r="J319" i="2"/>
  <c r="G338" i="2"/>
  <c r="J338" i="2"/>
  <c r="G307" i="2"/>
  <c r="J307" i="2"/>
  <c r="G317" i="2"/>
  <c r="J317" i="2"/>
  <c r="G325" i="2"/>
  <c r="J325" i="2"/>
  <c r="J328" i="2"/>
  <c r="G328" i="2"/>
  <c r="G321" i="2"/>
  <c r="J321" i="2"/>
  <c r="G312" i="2"/>
  <c r="J312" i="2"/>
  <c r="G308" i="2"/>
  <c r="J308" i="2"/>
  <c r="G336" i="2"/>
  <c r="J336" i="2"/>
  <c r="G337" i="2"/>
  <c r="J337" i="2"/>
  <c r="G329" i="2"/>
  <c r="J329" i="2"/>
  <c r="J324" i="2"/>
  <c r="G324" i="2"/>
  <c r="G332" i="2"/>
  <c r="J332" i="2"/>
  <c r="G309" i="2"/>
  <c r="J309" i="2"/>
  <c r="G311" i="2"/>
  <c r="J311" i="2"/>
  <c r="G323" i="2"/>
  <c r="J323" i="2"/>
  <c r="G326" i="2"/>
  <c r="J326" i="2"/>
  <c r="G304" i="2"/>
  <c r="J304" i="2"/>
  <c r="G330" i="2"/>
  <c r="J330" i="2"/>
  <c r="J335" i="2"/>
  <c r="G335" i="2"/>
  <c r="J327" i="2"/>
  <c r="G327" i="2"/>
  <c r="J306" i="2"/>
  <c r="G306" i="2"/>
  <c r="G331" i="2"/>
  <c r="J331" i="2"/>
  <c r="J318" i="2"/>
  <c r="G318" i="2"/>
  <c r="G315" i="2"/>
  <c r="J315" i="2"/>
  <c r="G314" i="2"/>
  <c r="J314" i="2"/>
  <c r="J334" i="2"/>
  <c r="G334" i="2"/>
  <c r="G316" i="2"/>
  <c r="J316" i="2"/>
  <c r="G320" i="2"/>
  <c r="J320" i="2"/>
  <c r="G333" i="2"/>
  <c r="J333" i="2"/>
  <c r="G305" i="2"/>
  <c r="J305" i="2"/>
  <c r="G313" i="2"/>
  <c r="J313" i="2"/>
  <c r="J322" i="2"/>
  <c r="G322" i="2"/>
  <c r="Y253" i="3"/>
  <c r="J184" i="2"/>
  <c r="J295" i="2"/>
  <c r="G553" i="2"/>
  <c r="J553" i="2"/>
  <c r="W27" i="3"/>
  <c r="Y27" i="3" s="1"/>
  <c r="J452" i="2"/>
  <c r="J170" i="2"/>
  <c r="J439" i="2"/>
  <c r="Y58" i="3"/>
  <c r="W46" i="3"/>
  <c r="X46" i="3"/>
  <c r="J456" i="2"/>
  <c r="J437" i="2"/>
  <c r="J423" i="2"/>
  <c r="J453" i="2"/>
  <c r="J432" i="2"/>
  <c r="J185" i="2"/>
  <c r="J287" i="2"/>
  <c r="Y249" i="3"/>
  <c r="G155" i="2"/>
  <c r="J155" i="2"/>
  <c r="X61" i="3"/>
  <c r="W56" i="3"/>
  <c r="X34" i="3"/>
  <c r="X45" i="3"/>
  <c r="W45" i="3"/>
  <c r="X56" i="3"/>
  <c r="Y250" i="3"/>
  <c r="W34" i="3"/>
  <c r="Y263" i="3"/>
  <c r="Y54" i="3"/>
  <c r="AO54" i="3" s="1"/>
  <c r="AP54" i="3" s="1"/>
  <c r="W61" i="3"/>
  <c r="J424" i="2"/>
  <c r="J433" i="2"/>
  <c r="J286" i="2"/>
  <c r="J171" i="2"/>
  <c r="J435" i="2"/>
  <c r="J454" i="2"/>
  <c r="J285" i="2"/>
  <c r="J301" i="2"/>
  <c r="J434" i="2"/>
  <c r="J425" i="2"/>
  <c r="J131" i="2"/>
  <c r="J275" i="2"/>
  <c r="J163" i="2"/>
  <c r="Y262" i="3"/>
  <c r="J447" i="2"/>
  <c r="J449" i="2"/>
  <c r="J292" i="2"/>
  <c r="J293" i="2"/>
  <c r="J193" i="2"/>
  <c r="Y14" i="3"/>
  <c r="J182" i="2"/>
  <c r="J294" i="2"/>
  <c r="J291" i="2"/>
  <c r="J440" i="2"/>
  <c r="Y243" i="3"/>
  <c r="Y265" i="3"/>
  <c r="W5" i="3"/>
  <c r="X30" i="3"/>
  <c r="W30" i="3"/>
  <c r="X5" i="3"/>
  <c r="W60" i="3"/>
  <c r="W35" i="3"/>
  <c r="X60" i="3"/>
  <c r="J457" i="2"/>
  <c r="X35" i="3"/>
  <c r="J192" i="2"/>
  <c r="Y247" i="3"/>
  <c r="J450" i="2"/>
  <c r="J302" i="2"/>
  <c r="J448" i="2"/>
  <c r="J446" i="2"/>
  <c r="J632" i="2"/>
  <c r="J191" i="2"/>
  <c r="J422" i="2"/>
  <c r="J442" i="2"/>
  <c r="J436" i="2"/>
  <c r="J298" i="2"/>
  <c r="J296" i="2"/>
  <c r="W44" i="3"/>
  <c r="Y259" i="3"/>
  <c r="X44" i="3"/>
  <c r="Y65" i="3"/>
  <c r="J429" i="2"/>
  <c r="J455" i="2"/>
  <c r="J445" i="2"/>
  <c r="J443" i="2"/>
  <c r="J428" i="2"/>
  <c r="J289" i="2"/>
  <c r="J132" i="2"/>
  <c r="J244" i="2"/>
  <c r="J633" i="2"/>
  <c r="J444" i="2"/>
  <c r="J426" i="2"/>
  <c r="J430" i="2"/>
  <c r="J438" i="2"/>
  <c r="J427" i="2"/>
  <c r="J421" i="2"/>
  <c r="J451" i="2"/>
  <c r="J458" i="2"/>
  <c r="J297" i="2"/>
  <c r="J290" i="2"/>
  <c r="J299" i="2"/>
  <c r="J169" i="2"/>
  <c r="J130" i="2"/>
  <c r="J243" i="2"/>
  <c r="W66" i="3"/>
  <c r="Y66" i="3" s="1"/>
  <c r="Y272" i="3"/>
  <c r="Y42" i="3"/>
  <c r="AO42" i="3" s="1"/>
  <c r="AP42" i="3" s="1"/>
  <c r="W62" i="3"/>
  <c r="X62" i="3"/>
  <c r="X31" i="3"/>
  <c r="W274" i="3"/>
  <c r="W31" i="3"/>
  <c r="Y8" i="3"/>
  <c r="Y41" i="3"/>
  <c r="Y251" i="3"/>
  <c r="Y71" i="3"/>
  <c r="AO71" i="3" s="1"/>
  <c r="AP71" i="3" s="1"/>
  <c r="Y67" i="3"/>
  <c r="Y25" i="3"/>
  <c r="Y269" i="3"/>
  <c r="Y271" i="3"/>
  <c r="Y267" i="3"/>
  <c r="AO63" i="3" s="1"/>
  <c r="AP63" i="3" s="1"/>
  <c r="Y273" i="3"/>
  <c r="Y11" i="3"/>
  <c r="Y29" i="3"/>
  <c r="Y69" i="3"/>
  <c r="Y15" i="3"/>
  <c r="Y24" i="3"/>
  <c r="Y32" i="3"/>
  <c r="W70" i="3"/>
  <c r="Y26" i="3"/>
  <c r="W7" i="3"/>
  <c r="Y256" i="3"/>
  <c r="AO52" i="3" s="1"/>
  <c r="AP52" i="3" s="1"/>
  <c r="Y268" i="3"/>
  <c r="Y55" i="3"/>
  <c r="X274" i="3"/>
  <c r="Y19" i="3"/>
  <c r="Y64" i="3"/>
  <c r="Y245" i="3"/>
  <c r="Y22" i="3"/>
  <c r="X7" i="3"/>
  <c r="W18" i="3"/>
  <c r="Y18" i="3" s="1"/>
  <c r="Y40" i="3"/>
  <c r="AO40" i="3" s="1"/>
  <c r="AP40" i="3" s="1"/>
  <c r="Y248" i="3"/>
  <c r="X70" i="3"/>
  <c r="N26" i="1"/>
  <c r="N28" i="1"/>
  <c r="N18" i="1"/>
  <c r="N16" i="1"/>
  <c r="N27" i="1"/>
  <c r="N21" i="1"/>
  <c r="R25" i="2"/>
  <c r="M25" i="2"/>
  <c r="R7" i="2"/>
  <c r="M7" i="2"/>
  <c r="R468" i="2"/>
  <c r="X468" i="2" s="1"/>
  <c r="M468" i="2"/>
  <c r="Q134" i="1"/>
  <c r="Q132" i="1"/>
  <c r="Q73" i="1"/>
  <c r="N39" i="2" l="1"/>
  <c r="N209" i="2"/>
  <c r="N403" i="2"/>
  <c r="O403" i="2"/>
  <c r="O411" i="2"/>
  <c r="O407" i="2"/>
  <c r="O408" i="2"/>
  <c r="O405" i="2"/>
  <c r="O404" i="2"/>
  <c r="O410" i="2"/>
  <c r="O409" i="2"/>
  <c r="O406" i="2"/>
  <c r="N411" i="2"/>
  <c r="N407" i="2"/>
  <c r="N404" i="2"/>
  <c r="N409" i="2"/>
  <c r="N406" i="2"/>
  <c r="N408" i="2"/>
  <c r="N410" i="2"/>
  <c r="N405" i="2"/>
  <c r="Y21" i="3"/>
  <c r="P209" i="2" s="1"/>
  <c r="O615" i="2"/>
  <c r="O39" i="2"/>
  <c r="T25" i="2"/>
  <c r="X25" i="2"/>
  <c r="S7" i="2"/>
  <c r="X7" i="2"/>
  <c r="P623" i="2"/>
  <c r="P624" i="2"/>
  <c r="P622" i="2"/>
  <c r="N622" i="2"/>
  <c r="N624" i="2"/>
  <c r="N623" i="2"/>
  <c r="O612" i="2"/>
  <c r="O613" i="2"/>
  <c r="O619" i="2"/>
  <c r="O620" i="2"/>
  <c r="O614" i="2"/>
  <c r="O617" i="2"/>
  <c r="O621" i="2"/>
  <c r="O616" i="2"/>
  <c r="O618" i="2"/>
  <c r="Y10" i="3"/>
  <c r="Y9" i="3"/>
  <c r="Y28" i="3"/>
  <c r="N612" i="2"/>
  <c r="AO51" i="3"/>
  <c r="AP51" i="3" s="1"/>
  <c r="N615" i="2"/>
  <c r="N616" i="2"/>
  <c r="N613" i="2"/>
  <c r="N618" i="2"/>
  <c r="N617" i="2"/>
  <c r="N621" i="2"/>
  <c r="N620" i="2"/>
  <c r="N614" i="2"/>
  <c r="N619" i="2"/>
  <c r="O611" i="2"/>
  <c r="O610" i="2"/>
  <c r="N610" i="2"/>
  <c r="N611" i="2"/>
  <c r="Y47" i="3"/>
  <c r="Y34" i="3"/>
  <c r="AO58" i="3"/>
  <c r="AP58" i="3" s="1"/>
  <c r="Y46" i="3"/>
  <c r="Y61" i="3"/>
  <c r="AO61" i="3" s="1"/>
  <c r="AP61" i="3" s="1"/>
  <c r="Y56" i="3"/>
  <c r="AO56" i="3" s="1"/>
  <c r="AP56" i="3" s="1"/>
  <c r="Y45" i="3"/>
  <c r="Y5" i="3"/>
  <c r="Y30" i="3"/>
  <c r="Y60" i="3"/>
  <c r="AO60" i="3" s="1"/>
  <c r="AP60" i="3" s="1"/>
  <c r="Y35" i="3"/>
  <c r="AO43" i="3"/>
  <c r="AP43" i="3" s="1"/>
  <c r="AO55" i="3"/>
  <c r="AP55" i="3" s="1"/>
  <c r="Y44" i="3"/>
  <c r="AO44" i="3" s="1"/>
  <c r="AP44" i="3" s="1"/>
  <c r="AO65" i="3"/>
  <c r="AP65" i="3" s="1"/>
  <c r="AO66" i="3"/>
  <c r="AP66" i="3" s="1"/>
  <c r="Y62" i="3"/>
  <c r="AO62" i="3" s="1"/>
  <c r="AP62" i="3" s="1"/>
  <c r="Y31" i="3"/>
  <c r="Y274" i="3"/>
  <c r="AO41" i="3"/>
  <c r="AP41" i="3" s="1"/>
  <c r="AO67" i="3"/>
  <c r="AP67" i="3" s="1"/>
  <c r="AO64" i="3"/>
  <c r="AP64" i="3" s="1"/>
  <c r="AO69" i="3"/>
  <c r="AP69" i="3" s="1"/>
  <c r="Y7" i="3"/>
  <c r="Y70" i="3"/>
  <c r="U7" i="2"/>
  <c r="Y7" i="2" s="1"/>
  <c r="U25" i="2"/>
  <c r="Y25" i="2" s="1"/>
  <c r="S25" i="2"/>
  <c r="V25" i="2"/>
  <c r="T7" i="2"/>
  <c r="V7" i="2"/>
  <c r="S468" i="2"/>
  <c r="U468" i="2"/>
  <c r="Y468" i="2" s="1"/>
  <c r="N73" i="1"/>
  <c r="P50" i="1"/>
  <c r="Q50" i="1"/>
  <c r="P403" i="2" l="1"/>
  <c r="P409" i="2"/>
  <c r="P411" i="2"/>
  <c r="P407" i="2"/>
  <c r="P406" i="2"/>
  <c r="P408" i="2"/>
  <c r="P404" i="2"/>
  <c r="P405" i="2"/>
  <c r="P410" i="2"/>
  <c r="AO47" i="3"/>
  <c r="AP47" i="3" s="1"/>
  <c r="P39" i="2"/>
  <c r="P615" i="2"/>
  <c r="P621" i="2"/>
  <c r="P619" i="2"/>
  <c r="P617" i="2"/>
  <c r="P616" i="2"/>
  <c r="P618" i="2"/>
  <c r="P620" i="2"/>
  <c r="P613" i="2"/>
  <c r="P614" i="2"/>
  <c r="AO45" i="3"/>
  <c r="AP45" i="3" s="1"/>
  <c r="P612" i="2"/>
  <c r="AO46" i="3"/>
  <c r="AP46" i="3" s="1"/>
  <c r="P610" i="2"/>
  <c r="P611" i="2"/>
  <c r="Z165" i="2"/>
  <c r="AO70" i="3"/>
  <c r="AP70" i="3" s="1"/>
  <c r="N134" i="1"/>
  <c r="N132" i="1"/>
  <c r="N50" i="1" l="1"/>
  <c r="P113" i="1"/>
  <c r="Z166" i="2" l="1"/>
  <c r="D575" i="8"/>
  <c r="C575" i="8"/>
  <c r="G575" i="8"/>
  <c r="F575" i="8"/>
  <c r="P111" i="1" l="1"/>
  <c r="Q111" i="1"/>
  <c r="H575" i="8" l="1"/>
  <c r="N111" i="1"/>
  <c r="H572" i="8" l="1"/>
  <c r="G572" i="8"/>
  <c r="F572" i="8"/>
  <c r="H571" i="8"/>
  <c r="G571" i="8"/>
  <c r="F571" i="8"/>
  <c r="H569" i="8"/>
  <c r="G569" i="8"/>
  <c r="F569" i="8"/>
  <c r="H568" i="8"/>
  <c r="G568" i="8"/>
  <c r="F568" i="8"/>
  <c r="H567" i="8"/>
  <c r="G567" i="8"/>
  <c r="F567" i="8"/>
  <c r="H566" i="8"/>
  <c r="G566" i="8"/>
  <c r="F566" i="8"/>
  <c r="H564" i="8"/>
  <c r="G564" i="8"/>
  <c r="F564" i="8"/>
  <c r="H563" i="8"/>
  <c r="G563" i="8"/>
  <c r="F563" i="8"/>
  <c r="H562" i="8"/>
  <c r="G562" i="8"/>
  <c r="F562" i="8"/>
  <c r="H560" i="8"/>
  <c r="G560" i="8"/>
  <c r="F560" i="8"/>
  <c r="H559" i="8"/>
  <c r="G559" i="8"/>
  <c r="F559" i="8"/>
  <c r="H557" i="8"/>
  <c r="G557" i="8"/>
  <c r="F557" i="8"/>
  <c r="H556" i="8"/>
  <c r="G556" i="8"/>
  <c r="F556" i="8"/>
  <c r="H553" i="8"/>
  <c r="G553" i="8"/>
  <c r="F553" i="8"/>
  <c r="H552" i="8"/>
  <c r="G552" i="8"/>
  <c r="F552" i="8"/>
  <c r="H551" i="8"/>
  <c r="G551" i="8"/>
  <c r="F551" i="8"/>
  <c r="H550" i="8"/>
  <c r="G550" i="8"/>
  <c r="F550" i="8"/>
  <c r="H549" i="8"/>
  <c r="G549" i="8"/>
  <c r="F549" i="8"/>
  <c r="H547" i="8"/>
  <c r="G547" i="8"/>
  <c r="F547" i="8"/>
  <c r="H546" i="8"/>
  <c r="G546" i="8"/>
  <c r="F546" i="8"/>
  <c r="H544" i="8"/>
  <c r="G544" i="8"/>
  <c r="F544" i="8"/>
  <c r="H543" i="8"/>
  <c r="G543" i="8"/>
  <c r="F543" i="8"/>
  <c r="H542" i="8"/>
  <c r="G542" i="8"/>
  <c r="F542" i="8"/>
  <c r="H539" i="8"/>
  <c r="G539" i="8"/>
  <c r="F539" i="8"/>
  <c r="H538" i="8"/>
  <c r="G538" i="8"/>
  <c r="F538" i="8"/>
  <c r="H535" i="8"/>
  <c r="G535" i="8"/>
  <c r="F535" i="8"/>
  <c r="H533" i="8"/>
  <c r="G533" i="8"/>
  <c r="F533" i="8"/>
  <c r="H532" i="8"/>
  <c r="G532" i="8"/>
  <c r="F532" i="8"/>
  <c r="H530" i="8"/>
  <c r="G530" i="8"/>
  <c r="F530" i="8"/>
  <c r="H529" i="8"/>
  <c r="G529" i="8"/>
  <c r="F529" i="8"/>
  <c r="H528" i="8"/>
  <c r="G528" i="8"/>
  <c r="F528" i="8"/>
  <c r="H527" i="8"/>
  <c r="G527" i="8"/>
  <c r="F527" i="8"/>
  <c r="H526" i="8"/>
  <c r="G526" i="8"/>
  <c r="F526" i="8"/>
  <c r="H525" i="8"/>
  <c r="G525" i="8"/>
  <c r="F525" i="8"/>
  <c r="H524" i="8"/>
  <c r="G524" i="8"/>
  <c r="F524" i="8"/>
  <c r="H522" i="8"/>
  <c r="G522" i="8"/>
  <c r="F522" i="8"/>
  <c r="H521" i="8"/>
  <c r="G521" i="8"/>
  <c r="F521" i="8"/>
  <c r="H520" i="8"/>
  <c r="G520" i="8"/>
  <c r="F520" i="8"/>
  <c r="H519" i="8"/>
  <c r="G519" i="8"/>
  <c r="F519" i="8"/>
  <c r="H518" i="8"/>
  <c r="G518" i="8"/>
  <c r="F518" i="8"/>
  <c r="H517" i="8"/>
  <c r="G517" i="8"/>
  <c r="F517" i="8"/>
  <c r="H516" i="8"/>
  <c r="G516" i="8"/>
  <c r="F516" i="8"/>
  <c r="H515" i="8"/>
  <c r="G515" i="8"/>
  <c r="F515" i="8"/>
  <c r="H514" i="8"/>
  <c r="G514" i="8"/>
  <c r="F514" i="8"/>
  <c r="H513" i="8"/>
  <c r="G513" i="8"/>
  <c r="F513" i="8"/>
  <c r="H512" i="8"/>
  <c r="G512" i="8"/>
  <c r="F512" i="8"/>
  <c r="H511" i="8"/>
  <c r="G511" i="8"/>
  <c r="F511" i="8"/>
  <c r="H510" i="8"/>
  <c r="G510" i="8"/>
  <c r="F510" i="8"/>
  <c r="H508" i="8"/>
  <c r="G508" i="8"/>
  <c r="F508" i="8"/>
  <c r="H507" i="8"/>
  <c r="G507" i="8"/>
  <c r="F507" i="8"/>
  <c r="H505" i="8"/>
  <c r="G505" i="8"/>
  <c r="F505" i="8"/>
  <c r="H504" i="8"/>
  <c r="G504" i="8"/>
  <c r="F504" i="8"/>
  <c r="H503" i="8"/>
  <c r="G503" i="8"/>
  <c r="F503" i="8"/>
  <c r="H502" i="8"/>
  <c r="G502" i="8"/>
  <c r="F502" i="8"/>
  <c r="H501" i="8"/>
  <c r="G501" i="8"/>
  <c r="F501" i="8"/>
  <c r="H500" i="8"/>
  <c r="G500" i="8"/>
  <c r="F500" i="8"/>
  <c r="H499" i="8"/>
  <c r="G499" i="8"/>
  <c r="F499" i="8"/>
  <c r="H498" i="8"/>
  <c r="G498" i="8"/>
  <c r="F498" i="8"/>
  <c r="H497" i="8"/>
  <c r="G497" i="8"/>
  <c r="F497" i="8"/>
  <c r="H496" i="8"/>
  <c r="G496" i="8"/>
  <c r="F496" i="8"/>
  <c r="H492" i="8"/>
  <c r="G492" i="8"/>
  <c r="F492" i="8"/>
  <c r="H491" i="8"/>
  <c r="G491" i="8"/>
  <c r="F491" i="8"/>
  <c r="H489" i="8"/>
  <c r="G489" i="8"/>
  <c r="F489" i="8"/>
  <c r="H488" i="8"/>
  <c r="G488" i="8"/>
  <c r="F488" i="8"/>
  <c r="H487" i="8"/>
  <c r="G487" i="8"/>
  <c r="F487" i="8"/>
  <c r="H486" i="8"/>
  <c r="G486" i="8"/>
  <c r="F486" i="8"/>
  <c r="H485" i="8"/>
  <c r="G485" i="8"/>
  <c r="F485" i="8"/>
  <c r="H484" i="8"/>
  <c r="G484" i="8"/>
  <c r="F484" i="8"/>
  <c r="H482" i="8"/>
  <c r="G482" i="8"/>
  <c r="F482" i="8"/>
  <c r="H481" i="8"/>
  <c r="G481" i="8"/>
  <c r="F481" i="8"/>
  <c r="H480" i="8"/>
  <c r="G480" i="8"/>
  <c r="F480" i="8"/>
  <c r="H479" i="8"/>
  <c r="G479" i="8"/>
  <c r="F479" i="8"/>
  <c r="H478" i="8"/>
  <c r="G478" i="8"/>
  <c r="F478" i="8"/>
  <c r="H477" i="8"/>
  <c r="G477" i="8"/>
  <c r="F477" i="8"/>
  <c r="H476" i="8"/>
  <c r="G476" i="8"/>
  <c r="F476" i="8"/>
  <c r="H475" i="8"/>
  <c r="G475" i="8"/>
  <c r="F475" i="8"/>
  <c r="H474" i="8"/>
  <c r="G474" i="8"/>
  <c r="F474" i="8"/>
  <c r="H472" i="8"/>
  <c r="G472" i="8"/>
  <c r="F472" i="8"/>
  <c r="H471" i="8"/>
  <c r="G471" i="8"/>
  <c r="F471" i="8"/>
  <c r="H470" i="8"/>
  <c r="G470" i="8"/>
  <c r="F470" i="8"/>
  <c r="H467" i="8"/>
  <c r="G467" i="8"/>
  <c r="F467" i="8"/>
  <c r="H466" i="8"/>
  <c r="G466" i="8"/>
  <c r="F466" i="8"/>
  <c r="H465" i="8"/>
  <c r="G465" i="8"/>
  <c r="F465" i="8"/>
  <c r="H464" i="8"/>
  <c r="G464" i="8"/>
  <c r="F464" i="8"/>
  <c r="H463" i="8"/>
  <c r="G463" i="8"/>
  <c r="F463" i="8"/>
  <c r="H462" i="8"/>
  <c r="G462" i="8"/>
  <c r="F462" i="8"/>
  <c r="H461" i="8"/>
  <c r="G461" i="8"/>
  <c r="F461" i="8"/>
  <c r="H460" i="8"/>
  <c r="G460" i="8"/>
  <c r="F460" i="8"/>
  <c r="H459" i="8"/>
  <c r="G459" i="8"/>
  <c r="F459" i="8"/>
  <c r="H458" i="8"/>
  <c r="G458" i="8"/>
  <c r="F458" i="8"/>
  <c r="H457" i="8"/>
  <c r="G457" i="8"/>
  <c r="F457" i="8"/>
  <c r="H456" i="8"/>
  <c r="G456" i="8"/>
  <c r="F456" i="8"/>
  <c r="H455" i="8"/>
  <c r="G455" i="8"/>
  <c r="F455" i="8"/>
  <c r="H453" i="8"/>
  <c r="G453" i="8"/>
  <c r="F453" i="8"/>
  <c r="H452" i="8"/>
  <c r="G452" i="8"/>
  <c r="F452" i="8"/>
  <c r="H451" i="8"/>
  <c r="G451" i="8"/>
  <c r="F451" i="8"/>
  <c r="H450" i="8"/>
  <c r="G450" i="8"/>
  <c r="F450" i="8"/>
  <c r="H447" i="8"/>
  <c r="G447" i="8"/>
  <c r="F447" i="8"/>
  <c r="H446" i="8"/>
  <c r="G446" i="8"/>
  <c r="F446" i="8"/>
  <c r="H445" i="8"/>
  <c r="G445" i="8"/>
  <c r="F445" i="8"/>
  <c r="H444" i="8"/>
  <c r="G444" i="8"/>
  <c r="F444" i="8"/>
  <c r="H441" i="8"/>
  <c r="G441" i="8"/>
  <c r="F441" i="8"/>
  <c r="H440" i="8"/>
  <c r="G440" i="8"/>
  <c r="F440" i="8"/>
  <c r="H439" i="8"/>
  <c r="G439" i="8"/>
  <c r="F439" i="8"/>
  <c r="H438" i="8"/>
  <c r="G438" i="8"/>
  <c r="F438" i="8"/>
  <c r="H437" i="8"/>
  <c r="G437" i="8"/>
  <c r="F437" i="8"/>
  <c r="H436" i="8"/>
  <c r="G436" i="8"/>
  <c r="F436" i="8"/>
  <c r="H435" i="8"/>
  <c r="G435" i="8"/>
  <c r="F435" i="8"/>
  <c r="H433" i="8"/>
  <c r="G433" i="8"/>
  <c r="F433" i="8"/>
  <c r="H432" i="8"/>
  <c r="G432" i="8"/>
  <c r="F432" i="8"/>
  <c r="H431" i="8"/>
  <c r="G431" i="8"/>
  <c r="F431" i="8"/>
  <c r="H430" i="8"/>
  <c r="G430" i="8"/>
  <c r="F430" i="8"/>
  <c r="H429" i="8"/>
  <c r="G429" i="8"/>
  <c r="F429" i="8"/>
  <c r="H428" i="8"/>
  <c r="G428" i="8"/>
  <c r="F428" i="8"/>
  <c r="H427" i="8"/>
  <c r="G427" i="8"/>
  <c r="F427" i="8"/>
  <c r="H426" i="8"/>
  <c r="G426" i="8"/>
  <c r="F426" i="8"/>
  <c r="H425" i="8"/>
  <c r="G425" i="8"/>
  <c r="F425" i="8"/>
  <c r="H422" i="8"/>
  <c r="G422" i="8"/>
  <c r="F422" i="8"/>
  <c r="H420" i="8"/>
  <c r="G420" i="8"/>
  <c r="F420" i="8"/>
  <c r="H419" i="8"/>
  <c r="G419" i="8"/>
  <c r="F419" i="8"/>
  <c r="H418" i="8"/>
  <c r="G418" i="8"/>
  <c r="F418" i="8"/>
  <c r="H417" i="8"/>
  <c r="G417" i="8"/>
  <c r="F417" i="8"/>
  <c r="H416" i="8"/>
  <c r="G416" i="8"/>
  <c r="F416" i="8"/>
  <c r="H415" i="8"/>
  <c r="G415" i="8"/>
  <c r="F415" i="8"/>
  <c r="H413" i="8"/>
  <c r="G413" i="8"/>
  <c r="F413" i="8"/>
  <c r="H411" i="8"/>
  <c r="G411" i="8"/>
  <c r="F411" i="8"/>
  <c r="H410" i="8"/>
  <c r="G410" i="8"/>
  <c r="F410" i="8"/>
  <c r="H409" i="8"/>
  <c r="G409" i="8"/>
  <c r="F409" i="8"/>
  <c r="H407" i="8"/>
  <c r="G407" i="8"/>
  <c r="F407" i="8"/>
  <c r="H406" i="8"/>
  <c r="G406" i="8"/>
  <c r="F406" i="8"/>
  <c r="H405" i="8"/>
  <c r="G405" i="8"/>
  <c r="F405" i="8"/>
  <c r="H402" i="8"/>
  <c r="G402" i="8"/>
  <c r="F402" i="8"/>
  <c r="H401" i="8"/>
  <c r="G401" i="8"/>
  <c r="F401" i="8"/>
  <c r="H400" i="8"/>
  <c r="G400" i="8"/>
  <c r="F400" i="8"/>
  <c r="H399" i="8"/>
  <c r="G399" i="8"/>
  <c r="F399" i="8"/>
  <c r="H398" i="8"/>
  <c r="G398" i="8"/>
  <c r="F398" i="8"/>
  <c r="H397" i="8"/>
  <c r="G397" i="8"/>
  <c r="F397" i="8"/>
  <c r="H396" i="8"/>
  <c r="G396" i="8"/>
  <c r="F396" i="8"/>
  <c r="H395" i="8"/>
  <c r="G395" i="8"/>
  <c r="F395" i="8"/>
  <c r="H394" i="8"/>
  <c r="G394" i="8"/>
  <c r="F394" i="8"/>
  <c r="H392" i="8"/>
  <c r="G392" i="8"/>
  <c r="F392" i="8"/>
  <c r="H389" i="8"/>
  <c r="G389" i="8"/>
  <c r="F389" i="8"/>
  <c r="H388" i="8"/>
  <c r="G388" i="8"/>
  <c r="F388" i="8"/>
  <c r="H387" i="8"/>
  <c r="G387" i="8"/>
  <c r="F387" i="8"/>
  <c r="H385" i="8"/>
  <c r="G385" i="8"/>
  <c r="F385" i="8"/>
  <c r="H384" i="8"/>
  <c r="G384" i="8"/>
  <c r="F384" i="8"/>
  <c r="H383" i="8"/>
  <c r="G383" i="8"/>
  <c r="F383" i="8"/>
  <c r="H382" i="8"/>
  <c r="G382" i="8"/>
  <c r="F382" i="8"/>
  <c r="H381" i="8"/>
  <c r="G381" i="8"/>
  <c r="F381" i="8"/>
  <c r="H380" i="8"/>
  <c r="G380" i="8"/>
  <c r="F380" i="8"/>
  <c r="H379" i="8"/>
  <c r="G379" i="8"/>
  <c r="F379" i="8"/>
  <c r="H377" i="8"/>
  <c r="G377" i="8"/>
  <c r="F377" i="8"/>
  <c r="H376" i="8"/>
  <c r="G376" i="8"/>
  <c r="F376" i="8"/>
  <c r="H375" i="8"/>
  <c r="G375" i="8"/>
  <c r="F375" i="8"/>
  <c r="H374" i="8"/>
  <c r="G374" i="8"/>
  <c r="F374" i="8"/>
  <c r="H372" i="8"/>
  <c r="G372" i="8"/>
  <c r="F372" i="8"/>
  <c r="H371" i="8"/>
  <c r="G371" i="8"/>
  <c r="F371" i="8"/>
  <c r="H370" i="8"/>
  <c r="G370" i="8"/>
  <c r="F370" i="8"/>
  <c r="H369" i="8"/>
  <c r="G369" i="8"/>
  <c r="F369" i="8"/>
  <c r="H368" i="8"/>
  <c r="G368" i="8"/>
  <c r="F368" i="8"/>
  <c r="H367" i="8"/>
  <c r="G367" i="8"/>
  <c r="F367" i="8"/>
  <c r="H365" i="8"/>
  <c r="G365" i="8"/>
  <c r="F365" i="8"/>
  <c r="H364" i="8"/>
  <c r="G364" i="8"/>
  <c r="F364" i="8"/>
  <c r="H363" i="8"/>
  <c r="G363" i="8"/>
  <c r="F363" i="8"/>
  <c r="H362" i="8"/>
  <c r="G362" i="8"/>
  <c r="F362" i="8"/>
  <c r="H361" i="8"/>
  <c r="G361" i="8"/>
  <c r="F361" i="8"/>
  <c r="H360" i="8"/>
  <c r="G360" i="8"/>
  <c r="F360" i="8"/>
  <c r="H359" i="8"/>
  <c r="G359" i="8"/>
  <c r="F359" i="8"/>
  <c r="H358" i="8"/>
  <c r="G358" i="8"/>
  <c r="F358" i="8"/>
  <c r="H356" i="8"/>
  <c r="G356" i="8"/>
  <c r="F356" i="8"/>
  <c r="H355" i="8"/>
  <c r="G355" i="8"/>
  <c r="F355" i="8"/>
  <c r="H354" i="8"/>
  <c r="G354" i="8"/>
  <c r="F354" i="8"/>
  <c r="H353" i="8"/>
  <c r="G353" i="8"/>
  <c r="F353" i="8"/>
  <c r="H350" i="8"/>
  <c r="G350" i="8"/>
  <c r="F350" i="8"/>
  <c r="H349" i="8"/>
  <c r="G349" i="8"/>
  <c r="F349" i="8"/>
  <c r="H348" i="8"/>
  <c r="G348" i="8"/>
  <c r="F348" i="8"/>
  <c r="H347" i="8"/>
  <c r="G347" i="8"/>
  <c r="F347" i="8"/>
  <c r="H345" i="8"/>
  <c r="G345" i="8"/>
  <c r="F345" i="8"/>
  <c r="H344" i="8"/>
  <c r="G344" i="8"/>
  <c r="F344" i="8"/>
  <c r="H341" i="8"/>
  <c r="G341" i="8"/>
  <c r="F341" i="8"/>
  <c r="H340" i="8"/>
  <c r="G340" i="8"/>
  <c r="F340" i="8"/>
  <c r="H339" i="8"/>
  <c r="G339" i="8"/>
  <c r="F339" i="8"/>
  <c r="H338" i="8"/>
  <c r="G338" i="8"/>
  <c r="F338" i="8"/>
  <c r="H337" i="8"/>
  <c r="G337" i="8"/>
  <c r="F337" i="8"/>
  <c r="H336" i="8"/>
  <c r="G336" i="8"/>
  <c r="F336" i="8"/>
  <c r="H334" i="8"/>
  <c r="G334" i="8"/>
  <c r="F334" i="8"/>
  <c r="H333" i="8"/>
  <c r="G333" i="8"/>
  <c r="F333" i="8"/>
  <c r="H332" i="8"/>
  <c r="G332" i="8"/>
  <c r="F332" i="8"/>
  <c r="H330" i="8"/>
  <c r="G330" i="8"/>
  <c r="F330" i="8"/>
  <c r="H329" i="8"/>
  <c r="G329" i="8"/>
  <c r="F329" i="8"/>
  <c r="H328" i="8"/>
  <c r="G328" i="8"/>
  <c r="F328" i="8"/>
  <c r="H327" i="8"/>
  <c r="G327" i="8"/>
  <c r="F327" i="8"/>
  <c r="H326" i="8"/>
  <c r="G326" i="8"/>
  <c r="F326" i="8"/>
  <c r="H325" i="8"/>
  <c r="G325" i="8"/>
  <c r="F325" i="8"/>
  <c r="H324" i="8"/>
  <c r="G324" i="8"/>
  <c r="F324" i="8"/>
  <c r="H323" i="8"/>
  <c r="G323" i="8"/>
  <c r="F323" i="8"/>
  <c r="H322" i="8"/>
  <c r="G322" i="8"/>
  <c r="F322" i="8"/>
  <c r="H321" i="8"/>
  <c r="G321" i="8"/>
  <c r="F321" i="8"/>
  <c r="H320" i="8"/>
  <c r="G320" i="8"/>
  <c r="F320" i="8"/>
  <c r="H318" i="8"/>
  <c r="G318" i="8"/>
  <c r="F318" i="8"/>
  <c r="H317" i="8"/>
  <c r="G317" i="8"/>
  <c r="F317" i="8"/>
  <c r="H316" i="8"/>
  <c r="G316" i="8"/>
  <c r="F316" i="8"/>
  <c r="H315" i="8"/>
  <c r="G315" i="8"/>
  <c r="F315" i="8"/>
  <c r="H314" i="8"/>
  <c r="G314" i="8"/>
  <c r="F314" i="8"/>
  <c r="H313" i="8"/>
  <c r="G313" i="8"/>
  <c r="F313" i="8"/>
  <c r="H312" i="8"/>
  <c r="G312" i="8"/>
  <c r="F312" i="8"/>
  <c r="H311" i="8"/>
  <c r="G311" i="8"/>
  <c r="F311" i="8"/>
  <c r="H310" i="8"/>
  <c r="G310" i="8"/>
  <c r="F310" i="8"/>
  <c r="H306" i="8"/>
  <c r="G306" i="8"/>
  <c r="F306" i="8"/>
  <c r="H305" i="8"/>
  <c r="G305" i="8"/>
  <c r="F305" i="8"/>
  <c r="H304" i="8"/>
  <c r="G304" i="8"/>
  <c r="F304" i="8"/>
  <c r="H303" i="8"/>
  <c r="G303" i="8"/>
  <c r="F303" i="8"/>
  <c r="H301" i="8"/>
  <c r="G301" i="8"/>
  <c r="F301" i="8"/>
  <c r="H300" i="8"/>
  <c r="G300" i="8"/>
  <c r="F300" i="8"/>
  <c r="H299" i="8"/>
  <c r="G299" i="8"/>
  <c r="F299" i="8"/>
  <c r="H298" i="8"/>
  <c r="G298" i="8"/>
  <c r="F298" i="8"/>
  <c r="G297" i="8"/>
  <c r="F297" i="8"/>
  <c r="H294" i="8"/>
  <c r="G294" i="8"/>
  <c r="F294" i="8"/>
  <c r="H293" i="8"/>
  <c r="G293" i="8"/>
  <c r="F293" i="8"/>
  <c r="H292" i="8"/>
  <c r="G292" i="8"/>
  <c r="F292" i="8"/>
  <c r="H291" i="8"/>
  <c r="G291" i="8"/>
  <c r="F291" i="8"/>
  <c r="H289" i="8"/>
  <c r="G289" i="8"/>
  <c r="F289" i="8"/>
  <c r="H288" i="8"/>
  <c r="G288" i="8"/>
  <c r="F288" i="8"/>
  <c r="H285" i="8"/>
  <c r="G285" i="8"/>
  <c r="F285" i="8"/>
  <c r="H284" i="8"/>
  <c r="G284" i="8"/>
  <c r="F284" i="8"/>
  <c r="H283" i="8"/>
  <c r="G283" i="8"/>
  <c r="F283" i="8"/>
  <c r="H282" i="8"/>
  <c r="G282" i="8"/>
  <c r="F282" i="8"/>
  <c r="H281" i="8"/>
  <c r="G281" i="8"/>
  <c r="F281" i="8"/>
  <c r="H280" i="8"/>
  <c r="G280" i="8"/>
  <c r="F280" i="8"/>
  <c r="H278" i="8"/>
  <c r="G278" i="8"/>
  <c r="F278" i="8"/>
  <c r="H277" i="8"/>
  <c r="G277" i="8"/>
  <c r="F277" i="8"/>
  <c r="H276" i="8"/>
  <c r="G276" i="8"/>
  <c r="F276" i="8"/>
  <c r="H274" i="8"/>
  <c r="G274" i="8"/>
  <c r="F274" i="8"/>
  <c r="H273" i="8"/>
  <c r="G273" i="8"/>
  <c r="F273" i="8"/>
  <c r="H272" i="8"/>
  <c r="G272" i="8"/>
  <c r="F272" i="8"/>
  <c r="H271" i="8"/>
  <c r="G271" i="8"/>
  <c r="F271" i="8"/>
  <c r="H270" i="8"/>
  <c r="G270" i="8"/>
  <c r="F270" i="8"/>
  <c r="H269" i="8"/>
  <c r="G269" i="8"/>
  <c r="F269" i="8"/>
  <c r="G268" i="8"/>
  <c r="F268" i="8"/>
  <c r="H267" i="8"/>
  <c r="G267" i="8"/>
  <c r="F267" i="8"/>
  <c r="H266" i="8"/>
  <c r="G266" i="8"/>
  <c r="F266" i="8"/>
  <c r="H265" i="8"/>
  <c r="G265" i="8"/>
  <c r="F265" i="8"/>
  <c r="H264" i="8"/>
  <c r="G264" i="8"/>
  <c r="F264" i="8"/>
  <c r="H263" i="8"/>
  <c r="G263" i="8"/>
  <c r="F263" i="8"/>
  <c r="H261" i="8"/>
  <c r="G261" i="8"/>
  <c r="F261" i="8"/>
  <c r="H258" i="8"/>
  <c r="G258" i="8"/>
  <c r="F258" i="8"/>
  <c r="H257" i="8"/>
  <c r="G257" i="8"/>
  <c r="F257" i="8"/>
  <c r="H256" i="8"/>
  <c r="G256" i="8"/>
  <c r="F256" i="8"/>
  <c r="H255" i="8"/>
  <c r="G255" i="8"/>
  <c r="F255" i="8"/>
  <c r="H254" i="8"/>
  <c r="G254" i="8"/>
  <c r="F254" i="8"/>
  <c r="H253" i="8"/>
  <c r="G253" i="8"/>
  <c r="F253" i="8"/>
  <c r="H252" i="8"/>
  <c r="G252" i="8"/>
  <c r="F252" i="8"/>
  <c r="H250" i="8"/>
  <c r="G250" i="8"/>
  <c r="F250" i="8"/>
  <c r="H249" i="8"/>
  <c r="G249" i="8"/>
  <c r="F249" i="8"/>
  <c r="H248" i="8"/>
  <c r="G248" i="8"/>
  <c r="F248" i="8"/>
  <c r="H247" i="8"/>
  <c r="G247" i="8"/>
  <c r="F247" i="8"/>
  <c r="H246" i="8"/>
  <c r="G246" i="8"/>
  <c r="F246" i="8"/>
  <c r="H244" i="8"/>
  <c r="G244" i="8"/>
  <c r="F244" i="8"/>
  <c r="H243" i="8"/>
  <c r="G243" i="8"/>
  <c r="F243" i="8"/>
  <c r="H242" i="8"/>
  <c r="G242" i="8"/>
  <c r="F242" i="8"/>
  <c r="H241" i="8"/>
  <c r="G241" i="8"/>
  <c r="F241" i="8"/>
  <c r="H240" i="8"/>
  <c r="G240" i="8"/>
  <c r="F240" i="8"/>
  <c r="H237" i="8"/>
  <c r="G237" i="8"/>
  <c r="F237" i="8"/>
  <c r="H236" i="8"/>
  <c r="G236" i="8"/>
  <c r="F236" i="8"/>
  <c r="H235" i="8"/>
  <c r="G235" i="8"/>
  <c r="F235" i="8"/>
  <c r="H234" i="8"/>
  <c r="G234" i="8"/>
  <c r="F234" i="8"/>
  <c r="H233" i="8"/>
  <c r="G233" i="8"/>
  <c r="F233" i="8"/>
  <c r="H231" i="8"/>
  <c r="G231" i="8"/>
  <c r="F231" i="8"/>
  <c r="H230" i="8"/>
  <c r="G230" i="8"/>
  <c r="F230" i="8"/>
  <c r="H229" i="8"/>
  <c r="G229" i="8"/>
  <c r="F229" i="8"/>
  <c r="H228" i="8"/>
  <c r="G228" i="8"/>
  <c r="F228" i="8"/>
  <c r="H227" i="8"/>
  <c r="G227" i="8"/>
  <c r="F227" i="8"/>
  <c r="H226" i="8"/>
  <c r="G226" i="8"/>
  <c r="F226" i="8"/>
  <c r="H224" i="8"/>
  <c r="G224" i="8"/>
  <c r="F224" i="8"/>
  <c r="H223" i="8"/>
  <c r="G223" i="8"/>
  <c r="F223" i="8"/>
  <c r="H222" i="8"/>
  <c r="G222" i="8"/>
  <c r="F222" i="8"/>
  <c r="H220" i="8"/>
  <c r="G220" i="8"/>
  <c r="F220" i="8"/>
  <c r="H219" i="8"/>
  <c r="G219" i="8"/>
  <c r="F219" i="8"/>
  <c r="H218" i="8"/>
  <c r="G218" i="8"/>
  <c r="F218" i="8"/>
  <c r="H217" i="8"/>
  <c r="G217" i="8"/>
  <c r="F217" i="8"/>
  <c r="H216" i="8"/>
  <c r="G216" i="8"/>
  <c r="F216" i="8"/>
  <c r="H215" i="8"/>
  <c r="G215" i="8"/>
  <c r="F215" i="8"/>
  <c r="H214" i="8"/>
  <c r="G214" i="8"/>
  <c r="F214" i="8"/>
  <c r="H213" i="8"/>
  <c r="G213" i="8"/>
  <c r="F213" i="8"/>
  <c r="H212" i="8"/>
  <c r="G212" i="8"/>
  <c r="F212" i="8"/>
  <c r="H211" i="8"/>
  <c r="G211" i="8"/>
  <c r="F211" i="8"/>
  <c r="H210" i="8"/>
  <c r="G210" i="8"/>
  <c r="F210" i="8"/>
  <c r="H209" i="8"/>
  <c r="G209" i="8"/>
  <c r="F209" i="8"/>
  <c r="H208" i="8"/>
  <c r="G208" i="8"/>
  <c r="F208" i="8"/>
  <c r="H207" i="8"/>
  <c r="G207" i="8"/>
  <c r="F207" i="8"/>
  <c r="H206" i="8"/>
  <c r="G206" i="8"/>
  <c r="F206" i="8"/>
  <c r="H205" i="8"/>
  <c r="G205" i="8"/>
  <c r="F205" i="8"/>
  <c r="H204" i="8"/>
  <c r="G204" i="8"/>
  <c r="F204" i="8"/>
  <c r="H203" i="8"/>
  <c r="G203" i="8"/>
  <c r="F203" i="8"/>
  <c r="H202" i="8"/>
  <c r="G202" i="8"/>
  <c r="F202" i="8"/>
  <c r="H201" i="8"/>
  <c r="G201" i="8"/>
  <c r="F201" i="8"/>
  <c r="H200" i="8"/>
  <c r="G200" i="8"/>
  <c r="F200" i="8"/>
  <c r="H198" i="8"/>
  <c r="G198" i="8"/>
  <c r="F198" i="8"/>
  <c r="H197" i="8"/>
  <c r="G197" i="8"/>
  <c r="F197" i="8"/>
  <c r="H196" i="8"/>
  <c r="G196" i="8"/>
  <c r="F196" i="8"/>
  <c r="H194" i="8"/>
  <c r="G194" i="8"/>
  <c r="F194" i="8"/>
  <c r="H192" i="8"/>
  <c r="G192" i="8"/>
  <c r="F192" i="8"/>
  <c r="H191" i="8"/>
  <c r="G191" i="8"/>
  <c r="F191" i="8"/>
  <c r="H190" i="8"/>
  <c r="G190" i="8"/>
  <c r="F190" i="8"/>
  <c r="H189" i="8"/>
  <c r="G189" i="8"/>
  <c r="F189" i="8"/>
  <c r="H188" i="8"/>
  <c r="G188" i="8"/>
  <c r="F188" i="8"/>
  <c r="H186" i="8"/>
  <c r="G186" i="8"/>
  <c r="F186" i="8"/>
  <c r="H185" i="8"/>
  <c r="G185" i="8"/>
  <c r="F185" i="8"/>
  <c r="H184" i="8"/>
  <c r="G184" i="8"/>
  <c r="F184" i="8"/>
  <c r="H183" i="8"/>
  <c r="G183" i="8"/>
  <c r="F183" i="8"/>
  <c r="H182" i="8"/>
  <c r="G182" i="8"/>
  <c r="F182" i="8"/>
  <c r="H181" i="8"/>
  <c r="G181" i="8"/>
  <c r="F181" i="8"/>
  <c r="H179" i="8"/>
  <c r="G179" i="8"/>
  <c r="F179" i="8"/>
  <c r="H178" i="8"/>
  <c r="G178" i="8"/>
  <c r="F178" i="8"/>
  <c r="H177" i="8"/>
  <c r="G177" i="8"/>
  <c r="F177" i="8"/>
  <c r="H176" i="8"/>
  <c r="G176" i="8"/>
  <c r="F176" i="8"/>
  <c r="H175" i="8"/>
  <c r="G175" i="8"/>
  <c r="F175" i="8"/>
  <c r="H173" i="8"/>
  <c r="G173" i="8"/>
  <c r="F173" i="8"/>
  <c r="H172" i="8"/>
  <c r="G172" i="8"/>
  <c r="F172" i="8"/>
  <c r="H170" i="8"/>
  <c r="G170" i="8"/>
  <c r="F170" i="8"/>
  <c r="H169" i="8"/>
  <c r="G169" i="8"/>
  <c r="F169" i="8"/>
  <c r="H168" i="8"/>
  <c r="G168" i="8"/>
  <c r="F168" i="8"/>
  <c r="H167" i="8"/>
  <c r="G167" i="8"/>
  <c r="F167" i="8"/>
  <c r="H166" i="8"/>
  <c r="G166" i="8"/>
  <c r="F166" i="8"/>
  <c r="H165" i="8"/>
  <c r="G165" i="8"/>
  <c r="F165" i="8"/>
  <c r="H164" i="8"/>
  <c r="G164" i="8"/>
  <c r="F164" i="8"/>
  <c r="H163" i="8"/>
  <c r="G163" i="8"/>
  <c r="F163" i="8"/>
  <c r="H162" i="8"/>
  <c r="G162" i="8"/>
  <c r="F162" i="8"/>
  <c r="H161" i="8"/>
  <c r="G161" i="8"/>
  <c r="F161" i="8"/>
  <c r="H160" i="8"/>
  <c r="G160" i="8"/>
  <c r="F160" i="8"/>
  <c r="H159" i="8"/>
  <c r="G159" i="8"/>
  <c r="F159" i="8"/>
  <c r="H158" i="8"/>
  <c r="G158" i="8"/>
  <c r="F158" i="8"/>
  <c r="H157" i="8"/>
  <c r="G157" i="8"/>
  <c r="F157" i="8"/>
  <c r="H156" i="8"/>
  <c r="G156" i="8"/>
  <c r="F156" i="8"/>
  <c r="H155" i="8"/>
  <c r="G155" i="8"/>
  <c r="F155" i="8"/>
  <c r="H154" i="8"/>
  <c r="G154" i="8"/>
  <c r="F154" i="8"/>
  <c r="H153" i="8"/>
  <c r="G153" i="8"/>
  <c r="F153" i="8"/>
  <c r="H152" i="8"/>
  <c r="G152" i="8"/>
  <c r="F152" i="8"/>
  <c r="H151" i="8"/>
  <c r="G151" i="8"/>
  <c r="F151" i="8"/>
  <c r="H150" i="8"/>
  <c r="G150" i="8"/>
  <c r="F150" i="8"/>
  <c r="H149" i="8"/>
  <c r="G149" i="8"/>
  <c r="F149" i="8"/>
  <c r="H148" i="8"/>
  <c r="G148" i="8"/>
  <c r="F148" i="8"/>
  <c r="H147" i="8"/>
  <c r="G147" i="8"/>
  <c r="F147" i="8"/>
  <c r="H146" i="8"/>
  <c r="G146" i="8"/>
  <c r="F146" i="8"/>
  <c r="H145" i="8"/>
  <c r="G145" i="8"/>
  <c r="F145" i="8"/>
  <c r="H144" i="8"/>
  <c r="G144" i="8"/>
  <c r="F144" i="8"/>
  <c r="H142" i="8"/>
  <c r="G142" i="8"/>
  <c r="F142" i="8"/>
  <c r="H139" i="8"/>
  <c r="G139" i="8"/>
  <c r="F139" i="8"/>
  <c r="H138" i="8"/>
  <c r="G138" i="8"/>
  <c r="F138" i="8"/>
  <c r="H137" i="8"/>
  <c r="G137" i="8"/>
  <c r="F137" i="8"/>
  <c r="H136" i="8"/>
  <c r="G136" i="8"/>
  <c r="F136" i="8"/>
  <c r="H135" i="8"/>
  <c r="G135" i="8"/>
  <c r="F135" i="8"/>
  <c r="H133" i="8"/>
  <c r="G133" i="8"/>
  <c r="F133" i="8"/>
  <c r="H132" i="8"/>
  <c r="G132" i="8"/>
  <c r="F132" i="8"/>
  <c r="H131" i="8"/>
  <c r="G131" i="8"/>
  <c r="F131" i="8"/>
  <c r="H130" i="8"/>
  <c r="G130" i="8"/>
  <c r="F130" i="8"/>
  <c r="H129" i="8"/>
  <c r="G129" i="8"/>
  <c r="F129" i="8"/>
  <c r="H128" i="8"/>
  <c r="G128" i="8"/>
  <c r="F128" i="8"/>
  <c r="H127" i="8"/>
  <c r="G127" i="8"/>
  <c r="F127" i="8"/>
  <c r="H126" i="8"/>
  <c r="G126" i="8"/>
  <c r="F126" i="8"/>
  <c r="H125" i="8"/>
  <c r="G125" i="8"/>
  <c r="F125" i="8"/>
  <c r="H123" i="8"/>
  <c r="G123" i="8"/>
  <c r="F123" i="8"/>
  <c r="H122" i="8"/>
  <c r="G122" i="8"/>
  <c r="F122" i="8"/>
  <c r="H121" i="8"/>
  <c r="G121" i="8"/>
  <c r="F121" i="8"/>
  <c r="H120" i="8"/>
  <c r="G120" i="8"/>
  <c r="F120" i="8"/>
  <c r="H117" i="8"/>
  <c r="G117" i="8"/>
  <c r="F117" i="8"/>
  <c r="H116" i="8"/>
  <c r="G116" i="8"/>
  <c r="F116" i="8"/>
  <c r="H115" i="8"/>
  <c r="G115" i="8"/>
  <c r="F115" i="8"/>
  <c r="H113" i="8"/>
  <c r="G113" i="8"/>
  <c r="F113" i="8"/>
  <c r="H112" i="8"/>
  <c r="G112" i="8"/>
  <c r="F112" i="8"/>
  <c r="H111" i="8"/>
  <c r="G111" i="8"/>
  <c r="F111" i="8"/>
  <c r="H110" i="8"/>
  <c r="G110" i="8"/>
  <c r="F110" i="8"/>
  <c r="H109" i="8"/>
  <c r="G109" i="8"/>
  <c r="F109" i="8"/>
  <c r="H108" i="8"/>
  <c r="G108" i="8"/>
  <c r="F108" i="8"/>
  <c r="H107" i="8"/>
  <c r="G107" i="8"/>
  <c r="F107" i="8"/>
  <c r="H106" i="8"/>
  <c r="G106" i="8"/>
  <c r="F106" i="8"/>
  <c r="H105" i="8"/>
  <c r="G105" i="8"/>
  <c r="F105" i="8"/>
  <c r="H104" i="8"/>
  <c r="G104" i="8"/>
  <c r="F104" i="8"/>
  <c r="H103" i="8"/>
  <c r="G103" i="8"/>
  <c r="F103" i="8"/>
  <c r="H101" i="8"/>
  <c r="G101" i="8"/>
  <c r="F101" i="8"/>
  <c r="H100" i="8"/>
  <c r="G100" i="8"/>
  <c r="F100" i="8"/>
  <c r="H99" i="8"/>
  <c r="G99" i="8"/>
  <c r="F99" i="8"/>
  <c r="H98" i="8"/>
  <c r="G98" i="8"/>
  <c r="F98" i="8"/>
  <c r="H97" i="8"/>
  <c r="G97" i="8"/>
  <c r="F97" i="8"/>
  <c r="H96" i="8"/>
  <c r="G96" i="8"/>
  <c r="F96" i="8"/>
  <c r="H95" i="8"/>
  <c r="G95" i="8"/>
  <c r="F95" i="8"/>
  <c r="H93" i="8"/>
  <c r="G93" i="8"/>
  <c r="F93" i="8"/>
  <c r="H92" i="8"/>
  <c r="G92" i="8"/>
  <c r="F92" i="8"/>
  <c r="H91" i="8"/>
  <c r="G91" i="8"/>
  <c r="F91" i="8"/>
  <c r="H90" i="8"/>
  <c r="G90" i="8"/>
  <c r="F90" i="8"/>
  <c r="H89" i="8"/>
  <c r="G89" i="8"/>
  <c r="F89" i="8"/>
  <c r="H88" i="8"/>
  <c r="G88" i="8"/>
  <c r="F88" i="8"/>
  <c r="H87" i="8"/>
  <c r="G87" i="8"/>
  <c r="F87" i="8"/>
  <c r="H86" i="8"/>
  <c r="G86" i="8"/>
  <c r="F86" i="8"/>
  <c r="H85" i="8"/>
  <c r="G85" i="8"/>
  <c r="F85" i="8"/>
  <c r="H84" i="8"/>
  <c r="G84" i="8"/>
  <c r="F84" i="8"/>
  <c r="H83" i="8"/>
  <c r="G83" i="8"/>
  <c r="F83" i="8"/>
  <c r="H82" i="8"/>
  <c r="G82" i="8"/>
  <c r="F82" i="8"/>
  <c r="H81" i="8"/>
  <c r="G81" i="8"/>
  <c r="F81" i="8"/>
  <c r="H79" i="8"/>
  <c r="G79" i="8"/>
  <c r="F79" i="8"/>
  <c r="H78" i="8"/>
  <c r="G78" i="8"/>
  <c r="F78" i="8"/>
  <c r="H75" i="8"/>
  <c r="G75" i="8"/>
  <c r="F75" i="8"/>
  <c r="H73" i="8"/>
  <c r="G73" i="8"/>
  <c r="F73" i="8"/>
  <c r="H72" i="8"/>
  <c r="G72" i="8"/>
  <c r="F72" i="8"/>
  <c r="H71" i="8"/>
  <c r="G71" i="8"/>
  <c r="F71" i="8"/>
  <c r="H70" i="8"/>
  <c r="G70" i="8"/>
  <c r="F70" i="8"/>
  <c r="H69" i="8"/>
  <c r="G69" i="8"/>
  <c r="F69" i="8"/>
  <c r="H68" i="8"/>
  <c r="G68" i="8"/>
  <c r="F68" i="8"/>
  <c r="H67" i="8"/>
  <c r="G67" i="8"/>
  <c r="F67" i="8"/>
  <c r="H66" i="8"/>
  <c r="G66" i="8"/>
  <c r="F66" i="8"/>
  <c r="H65" i="8"/>
  <c r="G65" i="8"/>
  <c r="F65" i="8"/>
  <c r="H64" i="8"/>
  <c r="G64" i="8"/>
  <c r="F64" i="8"/>
  <c r="H63" i="8"/>
  <c r="G63" i="8"/>
  <c r="F63" i="8"/>
  <c r="H62" i="8"/>
  <c r="G62" i="8"/>
  <c r="F62" i="8"/>
  <c r="H61" i="8"/>
  <c r="G61" i="8"/>
  <c r="F61" i="8"/>
  <c r="H60" i="8"/>
  <c r="G60" i="8"/>
  <c r="F60" i="8"/>
  <c r="H59" i="8"/>
  <c r="G59" i="8"/>
  <c r="F59" i="8"/>
  <c r="H58" i="8"/>
  <c r="G58" i="8"/>
  <c r="F58" i="8"/>
  <c r="H57" i="8"/>
  <c r="G57" i="8"/>
  <c r="F57" i="8"/>
  <c r="H56" i="8"/>
  <c r="G56" i="8"/>
  <c r="F56" i="8"/>
  <c r="H55" i="8"/>
  <c r="G55" i="8"/>
  <c r="F55" i="8"/>
  <c r="H54" i="8"/>
  <c r="G54" i="8"/>
  <c r="F54" i="8"/>
  <c r="H53" i="8"/>
  <c r="G53" i="8"/>
  <c r="F53" i="8"/>
  <c r="H52" i="8"/>
  <c r="G52" i="8"/>
  <c r="F52" i="8"/>
  <c r="H51" i="8"/>
  <c r="G51" i="8"/>
  <c r="F51" i="8"/>
  <c r="H50" i="8"/>
  <c r="G50" i="8"/>
  <c r="F50" i="8"/>
  <c r="H48" i="8"/>
  <c r="G48" i="8"/>
  <c r="F48" i="8"/>
  <c r="H47" i="8"/>
  <c r="G47" i="8"/>
  <c r="F47" i="8"/>
  <c r="H45" i="8"/>
  <c r="G45" i="8"/>
  <c r="F45" i="8"/>
  <c r="H42" i="8"/>
  <c r="G42" i="8"/>
  <c r="F42" i="8"/>
  <c r="H41" i="8"/>
  <c r="G41" i="8"/>
  <c r="F41" i="8"/>
  <c r="H40" i="8"/>
  <c r="G40" i="8"/>
  <c r="F40" i="8"/>
  <c r="H37" i="8"/>
  <c r="G37" i="8"/>
  <c r="F37" i="8"/>
  <c r="H36" i="8"/>
  <c r="G36" i="8"/>
  <c r="F36" i="8"/>
  <c r="H35" i="8"/>
  <c r="G35" i="8"/>
  <c r="F35" i="8"/>
  <c r="H34" i="8"/>
  <c r="G34" i="8"/>
  <c r="F34" i="8"/>
  <c r="H33" i="8"/>
  <c r="G33" i="8"/>
  <c r="F33" i="8"/>
  <c r="H32" i="8"/>
  <c r="G32" i="8"/>
  <c r="F32" i="8"/>
  <c r="H31" i="8"/>
  <c r="G31" i="8"/>
  <c r="F31" i="8"/>
  <c r="H28" i="8"/>
  <c r="G28" i="8"/>
  <c r="F28" i="8"/>
  <c r="H27" i="8"/>
  <c r="G27" i="8"/>
  <c r="F27" i="8"/>
  <c r="H24" i="8"/>
  <c r="G24" i="8"/>
  <c r="F24" i="8"/>
  <c r="H23" i="8"/>
  <c r="G23" i="8"/>
  <c r="F23" i="8"/>
  <c r="H20" i="8"/>
  <c r="G20" i="8"/>
  <c r="F20" i="8"/>
  <c r="H19" i="8"/>
  <c r="G19" i="8"/>
  <c r="F19" i="8"/>
  <c r="H18" i="8"/>
  <c r="G18" i="8"/>
  <c r="F18" i="8"/>
  <c r="H16" i="8"/>
  <c r="G16" i="8"/>
  <c r="F16" i="8"/>
  <c r="H15" i="8"/>
  <c r="G15" i="8"/>
  <c r="F15" i="8"/>
  <c r="H14" i="8"/>
  <c r="G14" i="8"/>
  <c r="F14" i="8"/>
  <c r="H13" i="8"/>
  <c r="G13" i="8"/>
  <c r="F13" i="8"/>
  <c r="H12" i="8"/>
  <c r="G12" i="8"/>
  <c r="F12" i="8"/>
  <c r="H11" i="8"/>
  <c r="G11" i="8"/>
  <c r="F11" i="8"/>
  <c r="H10" i="8"/>
  <c r="G10" i="8"/>
  <c r="F10" i="8"/>
  <c r="H6" i="8"/>
  <c r="G6" i="8"/>
  <c r="F6" i="8"/>
  <c r="H4" i="8"/>
  <c r="G4" i="8"/>
  <c r="F4" i="8"/>
  <c r="G141" i="8" l="1"/>
  <c r="F141" i="8"/>
  <c r="P124" i="1" l="1"/>
  <c r="Q124" i="1"/>
  <c r="G531" i="8"/>
  <c r="F531" i="8"/>
  <c r="R146" i="2"/>
  <c r="W146" i="2" s="1"/>
  <c r="M146" i="2"/>
  <c r="M148" i="2"/>
  <c r="R148" i="2"/>
  <c r="W148" i="2" s="1"/>
  <c r="R145" i="2"/>
  <c r="W145" i="2" s="1"/>
  <c r="M145" i="2"/>
  <c r="R144" i="2"/>
  <c r="W144" i="2" s="1"/>
  <c r="M144" i="2"/>
  <c r="R143" i="2"/>
  <c r="W143" i="2" s="1"/>
  <c r="M143" i="2"/>
  <c r="R142" i="2"/>
  <c r="W142" i="2" s="1"/>
  <c r="M142" i="2"/>
  <c r="R141" i="2"/>
  <c r="W141" i="2" s="1"/>
  <c r="M141" i="2"/>
  <c r="R140" i="2"/>
  <c r="W140" i="2" s="1"/>
  <c r="M140" i="2"/>
  <c r="R96" i="2"/>
  <c r="M96" i="2"/>
  <c r="R95" i="2"/>
  <c r="M95" i="2"/>
  <c r="R94" i="2"/>
  <c r="W94" i="2" s="1"/>
  <c r="M94" i="2"/>
  <c r="R93" i="2"/>
  <c r="M93" i="2"/>
  <c r="R92" i="2"/>
  <c r="M92" i="2"/>
  <c r="R91" i="2"/>
  <c r="M91" i="2"/>
  <c r="R90" i="2"/>
  <c r="W90" i="2" s="1"/>
  <c r="M90" i="2"/>
  <c r="R89" i="2"/>
  <c r="X89" i="2" s="1"/>
  <c r="M89" i="2"/>
  <c r="R88" i="2"/>
  <c r="W88" i="2" s="1"/>
  <c r="M88" i="2"/>
  <c r="R87" i="2"/>
  <c r="M87" i="2"/>
  <c r="R86" i="2"/>
  <c r="M86" i="2"/>
  <c r="R85" i="2"/>
  <c r="X85" i="2" s="1"/>
  <c r="M85" i="2"/>
  <c r="R84" i="2"/>
  <c r="M84" i="2"/>
  <c r="R83" i="2"/>
  <c r="M83" i="2"/>
  <c r="R82" i="2"/>
  <c r="M82" i="2"/>
  <c r="R81" i="2"/>
  <c r="X81" i="2" s="1"/>
  <c r="M81" i="2"/>
  <c r="R80" i="2"/>
  <c r="M80" i="2"/>
  <c r="R79" i="2"/>
  <c r="M79" i="2"/>
  <c r="R78" i="2"/>
  <c r="M78" i="2"/>
  <c r="R77" i="2"/>
  <c r="M77" i="2"/>
  <c r="R76" i="2"/>
  <c r="M76" i="2"/>
  <c r="R75" i="2"/>
  <c r="W75" i="2" s="1"/>
  <c r="M75" i="2"/>
  <c r="R73" i="2"/>
  <c r="W73" i="2" s="1"/>
  <c r="M73" i="2"/>
  <c r="R72" i="2"/>
  <c r="W72" i="2" s="1"/>
  <c r="M72" i="2"/>
  <c r="R71" i="2"/>
  <c r="W71" i="2" s="1"/>
  <c r="M71" i="2"/>
  <c r="R70" i="2"/>
  <c r="M70" i="2"/>
  <c r="R69" i="2"/>
  <c r="W69" i="2" s="1"/>
  <c r="M69" i="2"/>
  <c r="R68" i="2"/>
  <c r="M68" i="2"/>
  <c r="R67" i="2"/>
  <c r="W67" i="2" s="1"/>
  <c r="M67" i="2"/>
  <c r="R66" i="2"/>
  <c r="M66" i="2"/>
  <c r="R65" i="2"/>
  <c r="W65" i="2" s="1"/>
  <c r="M65" i="2"/>
  <c r="R64" i="2"/>
  <c r="W64" i="2" s="1"/>
  <c r="M64" i="2"/>
  <c r="R63" i="2"/>
  <c r="W63" i="2" s="1"/>
  <c r="M63" i="2"/>
  <c r="R62" i="2"/>
  <c r="M62" i="2"/>
  <c r="R61" i="2"/>
  <c r="W61" i="2" s="1"/>
  <c r="M61" i="2"/>
  <c r="R60" i="2"/>
  <c r="W60" i="2" s="1"/>
  <c r="M60" i="2"/>
  <c r="R59" i="2"/>
  <c r="W59" i="2" s="1"/>
  <c r="M59" i="2"/>
  <c r="R58" i="2"/>
  <c r="M58" i="2"/>
  <c r="R57" i="2"/>
  <c r="W57" i="2" s="1"/>
  <c r="M57" i="2"/>
  <c r="R56" i="2"/>
  <c r="W56" i="2" s="1"/>
  <c r="M56" i="2"/>
  <c r="R55" i="2"/>
  <c r="W55" i="2" s="1"/>
  <c r="M55" i="2"/>
  <c r="R54" i="2"/>
  <c r="M54" i="2"/>
  <c r="R53" i="2"/>
  <c r="W53" i="2" s="1"/>
  <c r="M53" i="2"/>
  <c r="R52" i="2"/>
  <c r="W52" i="2" s="1"/>
  <c r="M52" i="2"/>
  <c r="R51" i="2"/>
  <c r="W51" i="2" s="1"/>
  <c r="M51" i="2"/>
  <c r="R50" i="2"/>
  <c r="W50" i="2" s="1"/>
  <c r="M50" i="2"/>
  <c r="R49" i="2"/>
  <c r="W49" i="2" s="1"/>
  <c r="M49" i="2"/>
  <c r="R48" i="2"/>
  <c r="W48" i="2" s="1"/>
  <c r="M48" i="2"/>
  <c r="R47" i="2"/>
  <c r="W47" i="2" s="1"/>
  <c r="M47" i="2"/>
  <c r="R46" i="2"/>
  <c r="W46" i="2" s="1"/>
  <c r="M46" i="2"/>
  <c r="R45" i="2"/>
  <c r="W45" i="2" s="1"/>
  <c r="M45" i="2"/>
  <c r="R44" i="2"/>
  <c r="W44" i="2" s="1"/>
  <c r="M44" i="2"/>
  <c r="R43" i="2"/>
  <c r="W43" i="2" s="1"/>
  <c r="M43" i="2"/>
  <c r="R42" i="2"/>
  <c r="W42" i="2" s="1"/>
  <c r="M42" i="2"/>
  <c r="X93" i="2" l="1"/>
  <c r="W93" i="2"/>
  <c r="X66" i="2"/>
  <c r="W66" i="2"/>
  <c r="X58" i="2"/>
  <c r="W58" i="2"/>
  <c r="X62" i="2"/>
  <c r="W62" i="2"/>
  <c r="X77" i="2"/>
  <c r="W77" i="2"/>
  <c r="X54" i="2"/>
  <c r="W54" i="2"/>
  <c r="U70" i="2"/>
  <c r="Y70" i="2" s="1"/>
  <c r="X70" i="2"/>
  <c r="U75" i="2"/>
  <c r="Y75" i="2" s="1"/>
  <c r="X75" i="2"/>
  <c r="U79" i="2"/>
  <c r="Y79" i="2" s="1"/>
  <c r="X79" i="2"/>
  <c r="U83" i="2"/>
  <c r="Y83" i="2" s="1"/>
  <c r="X83" i="2"/>
  <c r="U87" i="2"/>
  <c r="Y87" i="2" s="1"/>
  <c r="X87" i="2"/>
  <c r="U91" i="2"/>
  <c r="Y91" i="2" s="1"/>
  <c r="X91" i="2"/>
  <c r="U95" i="2"/>
  <c r="Y95" i="2" s="1"/>
  <c r="X95" i="2"/>
  <c r="U55" i="2"/>
  <c r="Y55" i="2" s="1"/>
  <c r="X55" i="2"/>
  <c r="U59" i="2"/>
  <c r="Y59" i="2" s="1"/>
  <c r="X59" i="2"/>
  <c r="U63" i="2"/>
  <c r="Y63" i="2" s="1"/>
  <c r="X63" i="2"/>
  <c r="X67" i="2"/>
  <c r="U71" i="2"/>
  <c r="Y71" i="2" s="1"/>
  <c r="X71" i="2"/>
  <c r="S76" i="2"/>
  <c r="X76" i="2"/>
  <c r="S80" i="2"/>
  <c r="X80" i="2"/>
  <c r="S84" i="2"/>
  <c r="X84" i="2"/>
  <c r="S88" i="2"/>
  <c r="X88" i="2"/>
  <c r="S92" i="2"/>
  <c r="X92" i="2"/>
  <c r="S96" i="2"/>
  <c r="X96" i="2"/>
  <c r="U52" i="2"/>
  <c r="Y52" i="2" s="1"/>
  <c r="X52" i="2"/>
  <c r="U56" i="2"/>
  <c r="Y56" i="2" s="1"/>
  <c r="X56" i="2"/>
  <c r="U60" i="2"/>
  <c r="Y60" i="2" s="1"/>
  <c r="X60" i="2"/>
  <c r="U64" i="2"/>
  <c r="Y64" i="2" s="1"/>
  <c r="X64" i="2"/>
  <c r="V68" i="2"/>
  <c r="X68" i="2"/>
  <c r="S72" i="2"/>
  <c r="X72" i="2"/>
  <c r="S57" i="2"/>
  <c r="X57" i="2"/>
  <c r="S65" i="2"/>
  <c r="X65" i="2"/>
  <c r="X69" i="2"/>
  <c r="U73" i="2"/>
  <c r="Y73" i="2" s="1"/>
  <c r="X73" i="2"/>
  <c r="V78" i="2"/>
  <c r="X78" i="2"/>
  <c r="V82" i="2"/>
  <c r="X82" i="2"/>
  <c r="V86" i="2"/>
  <c r="X86" i="2"/>
  <c r="X90" i="2"/>
  <c r="X94" i="2"/>
  <c r="S148" i="2"/>
  <c r="U43" i="2"/>
  <c r="Y43" i="2" s="1"/>
  <c r="U51" i="2"/>
  <c r="Y51" i="2" s="1"/>
  <c r="U143" i="2"/>
  <c r="Y143" i="2" s="1"/>
  <c r="U47" i="2"/>
  <c r="Y47" i="2" s="1"/>
  <c r="U44" i="2"/>
  <c r="Y44" i="2" s="1"/>
  <c r="S144" i="2"/>
  <c r="U48" i="2"/>
  <c r="Y48" i="2" s="1"/>
  <c r="S140" i="2"/>
  <c r="S49" i="2"/>
  <c r="S61" i="2"/>
  <c r="S45" i="2"/>
  <c r="S53" i="2"/>
  <c r="H141" i="8"/>
  <c r="S146" i="2"/>
  <c r="U146" i="2"/>
  <c r="Y146" i="2" s="1"/>
  <c r="S142" i="2"/>
  <c r="U148" i="2"/>
  <c r="Y148" i="2" s="1"/>
  <c r="U142" i="2"/>
  <c r="Y142" i="2" s="1"/>
  <c r="U140" i="2"/>
  <c r="Y140" i="2" s="1"/>
  <c r="S141" i="2"/>
  <c r="U144" i="2"/>
  <c r="Y144" i="2" s="1"/>
  <c r="S145" i="2"/>
  <c r="U141" i="2"/>
  <c r="Y141" i="2" s="1"/>
  <c r="U145" i="2"/>
  <c r="Y145" i="2" s="1"/>
  <c r="S143" i="2"/>
  <c r="T80" i="2"/>
  <c r="V87" i="2"/>
  <c r="T87" i="2"/>
  <c r="U77" i="2"/>
  <c r="Y77" i="2" s="1"/>
  <c r="U89" i="2"/>
  <c r="Y89" i="2" s="1"/>
  <c r="V83" i="2"/>
  <c r="V92" i="2"/>
  <c r="V76" i="2"/>
  <c r="T84" i="2"/>
  <c r="V95" i="2"/>
  <c r="T89" i="2"/>
  <c r="T92" i="2"/>
  <c r="T91" i="2"/>
  <c r="T96" i="2"/>
  <c r="V96" i="2"/>
  <c r="V79" i="2"/>
  <c r="S90" i="2"/>
  <c r="T81" i="2"/>
  <c r="T85" i="2"/>
  <c r="S94" i="2"/>
  <c r="U81" i="2"/>
  <c r="Y81" i="2" s="1"/>
  <c r="U85" i="2"/>
  <c r="Y85" i="2" s="1"/>
  <c r="T76" i="2"/>
  <c r="T79" i="2"/>
  <c r="V80" i="2"/>
  <c r="T83" i="2"/>
  <c r="V84" i="2"/>
  <c r="U93" i="2"/>
  <c r="Y93" i="2" s="1"/>
  <c r="S82" i="2"/>
  <c r="S86" i="2"/>
  <c r="V91" i="2"/>
  <c r="T95" i="2"/>
  <c r="U76" i="2"/>
  <c r="Y76" i="2" s="1"/>
  <c r="S77" i="2"/>
  <c r="U80" i="2"/>
  <c r="Y80" i="2" s="1"/>
  <c r="S81" i="2"/>
  <c r="U84" i="2"/>
  <c r="Y84" i="2" s="1"/>
  <c r="S85" i="2"/>
  <c r="U88" i="2"/>
  <c r="Y88" i="2" s="1"/>
  <c r="S89" i="2"/>
  <c r="U92" i="2"/>
  <c r="Y92" i="2" s="1"/>
  <c r="S93" i="2"/>
  <c r="U96" i="2"/>
  <c r="Y96" i="2" s="1"/>
  <c r="S78" i="2"/>
  <c r="V81" i="2"/>
  <c r="T82" i="2"/>
  <c r="V85" i="2"/>
  <c r="T86" i="2"/>
  <c r="V89" i="2"/>
  <c r="T78" i="2"/>
  <c r="S75" i="2"/>
  <c r="U78" i="2"/>
  <c r="Y78" i="2" s="1"/>
  <c r="S79" i="2"/>
  <c r="U82" i="2"/>
  <c r="Y82" i="2" s="1"/>
  <c r="S83" i="2"/>
  <c r="U86" i="2"/>
  <c r="Y86" i="2" s="1"/>
  <c r="S87" i="2"/>
  <c r="U90" i="2"/>
  <c r="Y90" i="2" s="1"/>
  <c r="S91" i="2"/>
  <c r="U94" i="2"/>
  <c r="Y94" i="2" s="1"/>
  <c r="S95" i="2"/>
  <c r="U69" i="2"/>
  <c r="Y69" i="2" s="1"/>
  <c r="V70" i="2"/>
  <c r="S73" i="2"/>
  <c r="S71" i="2"/>
  <c r="S67" i="2"/>
  <c r="U67" i="2"/>
  <c r="Y67" i="2" s="1"/>
  <c r="S68" i="2"/>
  <c r="T68" i="2"/>
  <c r="U68" i="2"/>
  <c r="Y68" i="2" s="1"/>
  <c r="S69" i="2"/>
  <c r="U72" i="2"/>
  <c r="Y72" i="2" s="1"/>
  <c r="S70" i="2"/>
  <c r="T70" i="2"/>
  <c r="S59" i="2"/>
  <c r="S63" i="2"/>
  <c r="S55" i="2"/>
  <c r="S42" i="2"/>
  <c r="U45" i="2"/>
  <c r="Y45" i="2" s="1"/>
  <c r="S46" i="2"/>
  <c r="U49" i="2"/>
  <c r="Y49" i="2" s="1"/>
  <c r="S50" i="2"/>
  <c r="U53" i="2"/>
  <c r="Y53" i="2" s="1"/>
  <c r="S54" i="2"/>
  <c r="U57" i="2"/>
  <c r="Y57" i="2" s="1"/>
  <c r="S58" i="2"/>
  <c r="U61" i="2"/>
  <c r="Y61" i="2" s="1"/>
  <c r="S62" i="2"/>
  <c r="U65" i="2"/>
  <c r="Y65" i="2" s="1"/>
  <c r="S66" i="2"/>
  <c r="U42" i="2"/>
  <c r="Y42" i="2" s="1"/>
  <c r="S43" i="2"/>
  <c r="U50" i="2"/>
  <c r="Y50" i="2" s="1"/>
  <c r="S51" i="2"/>
  <c r="U54" i="2"/>
  <c r="Y54" i="2" s="1"/>
  <c r="U58" i="2"/>
  <c r="Y58" i="2" s="1"/>
  <c r="U62" i="2"/>
  <c r="Y62" i="2" s="1"/>
  <c r="U66" i="2"/>
  <c r="Y66" i="2" s="1"/>
  <c r="U46" i="2"/>
  <c r="Y46" i="2" s="1"/>
  <c r="S47" i="2"/>
  <c r="S44" i="2"/>
  <c r="S48" i="2"/>
  <c r="S52" i="2"/>
  <c r="S56" i="2"/>
  <c r="S60" i="2"/>
  <c r="S64" i="2"/>
  <c r="G574" i="8"/>
  <c r="F574" i="8"/>
  <c r="G565" i="8"/>
  <c r="F565" i="8"/>
  <c r="G561" i="8"/>
  <c r="F561" i="8"/>
  <c r="G558" i="8"/>
  <c r="F558" i="8"/>
  <c r="G555" i="8"/>
  <c r="F555" i="8"/>
  <c r="G573" i="8"/>
  <c r="F573" i="8"/>
  <c r="G548" i="8"/>
  <c r="F548" i="8"/>
  <c r="G545" i="8"/>
  <c r="F545" i="8"/>
  <c r="G541" i="8"/>
  <c r="F541" i="8"/>
  <c r="G540" i="8"/>
  <c r="F540" i="8"/>
  <c r="G537" i="8"/>
  <c r="F537" i="8"/>
  <c r="G536" i="8"/>
  <c r="F536" i="8"/>
  <c r="G534" i="8"/>
  <c r="F534" i="8"/>
  <c r="G523" i="8"/>
  <c r="F523" i="8"/>
  <c r="G509" i="8"/>
  <c r="F509" i="8"/>
  <c r="G506" i="8"/>
  <c r="F506" i="8"/>
  <c r="G483" i="8"/>
  <c r="F483" i="8"/>
  <c r="G495" i="8"/>
  <c r="F495" i="8"/>
  <c r="G494" i="8"/>
  <c r="F494" i="8"/>
  <c r="G493" i="8"/>
  <c r="F493" i="8"/>
  <c r="G490" i="8"/>
  <c r="F490" i="8"/>
  <c r="G570" i="8"/>
  <c r="F570" i="8"/>
  <c r="G473" i="8"/>
  <c r="F473" i="8"/>
  <c r="G469" i="8"/>
  <c r="F469" i="8"/>
  <c r="G468" i="8"/>
  <c r="F468" i="8"/>
  <c r="G454" i="8"/>
  <c r="F454" i="8"/>
  <c r="G449" i="8"/>
  <c r="F449" i="8"/>
  <c r="G448" i="8"/>
  <c r="F448" i="8"/>
  <c r="G443" i="8"/>
  <c r="F443" i="8"/>
  <c r="G442" i="8"/>
  <c r="F442" i="8"/>
  <c r="G434" i="8"/>
  <c r="F434" i="8"/>
  <c r="G424" i="8"/>
  <c r="F424" i="8"/>
  <c r="G423" i="8"/>
  <c r="F423" i="8"/>
  <c r="G421" i="8"/>
  <c r="F421" i="8"/>
  <c r="G414" i="8"/>
  <c r="F414" i="8"/>
  <c r="G412" i="8"/>
  <c r="F412" i="8"/>
  <c r="G408" i="8"/>
  <c r="F408" i="8"/>
  <c r="G404" i="8"/>
  <c r="F404" i="8"/>
  <c r="G403" i="8"/>
  <c r="F403" i="8"/>
  <c r="G393" i="8"/>
  <c r="F393" i="8"/>
  <c r="G391" i="8"/>
  <c r="F391" i="8"/>
  <c r="G390" i="8"/>
  <c r="F390" i="8"/>
  <c r="G386" i="8"/>
  <c r="F386" i="8"/>
  <c r="G378" i="8"/>
  <c r="F378" i="8"/>
  <c r="G373" i="8"/>
  <c r="F373" i="8"/>
  <c r="G366" i="8"/>
  <c r="F366" i="8"/>
  <c r="G357" i="8"/>
  <c r="F357" i="8"/>
  <c r="G352" i="8"/>
  <c r="F352" i="8"/>
  <c r="G351" i="8"/>
  <c r="F351" i="8"/>
  <c r="G346" i="8"/>
  <c r="F346" i="8"/>
  <c r="G343" i="8"/>
  <c r="F343" i="8"/>
  <c r="G342" i="8"/>
  <c r="F342" i="8"/>
  <c r="G335" i="8"/>
  <c r="F335" i="8"/>
  <c r="G331" i="8"/>
  <c r="F331" i="8"/>
  <c r="G319" i="8"/>
  <c r="F319" i="8"/>
  <c r="G309" i="8"/>
  <c r="F309" i="8"/>
  <c r="G308" i="8"/>
  <c r="F308" i="8"/>
  <c r="G307" i="8"/>
  <c r="F307" i="8"/>
  <c r="G302" i="8"/>
  <c r="F302" i="8"/>
  <c r="G296" i="8"/>
  <c r="F296" i="8"/>
  <c r="G295" i="8"/>
  <c r="F295" i="8"/>
  <c r="G290" i="8"/>
  <c r="F290" i="8"/>
  <c r="G287" i="8"/>
  <c r="F287" i="8"/>
  <c r="G286" i="8"/>
  <c r="F286" i="8"/>
  <c r="G279" i="8"/>
  <c r="F279" i="8"/>
  <c r="G275" i="8"/>
  <c r="F275" i="8"/>
  <c r="G262" i="8"/>
  <c r="F262" i="8"/>
  <c r="G260" i="8"/>
  <c r="F260" i="8"/>
  <c r="G259" i="8"/>
  <c r="F259" i="8"/>
  <c r="G251" i="8"/>
  <c r="F251" i="8"/>
  <c r="G239" i="8"/>
  <c r="F239" i="8"/>
  <c r="G238" i="8"/>
  <c r="F238" i="8"/>
  <c r="G232" i="8"/>
  <c r="F232" i="8"/>
  <c r="G225" i="8"/>
  <c r="F225" i="8"/>
  <c r="G221" i="8"/>
  <c r="F221" i="8"/>
  <c r="G199" i="8"/>
  <c r="F199" i="8"/>
  <c r="G195" i="8"/>
  <c r="F195" i="8"/>
  <c r="G193" i="8"/>
  <c r="F193" i="8"/>
  <c r="G187" i="8"/>
  <c r="F187" i="8"/>
  <c r="G180" i="8"/>
  <c r="F180" i="8"/>
  <c r="G174" i="8"/>
  <c r="F174" i="8"/>
  <c r="G171" i="8"/>
  <c r="F171" i="8"/>
  <c r="G143" i="8"/>
  <c r="F143" i="8"/>
  <c r="G140" i="8"/>
  <c r="F140" i="8"/>
  <c r="G134" i="8"/>
  <c r="F134" i="8"/>
  <c r="G124" i="8"/>
  <c r="F124" i="8"/>
  <c r="G119" i="8"/>
  <c r="F119" i="8"/>
  <c r="G118" i="8"/>
  <c r="F118" i="8"/>
  <c r="G114" i="8"/>
  <c r="F114" i="8"/>
  <c r="G102" i="8"/>
  <c r="F102" i="8"/>
  <c r="G94" i="8"/>
  <c r="F94" i="8"/>
  <c r="G80" i="8"/>
  <c r="F80" i="8"/>
  <c r="G77" i="8"/>
  <c r="F77" i="8"/>
  <c r="G76" i="8"/>
  <c r="F76" i="8"/>
  <c r="G74" i="8"/>
  <c r="F74" i="8"/>
  <c r="G49" i="8"/>
  <c r="F49" i="8"/>
  <c r="G46" i="8"/>
  <c r="F46" i="8"/>
  <c r="G44" i="8"/>
  <c r="F44" i="8"/>
  <c r="G43" i="8"/>
  <c r="F43" i="8"/>
  <c r="G39" i="8"/>
  <c r="F39" i="8"/>
  <c r="G38" i="8"/>
  <c r="F38" i="8"/>
  <c r="G30" i="8"/>
  <c r="F30" i="8"/>
  <c r="G29" i="8"/>
  <c r="F29" i="8"/>
  <c r="G26" i="8"/>
  <c r="F26" i="8"/>
  <c r="G25" i="8"/>
  <c r="F25" i="8"/>
  <c r="G22" i="8"/>
  <c r="F22" i="8"/>
  <c r="G21" i="8"/>
  <c r="F21" i="8"/>
  <c r="G17" i="8"/>
  <c r="F17" i="8"/>
  <c r="G9" i="8"/>
  <c r="F9" i="8"/>
  <c r="G8" i="8"/>
  <c r="F8" i="8"/>
  <c r="G7" i="8"/>
  <c r="F7" i="8"/>
  <c r="R3" i="2"/>
  <c r="M3" i="2"/>
  <c r="W3" i="2" l="1"/>
  <c r="Z167" i="2"/>
  <c r="G245" i="8"/>
  <c r="N124" i="1"/>
  <c r="H531" i="8"/>
  <c r="F554" i="8"/>
  <c r="F245" i="8"/>
  <c r="G554" i="8"/>
  <c r="H390" i="8"/>
  <c r="H421" i="8"/>
  <c r="H454" i="8"/>
  <c r="H493" i="8"/>
  <c r="H536" i="8"/>
  <c r="H7" i="8"/>
  <c r="H540" i="8"/>
  <c r="H555" i="8"/>
  <c r="H357" i="8"/>
  <c r="H21" i="8"/>
  <c r="H80" i="8"/>
  <c r="H495" i="8"/>
  <c r="H22" i="8"/>
  <c r="H74" i="8"/>
  <c r="H94" i="8"/>
  <c r="H554" i="8"/>
  <c r="H76" i="8"/>
  <c r="H352" i="8"/>
  <c r="H17" i="8"/>
  <c r="H77" i="8"/>
  <c r="H391" i="8"/>
  <c r="H423" i="8"/>
  <c r="H494" i="8"/>
  <c r="H9" i="8"/>
  <c r="H44" i="8"/>
  <c r="H102" i="8"/>
  <c r="H143" i="8"/>
  <c r="H199" i="8"/>
  <c r="H245" i="8"/>
  <c r="H286" i="8"/>
  <c r="H309" i="8"/>
  <c r="H523" i="8"/>
  <c r="H573" i="8"/>
  <c r="H25" i="8"/>
  <c r="H46" i="8"/>
  <c r="H114" i="8"/>
  <c r="H251" i="8"/>
  <c r="H287" i="8"/>
  <c r="H319" i="8"/>
  <c r="H26" i="8"/>
  <c r="H49" i="8"/>
  <c r="H118" i="8"/>
  <c r="H171" i="8"/>
  <c r="H221" i="8"/>
  <c r="H259" i="8"/>
  <c r="H290" i="8"/>
  <c r="H331" i="8"/>
  <c r="H393" i="8"/>
  <c r="H424" i="8"/>
  <c r="H548" i="8"/>
  <c r="H8" i="8"/>
  <c r="H39" i="8"/>
  <c r="H180" i="8"/>
  <c r="H225" i="8"/>
  <c r="H275" i="8"/>
  <c r="H302" i="8"/>
  <c r="H342" i="8"/>
  <c r="H366" i="8"/>
  <c r="H386" i="8"/>
  <c r="H412" i="8"/>
  <c r="H443" i="8"/>
  <c r="H469" i="8"/>
  <c r="H483" i="8"/>
  <c r="H534" i="8"/>
  <c r="H561" i="8"/>
  <c r="H29" i="8"/>
  <c r="H43" i="8"/>
  <c r="H134" i="8"/>
  <c r="H187" i="8"/>
  <c r="H232" i="8"/>
  <c r="H260" i="8"/>
  <c r="H279" i="8"/>
  <c r="H307" i="8"/>
  <c r="H343" i="8"/>
  <c r="H373" i="8"/>
  <c r="H403" i="8"/>
  <c r="H414" i="8"/>
  <c r="H473" i="8"/>
  <c r="H506" i="8"/>
  <c r="H541" i="8"/>
  <c r="H565" i="8"/>
  <c r="H30" i="8"/>
  <c r="H119" i="8"/>
  <c r="H140" i="8"/>
  <c r="H193" i="8"/>
  <c r="H238" i="8"/>
  <c r="H295" i="8"/>
  <c r="H308" i="8"/>
  <c r="H346" i="8"/>
  <c r="H378" i="8"/>
  <c r="H404" i="8"/>
  <c r="H434" i="8"/>
  <c r="H449" i="8"/>
  <c r="H570" i="8"/>
  <c r="H509" i="8"/>
  <c r="H545" i="8"/>
  <c r="H537" i="8"/>
  <c r="H38" i="8"/>
  <c r="H124" i="8"/>
  <c r="H174" i="8"/>
  <c r="H195" i="8"/>
  <c r="H239" i="8"/>
  <c r="H296" i="8"/>
  <c r="H335" i="8"/>
  <c r="H351" i="8"/>
  <c r="H408" i="8"/>
  <c r="H442" i="8"/>
  <c r="H468" i="8"/>
  <c r="H490" i="8"/>
  <c r="H558" i="8"/>
  <c r="H574" i="8"/>
  <c r="U3" i="2"/>
  <c r="Y3" i="2" s="1"/>
  <c r="S3" i="2"/>
  <c r="P112" i="1"/>
  <c r="Q112" i="1"/>
  <c r="R5" i="2"/>
  <c r="W5" i="2" s="1"/>
  <c r="M5" i="2"/>
  <c r="H448" i="8" l="1"/>
  <c r="H297" i="8"/>
  <c r="H262" i="8"/>
  <c r="H268" i="8"/>
  <c r="N112" i="1"/>
  <c r="S5" i="2"/>
  <c r="U5" i="2"/>
  <c r="Y5" i="2" s="1"/>
  <c r="P72" i="1"/>
  <c r="Q72" i="1"/>
  <c r="Z168" i="2" l="1"/>
  <c r="P135" i="1"/>
  <c r="P133" i="1"/>
  <c r="P131" i="1"/>
  <c r="P130" i="1"/>
  <c r="P128" i="1"/>
  <c r="P122" i="1"/>
  <c r="P120" i="1"/>
  <c r="P116" i="1"/>
  <c r="P115" i="1"/>
  <c r="P114" i="1"/>
  <c r="P109" i="1"/>
  <c r="P106" i="1"/>
  <c r="P105" i="1"/>
  <c r="P104" i="1"/>
  <c r="P103" i="1"/>
  <c r="P100" i="1"/>
  <c r="P99" i="1"/>
  <c r="P98" i="1"/>
  <c r="P96" i="1"/>
  <c r="P95" i="1"/>
  <c r="P94" i="1"/>
  <c r="P92" i="1"/>
  <c r="P89" i="1"/>
  <c r="P88" i="1"/>
  <c r="P86" i="1"/>
  <c r="P84" i="1"/>
  <c r="P81" i="1"/>
  <c r="P78" i="1"/>
  <c r="P76" i="1"/>
  <c r="P75" i="1"/>
  <c r="P71" i="1"/>
  <c r="P61" i="1"/>
  <c r="P60" i="1"/>
  <c r="P54" i="1"/>
  <c r="P44" i="1"/>
  <c r="P13" i="1"/>
  <c r="P11" i="1"/>
  <c r="N72" i="1" l="1"/>
  <c r="P4" i="1" l="1"/>
  <c r="Q65" i="1"/>
  <c r="Z169" i="2" l="1"/>
  <c r="N65" i="1"/>
  <c r="F4" i="1"/>
  <c r="Q4" i="1" s="1"/>
  <c r="D4" i="1"/>
  <c r="I40" i="2" s="1"/>
  <c r="C4" i="1"/>
  <c r="H40" i="2" s="1"/>
  <c r="AA50" i="3" l="1"/>
  <c r="W50" i="3" s="1"/>
  <c r="Z33" i="3"/>
  <c r="W33" i="3" s="1"/>
  <c r="AH50" i="3"/>
  <c r="X50" i="3" s="1"/>
  <c r="AG33" i="3"/>
  <c r="X33" i="3" s="1"/>
  <c r="Z37" i="3"/>
  <c r="W37" i="3" s="1"/>
  <c r="Z36" i="3"/>
  <c r="W36" i="3" s="1"/>
  <c r="AA53" i="3"/>
  <c r="W53" i="3" s="1"/>
  <c r="AG37" i="3"/>
  <c r="X37" i="3" s="1"/>
  <c r="AG36" i="3"/>
  <c r="X36" i="3" s="1"/>
  <c r="AH53" i="3"/>
  <c r="X53" i="3" s="1"/>
  <c r="AG38" i="3"/>
  <c r="X38" i="3" s="1"/>
  <c r="AH57" i="3"/>
  <c r="X57" i="3" s="1"/>
  <c r="Z38" i="3"/>
  <c r="W38" i="3" s="1"/>
  <c r="AA57" i="3"/>
  <c r="W57" i="3" s="1"/>
  <c r="AA59" i="3"/>
  <c r="W59" i="3" s="1"/>
  <c r="Z39" i="3"/>
  <c r="AH59" i="3"/>
  <c r="X59" i="3" s="1"/>
  <c r="AG39" i="3"/>
  <c r="X39" i="3" s="1"/>
  <c r="G40" i="2"/>
  <c r="Z49" i="3"/>
  <c r="AA68" i="3"/>
  <c r="W68" i="3" s="1"/>
  <c r="G5" i="8"/>
  <c r="G3" i="8" s="1"/>
  <c r="AH68" i="3"/>
  <c r="X68" i="3" s="1"/>
  <c r="AG49" i="3"/>
  <c r="X49" i="3" s="1"/>
  <c r="F5" i="8"/>
  <c r="F3" i="8" s="1"/>
  <c r="E4" i="1"/>
  <c r="Q95" i="1"/>
  <c r="Y33" i="3" l="1"/>
  <c r="Y50" i="3"/>
  <c r="AO50" i="3" s="1"/>
  <c r="AP50" i="3" s="1"/>
  <c r="O554" i="2"/>
  <c r="O552" i="2"/>
  <c r="Q554" i="2"/>
  <c r="Q552" i="2"/>
  <c r="Y53" i="3"/>
  <c r="AO53" i="3" s="1"/>
  <c r="AP53" i="3" s="1"/>
  <c r="Y37" i="3"/>
  <c r="Y36" i="3"/>
  <c r="O274" i="2"/>
  <c r="W39" i="3"/>
  <c r="Q274" i="2"/>
  <c r="Y57" i="3"/>
  <c r="AO57" i="3" s="1"/>
  <c r="AP57" i="3" s="1"/>
  <c r="Y38" i="3"/>
  <c r="AO38" i="3" s="1"/>
  <c r="AP38" i="3" s="1"/>
  <c r="Y59" i="3"/>
  <c r="AO59" i="3" s="1"/>
  <c r="AP59" i="3" s="1"/>
  <c r="O604" i="2"/>
  <c r="O609" i="2"/>
  <c r="O607" i="2"/>
  <c r="O605" i="2"/>
  <c r="O608" i="2"/>
  <c r="O606" i="2"/>
  <c r="W49" i="3"/>
  <c r="Q608" i="2"/>
  <c r="Q606" i="2"/>
  <c r="Q604" i="2"/>
  <c r="Q609" i="2"/>
  <c r="Q605" i="2"/>
  <c r="Q607" i="2"/>
  <c r="J40" i="2"/>
  <c r="Z170" i="2"/>
  <c r="Y68" i="3"/>
  <c r="AO68" i="3" s="1"/>
  <c r="AP68" i="3" s="1"/>
  <c r="N4" i="1"/>
  <c r="H5" i="8"/>
  <c r="H3" i="8" s="1"/>
  <c r="N95" i="1"/>
  <c r="Y49" i="3" l="1"/>
  <c r="AO49" i="3" s="1"/>
  <c r="AP49" i="3" s="1"/>
  <c r="N554" i="2"/>
  <c r="N552" i="2"/>
  <c r="N274" i="2"/>
  <c r="Y39" i="3"/>
  <c r="P605" i="2"/>
  <c r="P606" i="2"/>
  <c r="P609" i="2"/>
  <c r="P608" i="2"/>
  <c r="P607" i="2"/>
  <c r="P604" i="2"/>
  <c r="N604" i="2"/>
  <c r="N606" i="2"/>
  <c r="N609" i="2"/>
  <c r="N608" i="2"/>
  <c r="N607" i="2"/>
  <c r="N605" i="2"/>
  <c r="Z171" i="2"/>
  <c r="Q135" i="1"/>
  <c r="Q131" i="1"/>
  <c r="Q133" i="1"/>
  <c r="Q130" i="1"/>
  <c r="Q128" i="1"/>
  <c r="Q127" i="1"/>
  <c r="Q125" i="1"/>
  <c r="Q122" i="1"/>
  <c r="Q120" i="1"/>
  <c r="Q116" i="1"/>
  <c r="Q115" i="1"/>
  <c r="Q114" i="1"/>
  <c r="Q113" i="1"/>
  <c r="Q109" i="1"/>
  <c r="Q108" i="1"/>
  <c r="Q106" i="1"/>
  <c r="Q105" i="1"/>
  <c r="Q104" i="1"/>
  <c r="Q103" i="1"/>
  <c r="Q100" i="1"/>
  <c r="Q99" i="1"/>
  <c r="Q98" i="1"/>
  <c r="Q96" i="1"/>
  <c r="Q94" i="1"/>
  <c r="Q92" i="1"/>
  <c r="Q90" i="1"/>
  <c r="Q89" i="1"/>
  <c r="Q88" i="1"/>
  <c r="Q86" i="1"/>
  <c r="Q84" i="1"/>
  <c r="Q83" i="1"/>
  <c r="Q82" i="1"/>
  <c r="Q81" i="1"/>
  <c r="Q79" i="1"/>
  <c r="Q78" i="1"/>
  <c r="Q76" i="1"/>
  <c r="I3" i="2"/>
  <c r="H3" i="2"/>
  <c r="Q75" i="1"/>
  <c r="Q71" i="1"/>
  <c r="Q70" i="1"/>
  <c r="Q63" i="1"/>
  <c r="Q61" i="1"/>
  <c r="Q60" i="1"/>
  <c r="Q59" i="1"/>
  <c r="Q58" i="1"/>
  <c r="Q54" i="1"/>
  <c r="Q53" i="1"/>
  <c r="Q46" i="1"/>
  <c r="Q44" i="1"/>
  <c r="Q13" i="1"/>
  <c r="Q12" i="1"/>
  <c r="Q11" i="1"/>
  <c r="Q9" i="1"/>
  <c r="Q6" i="1"/>
  <c r="Q5" i="1"/>
  <c r="P554" i="2" l="1"/>
  <c r="P552" i="2"/>
  <c r="Q3" i="1"/>
  <c r="AO39" i="3"/>
  <c r="AP39" i="3" s="1"/>
  <c r="P274" i="2"/>
  <c r="G3" i="2"/>
  <c r="J3" i="2"/>
  <c r="N59" i="1" l="1"/>
  <c r="O12" i="1"/>
  <c r="N12" i="1"/>
  <c r="N99" i="1"/>
  <c r="N46" i="1"/>
  <c r="N131" i="1"/>
  <c r="N135" i="1"/>
  <c r="N63" i="1"/>
  <c r="N104" i="1"/>
  <c r="O11" i="1"/>
  <c r="N11" i="1"/>
  <c r="N88" i="1"/>
  <c r="N128" i="1"/>
  <c r="N13" i="1"/>
  <c r="N76" i="1"/>
  <c r="N127" i="1"/>
  <c r="N90" i="1"/>
  <c r="N61" i="1"/>
  <c r="O9" i="1"/>
  <c r="N9" i="1"/>
  <c r="N70" i="1"/>
  <c r="N120" i="1"/>
  <c r="N78" i="1"/>
  <c r="N53" i="1"/>
  <c r="N98" i="1"/>
  <c r="N94" i="1"/>
  <c r="N122" i="1"/>
  <c r="N58" i="1"/>
  <c r="N108" i="1"/>
  <c r="N105" i="1"/>
  <c r="N71" i="1"/>
  <c r="N86" i="1"/>
  <c r="N114" i="1"/>
  <c r="N115" i="1"/>
  <c r="N83" i="1"/>
  <c r="N106" i="1"/>
  <c r="N109" i="1"/>
  <c r="N130" i="1"/>
  <c r="N44" i="1"/>
  <c r="N100" i="1"/>
  <c r="N81" i="1"/>
  <c r="N103" i="1"/>
  <c r="N54" i="1"/>
  <c r="N79" i="1"/>
  <c r="N116" i="1"/>
  <c r="N125" i="1"/>
  <c r="N92" i="1"/>
  <c r="O5" i="1"/>
  <c r="N5" i="1"/>
  <c r="N60" i="1"/>
  <c r="N75" i="1"/>
  <c r="N96" i="1"/>
  <c r="N133" i="1"/>
  <c r="N89" i="1"/>
  <c r="N113" i="1"/>
  <c r="N84" i="1"/>
  <c r="N6" i="1"/>
  <c r="O6" i="1"/>
  <c r="E574" i="8"/>
  <c r="D574" i="8"/>
  <c r="C574" i="8"/>
  <c r="R633" i="2" l="1"/>
  <c r="R632" i="2"/>
  <c r="T632" i="2" l="1"/>
  <c r="X632" i="2"/>
  <c r="V633" i="2"/>
  <c r="X633" i="2"/>
  <c r="U632" i="2"/>
  <c r="Y632" i="2" s="1"/>
  <c r="S632" i="2"/>
  <c r="V632" i="2"/>
  <c r="T633" i="2"/>
  <c r="S633" i="2"/>
  <c r="U633" i="2"/>
  <c r="Y633" i="2" s="1"/>
  <c r="Z172" i="2" l="1"/>
  <c r="R181" i="2"/>
  <c r="W181" i="2" s="1"/>
  <c r="M181" i="2"/>
  <c r="Z173" i="2" l="1"/>
  <c r="S181" i="2"/>
  <c r="U181" i="2"/>
  <c r="Y181" i="2" s="1"/>
  <c r="R603" i="2"/>
  <c r="W603" i="2" s="1"/>
  <c r="M603" i="2"/>
  <c r="R602" i="2"/>
  <c r="W602" i="2" s="1"/>
  <c r="M602" i="2"/>
  <c r="Z174" i="2" l="1"/>
  <c r="S602" i="2"/>
  <c r="S603" i="2"/>
  <c r="U602" i="2"/>
  <c r="Y602" i="2" s="1"/>
  <c r="U603" i="2"/>
  <c r="Y603" i="2" s="1"/>
  <c r="R247" i="2"/>
  <c r="M247" i="2"/>
  <c r="S247" i="2" l="1"/>
  <c r="X247" i="2"/>
  <c r="Z175" i="2"/>
  <c r="U247" i="2"/>
  <c r="Y247" i="2" s="1"/>
  <c r="R655" i="2"/>
  <c r="X655" i="2" s="1"/>
  <c r="M655" i="2"/>
  <c r="R654" i="2"/>
  <c r="M654" i="2"/>
  <c r="R653" i="2"/>
  <c r="M653" i="2"/>
  <c r="R652" i="2"/>
  <c r="M652" i="2"/>
  <c r="R651" i="2"/>
  <c r="X651" i="2" s="1"/>
  <c r="M651" i="2"/>
  <c r="R650" i="2"/>
  <c r="M650" i="2"/>
  <c r="R649" i="2"/>
  <c r="M649" i="2"/>
  <c r="R648" i="2"/>
  <c r="M648" i="2"/>
  <c r="R647" i="2"/>
  <c r="X647" i="2" s="1"/>
  <c r="M647" i="2"/>
  <c r="R646" i="2"/>
  <c r="M646" i="2"/>
  <c r="R645" i="2"/>
  <c r="M645" i="2"/>
  <c r="R644" i="2"/>
  <c r="M644" i="2"/>
  <c r="R643" i="2"/>
  <c r="X643" i="2" s="1"/>
  <c r="M643" i="2"/>
  <c r="R642" i="2"/>
  <c r="M642" i="2"/>
  <c r="R641" i="2"/>
  <c r="X641" i="2" s="1"/>
  <c r="M641" i="2"/>
  <c r="R640" i="2"/>
  <c r="M640" i="2"/>
  <c r="R639" i="2"/>
  <c r="W639" i="2" s="1"/>
  <c r="M639" i="2"/>
  <c r="R138" i="2"/>
  <c r="W138" i="2" s="1"/>
  <c r="M138" i="2"/>
  <c r="R137" i="2"/>
  <c r="W137" i="2" s="1"/>
  <c r="M137" i="2"/>
  <c r="R136" i="2"/>
  <c r="W136" i="2" s="1"/>
  <c r="M136" i="2"/>
  <c r="R135" i="2"/>
  <c r="W135" i="2" s="1"/>
  <c r="M135" i="2"/>
  <c r="R134" i="2"/>
  <c r="W134" i="2" s="1"/>
  <c r="M134" i="2"/>
  <c r="R133" i="2"/>
  <c r="W133" i="2" s="1"/>
  <c r="M133" i="2"/>
  <c r="M633" i="2"/>
  <c r="M632" i="2"/>
  <c r="R638" i="2"/>
  <c r="W638" i="2" s="1"/>
  <c r="M638" i="2"/>
  <c r="R637" i="2"/>
  <c r="W637" i="2" s="1"/>
  <c r="M637" i="2"/>
  <c r="R636" i="2"/>
  <c r="W636" i="2" s="1"/>
  <c r="M636" i="2"/>
  <c r="R635" i="2"/>
  <c r="W635" i="2" s="1"/>
  <c r="M635" i="2"/>
  <c r="R634" i="2"/>
  <c r="W634" i="2" s="1"/>
  <c r="M634" i="2"/>
  <c r="R601" i="2"/>
  <c r="W601" i="2" s="1"/>
  <c r="M601" i="2"/>
  <c r="R555" i="2"/>
  <c r="M555" i="2"/>
  <c r="R630" i="2"/>
  <c r="W630" i="2" s="1"/>
  <c r="M630" i="2"/>
  <c r="R629" i="2"/>
  <c r="W629" i="2" s="1"/>
  <c r="M629" i="2"/>
  <c r="R628" i="2"/>
  <c r="W628" i="2" s="1"/>
  <c r="M628" i="2"/>
  <c r="R627" i="2"/>
  <c r="W627" i="2" s="1"/>
  <c r="M627" i="2"/>
  <c r="R626" i="2"/>
  <c r="W626" i="2" s="1"/>
  <c r="M626" i="2"/>
  <c r="R625" i="2"/>
  <c r="W625" i="2" s="1"/>
  <c r="M625" i="2"/>
  <c r="R600" i="2"/>
  <c r="W600" i="2" s="1"/>
  <c r="M600" i="2"/>
  <c r="R599" i="2"/>
  <c r="W599" i="2" s="1"/>
  <c r="M599" i="2"/>
  <c r="R598" i="2"/>
  <c r="W598" i="2" s="1"/>
  <c r="M598" i="2"/>
  <c r="R597" i="2"/>
  <c r="W597" i="2" s="1"/>
  <c r="M597" i="2"/>
  <c r="R596" i="2"/>
  <c r="W596" i="2" s="1"/>
  <c r="M596" i="2"/>
  <c r="R551" i="2"/>
  <c r="W551" i="2" s="1"/>
  <c r="M551" i="2"/>
  <c r="R550" i="2"/>
  <c r="W550" i="2" s="1"/>
  <c r="M550" i="2"/>
  <c r="R549" i="2"/>
  <c r="W549" i="2" s="1"/>
  <c r="M549" i="2"/>
  <c r="R469" i="2"/>
  <c r="W469" i="2" s="1"/>
  <c r="M469" i="2"/>
  <c r="R506" i="2"/>
  <c r="W506" i="2" s="1"/>
  <c r="M506" i="2"/>
  <c r="R505" i="2"/>
  <c r="W505" i="2" s="1"/>
  <c r="M505" i="2"/>
  <c r="R504" i="2"/>
  <c r="W504" i="2" s="1"/>
  <c r="M504" i="2"/>
  <c r="R503" i="2"/>
  <c r="W503" i="2" s="1"/>
  <c r="M503" i="2"/>
  <c r="R502" i="2"/>
  <c r="W502" i="2" s="1"/>
  <c r="M502" i="2"/>
  <c r="R501" i="2"/>
  <c r="W501" i="2" s="1"/>
  <c r="M501" i="2"/>
  <c r="R500" i="2"/>
  <c r="W500" i="2" s="1"/>
  <c r="M500" i="2"/>
  <c r="R499" i="2"/>
  <c r="W499" i="2" s="1"/>
  <c r="M499" i="2"/>
  <c r="R498" i="2"/>
  <c r="W498" i="2" s="1"/>
  <c r="M498" i="2"/>
  <c r="R497" i="2"/>
  <c r="W497" i="2" s="1"/>
  <c r="M497" i="2"/>
  <c r="R496" i="2"/>
  <c r="W496" i="2" s="1"/>
  <c r="M496" i="2"/>
  <c r="R495" i="2"/>
  <c r="W495" i="2" s="1"/>
  <c r="M495" i="2"/>
  <c r="R463" i="2"/>
  <c r="W463" i="2" s="1"/>
  <c r="M463" i="2"/>
  <c r="R462" i="2"/>
  <c r="W462" i="2" s="1"/>
  <c r="M462" i="2"/>
  <c r="R461" i="2"/>
  <c r="W461" i="2" s="1"/>
  <c r="M461" i="2"/>
  <c r="R460" i="2"/>
  <c r="W460" i="2" s="1"/>
  <c r="M460" i="2"/>
  <c r="R467" i="2"/>
  <c r="W467" i="2" s="1"/>
  <c r="M467" i="2"/>
  <c r="R466" i="2"/>
  <c r="W466" i="2" s="1"/>
  <c r="M466" i="2"/>
  <c r="R465" i="2"/>
  <c r="W465" i="2" s="1"/>
  <c r="M465" i="2"/>
  <c r="R464" i="2"/>
  <c r="W464" i="2" s="1"/>
  <c r="M464" i="2"/>
  <c r="R459" i="2"/>
  <c r="M459" i="2"/>
  <c r="R458" i="2"/>
  <c r="M458" i="2"/>
  <c r="R457" i="2"/>
  <c r="M457" i="2"/>
  <c r="R421" i="2"/>
  <c r="M421" i="2"/>
  <c r="R402" i="2"/>
  <c r="W402" i="2" s="1"/>
  <c r="M402" i="2"/>
  <c r="R401" i="2"/>
  <c r="W401" i="2" s="1"/>
  <c r="M401" i="2"/>
  <c r="R420" i="2"/>
  <c r="W420" i="2" s="1"/>
  <c r="M420" i="2"/>
  <c r="R419" i="2"/>
  <c r="W419" i="2" s="1"/>
  <c r="M419" i="2"/>
  <c r="R391" i="2"/>
  <c r="M391" i="2"/>
  <c r="R302" i="2"/>
  <c r="M302" i="2"/>
  <c r="R301" i="2"/>
  <c r="W301" i="2" s="1"/>
  <c r="M301" i="2"/>
  <c r="R300" i="2"/>
  <c r="M300" i="2"/>
  <c r="R299" i="2"/>
  <c r="W299" i="2" s="1"/>
  <c r="M299" i="2"/>
  <c r="R298" i="2"/>
  <c r="M298" i="2"/>
  <c r="R297" i="2"/>
  <c r="M297" i="2"/>
  <c r="R296" i="2"/>
  <c r="W296" i="2" s="1"/>
  <c r="M296" i="2"/>
  <c r="R295" i="2"/>
  <c r="M295" i="2"/>
  <c r="R294" i="2"/>
  <c r="M294" i="2"/>
  <c r="R293" i="2"/>
  <c r="W293" i="2" s="1"/>
  <c r="M293" i="2"/>
  <c r="R292" i="2"/>
  <c r="M292" i="2"/>
  <c r="R291" i="2"/>
  <c r="M291" i="2"/>
  <c r="R290" i="2"/>
  <c r="W290" i="2" s="1"/>
  <c r="M290" i="2"/>
  <c r="R289" i="2"/>
  <c r="W289" i="2" s="1"/>
  <c r="M289" i="2"/>
  <c r="R288" i="2"/>
  <c r="M288" i="2"/>
  <c r="R287" i="2"/>
  <c r="W287" i="2" s="1"/>
  <c r="M287" i="2"/>
  <c r="R286" i="2"/>
  <c r="W286" i="2" s="1"/>
  <c r="M286" i="2"/>
  <c r="R285" i="2"/>
  <c r="W285" i="2" s="1"/>
  <c r="M285" i="2"/>
  <c r="R284" i="2"/>
  <c r="W284" i="2" s="1"/>
  <c r="M284" i="2"/>
  <c r="R283" i="2"/>
  <c r="W283" i="2" s="1"/>
  <c r="M283" i="2"/>
  <c r="R282" i="2"/>
  <c r="X282" i="2" s="1"/>
  <c r="M282" i="2"/>
  <c r="R281" i="2"/>
  <c r="W281" i="2" s="1"/>
  <c r="M281" i="2"/>
  <c r="R280" i="2"/>
  <c r="X280" i="2" s="1"/>
  <c r="M280" i="2"/>
  <c r="R279" i="2"/>
  <c r="W279" i="2" s="1"/>
  <c r="M279" i="2"/>
  <c r="R278" i="2"/>
  <c r="W278" i="2" s="1"/>
  <c r="M278" i="2"/>
  <c r="R277" i="2"/>
  <c r="W277" i="2" s="1"/>
  <c r="M277" i="2"/>
  <c r="R276" i="2"/>
  <c r="W276" i="2" s="1"/>
  <c r="M276" i="2"/>
  <c r="R275" i="2"/>
  <c r="W275" i="2" s="1"/>
  <c r="M275" i="2"/>
  <c r="R263" i="2"/>
  <c r="W263" i="2" s="1"/>
  <c r="M263" i="2"/>
  <c r="R262" i="2"/>
  <c r="W262" i="2" s="1"/>
  <c r="M262" i="2"/>
  <c r="R261" i="2"/>
  <c r="W261" i="2" s="1"/>
  <c r="M261" i="2"/>
  <c r="R240" i="2"/>
  <c r="W240" i="2" s="1"/>
  <c r="M240" i="2"/>
  <c r="R239" i="2"/>
  <c r="W239" i="2" s="1"/>
  <c r="M239" i="2"/>
  <c r="R194" i="2"/>
  <c r="W194" i="2" s="1"/>
  <c r="M194" i="2"/>
  <c r="R193" i="2"/>
  <c r="W193" i="2" s="1"/>
  <c r="M193" i="2"/>
  <c r="R192" i="2"/>
  <c r="W192" i="2" s="1"/>
  <c r="M192" i="2"/>
  <c r="R191" i="2"/>
  <c r="W191" i="2" s="1"/>
  <c r="M191" i="2"/>
  <c r="R190" i="2"/>
  <c r="W190" i="2" s="1"/>
  <c r="M190" i="2"/>
  <c r="R189" i="2"/>
  <c r="W189" i="2" s="1"/>
  <c r="M189" i="2"/>
  <c r="R188" i="2"/>
  <c r="W188" i="2" s="1"/>
  <c r="M188" i="2"/>
  <c r="R187" i="2"/>
  <c r="W187" i="2" s="1"/>
  <c r="M187" i="2"/>
  <c r="R186" i="2"/>
  <c r="W186" i="2" s="1"/>
  <c r="M186" i="2"/>
  <c r="R185" i="2"/>
  <c r="W185" i="2" s="1"/>
  <c r="M185" i="2"/>
  <c r="R184" i="2"/>
  <c r="W184" i="2" s="1"/>
  <c r="M184" i="2"/>
  <c r="R183" i="2"/>
  <c r="W183" i="2" s="1"/>
  <c r="M183" i="2"/>
  <c r="R182" i="2"/>
  <c r="W182" i="2" s="1"/>
  <c r="M182" i="2"/>
  <c r="R163" i="2"/>
  <c r="W163" i="2" s="1"/>
  <c r="M163" i="2"/>
  <c r="R162" i="2"/>
  <c r="W162" i="2" s="1"/>
  <c r="M162" i="2"/>
  <c r="R161" i="2"/>
  <c r="W161" i="2" s="1"/>
  <c r="M161" i="2"/>
  <c r="R160" i="2"/>
  <c r="W160" i="2" s="1"/>
  <c r="M160" i="2"/>
  <c r="R415" i="2"/>
  <c r="W415" i="2" s="1"/>
  <c r="M415" i="2"/>
  <c r="R414" i="2"/>
  <c r="W414" i="2" s="1"/>
  <c r="M414" i="2"/>
  <c r="R413" i="2"/>
  <c r="W413" i="2" s="1"/>
  <c r="M413" i="2"/>
  <c r="R412" i="2"/>
  <c r="W412" i="2" s="1"/>
  <c r="M412" i="2"/>
  <c r="R418" i="2"/>
  <c r="W418" i="2" s="1"/>
  <c r="M418" i="2"/>
  <c r="R417" i="2"/>
  <c r="W417" i="2" s="1"/>
  <c r="M417" i="2"/>
  <c r="R416" i="2"/>
  <c r="W416" i="2" s="1"/>
  <c r="M416" i="2"/>
  <c r="R159" i="2"/>
  <c r="W159" i="2" s="1"/>
  <c r="M159" i="2"/>
  <c r="R158" i="2"/>
  <c r="W158" i="2" s="1"/>
  <c r="M158" i="2"/>
  <c r="R157" i="2"/>
  <c r="W157" i="2" s="1"/>
  <c r="M157" i="2"/>
  <c r="R156" i="2"/>
  <c r="W156" i="2" s="1"/>
  <c r="M156" i="2"/>
  <c r="R155" i="2"/>
  <c r="W155" i="2" s="1"/>
  <c r="M155" i="2"/>
  <c r="R154" i="2"/>
  <c r="W154" i="2" s="1"/>
  <c r="M154" i="2"/>
  <c r="R153" i="2"/>
  <c r="W153" i="2" s="1"/>
  <c r="M153" i="2"/>
  <c r="R152" i="2"/>
  <c r="W152" i="2" s="1"/>
  <c r="M152" i="2"/>
  <c r="R150" i="2"/>
  <c r="W150" i="2" s="1"/>
  <c r="M150" i="2"/>
  <c r="R149" i="2"/>
  <c r="W149" i="2" s="1"/>
  <c r="M149" i="2"/>
  <c r="R139" i="2"/>
  <c r="W139" i="2" s="1"/>
  <c r="M139" i="2"/>
  <c r="R38" i="2"/>
  <c r="M38" i="2"/>
  <c r="R74" i="2"/>
  <c r="W74" i="2" s="1"/>
  <c r="M74" i="2"/>
  <c r="R41" i="2"/>
  <c r="W41" i="2" s="1"/>
  <c r="M41" i="2"/>
  <c r="R147" i="2"/>
  <c r="W147" i="2" s="1"/>
  <c r="M147" i="2"/>
  <c r="R132" i="2"/>
  <c r="W132" i="2" s="1"/>
  <c r="M132" i="2"/>
  <c r="R131" i="2"/>
  <c r="W131" i="2" s="1"/>
  <c r="M131" i="2"/>
  <c r="R130" i="2"/>
  <c r="W130" i="2" s="1"/>
  <c r="M130" i="2"/>
  <c r="R40" i="2"/>
  <c r="W40" i="2" s="1"/>
  <c r="M40" i="2"/>
  <c r="R37" i="2"/>
  <c r="W37" i="2" s="1"/>
  <c r="M37" i="2"/>
  <c r="R36" i="2"/>
  <c r="W36" i="2" s="1"/>
  <c r="M36" i="2"/>
  <c r="R24" i="2"/>
  <c r="W24" i="2" s="1"/>
  <c r="M24" i="2"/>
  <c r="R23" i="2"/>
  <c r="W23" i="2" s="1"/>
  <c r="M23" i="2"/>
  <c r="R6" i="2"/>
  <c r="W6" i="2" s="1"/>
  <c r="M6" i="2"/>
  <c r="R4" i="2"/>
  <c r="M4" i="2"/>
  <c r="X302" i="2" l="1"/>
  <c r="W302" i="2"/>
  <c r="X292" i="2"/>
  <c r="W292" i="2"/>
  <c r="X288" i="2"/>
  <c r="W288" i="2"/>
  <c r="X300" i="2"/>
  <c r="W300" i="2"/>
  <c r="X421" i="2"/>
  <c r="W421" i="2"/>
  <c r="W4" i="2"/>
  <c r="C95" i="7"/>
  <c r="X555" i="2"/>
  <c r="W555" i="2"/>
  <c r="X297" i="2"/>
  <c r="W297" i="2"/>
  <c r="X291" i="2"/>
  <c r="W291" i="2"/>
  <c r="X295" i="2"/>
  <c r="W295" i="2"/>
  <c r="X294" i="2"/>
  <c r="W294" i="2"/>
  <c r="X74" i="2"/>
  <c r="U391" i="2"/>
  <c r="Y391" i="2" s="1"/>
  <c r="X391" i="2"/>
  <c r="U458" i="2"/>
  <c r="Y458" i="2" s="1"/>
  <c r="X458" i="2"/>
  <c r="V642" i="2"/>
  <c r="X642" i="2"/>
  <c r="V646" i="2"/>
  <c r="X646" i="2"/>
  <c r="V650" i="2"/>
  <c r="X650" i="2"/>
  <c r="V654" i="2"/>
  <c r="X654" i="2"/>
  <c r="U38" i="2"/>
  <c r="Y38" i="2" s="1"/>
  <c r="X38" i="2"/>
  <c r="U296" i="2"/>
  <c r="Y296" i="2" s="1"/>
  <c r="X296" i="2"/>
  <c r="T459" i="2"/>
  <c r="X459" i="2"/>
  <c r="S639" i="2"/>
  <c r="X639" i="2"/>
  <c r="S293" i="2"/>
  <c r="X293" i="2"/>
  <c r="S301" i="2"/>
  <c r="X301" i="2"/>
  <c r="S640" i="2"/>
  <c r="X640" i="2"/>
  <c r="S644" i="2"/>
  <c r="X644" i="2"/>
  <c r="S648" i="2"/>
  <c r="X648" i="2"/>
  <c r="S652" i="2"/>
  <c r="X652" i="2"/>
  <c r="U286" i="2"/>
  <c r="Y286" i="2" s="1"/>
  <c r="X286" i="2"/>
  <c r="U298" i="2"/>
  <c r="Y298" i="2" s="1"/>
  <c r="X298" i="2"/>
  <c r="T457" i="2"/>
  <c r="X457" i="2"/>
  <c r="U645" i="2"/>
  <c r="Y645" i="2" s="1"/>
  <c r="X645" i="2"/>
  <c r="U649" i="2"/>
  <c r="Y649" i="2" s="1"/>
  <c r="X649" i="2"/>
  <c r="U653" i="2"/>
  <c r="Y653" i="2" s="1"/>
  <c r="X653" i="2"/>
  <c r="U420" i="2"/>
  <c r="Y420" i="2" s="1"/>
  <c r="U598" i="2"/>
  <c r="Y598" i="2" s="1"/>
  <c r="U629" i="2"/>
  <c r="Y629" i="2" s="1"/>
  <c r="S133" i="2"/>
  <c r="S131" i="2"/>
  <c r="U155" i="2"/>
  <c r="Y155" i="2" s="1"/>
  <c r="S186" i="2"/>
  <c r="U281" i="2"/>
  <c r="Y281" i="2" s="1"/>
  <c r="S625" i="2"/>
  <c r="U149" i="2"/>
  <c r="Y149" i="2" s="1"/>
  <c r="S193" i="2"/>
  <c r="U504" i="2"/>
  <c r="Y504" i="2" s="1"/>
  <c r="S549" i="2"/>
  <c r="U596" i="2"/>
  <c r="Y596" i="2" s="1"/>
  <c r="S24" i="2"/>
  <c r="U240" i="2"/>
  <c r="Y240" i="2" s="1"/>
  <c r="S495" i="2"/>
  <c r="U634" i="2"/>
  <c r="Y634" i="2" s="1"/>
  <c r="U416" i="2"/>
  <c r="Y416" i="2" s="1"/>
  <c r="S156" i="2"/>
  <c r="S135" i="2"/>
  <c r="U159" i="2"/>
  <c r="Y159" i="2" s="1"/>
  <c r="S194" i="2"/>
  <c r="U285" i="2"/>
  <c r="Y285" i="2" s="1"/>
  <c r="S419" i="2"/>
  <c r="S402" i="2"/>
  <c r="S467" i="2"/>
  <c r="S635" i="2"/>
  <c r="U36" i="2"/>
  <c r="Y36" i="2" s="1"/>
  <c r="U412" i="2"/>
  <c r="Y412" i="2" s="1"/>
  <c r="S182" i="2"/>
  <c r="U188" i="2"/>
  <c r="Y188" i="2" s="1"/>
  <c r="S261" i="2"/>
  <c r="S136" i="2"/>
  <c r="S147" i="2"/>
  <c r="U464" i="2"/>
  <c r="Y464" i="2" s="1"/>
  <c r="U460" i="2"/>
  <c r="Y460" i="2" s="1"/>
  <c r="U499" i="2"/>
  <c r="Y499" i="2" s="1"/>
  <c r="C43" i="7"/>
  <c r="C47" i="7"/>
  <c r="Z176" i="2"/>
  <c r="U137" i="2"/>
  <c r="Y137" i="2" s="1"/>
  <c r="S137" i="2"/>
  <c r="U641" i="2"/>
  <c r="Y641" i="2" s="1"/>
  <c r="S641" i="2"/>
  <c r="S637" i="2"/>
  <c r="S134" i="2"/>
  <c r="S138" i="2"/>
  <c r="U638" i="2"/>
  <c r="Y638" i="2" s="1"/>
  <c r="S638" i="2"/>
  <c r="S505" i="2"/>
  <c r="U300" i="2"/>
  <c r="Y300" i="2" s="1"/>
  <c r="V458" i="2"/>
  <c r="T644" i="2"/>
  <c r="U467" i="2"/>
  <c r="Y467" i="2" s="1"/>
  <c r="T458" i="2"/>
  <c r="U402" i="2"/>
  <c r="Y402" i="2" s="1"/>
  <c r="T649" i="2"/>
  <c r="S458" i="2"/>
  <c r="S281" i="2"/>
  <c r="T648" i="2"/>
  <c r="V641" i="2"/>
  <c r="U505" i="2"/>
  <c r="Y505" i="2" s="1"/>
  <c r="U506" i="2"/>
  <c r="Y506" i="2" s="1"/>
  <c r="S601" i="2"/>
  <c r="T640" i="2"/>
  <c r="V644" i="2"/>
  <c r="U74" i="2"/>
  <c r="Y74" i="2" s="1"/>
  <c r="S283" i="2"/>
  <c r="U459" i="2"/>
  <c r="Y459" i="2" s="1"/>
  <c r="V640" i="2"/>
  <c r="V645" i="2"/>
  <c r="U6" i="2"/>
  <c r="Y6" i="2" s="1"/>
  <c r="V186" i="2"/>
  <c r="S285" i="2"/>
  <c r="S291" i="2"/>
  <c r="V298" i="2"/>
  <c r="V459" i="2"/>
  <c r="S461" i="2"/>
  <c r="U627" i="2"/>
  <c r="Y627" i="2" s="1"/>
  <c r="S278" i="2"/>
  <c r="U549" i="2"/>
  <c r="Y549" i="2" s="1"/>
  <c r="S413" i="2"/>
  <c r="U291" i="2"/>
  <c r="Y291" i="2" s="1"/>
  <c r="S300" i="2"/>
  <c r="U301" i="2"/>
  <c r="Y301" i="2" s="1"/>
  <c r="U635" i="2"/>
  <c r="Y635" i="2" s="1"/>
  <c r="U37" i="2"/>
  <c r="Y37" i="2" s="1"/>
  <c r="U413" i="2"/>
  <c r="Y413" i="2" s="1"/>
  <c r="U278" i="2"/>
  <c r="Y278" i="2" s="1"/>
  <c r="T653" i="2"/>
  <c r="U23" i="2"/>
  <c r="Y23" i="2" s="1"/>
  <c r="U183" i="2"/>
  <c r="Y183" i="2" s="1"/>
  <c r="S240" i="2"/>
  <c r="U283" i="2"/>
  <c r="Y283" i="2" s="1"/>
  <c r="S296" i="2"/>
  <c r="S459" i="2"/>
  <c r="U502" i="2"/>
  <c r="Y502" i="2" s="1"/>
  <c r="V653" i="2"/>
  <c r="S634" i="2"/>
  <c r="U147" i="2"/>
  <c r="Y147" i="2" s="1"/>
  <c r="U150" i="2"/>
  <c r="Y150" i="2" s="1"/>
  <c r="S152" i="2"/>
  <c r="U182" i="2"/>
  <c r="Y182" i="2" s="1"/>
  <c r="S6" i="2"/>
  <c r="S36" i="2"/>
  <c r="U131" i="2"/>
  <c r="Y131" i="2" s="1"/>
  <c r="S412" i="2"/>
  <c r="S262" i="2"/>
  <c r="S163" i="2"/>
  <c r="S276" i="2"/>
  <c r="U163" i="2"/>
  <c r="Y163" i="2" s="1"/>
  <c r="U625" i="2"/>
  <c r="Y625" i="2" s="1"/>
  <c r="S627" i="2"/>
  <c r="S158" i="2"/>
  <c r="U158" i="2"/>
  <c r="Y158" i="2" s="1"/>
  <c r="S130" i="2"/>
  <c r="U130" i="2"/>
  <c r="Y130" i="2" s="1"/>
  <c r="S132" i="2"/>
  <c r="U280" i="2"/>
  <c r="Y280" i="2" s="1"/>
  <c r="S280" i="2"/>
  <c r="U415" i="2"/>
  <c r="Y415" i="2" s="1"/>
  <c r="S415" i="2"/>
  <c r="U4" i="2"/>
  <c r="Y4" i="2" s="1"/>
  <c r="U24" i="2"/>
  <c r="Y24" i="2" s="1"/>
  <c r="S37" i="2"/>
  <c r="S139" i="2"/>
  <c r="U139" i="2"/>
  <c r="Y139" i="2" s="1"/>
  <c r="V189" i="2"/>
  <c r="U189" i="2"/>
  <c r="Y189" i="2" s="1"/>
  <c r="S189" i="2"/>
  <c r="U277" i="2"/>
  <c r="Y277" i="2" s="1"/>
  <c r="S277" i="2"/>
  <c r="S155" i="2"/>
  <c r="S183" i="2"/>
  <c r="U152" i="2"/>
  <c r="Y152" i="2" s="1"/>
  <c r="U160" i="2"/>
  <c r="Y160" i="2" s="1"/>
  <c r="S417" i="2"/>
  <c r="S162" i="2"/>
  <c r="S185" i="2"/>
  <c r="V187" i="2"/>
  <c r="S74" i="2"/>
  <c r="S416" i="2"/>
  <c r="U162" i="2"/>
  <c r="Y162" i="2" s="1"/>
  <c r="U186" i="2"/>
  <c r="Y186" i="2" s="1"/>
  <c r="S190" i="2"/>
  <c r="V190" i="2"/>
  <c r="U190" i="2"/>
  <c r="Y190" i="2" s="1"/>
  <c r="U262" i="2"/>
  <c r="Y262" i="2" s="1"/>
  <c r="U276" i="2"/>
  <c r="Y276" i="2" s="1"/>
  <c r="U279" i="2"/>
  <c r="Y279" i="2" s="1"/>
  <c r="S279" i="2"/>
  <c r="S282" i="2"/>
  <c r="S275" i="2"/>
  <c r="U287" i="2"/>
  <c r="Y287" i="2" s="1"/>
  <c r="S287" i="2"/>
  <c r="S290" i="2"/>
  <c r="S503" i="2"/>
  <c r="S391" i="2"/>
  <c r="U469" i="2"/>
  <c r="Y469" i="2" s="1"/>
  <c r="S469" i="2"/>
  <c r="T391" i="2"/>
  <c r="S295" i="2"/>
  <c r="T298" i="2"/>
  <c r="S299" i="2"/>
  <c r="V391" i="2"/>
  <c r="U463" i="2"/>
  <c r="Y463" i="2" s="1"/>
  <c r="S463" i="2"/>
  <c r="U295" i="2"/>
  <c r="Y295" i="2" s="1"/>
  <c r="S420" i="2"/>
  <c r="S401" i="2"/>
  <c r="U293" i="2"/>
  <c r="Y293" i="2" s="1"/>
  <c r="U401" i="2"/>
  <c r="Y401" i="2" s="1"/>
  <c r="U496" i="2"/>
  <c r="Y496" i="2" s="1"/>
  <c r="S496" i="2"/>
  <c r="U500" i="2"/>
  <c r="Y500" i="2" s="1"/>
  <c r="U626" i="2"/>
  <c r="Y626" i="2" s="1"/>
  <c r="S626" i="2"/>
  <c r="S502" i="2"/>
  <c r="U461" i="2"/>
  <c r="Y461" i="2" s="1"/>
  <c r="S550" i="2"/>
  <c r="S499" i="2"/>
  <c r="U550" i="2"/>
  <c r="Y550" i="2" s="1"/>
  <c r="U599" i="2"/>
  <c r="Y599" i="2" s="1"/>
  <c r="S599" i="2"/>
  <c r="S551" i="2"/>
  <c r="S555" i="2"/>
  <c r="S500" i="2"/>
  <c r="U551" i="2"/>
  <c r="Y551" i="2" s="1"/>
  <c r="S596" i="2"/>
  <c r="U133" i="2"/>
  <c r="Y133" i="2" s="1"/>
  <c r="T641" i="2"/>
  <c r="T645" i="2"/>
  <c r="V649" i="2"/>
  <c r="T652" i="2"/>
  <c r="S40" i="2"/>
  <c r="U41" i="2"/>
  <c r="Y41" i="2" s="1"/>
  <c r="U414" i="2"/>
  <c r="Y414" i="2" s="1"/>
  <c r="S414" i="2"/>
  <c r="S41" i="2"/>
  <c r="U154" i="2"/>
  <c r="Y154" i="2" s="1"/>
  <c r="S154" i="2"/>
  <c r="U40" i="2"/>
  <c r="Y40" i="2" s="1"/>
  <c r="S150" i="2"/>
  <c r="S38" i="2"/>
  <c r="S4" i="2"/>
  <c r="S23" i="2"/>
  <c r="T38" i="2"/>
  <c r="S149" i="2"/>
  <c r="U132" i="2"/>
  <c r="Y132" i="2" s="1"/>
  <c r="V38" i="2"/>
  <c r="U156" i="2"/>
  <c r="Y156" i="2" s="1"/>
  <c r="U161" i="2"/>
  <c r="Y161" i="2" s="1"/>
  <c r="U417" i="2"/>
  <c r="Y417" i="2" s="1"/>
  <c r="S161" i="2"/>
  <c r="U157" i="2"/>
  <c r="Y157" i="2" s="1"/>
  <c r="S157" i="2"/>
  <c r="S418" i="2"/>
  <c r="S159" i="2"/>
  <c r="U418" i="2"/>
  <c r="Y418" i="2" s="1"/>
  <c r="S160" i="2"/>
  <c r="U153" i="2"/>
  <c r="Y153" i="2" s="1"/>
  <c r="S184" i="2"/>
  <c r="U184" i="2"/>
  <c r="Y184" i="2" s="1"/>
  <c r="S153" i="2"/>
  <c r="S297" i="2"/>
  <c r="U297" i="2"/>
  <c r="Y297" i="2" s="1"/>
  <c r="S192" i="2"/>
  <c r="U185" i="2"/>
  <c r="Y185" i="2" s="1"/>
  <c r="U192" i="2"/>
  <c r="Y192" i="2" s="1"/>
  <c r="S191" i="2"/>
  <c r="U191" i="2"/>
  <c r="Y191" i="2" s="1"/>
  <c r="U193" i="2"/>
  <c r="Y193" i="2" s="1"/>
  <c r="U263" i="2"/>
  <c r="Y263" i="2" s="1"/>
  <c r="S263" i="2"/>
  <c r="S187" i="2"/>
  <c r="U187" i="2"/>
  <c r="Y187" i="2" s="1"/>
  <c r="S188" i="2"/>
  <c r="U261" i="2"/>
  <c r="Y261" i="2" s="1"/>
  <c r="U194" i="2"/>
  <c r="Y194" i="2" s="1"/>
  <c r="S239" i="2"/>
  <c r="U239" i="2"/>
  <c r="Y239" i="2" s="1"/>
  <c r="U282" i="2"/>
  <c r="Y282" i="2" s="1"/>
  <c r="S286" i="2"/>
  <c r="U275" i="2"/>
  <c r="Y275" i="2" s="1"/>
  <c r="U302" i="2"/>
  <c r="Y302" i="2" s="1"/>
  <c r="S302" i="2"/>
  <c r="U290" i="2"/>
  <c r="Y290" i="2" s="1"/>
  <c r="S288" i="2"/>
  <c r="S289" i="2"/>
  <c r="U289" i="2"/>
  <c r="Y289" i="2" s="1"/>
  <c r="U288" i="2"/>
  <c r="Y288" i="2" s="1"/>
  <c r="U292" i="2"/>
  <c r="Y292" i="2" s="1"/>
  <c r="S292" i="2"/>
  <c r="U294" i="2"/>
  <c r="Y294" i="2" s="1"/>
  <c r="S294" i="2"/>
  <c r="U284" i="2"/>
  <c r="Y284" i="2" s="1"/>
  <c r="S284" i="2"/>
  <c r="U299" i="2"/>
  <c r="Y299" i="2" s="1"/>
  <c r="S464" i="2"/>
  <c r="S298" i="2"/>
  <c r="S457" i="2"/>
  <c r="V457" i="2"/>
  <c r="U421" i="2"/>
  <c r="Y421" i="2" s="1"/>
  <c r="U466" i="2"/>
  <c r="Y466" i="2" s="1"/>
  <c r="S466" i="2"/>
  <c r="U419" i="2"/>
  <c r="Y419" i="2" s="1"/>
  <c r="S421" i="2"/>
  <c r="U457" i="2"/>
  <c r="Y457" i="2" s="1"/>
  <c r="S465" i="2"/>
  <c r="U465" i="2"/>
  <c r="Y465" i="2" s="1"/>
  <c r="S460" i="2"/>
  <c r="S462" i="2"/>
  <c r="S497" i="2"/>
  <c r="U497" i="2"/>
  <c r="Y497" i="2" s="1"/>
  <c r="U462" i="2"/>
  <c r="Y462" i="2" s="1"/>
  <c r="U495" i="2"/>
  <c r="Y495" i="2" s="1"/>
  <c r="S504" i="2"/>
  <c r="U498" i="2"/>
  <c r="Y498" i="2" s="1"/>
  <c r="S498" i="2"/>
  <c r="U501" i="2"/>
  <c r="Y501" i="2" s="1"/>
  <c r="S501" i="2"/>
  <c r="U503" i="2"/>
  <c r="Y503" i="2" s="1"/>
  <c r="U628" i="2"/>
  <c r="Y628" i="2" s="1"/>
  <c r="S628" i="2"/>
  <c r="S630" i="2"/>
  <c r="S506" i="2"/>
  <c r="U630" i="2"/>
  <c r="Y630" i="2" s="1"/>
  <c r="S636" i="2"/>
  <c r="U636" i="2"/>
  <c r="Y636" i="2" s="1"/>
  <c r="U597" i="2"/>
  <c r="Y597" i="2" s="1"/>
  <c r="S597" i="2"/>
  <c r="S600" i="2"/>
  <c r="S629" i="2"/>
  <c r="S598" i="2"/>
  <c r="U600" i="2"/>
  <c r="Y600" i="2" s="1"/>
  <c r="U555" i="2"/>
  <c r="Y555" i="2" s="1"/>
  <c r="U135" i="2"/>
  <c r="Y135" i="2" s="1"/>
  <c r="U637" i="2"/>
  <c r="Y637" i="2" s="1"/>
  <c r="U601" i="2"/>
  <c r="Y601" i="2" s="1"/>
  <c r="U639" i="2"/>
  <c r="Y639" i="2" s="1"/>
  <c r="V643" i="2"/>
  <c r="U643" i="2"/>
  <c r="Y643" i="2" s="1"/>
  <c r="T643" i="2"/>
  <c r="S643" i="2"/>
  <c r="V647" i="2"/>
  <c r="U647" i="2"/>
  <c r="Y647" i="2" s="1"/>
  <c r="T647" i="2"/>
  <c r="S647" i="2"/>
  <c r="U136" i="2"/>
  <c r="Y136" i="2" s="1"/>
  <c r="V651" i="2"/>
  <c r="U651" i="2"/>
  <c r="Y651" i="2" s="1"/>
  <c r="T651" i="2"/>
  <c r="S651" i="2"/>
  <c r="V655" i="2"/>
  <c r="U655" i="2"/>
  <c r="Y655" i="2" s="1"/>
  <c r="T655" i="2"/>
  <c r="S655" i="2"/>
  <c r="U134" i="2"/>
  <c r="Y134" i="2" s="1"/>
  <c r="U640" i="2"/>
  <c r="Y640" i="2" s="1"/>
  <c r="U644" i="2"/>
  <c r="Y644" i="2" s="1"/>
  <c r="U648" i="2"/>
  <c r="Y648" i="2" s="1"/>
  <c r="U652" i="2"/>
  <c r="Y652" i="2" s="1"/>
  <c r="V648" i="2"/>
  <c r="V652" i="2"/>
  <c r="S642" i="2"/>
  <c r="S646" i="2"/>
  <c r="S650" i="2"/>
  <c r="S654" i="2"/>
  <c r="T642" i="2"/>
  <c r="T646" i="2"/>
  <c r="T650" i="2"/>
  <c r="T654" i="2"/>
  <c r="U138" i="2"/>
  <c r="Y138" i="2" s="1"/>
  <c r="U642" i="2"/>
  <c r="Y642" i="2" s="1"/>
  <c r="S645" i="2"/>
  <c r="U646" i="2"/>
  <c r="Y646" i="2" s="1"/>
  <c r="S649" i="2"/>
  <c r="U650" i="2"/>
  <c r="Y650" i="2" s="1"/>
  <c r="S653" i="2"/>
  <c r="U654" i="2"/>
  <c r="Y654" i="2" s="1"/>
  <c r="T218" i="2" l="1"/>
  <c r="T233" i="2"/>
  <c r="T221" i="2"/>
  <c r="T232" i="2"/>
  <c r="T231" i="2"/>
  <c r="T237" i="2"/>
  <c r="T211" i="2"/>
  <c r="T216" i="2"/>
  <c r="T234" i="2"/>
  <c r="T235" i="2"/>
  <c r="T238" i="2"/>
  <c r="T213" i="2"/>
  <c r="T228" i="2"/>
  <c r="T212" i="2"/>
  <c r="T227" i="2"/>
  <c r="T224" i="2"/>
  <c r="T222" i="2"/>
  <c r="T229" i="2"/>
  <c r="T236" i="2"/>
  <c r="T217" i="2"/>
  <c r="T223" i="2"/>
  <c r="T230" i="2"/>
  <c r="W2" i="2"/>
  <c r="T226" i="2"/>
  <c r="Y2" i="2"/>
  <c r="X2" i="2"/>
  <c r="Z177" i="2"/>
  <c r="Y203" i="3"/>
  <c r="W203" i="3"/>
  <c r="Y202" i="3"/>
  <c r="W202" i="3"/>
  <c r="Y201" i="3"/>
  <c r="W201" i="3"/>
  <c r="Y200" i="3"/>
  <c r="W200" i="3"/>
  <c r="Y199" i="3"/>
  <c r="W199" i="3"/>
  <c r="Y198" i="3"/>
  <c r="W198" i="3"/>
  <c r="Y197" i="3"/>
  <c r="W197" i="3"/>
  <c r="Y196" i="3"/>
  <c r="W196" i="3"/>
  <c r="Y195" i="3"/>
  <c r="W195" i="3"/>
  <c r="Z178" i="2" l="1"/>
  <c r="W193" i="3"/>
  <c r="X195" i="3"/>
  <c r="X199" i="3"/>
  <c r="X196" i="3"/>
  <c r="X200" i="3"/>
  <c r="X197" i="3"/>
  <c r="X201" i="3"/>
  <c r="X198" i="3"/>
  <c r="X202" i="3"/>
  <c r="X203" i="3"/>
  <c r="Z180" i="2" l="1"/>
  <c r="Z179" i="2"/>
  <c r="Y193" i="3"/>
  <c r="X193" i="3" s="1"/>
  <c r="V141" i="3" l="1"/>
  <c r="V142" i="3"/>
  <c r="V144" i="3"/>
  <c r="W187" i="3" l="1"/>
  <c r="W186" i="3"/>
  <c r="Z3" i="3"/>
  <c r="R88" i="3" l="1"/>
  <c r="R73" i="3"/>
  <c r="R89" i="3"/>
  <c r="R87" i="3"/>
  <c r="R84" i="3"/>
  <c r="R80" i="3"/>
  <c r="R75" i="3"/>
  <c r="R79" i="3"/>
  <c r="R78" i="3"/>
  <c r="R90" i="3"/>
  <c r="R83" i="3"/>
  <c r="R91" i="3"/>
  <c r="R85" i="3"/>
  <c r="R77" i="3"/>
  <c r="R72" i="3"/>
  <c r="R76" i="3"/>
  <c r="R81" i="3"/>
  <c r="R86" i="3"/>
  <c r="R82" i="3"/>
  <c r="R74" i="3"/>
  <c r="R11" i="3"/>
  <c r="R71" i="3"/>
  <c r="W179" i="3"/>
  <c r="Q193" i="2"/>
  <c r="Q191" i="2"/>
  <c r="Q163" i="2"/>
  <c r="Q598" i="2"/>
  <c r="W194" i="3"/>
  <c r="W191" i="3"/>
  <c r="Q161" i="2"/>
  <c r="Q599" i="2"/>
  <c r="O598" i="2"/>
  <c r="Q275" i="2"/>
  <c r="Q148" i="2"/>
  <c r="Q240" i="2"/>
  <c r="W184" i="3"/>
  <c r="W192" i="3"/>
  <c r="W189" i="3"/>
  <c r="W181" i="3"/>
  <c r="W180" i="3"/>
  <c r="W178" i="3"/>
  <c r="W190" i="3"/>
  <c r="W188" i="3"/>
  <c r="W182" i="3"/>
  <c r="W177" i="3"/>
  <c r="W185" i="3"/>
  <c r="W183" i="3"/>
  <c r="Q239" i="2" l="1"/>
  <c r="Q5" i="2"/>
  <c r="Q506" i="2"/>
  <c r="Q162" i="2"/>
  <c r="Q499" i="2"/>
  <c r="Q160" i="2"/>
  <c r="N598" i="2"/>
  <c r="Q149" i="2"/>
  <c r="Q504" i="2"/>
  <c r="Q503" i="2"/>
  <c r="O625" i="2"/>
  <c r="Q498" i="2"/>
  <c r="Q626" i="2"/>
  <c r="Q628" i="2"/>
  <c r="Q625" i="2"/>
  <c r="Q627" i="2"/>
  <c r="Q153" i="2"/>
  <c r="Q184" i="2"/>
  <c r="Q182" i="2"/>
  <c r="N629" i="2"/>
  <c r="Q629" i="2"/>
  <c r="Q262" i="2"/>
  <c r="Q414" i="2"/>
  <c r="Q261" i="2"/>
  <c r="Q263" i="2"/>
  <c r="Q401" i="2"/>
  <c r="Q596" i="2"/>
  <c r="Q600" i="2"/>
  <c r="Q402" i="2"/>
  <c r="Q152" i="2"/>
  <c r="Q638" i="2"/>
  <c r="Q277" i="2"/>
  <c r="Q276" i="2"/>
  <c r="Q457" i="2"/>
  <c r="Q187" i="2"/>
  <c r="Q185" i="2"/>
  <c r="Q188" i="2"/>
  <c r="Q183" i="2"/>
  <c r="Q190" i="2"/>
  <c r="Q189" i="2"/>
  <c r="Q186" i="2"/>
  <c r="Q419" i="2"/>
  <c r="Q597" i="2"/>
  <c r="Q420" i="2"/>
  <c r="Q415" i="2"/>
  <c r="Q636" i="2"/>
  <c r="Q634" i="2"/>
  <c r="Q637" i="2"/>
  <c r="Q635" i="2"/>
  <c r="Q463" i="2"/>
  <c r="Q460" i="2"/>
  <c r="Q462" i="2"/>
  <c r="Q461" i="2"/>
  <c r="Q36" i="2"/>
  <c r="Q24" i="2"/>
  <c r="Q147" i="2"/>
  <c r="Q6" i="2"/>
  <c r="Q37" i="2"/>
  <c r="Q23" i="2"/>
  <c r="Q495" i="2"/>
  <c r="Q497" i="2"/>
  <c r="Q496" i="2"/>
  <c r="Q413" i="2"/>
  <c r="Q412" i="2"/>
  <c r="Q416" i="2"/>
  <c r="Q417" i="2"/>
  <c r="Q418" i="2"/>
  <c r="Q132" i="2"/>
  <c r="Q130" i="2"/>
  <c r="Q131" i="2"/>
  <c r="Q150" i="2"/>
  <c r="Q40" i="2"/>
  <c r="Q630" i="2"/>
  <c r="Q549" i="2"/>
  <c r="Q550" i="2"/>
  <c r="Q551" i="2"/>
  <c r="Q501" i="2"/>
  <c r="Q502" i="2"/>
  <c r="Q500" i="2"/>
  <c r="O599" i="2"/>
  <c r="O630" i="2"/>
  <c r="O463" i="2"/>
  <c r="O460" i="2"/>
  <c r="O461" i="2"/>
  <c r="O462" i="2"/>
  <c r="O402" i="2"/>
  <c r="O596" i="2"/>
  <c r="O401" i="2"/>
  <c r="O600" i="2"/>
  <c r="O132" i="2"/>
  <c r="O131" i="2"/>
  <c r="O130" i="2"/>
  <c r="O629" i="2"/>
  <c r="Y186" i="3"/>
  <c r="X186" i="3" s="1"/>
  <c r="Y187" i="3"/>
  <c r="X187" i="3" s="1"/>
  <c r="Y194" i="3"/>
  <c r="X194" i="3" s="1"/>
  <c r="Y191" i="3"/>
  <c r="X191" i="3" s="1"/>
  <c r="N148" i="2"/>
  <c r="O148" i="2"/>
  <c r="Y180" i="3"/>
  <c r="X180" i="3" s="1"/>
  <c r="Y183" i="3"/>
  <c r="X183" i="3" s="1"/>
  <c r="Y178" i="3"/>
  <c r="X178" i="3" s="1"/>
  <c r="Y181" i="3"/>
  <c r="X181" i="3" s="1"/>
  <c r="Y192" i="3"/>
  <c r="X192" i="3" s="1"/>
  <c r="Y189" i="3"/>
  <c r="X189" i="3" s="1"/>
  <c r="Y184" i="3"/>
  <c r="X184" i="3" s="1"/>
  <c r="Y177" i="3"/>
  <c r="X177" i="3" s="1"/>
  <c r="Y179" i="3"/>
  <c r="X179" i="3" s="1"/>
  <c r="Y188" i="3"/>
  <c r="X188" i="3" s="1"/>
  <c r="Y190" i="3"/>
  <c r="X190" i="3" s="1"/>
  <c r="Y185" i="3"/>
  <c r="X185" i="3" s="1"/>
  <c r="Y182" i="3"/>
  <c r="X182" i="3" s="1"/>
  <c r="AO112" i="3"/>
  <c r="V154" i="3"/>
  <c r="D4" i="8"/>
  <c r="D5" i="8"/>
  <c r="D6" i="8"/>
  <c r="D7" i="8"/>
  <c r="D8" i="8"/>
  <c r="D9" i="8"/>
  <c r="D10" i="8"/>
  <c r="D11" i="8"/>
  <c r="D12" i="8"/>
  <c r="D13" i="8"/>
  <c r="D14" i="8"/>
  <c r="D15" i="8"/>
  <c r="D16" i="8"/>
  <c r="D17" i="8"/>
  <c r="D18" i="8"/>
  <c r="D19" i="8"/>
  <c r="D20" i="8"/>
  <c r="D21" i="8"/>
  <c r="D22" i="8"/>
  <c r="D23" i="8"/>
  <c r="D24" i="8"/>
  <c r="D25" i="8"/>
  <c r="D26" i="8"/>
  <c r="D27" i="8"/>
  <c r="D28" i="8"/>
  <c r="D29" i="8"/>
  <c r="D30" i="8"/>
  <c r="D31" i="8"/>
  <c r="D32" i="8"/>
  <c r="D33" i="8"/>
  <c r="D34" i="8"/>
  <c r="D35" i="8"/>
  <c r="D36" i="8"/>
  <c r="D37" i="8"/>
  <c r="D38" i="8"/>
  <c r="D39" i="8"/>
  <c r="D40" i="8"/>
  <c r="D41" i="8"/>
  <c r="D42" i="8"/>
  <c r="D43" i="8"/>
  <c r="D44" i="8"/>
  <c r="D45" i="8"/>
  <c r="D46" i="8"/>
  <c r="D47" i="8"/>
  <c r="D48" i="8"/>
  <c r="D49" i="8"/>
  <c r="D50" i="8"/>
  <c r="D51" i="8"/>
  <c r="D52" i="8"/>
  <c r="D53" i="8"/>
  <c r="D54" i="8"/>
  <c r="D55" i="8"/>
  <c r="D56" i="8"/>
  <c r="D57" i="8"/>
  <c r="D58" i="8"/>
  <c r="D59" i="8"/>
  <c r="D60" i="8"/>
  <c r="D61" i="8"/>
  <c r="D62" i="8"/>
  <c r="D63" i="8"/>
  <c r="D64" i="8"/>
  <c r="D65" i="8"/>
  <c r="D66" i="8"/>
  <c r="D67" i="8"/>
  <c r="D68" i="8"/>
  <c r="D69" i="8"/>
  <c r="D70" i="8"/>
  <c r="D71" i="8"/>
  <c r="D72" i="8"/>
  <c r="D73" i="8"/>
  <c r="D74" i="8"/>
  <c r="D75" i="8"/>
  <c r="D76" i="8"/>
  <c r="D77" i="8"/>
  <c r="D78" i="8"/>
  <c r="D79" i="8"/>
  <c r="D80" i="8"/>
  <c r="D81" i="8"/>
  <c r="D82" i="8"/>
  <c r="D83" i="8"/>
  <c r="D84" i="8"/>
  <c r="D85" i="8"/>
  <c r="D86" i="8"/>
  <c r="D87" i="8"/>
  <c r="D88" i="8"/>
  <c r="D89" i="8"/>
  <c r="D90" i="8"/>
  <c r="D91" i="8"/>
  <c r="D92" i="8"/>
  <c r="D93" i="8"/>
  <c r="D94" i="8"/>
  <c r="D95" i="8"/>
  <c r="D96" i="8"/>
  <c r="D97" i="8"/>
  <c r="D98" i="8"/>
  <c r="D99" i="8"/>
  <c r="D100" i="8"/>
  <c r="D101" i="8"/>
  <c r="D102" i="8"/>
  <c r="D103" i="8"/>
  <c r="D104" i="8"/>
  <c r="D105" i="8"/>
  <c r="D106" i="8"/>
  <c r="D107" i="8"/>
  <c r="D108" i="8"/>
  <c r="D109" i="8"/>
  <c r="D110" i="8"/>
  <c r="D111" i="8"/>
  <c r="D112" i="8"/>
  <c r="D113" i="8"/>
  <c r="D114" i="8"/>
  <c r="D115" i="8"/>
  <c r="D116" i="8"/>
  <c r="D117" i="8"/>
  <c r="D118" i="8"/>
  <c r="D119" i="8"/>
  <c r="D120" i="8"/>
  <c r="D121" i="8"/>
  <c r="D122" i="8"/>
  <c r="D123" i="8"/>
  <c r="D124" i="8"/>
  <c r="D125" i="8"/>
  <c r="D126" i="8"/>
  <c r="D127" i="8"/>
  <c r="D128" i="8"/>
  <c r="D129" i="8"/>
  <c r="D130" i="8"/>
  <c r="D131" i="8"/>
  <c r="D132" i="8"/>
  <c r="D133" i="8"/>
  <c r="D134" i="8"/>
  <c r="D135" i="8"/>
  <c r="D136" i="8"/>
  <c r="D137" i="8"/>
  <c r="D138" i="8"/>
  <c r="D139" i="8"/>
  <c r="D140" i="8"/>
  <c r="D141" i="8"/>
  <c r="D142" i="8"/>
  <c r="D143" i="8"/>
  <c r="D144" i="8"/>
  <c r="D145" i="8"/>
  <c r="D146" i="8"/>
  <c r="D147" i="8"/>
  <c r="D148" i="8"/>
  <c r="D149" i="8"/>
  <c r="D150" i="8"/>
  <c r="D151" i="8"/>
  <c r="D152" i="8"/>
  <c r="D153" i="8"/>
  <c r="D154" i="8"/>
  <c r="D155" i="8"/>
  <c r="D156" i="8"/>
  <c r="D157" i="8"/>
  <c r="D158" i="8"/>
  <c r="D159" i="8"/>
  <c r="D160" i="8"/>
  <c r="D161" i="8"/>
  <c r="D162" i="8"/>
  <c r="D163" i="8"/>
  <c r="D164" i="8"/>
  <c r="D165" i="8"/>
  <c r="D166" i="8"/>
  <c r="D167" i="8"/>
  <c r="D168" i="8"/>
  <c r="D169" i="8"/>
  <c r="D170" i="8"/>
  <c r="D171" i="8"/>
  <c r="D172" i="8"/>
  <c r="D173" i="8"/>
  <c r="D174" i="8"/>
  <c r="D175" i="8"/>
  <c r="D176" i="8"/>
  <c r="D177" i="8"/>
  <c r="D178" i="8"/>
  <c r="D179" i="8"/>
  <c r="D180" i="8"/>
  <c r="D181" i="8"/>
  <c r="D182" i="8"/>
  <c r="D183" i="8"/>
  <c r="D184" i="8"/>
  <c r="D185" i="8"/>
  <c r="D186" i="8"/>
  <c r="D187" i="8"/>
  <c r="D188" i="8"/>
  <c r="D189" i="8"/>
  <c r="D190" i="8"/>
  <c r="D191" i="8"/>
  <c r="D192" i="8"/>
  <c r="D193" i="8"/>
  <c r="D194" i="8"/>
  <c r="D195" i="8"/>
  <c r="D196" i="8"/>
  <c r="D197" i="8"/>
  <c r="D198" i="8"/>
  <c r="D199" i="8"/>
  <c r="D200" i="8"/>
  <c r="D201" i="8"/>
  <c r="D202" i="8"/>
  <c r="D203" i="8"/>
  <c r="D204" i="8"/>
  <c r="D205" i="8"/>
  <c r="D206" i="8"/>
  <c r="D207" i="8"/>
  <c r="D208" i="8"/>
  <c r="D209" i="8"/>
  <c r="D210" i="8"/>
  <c r="D211" i="8"/>
  <c r="D212" i="8"/>
  <c r="D213" i="8"/>
  <c r="D214" i="8"/>
  <c r="D215" i="8"/>
  <c r="D216" i="8"/>
  <c r="D217" i="8"/>
  <c r="D218" i="8"/>
  <c r="D219" i="8"/>
  <c r="D220" i="8"/>
  <c r="D221" i="8"/>
  <c r="D222" i="8"/>
  <c r="D223" i="8"/>
  <c r="D224" i="8"/>
  <c r="D225" i="8"/>
  <c r="D226" i="8"/>
  <c r="D227" i="8"/>
  <c r="D228" i="8"/>
  <c r="D229" i="8"/>
  <c r="D230" i="8"/>
  <c r="D231" i="8"/>
  <c r="D232" i="8"/>
  <c r="D233" i="8"/>
  <c r="D234" i="8"/>
  <c r="D235" i="8"/>
  <c r="D236" i="8"/>
  <c r="D237" i="8"/>
  <c r="D238" i="8"/>
  <c r="D239" i="8"/>
  <c r="D240" i="8"/>
  <c r="D241" i="8"/>
  <c r="D242" i="8"/>
  <c r="D243" i="8"/>
  <c r="D244" i="8"/>
  <c r="D245" i="8"/>
  <c r="D246" i="8"/>
  <c r="D247" i="8"/>
  <c r="D248" i="8"/>
  <c r="D249" i="8"/>
  <c r="D250" i="8"/>
  <c r="D251" i="8"/>
  <c r="D252" i="8"/>
  <c r="D253" i="8"/>
  <c r="D254" i="8"/>
  <c r="D255" i="8"/>
  <c r="D256" i="8"/>
  <c r="D257" i="8"/>
  <c r="D258" i="8"/>
  <c r="D259" i="8"/>
  <c r="D260" i="8"/>
  <c r="D261" i="8"/>
  <c r="D262" i="8"/>
  <c r="D263" i="8"/>
  <c r="D264" i="8"/>
  <c r="D265" i="8"/>
  <c r="D266" i="8"/>
  <c r="D267" i="8"/>
  <c r="D268" i="8"/>
  <c r="D269" i="8"/>
  <c r="D271" i="8"/>
  <c r="D272" i="8"/>
  <c r="D273" i="8"/>
  <c r="D274" i="8"/>
  <c r="D275" i="8"/>
  <c r="D276" i="8"/>
  <c r="D277" i="8"/>
  <c r="D278" i="8"/>
  <c r="D279" i="8"/>
  <c r="D280" i="8"/>
  <c r="D281" i="8"/>
  <c r="D282" i="8"/>
  <c r="D283" i="8"/>
  <c r="D284" i="8"/>
  <c r="D285" i="8"/>
  <c r="D286" i="8"/>
  <c r="D287" i="8"/>
  <c r="D288" i="8"/>
  <c r="D289" i="8"/>
  <c r="D290" i="8"/>
  <c r="D291" i="8"/>
  <c r="D292" i="8"/>
  <c r="D293" i="8"/>
  <c r="D294" i="8"/>
  <c r="D295" i="8"/>
  <c r="D296" i="8"/>
  <c r="D297" i="8"/>
  <c r="D298" i="8"/>
  <c r="D299" i="8"/>
  <c r="D300" i="8"/>
  <c r="D301" i="8"/>
  <c r="D302" i="8"/>
  <c r="D303" i="8"/>
  <c r="D304" i="8"/>
  <c r="D305" i="8"/>
  <c r="D306" i="8"/>
  <c r="D307" i="8"/>
  <c r="D308" i="8"/>
  <c r="D309" i="8"/>
  <c r="D310" i="8"/>
  <c r="D311" i="8"/>
  <c r="D312" i="8"/>
  <c r="D313" i="8"/>
  <c r="D314" i="8"/>
  <c r="D315" i="8"/>
  <c r="D316" i="8"/>
  <c r="D317" i="8"/>
  <c r="D318" i="8"/>
  <c r="D319" i="8"/>
  <c r="D320" i="8"/>
  <c r="D321" i="8"/>
  <c r="D322" i="8"/>
  <c r="D323" i="8"/>
  <c r="D324" i="8"/>
  <c r="D325" i="8"/>
  <c r="D326" i="8"/>
  <c r="D327" i="8"/>
  <c r="D328" i="8"/>
  <c r="D329" i="8"/>
  <c r="D330" i="8"/>
  <c r="D331" i="8"/>
  <c r="D332" i="8"/>
  <c r="D333" i="8"/>
  <c r="D334" i="8"/>
  <c r="D335" i="8"/>
  <c r="D336" i="8"/>
  <c r="D337" i="8"/>
  <c r="D338" i="8"/>
  <c r="D339" i="8"/>
  <c r="D340" i="8"/>
  <c r="D341" i="8"/>
  <c r="D342" i="8"/>
  <c r="D343" i="8"/>
  <c r="D344" i="8"/>
  <c r="D345" i="8"/>
  <c r="D346" i="8"/>
  <c r="D347" i="8"/>
  <c r="D348" i="8"/>
  <c r="D349" i="8"/>
  <c r="D350" i="8"/>
  <c r="D351" i="8"/>
  <c r="D352" i="8"/>
  <c r="D353" i="8"/>
  <c r="D354" i="8"/>
  <c r="D355" i="8"/>
  <c r="D356" i="8"/>
  <c r="D357" i="8"/>
  <c r="D358" i="8"/>
  <c r="D359" i="8"/>
  <c r="D360" i="8"/>
  <c r="D361" i="8"/>
  <c r="D362" i="8"/>
  <c r="D363" i="8"/>
  <c r="D364" i="8"/>
  <c r="D365" i="8"/>
  <c r="D366" i="8"/>
  <c r="D367" i="8"/>
  <c r="D368" i="8"/>
  <c r="D369" i="8"/>
  <c r="D370" i="8"/>
  <c r="D371" i="8"/>
  <c r="D372" i="8"/>
  <c r="D373" i="8"/>
  <c r="D374" i="8"/>
  <c r="D375" i="8"/>
  <c r="D376" i="8"/>
  <c r="D377" i="8"/>
  <c r="D378" i="8"/>
  <c r="D379" i="8"/>
  <c r="D380" i="8"/>
  <c r="D381" i="8"/>
  <c r="D382" i="8"/>
  <c r="D383" i="8"/>
  <c r="D384" i="8"/>
  <c r="D385" i="8"/>
  <c r="D386" i="8"/>
  <c r="D387" i="8"/>
  <c r="D388" i="8"/>
  <c r="D389" i="8"/>
  <c r="D390" i="8"/>
  <c r="D391" i="8"/>
  <c r="D392" i="8"/>
  <c r="D393" i="8"/>
  <c r="D394" i="8"/>
  <c r="D395" i="8"/>
  <c r="D396" i="8"/>
  <c r="D397" i="8"/>
  <c r="D398" i="8"/>
  <c r="D399" i="8"/>
  <c r="D400" i="8"/>
  <c r="D401" i="8"/>
  <c r="D402" i="8"/>
  <c r="D403" i="8"/>
  <c r="D404" i="8"/>
  <c r="D405" i="8"/>
  <c r="D406" i="8"/>
  <c r="D407" i="8"/>
  <c r="D408" i="8"/>
  <c r="D409" i="8"/>
  <c r="D410" i="8"/>
  <c r="D411" i="8"/>
  <c r="D412" i="8"/>
  <c r="D413" i="8"/>
  <c r="D414" i="8"/>
  <c r="D415" i="8"/>
  <c r="D416" i="8"/>
  <c r="D417" i="8"/>
  <c r="D418" i="8"/>
  <c r="D419" i="8"/>
  <c r="D420" i="8"/>
  <c r="D421" i="8"/>
  <c r="D422" i="8"/>
  <c r="D423" i="8"/>
  <c r="D424" i="8"/>
  <c r="D425" i="8"/>
  <c r="D426" i="8"/>
  <c r="D427" i="8"/>
  <c r="D428" i="8"/>
  <c r="D429" i="8"/>
  <c r="D430" i="8"/>
  <c r="D431" i="8"/>
  <c r="D432" i="8"/>
  <c r="D433" i="8"/>
  <c r="D434" i="8"/>
  <c r="D435" i="8"/>
  <c r="D436" i="8"/>
  <c r="D437" i="8"/>
  <c r="D438" i="8"/>
  <c r="D439" i="8"/>
  <c r="D440" i="8"/>
  <c r="D441" i="8"/>
  <c r="D442" i="8"/>
  <c r="D443" i="8"/>
  <c r="D444" i="8"/>
  <c r="D445" i="8"/>
  <c r="D446" i="8"/>
  <c r="D447" i="8"/>
  <c r="D448" i="8"/>
  <c r="D449" i="8"/>
  <c r="D450" i="8"/>
  <c r="D451" i="8"/>
  <c r="D452" i="8"/>
  <c r="D453" i="8"/>
  <c r="D454" i="8"/>
  <c r="D455" i="8"/>
  <c r="D456" i="8"/>
  <c r="D457" i="8"/>
  <c r="D458" i="8"/>
  <c r="D459" i="8"/>
  <c r="D460" i="8"/>
  <c r="D461" i="8"/>
  <c r="D462" i="8"/>
  <c r="D463" i="8"/>
  <c r="D464" i="8"/>
  <c r="D465" i="8"/>
  <c r="D466" i="8"/>
  <c r="D467" i="8"/>
  <c r="D468" i="8"/>
  <c r="D469" i="8"/>
  <c r="D470" i="8"/>
  <c r="D471" i="8"/>
  <c r="D472" i="8"/>
  <c r="D473" i="8"/>
  <c r="D474" i="8"/>
  <c r="D475" i="8"/>
  <c r="D476" i="8"/>
  <c r="D477" i="8"/>
  <c r="D478" i="8"/>
  <c r="D479" i="8"/>
  <c r="D480" i="8"/>
  <c r="D481" i="8"/>
  <c r="D482" i="8"/>
  <c r="D483" i="8"/>
  <c r="D484" i="8"/>
  <c r="D485" i="8"/>
  <c r="D486" i="8"/>
  <c r="D487" i="8"/>
  <c r="D488" i="8"/>
  <c r="D489" i="8"/>
  <c r="D490" i="8"/>
  <c r="D491" i="8"/>
  <c r="D492" i="8"/>
  <c r="D493" i="8"/>
  <c r="D494" i="8"/>
  <c r="D495" i="8"/>
  <c r="D496" i="8"/>
  <c r="D497" i="8"/>
  <c r="D498" i="8"/>
  <c r="D499" i="8"/>
  <c r="D500" i="8"/>
  <c r="D501" i="8"/>
  <c r="D502" i="8"/>
  <c r="D503" i="8"/>
  <c r="D504" i="8"/>
  <c r="D505" i="8"/>
  <c r="D506" i="8"/>
  <c r="D507" i="8"/>
  <c r="D508" i="8"/>
  <c r="D509" i="8"/>
  <c r="D510" i="8"/>
  <c r="D511" i="8"/>
  <c r="D512" i="8"/>
  <c r="D513" i="8"/>
  <c r="D514" i="8"/>
  <c r="D515" i="8"/>
  <c r="D516" i="8"/>
  <c r="D517" i="8"/>
  <c r="D518" i="8"/>
  <c r="D519" i="8"/>
  <c r="D520" i="8"/>
  <c r="D521" i="8"/>
  <c r="D522" i="8"/>
  <c r="D523" i="8"/>
  <c r="D524" i="8"/>
  <c r="D525" i="8"/>
  <c r="D526" i="8"/>
  <c r="D527" i="8"/>
  <c r="D528" i="8"/>
  <c r="D529" i="8"/>
  <c r="D530" i="8"/>
  <c r="D531" i="8"/>
  <c r="D532" i="8"/>
  <c r="D533" i="8"/>
  <c r="D534" i="8"/>
  <c r="D535" i="8"/>
  <c r="D536" i="8"/>
  <c r="D537" i="8"/>
  <c r="D538" i="8"/>
  <c r="D539" i="8"/>
  <c r="D540" i="8"/>
  <c r="D541" i="8"/>
  <c r="D542" i="8"/>
  <c r="D543" i="8"/>
  <c r="D544" i="8"/>
  <c r="D545" i="8"/>
  <c r="D546" i="8"/>
  <c r="D547" i="8"/>
  <c r="D548" i="8"/>
  <c r="D549" i="8"/>
  <c r="D550" i="8"/>
  <c r="D551" i="8"/>
  <c r="D552" i="8"/>
  <c r="D553" i="8"/>
  <c r="D554" i="8"/>
  <c r="D555" i="8"/>
  <c r="D556" i="8"/>
  <c r="D557" i="8"/>
  <c r="D558" i="8"/>
  <c r="D559" i="8"/>
  <c r="D560" i="8"/>
  <c r="D561" i="8"/>
  <c r="D562" i="8"/>
  <c r="D563" i="8"/>
  <c r="D564" i="8"/>
  <c r="D565" i="8"/>
  <c r="D566" i="8"/>
  <c r="D567" i="8"/>
  <c r="D568" i="8"/>
  <c r="D569" i="8"/>
  <c r="D570" i="8"/>
  <c r="D571" i="8"/>
  <c r="D572" i="8"/>
  <c r="D573" i="8"/>
  <c r="V146" i="3"/>
  <c r="N239" i="2" l="1"/>
  <c r="O239" i="2"/>
  <c r="N599" i="2"/>
  <c r="O413" i="2"/>
  <c r="O412" i="2"/>
  <c r="O550" i="2"/>
  <c r="O551" i="2"/>
  <c r="N460" i="2"/>
  <c r="O415" i="2"/>
  <c r="O419" i="2"/>
  <c r="O549" i="2"/>
  <c r="O420" i="2"/>
  <c r="P598" i="2"/>
  <c r="O597" i="2"/>
  <c r="O499" i="2"/>
  <c r="N504" i="2"/>
  <c r="O503" i="2"/>
  <c r="O504" i="2"/>
  <c r="N503" i="2"/>
  <c r="N506" i="2"/>
  <c r="O506" i="2"/>
  <c r="N499" i="2"/>
  <c r="O627" i="2"/>
  <c r="O626" i="2"/>
  <c r="O628" i="2"/>
  <c r="N597" i="2"/>
  <c r="O638" i="2"/>
  <c r="O152" i="2"/>
  <c r="N628" i="2"/>
  <c r="N626" i="2"/>
  <c r="P628" i="2"/>
  <c r="N627" i="2"/>
  <c r="N131" i="2"/>
  <c r="N625" i="2"/>
  <c r="N130" i="2"/>
  <c r="N412" i="2"/>
  <c r="N413" i="2"/>
  <c r="N630" i="2"/>
  <c r="N132" i="2"/>
  <c r="N415" i="2"/>
  <c r="P599" i="2"/>
  <c r="N600" i="2"/>
  <c r="N462" i="2"/>
  <c r="N463" i="2"/>
  <c r="N596" i="2"/>
  <c r="N402" i="2"/>
  <c r="N401" i="2"/>
  <c r="N419" i="2"/>
  <c r="N549" i="2"/>
  <c r="N461" i="2"/>
  <c r="N420" i="2"/>
  <c r="N551" i="2"/>
  <c r="N550" i="2"/>
  <c r="N417" i="2"/>
  <c r="N416" i="2"/>
  <c r="N418" i="2"/>
  <c r="N276" i="2"/>
  <c r="N277" i="2"/>
  <c r="N457" i="2"/>
  <c r="O276" i="2"/>
  <c r="O277" i="2"/>
  <c r="O457" i="2"/>
  <c r="N635" i="2"/>
  <c r="N634" i="2"/>
  <c r="O418" i="2"/>
  <c r="O416" i="2"/>
  <c r="O417" i="2"/>
  <c r="O500" i="2"/>
  <c r="O502" i="2"/>
  <c r="O501" i="2"/>
  <c r="O635" i="2"/>
  <c r="O634" i="2"/>
  <c r="N638" i="2"/>
  <c r="N152" i="2"/>
  <c r="N502" i="2"/>
  <c r="N501" i="2"/>
  <c r="N500" i="2"/>
  <c r="P148" i="2"/>
  <c r="E13" i="7"/>
  <c r="V143" i="3"/>
  <c r="P239" i="2" l="1"/>
  <c r="P413" i="2"/>
  <c r="P460" i="2"/>
  <c r="P499" i="2"/>
  <c r="P503" i="2"/>
  <c r="P504" i="2"/>
  <c r="P506" i="2"/>
  <c r="P597" i="2"/>
  <c r="P626" i="2"/>
  <c r="P627" i="2"/>
  <c r="P625" i="2"/>
  <c r="P130" i="2"/>
  <c r="P630" i="2"/>
  <c r="P131" i="2"/>
  <c r="P419" i="2"/>
  <c r="P132" i="2"/>
  <c r="P420" i="2"/>
  <c r="P415" i="2"/>
  <c r="P462" i="2"/>
  <c r="P461" i="2"/>
  <c r="P463" i="2"/>
  <c r="P412" i="2"/>
  <c r="P629" i="2"/>
  <c r="P401" i="2"/>
  <c r="P596" i="2"/>
  <c r="P600" i="2"/>
  <c r="P402" i="2"/>
  <c r="P551" i="2"/>
  <c r="P550" i="2"/>
  <c r="P549" i="2"/>
  <c r="P500" i="2"/>
  <c r="P502" i="2"/>
  <c r="P501" i="2"/>
  <c r="P638" i="2"/>
  <c r="P152" i="2"/>
  <c r="P417" i="2"/>
  <c r="P418" i="2"/>
  <c r="P416" i="2"/>
  <c r="P457" i="2"/>
  <c r="P277" i="2"/>
  <c r="P276" i="2"/>
  <c r="P635" i="2"/>
  <c r="P634" i="2"/>
  <c r="E558" i="8"/>
  <c r="E371" i="8"/>
  <c r="C573" i="8"/>
  <c r="C572" i="8" l="1"/>
  <c r="C4" i="8"/>
  <c r="E32" i="7"/>
  <c r="E15" i="7"/>
  <c r="E93" i="7"/>
  <c r="E92" i="7"/>
  <c r="E91" i="7"/>
  <c r="E90" i="7"/>
  <c r="V577" i="2" s="1"/>
  <c r="E89" i="7"/>
  <c r="E88" i="7"/>
  <c r="E87" i="7"/>
  <c r="E86" i="7"/>
  <c r="E85" i="7"/>
  <c r="E84" i="7"/>
  <c r="E83" i="7"/>
  <c r="E82" i="7"/>
  <c r="E81" i="7"/>
  <c r="E80" i="7"/>
  <c r="E79" i="7"/>
  <c r="E78" i="7"/>
  <c r="E77" i="7"/>
  <c r="V3" i="2" s="1"/>
  <c r="E76" i="7"/>
  <c r="E75" i="7"/>
  <c r="V473" i="2" s="1"/>
  <c r="E74" i="7"/>
  <c r="E72" i="7"/>
  <c r="E71" i="7"/>
  <c r="E70" i="7"/>
  <c r="E69" i="7"/>
  <c r="E67" i="7"/>
  <c r="E66" i="7"/>
  <c r="E65" i="7"/>
  <c r="E63" i="7"/>
  <c r="V202" i="2" s="1"/>
  <c r="E62" i="7"/>
  <c r="E61" i="7"/>
  <c r="E60" i="7"/>
  <c r="V215" i="2" s="1"/>
  <c r="E59" i="7"/>
  <c r="E58" i="7"/>
  <c r="E57" i="7"/>
  <c r="E56" i="7"/>
  <c r="E55" i="7"/>
  <c r="E54" i="7"/>
  <c r="E53" i="7"/>
  <c r="E52" i="7"/>
  <c r="E51" i="7"/>
  <c r="E50" i="7"/>
  <c r="E49" i="7"/>
  <c r="E48" i="7"/>
  <c r="E46" i="7"/>
  <c r="E45" i="7"/>
  <c r="V638" i="2" s="1"/>
  <c r="E44" i="7"/>
  <c r="V273" i="2" s="1"/>
  <c r="E42" i="7"/>
  <c r="E41" i="7"/>
  <c r="V151" i="2" s="1"/>
  <c r="E40" i="7"/>
  <c r="E39" i="7"/>
  <c r="E38" i="7"/>
  <c r="E37" i="7"/>
  <c r="E36" i="7"/>
  <c r="E35" i="7"/>
  <c r="E34" i="7"/>
  <c r="E33" i="7"/>
  <c r="V639" i="2" s="1"/>
  <c r="E31" i="7"/>
  <c r="E29" i="7"/>
  <c r="E30" i="7"/>
  <c r="E28" i="7"/>
  <c r="E27" i="7"/>
  <c r="E26" i="7"/>
  <c r="E25" i="7"/>
  <c r="E24" i="7"/>
  <c r="E23" i="7"/>
  <c r="E22" i="7"/>
  <c r="E21" i="7"/>
  <c r="E20" i="7"/>
  <c r="E18" i="7"/>
  <c r="E17" i="7"/>
  <c r="E16" i="7"/>
  <c r="E14" i="7"/>
  <c r="V617" i="2" s="1"/>
  <c r="E12" i="7"/>
  <c r="E11" i="7"/>
  <c r="V430" i="2" s="1"/>
  <c r="E10" i="7"/>
  <c r="E9" i="7"/>
  <c r="E8" i="7"/>
  <c r="E7" i="7"/>
  <c r="E6" i="7"/>
  <c r="E5" i="7"/>
  <c r="E4" i="7"/>
  <c r="E2" i="7"/>
  <c r="E64" i="7"/>
  <c r="C495" i="8"/>
  <c r="C192" i="8"/>
  <c r="C80" i="8"/>
  <c r="C436" i="8"/>
  <c r="C571" i="8"/>
  <c r="C570" i="8"/>
  <c r="C569" i="8"/>
  <c r="C568" i="8"/>
  <c r="C567" i="8"/>
  <c r="C566" i="8"/>
  <c r="C565" i="8"/>
  <c r="C564" i="8"/>
  <c r="C563" i="8"/>
  <c r="C562" i="8"/>
  <c r="C561" i="8"/>
  <c r="C560" i="8"/>
  <c r="C559" i="8"/>
  <c r="C558" i="8"/>
  <c r="C557" i="8"/>
  <c r="C556" i="8"/>
  <c r="C555" i="8"/>
  <c r="C554" i="8"/>
  <c r="C553" i="8"/>
  <c r="C552" i="8"/>
  <c r="C551" i="8"/>
  <c r="C550" i="8"/>
  <c r="C549" i="8"/>
  <c r="C548" i="8"/>
  <c r="C547" i="8"/>
  <c r="C546" i="8"/>
  <c r="C545" i="8"/>
  <c r="C544" i="8"/>
  <c r="C543" i="8"/>
  <c r="C542" i="8"/>
  <c r="C541" i="8"/>
  <c r="C540" i="8"/>
  <c r="C539" i="8"/>
  <c r="C538" i="8"/>
  <c r="C537" i="8"/>
  <c r="C536" i="8"/>
  <c r="C535" i="8"/>
  <c r="C534" i="8"/>
  <c r="C533" i="8"/>
  <c r="C532" i="8"/>
  <c r="C531" i="8"/>
  <c r="C530" i="8"/>
  <c r="C529" i="8"/>
  <c r="C528" i="8"/>
  <c r="C527" i="8"/>
  <c r="C526" i="8"/>
  <c r="C525" i="8"/>
  <c r="C524" i="8"/>
  <c r="C523" i="8"/>
  <c r="C522" i="8"/>
  <c r="C521" i="8"/>
  <c r="C520" i="8"/>
  <c r="C519" i="8"/>
  <c r="C518" i="8"/>
  <c r="C517" i="8"/>
  <c r="C516" i="8"/>
  <c r="C515" i="8"/>
  <c r="C514" i="8"/>
  <c r="C513" i="8"/>
  <c r="C512" i="8"/>
  <c r="C511" i="8"/>
  <c r="C510" i="8"/>
  <c r="C509" i="8"/>
  <c r="C508" i="8"/>
  <c r="C507" i="8"/>
  <c r="C506" i="8"/>
  <c r="C505" i="8"/>
  <c r="C504" i="8"/>
  <c r="C503" i="8"/>
  <c r="C502" i="8"/>
  <c r="C501" i="8"/>
  <c r="C500" i="8"/>
  <c r="C499" i="8"/>
  <c r="C498" i="8"/>
  <c r="C497" i="8"/>
  <c r="C496" i="8"/>
  <c r="C494" i="8"/>
  <c r="C493" i="8"/>
  <c r="C492" i="8"/>
  <c r="C491" i="8"/>
  <c r="C490" i="8"/>
  <c r="C489" i="8"/>
  <c r="C488" i="8"/>
  <c r="C487" i="8"/>
  <c r="C486" i="8"/>
  <c r="C485" i="8"/>
  <c r="C484" i="8"/>
  <c r="C483" i="8"/>
  <c r="C482" i="8"/>
  <c r="C481" i="8"/>
  <c r="C480" i="8"/>
  <c r="C479" i="8"/>
  <c r="C478" i="8"/>
  <c r="C477" i="8"/>
  <c r="C476" i="8"/>
  <c r="C475" i="8"/>
  <c r="C474" i="8"/>
  <c r="C473" i="8"/>
  <c r="C472" i="8"/>
  <c r="C471" i="8"/>
  <c r="C470" i="8"/>
  <c r="C469" i="8"/>
  <c r="C468" i="8"/>
  <c r="C467" i="8"/>
  <c r="C466" i="8"/>
  <c r="C465" i="8"/>
  <c r="C464" i="8"/>
  <c r="C463" i="8"/>
  <c r="C462" i="8"/>
  <c r="C461" i="8"/>
  <c r="C460" i="8"/>
  <c r="C459" i="8"/>
  <c r="C458" i="8"/>
  <c r="C457" i="8"/>
  <c r="C456" i="8"/>
  <c r="C455" i="8"/>
  <c r="C454" i="8"/>
  <c r="C453" i="8"/>
  <c r="C452" i="8"/>
  <c r="C451" i="8"/>
  <c r="C450" i="8"/>
  <c r="C449" i="8"/>
  <c r="C448" i="8"/>
  <c r="C447" i="8"/>
  <c r="C446" i="8"/>
  <c r="C445" i="8"/>
  <c r="C444" i="8"/>
  <c r="C443" i="8"/>
  <c r="C442" i="8"/>
  <c r="C441" i="8"/>
  <c r="C440" i="8"/>
  <c r="C439" i="8"/>
  <c r="C438" i="8"/>
  <c r="C437" i="8"/>
  <c r="C435" i="8"/>
  <c r="C434" i="8"/>
  <c r="C433" i="8"/>
  <c r="C432" i="8"/>
  <c r="C431" i="8"/>
  <c r="C430" i="8"/>
  <c r="C429" i="8"/>
  <c r="C428" i="8"/>
  <c r="C427" i="8"/>
  <c r="C426" i="8"/>
  <c r="C425" i="8"/>
  <c r="C424" i="8"/>
  <c r="C423" i="8"/>
  <c r="C422" i="8"/>
  <c r="C421" i="8"/>
  <c r="C420" i="8"/>
  <c r="C419" i="8"/>
  <c r="C418" i="8"/>
  <c r="C417" i="8"/>
  <c r="C416" i="8"/>
  <c r="C415" i="8"/>
  <c r="C414" i="8"/>
  <c r="C413" i="8"/>
  <c r="C412" i="8"/>
  <c r="C411" i="8"/>
  <c r="C410" i="8"/>
  <c r="C409" i="8"/>
  <c r="C408" i="8"/>
  <c r="C407" i="8"/>
  <c r="C406" i="8"/>
  <c r="C405" i="8"/>
  <c r="C404" i="8"/>
  <c r="C403" i="8"/>
  <c r="C402" i="8"/>
  <c r="C401" i="8"/>
  <c r="C400" i="8"/>
  <c r="C399" i="8"/>
  <c r="C398" i="8"/>
  <c r="C397" i="8"/>
  <c r="C396" i="8"/>
  <c r="C395" i="8"/>
  <c r="C394" i="8"/>
  <c r="C393" i="8"/>
  <c r="C392" i="8"/>
  <c r="C391" i="8"/>
  <c r="C390" i="8"/>
  <c r="C389" i="8"/>
  <c r="C388" i="8"/>
  <c r="C387" i="8"/>
  <c r="C386" i="8"/>
  <c r="C385" i="8"/>
  <c r="C384" i="8"/>
  <c r="C383" i="8"/>
  <c r="C382" i="8"/>
  <c r="C381" i="8"/>
  <c r="C380" i="8"/>
  <c r="C379" i="8"/>
  <c r="C378" i="8"/>
  <c r="C377" i="8"/>
  <c r="C376" i="8"/>
  <c r="C375" i="8"/>
  <c r="C374" i="8"/>
  <c r="C373" i="8"/>
  <c r="C372" i="8"/>
  <c r="C371" i="8"/>
  <c r="C370" i="8"/>
  <c r="C369" i="8"/>
  <c r="C368" i="8"/>
  <c r="C367" i="8"/>
  <c r="C366" i="8"/>
  <c r="C365" i="8"/>
  <c r="C364" i="8"/>
  <c r="C363" i="8"/>
  <c r="C362" i="8"/>
  <c r="C361" i="8"/>
  <c r="C360" i="8"/>
  <c r="C359" i="8"/>
  <c r="C358" i="8"/>
  <c r="C357" i="8"/>
  <c r="C356" i="8"/>
  <c r="C355" i="8"/>
  <c r="C354" i="8"/>
  <c r="C353" i="8"/>
  <c r="C352" i="8"/>
  <c r="C351" i="8"/>
  <c r="C350" i="8"/>
  <c r="C349" i="8"/>
  <c r="C348" i="8"/>
  <c r="C347" i="8"/>
  <c r="C346" i="8"/>
  <c r="C345" i="8"/>
  <c r="C344" i="8"/>
  <c r="C343" i="8"/>
  <c r="C342" i="8"/>
  <c r="C341" i="8"/>
  <c r="C340" i="8"/>
  <c r="C339" i="8"/>
  <c r="C338" i="8"/>
  <c r="C337" i="8"/>
  <c r="C336" i="8"/>
  <c r="C335" i="8"/>
  <c r="C334" i="8"/>
  <c r="C333" i="8"/>
  <c r="C332" i="8"/>
  <c r="C331" i="8"/>
  <c r="C330" i="8"/>
  <c r="C329" i="8"/>
  <c r="C328" i="8"/>
  <c r="C327" i="8"/>
  <c r="C326" i="8"/>
  <c r="C325" i="8"/>
  <c r="C324" i="8"/>
  <c r="C323" i="8"/>
  <c r="C322" i="8"/>
  <c r="C321" i="8"/>
  <c r="C320" i="8"/>
  <c r="C319" i="8"/>
  <c r="C318" i="8"/>
  <c r="C317" i="8"/>
  <c r="C316" i="8"/>
  <c r="C315" i="8"/>
  <c r="C314" i="8"/>
  <c r="C313" i="8"/>
  <c r="C312" i="8"/>
  <c r="C311" i="8"/>
  <c r="C310" i="8"/>
  <c r="C309" i="8"/>
  <c r="C308" i="8"/>
  <c r="C307" i="8"/>
  <c r="C306" i="8"/>
  <c r="C305" i="8"/>
  <c r="C304" i="8"/>
  <c r="C303" i="8"/>
  <c r="C302" i="8"/>
  <c r="C301" i="8"/>
  <c r="C300" i="8"/>
  <c r="C299" i="8"/>
  <c r="C298" i="8"/>
  <c r="C297" i="8"/>
  <c r="C296" i="8"/>
  <c r="C295" i="8"/>
  <c r="C294" i="8"/>
  <c r="C293" i="8"/>
  <c r="C292" i="8"/>
  <c r="C291" i="8"/>
  <c r="C290" i="8"/>
  <c r="C289" i="8"/>
  <c r="C288" i="8"/>
  <c r="C287" i="8"/>
  <c r="C286" i="8"/>
  <c r="C285" i="8"/>
  <c r="C284" i="8"/>
  <c r="C283" i="8"/>
  <c r="C282" i="8"/>
  <c r="C281" i="8"/>
  <c r="C280" i="8"/>
  <c r="C279" i="8"/>
  <c r="C278" i="8"/>
  <c r="C277" i="8"/>
  <c r="C276" i="8"/>
  <c r="C275" i="8"/>
  <c r="C274" i="8"/>
  <c r="C273" i="8"/>
  <c r="C272" i="8"/>
  <c r="C271" i="8"/>
  <c r="C270" i="8"/>
  <c r="C269" i="8"/>
  <c r="C268" i="8"/>
  <c r="C267" i="8"/>
  <c r="C266" i="8"/>
  <c r="C265" i="8"/>
  <c r="C264" i="8"/>
  <c r="C263" i="8"/>
  <c r="C262" i="8"/>
  <c r="C261" i="8"/>
  <c r="C260" i="8"/>
  <c r="C259" i="8"/>
  <c r="C258" i="8"/>
  <c r="C257" i="8"/>
  <c r="C256" i="8"/>
  <c r="C255" i="8"/>
  <c r="C254" i="8"/>
  <c r="C253" i="8"/>
  <c r="C252" i="8"/>
  <c r="C251" i="8"/>
  <c r="C250" i="8"/>
  <c r="C249" i="8"/>
  <c r="C248" i="8"/>
  <c r="C247" i="8"/>
  <c r="C246" i="8"/>
  <c r="C245" i="8"/>
  <c r="C244" i="8"/>
  <c r="C243" i="8"/>
  <c r="C242" i="8"/>
  <c r="C241" i="8"/>
  <c r="C240" i="8"/>
  <c r="C239" i="8"/>
  <c r="C238" i="8"/>
  <c r="C237" i="8"/>
  <c r="C236" i="8"/>
  <c r="C235" i="8"/>
  <c r="C234" i="8"/>
  <c r="C233" i="8"/>
  <c r="C232" i="8"/>
  <c r="C231" i="8"/>
  <c r="C230" i="8"/>
  <c r="C229" i="8"/>
  <c r="C228" i="8"/>
  <c r="C227" i="8"/>
  <c r="C226" i="8"/>
  <c r="C225" i="8"/>
  <c r="C224" i="8"/>
  <c r="C223" i="8"/>
  <c r="C222" i="8"/>
  <c r="C221" i="8"/>
  <c r="C220" i="8"/>
  <c r="C219" i="8"/>
  <c r="C218" i="8"/>
  <c r="C217" i="8"/>
  <c r="C216" i="8"/>
  <c r="C215" i="8"/>
  <c r="C214" i="8"/>
  <c r="C213" i="8"/>
  <c r="C212" i="8"/>
  <c r="C211" i="8"/>
  <c r="C210" i="8"/>
  <c r="C209" i="8"/>
  <c r="C208" i="8"/>
  <c r="C207" i="8"/>
  <c r="C206" i="8"/>
  <c r="C205" i="8"/>
  <c r="C204" i="8"/>
  <c r="C203" i="8"/>
  <c r="C202" i="8"/>
  <c r="C201" i="8"/>
  <c r="C200" i="8"/>
  <c r="C199" i="8"/>
  <c r="C198" i="8"/>
  <c r="C197" i="8"/>
  <c r="C196" i="8"/>
  <c r="C195" i="8"/>
  <c r="C194" i="8"/>
  <c r="C193" i="8"/>
  <c r="C191" i="8"/>
  <c r="C190" i="8"/>
  <c r="C189" i="8"/>
  <c r="C188" i="8"/>
  <c r="C187" i="8"/>
  <c r="C186" i="8"/>
  <c r="C185" i="8"/>
  <c r="C184" i="8"/>
  <c r="C183" i="8"/>
  <c r="C182" i="8"/>
  <c r="C181" i="8"/>
  <c r="C180" i="8"/>
  <c r="C179" i="8"/>
  <c r="C178" i="8"/>
  <c r="C177" i="8"/>
  <c r="C176" i="8"/>
  <c r="C175" i="8"/>
  <c r="C174" i="8"/>
  <c r="C173" i="8"/>
  <c r="C172" i="8"/>
  <c r="C171" i="8"/>
  <c r="C170" i="8"/>
  <c r="C169" i="8"/>
  <c r="C168" i="8"/>
  <c r="C167" i="8"/>
  <c r="C166" i="8"/>
  <c r="C165" i="8"/>
  <c r="C164" i="8"/>
  <c r="C163" i="8"/>
  <c r="C162" i="8"/>
  <c r="C161" i="8"/>
  <c r="C160" i="8"/>
  <c r="C159" i="8"/>
  <c r="C158" i="8"/>
  <c r="C157" i="8"/>
  <c r="C156" i="8"/>
  <c r="C155" i="8"/>
  <c r="C154" i="8"/>
  <c r="C153" i="8"/>
  <c r="C152" i="8"/>
  <c r="C151" i="8"/>
  <c r="C150" i="8"/>
  <c r="C149" i="8"/>
  <c r="C148" i="8"/>
  <c r="C147" i="8"/>
  <c r="C146" i="8"/>
  <c r="C145" i="8"/>
  <c r="C144" i="8"/>
  <c r="C143" i="8"/>
  <c r="C142" i="8"/>
  <c r="C141" i="8"/>
  <c r="C140" i="8"/>
  <c r="C139" i="8"/>
  <c r="C138" i="8"/>
  <c r="C137" i="8"/>
  <c r="C136" i="8"/>
  <c r="C135" i="8"/>
  <c r="C134" i="8"/>
  <c r="C133" i="8"/>
  <c r="C132" i="8"/>
  <c r="C131" i="8"/>
  <c r="C130" i="8"/>
  <c r="C129" i="8"/>
  <c r="C128" i="8"/>
  <c r="C127" i="8"/>
  <c r="C126" i="8"/>
  <c r="C125" i="8"/>
  <c r="C124" i="8"/>
  <c r="C123" i="8"/>
  <c r="C122" i="8"/>
  <c r="C121" i="8"/>
  <c r="C120" i="8"/>
  <c r="C119" i="8"/>
  <c r="C118" i="8"/>
  <c r="C117" i="8"/>
  <c r="C116" i="8"/>
  <c r="C115" i="8"/>
  <c r="C114" i="8"/>
  <c r="C113" i="8"/>
  <c r="C112" i="8"/>
  <c r="C111" i="8"/>
  <c r="C110" i="8"/>
  <c r="C109" i="8"/>
  <c r="C108" i="8"/>
  <c r="C107" i="8"/>
  <c r="C106" i="8"/>
  <c r="C105" i="8"/>
  <c r="C104" i="8"/>
  <c r="C103" i="8"/>
  <c r="C102" i="8"/>
  <c r="C101" i="8"/>
  <c r="C100" i="8"/>
  <c r="C99" i="8"/>
  <c r="C98" i="8"/>
  <c r="C97" i="8"/>
  <c r="C96" i="8"/>
  <c r="C95" i="8"/>
  <c r="C94" i="8"/>
  <c r="C93" i="8"/>
  <c r="C92" i="8"/>
  <c r="C91" i="8"/>
  <c r="C90" i="8"/>
  <c r="C89" i="8"/>
  <c r="C88" i="8"/>
  <c r="C87" i="8"/>
  <c r="C86" i="8"/>
  <c r="C85" i="8"/>
  <c r="C84" i="8"/>
  <c r="C83" i="8"/>
  <c r="C82" i="8"/>
  <c r="C81" i="8"/>
  <c r="C79" i="8"/>
  <c r="C78" i="8"/>
  <c r="C77" i="8"/>
  <c r="C76" i="8"/>
  <c r="C75" i="8"/>
  <c r="C74" i="8"/>
  <c r="C73" i="8"/>
  <c r="C72" i="8"/>
  <c r="C71" i="8"/>
  <c r="C70" i="8"/>
  <c r="C69" i="8"/>
  <c r="C68" i="8"/>
  <c r="C67" i="8"/>
  <c r="C66" i="8"/>
  <c r="C65" i="8"/>
  <c r="C64" i="8"/>
  <c r="C63" i="8"/>
  <c r="C62" i="8"/>
  <c r="C61" i="8"/>
  <c r="C60" i="8"/>
  <c r="C59" i="8"/>
  <c r="C58" i="8"/>
  <c r="C57" i="8"/>
  <c r="C56" i="8"/>
  <c r="C55" i="8"/>
  <c r="C54" i="8"/>
  <c r="C53" i="8"/>
  <c r="C52" i="8"/>
  <c r="C51" i="8"/>
  <c r="C50" i="8"/>
  <c r="C49" i="8"/>
  <c r="C48" i="8"/>
  <c r="C47" i="8"/>
  <c r="C46" i="8"/>
  <c r="C45" i="8"/>
  <c r="C44" i="8"/>
  <c r="C43" i="8"/>
  <c r="C42" i="8"/>
  <c r="C41" i="8"/>
  <c r="C40" i="8"/>
  <c r="C39" i="8"/>
  <c r="C38" i="8"/>
  <c r="C37" i="8"/>
  <c r="C36" i="8"/>
  <c r="C35" i="8"/>
  <c r="C34" i="8"/>
  <c r="C33" i="8"/>
  <c r="C32" i="8"/>
  <c r="C31" i="8"/>
  <c r="C30" i="8"/>
  <c r="C29" i="8"/>
  <c r="C28" i="8"/>
  <c r="C27" i="8"/>
  <c r="C26" i="8"/>
  <c r="C25" i="8"/>
  <c r="C24" i="8"/>
  <c r="C23" i="8"/>
  <c r="C22" i="8"/>
  <c r="C21" i="8"/>
  <c r="C20" i="8"/>
  <c r="C19" i="8"/>
  <c r="C18" i="8"/>
  <c r="C17" i="8"/>
  <c r="C16" i="8"/>
  <c r="C15" i="8"/>
  <c r="C14" i="8"/>
  <c r="C13" i="8"/>
  <c r="C12" i="8"/>
  <c r="C11" i="8"/>
  <c r="C10" i="8"/>
  <c r="C9" i="8"/>
  <c r="C8" i="8"/>
  <c r="C7" i="8"/>
  <c r="C6" i="8"/>
  <c r="C5" i="8"/>
  <c r="V200" i="2" l="1"/>
  <c r="V201" i="2"/>
  <c r="V197" i="2"/>
  <c r="V199" i="2"/>
  <c r="V325" i="2"/>
  <c r="V332" i="2"/>
  <c r="V65" i="2"/>
  <c r="V88" i="2"/>
  <c r="V225" i="2"/>
  <c r="V198" i="2"/>
  <c r="V26" i="2"/>
  <c r="V27" i="2"/>
  <c r="V322" i="2"/>
  <c r="V301" i="2"/>
  <c r="V453" i="2"/>
  <c r="V444" i="2"/>
  <c r="V451" i="2"/>
  <c r="V449" i="2"/>
  <c r="V455" i="2"/>
  <c r="V327" i="2"/>
  <c r="V296" i="2"/>
  <c r="V74" i="2"/>
  <c r="V90" i="2"/>
  <c r="V73" i="2"/>
  <c r="V93" i="2"/>
  <c r="V66" i="2"/>
  <c r="V72" i="2"/>
  <c r="V422" i="2"/>
  <c r="V423" i="2"/>
  <c r="V329" i="2"/>
  <c r="V300" i="2"/>
  <c r="V564" i="2"/>
  <c r="V561" i="2"/>
  <c r="V75" i="2"/>
  <c r="V67" i="2"/>
  <c r="V421" i="2"/>
  <c r="V439" i="2"/>
  <c r="V436" i="2"/>
  <c r="V438" i="2"/>
  <c r="V433" i="2"/>
  <c r="V435" i="2"/>
  <c r="V424" i="2"/>
  <c r="V427" i="2"/>
  <c r="V562" i="2"/>
  <c r="V566" i="2"/>
  <c r="V558" i="2"/>
  <c r="V563" i="2"/>
  <c r="V286" i="2"/>
  <c r="V574" i="2"/>
  <c r="V556" i="2"/>
  <c r="V302" i="2"/>
  <c r="V425" i="2"/>
  <c r="V454" i="2"/>
  <c r="V442" i="2"/>
  <c r="V446" i="2"/>
  <c r="V447" i="2"/>
  <c r="V443" i="2"/>
  <c r="V434" i="2"/>
  <c r="V450" i="2"/>
  <c r="V440" i="2"/>
  <c r="V441" i="2"/>
  <c r="V431" i="2"/>
  <c r="V428" i="2"/>
  <c r="V448" i="2"/>
  <c r="V429" i="2"/>
  <c r="V445" i="2"/>
  <c r="V426" i="2"/>
  <c r="V432" i="2"/>
  <c r="V452" i="2"/>
  <c r="V323" i="2"/>
  <c r="V330" i="2"/>
  <c r="V328" i="2"/>
  <c r="V570" i="2"/>
  <c r="V576" i="2"/>
  <c r="V555" i="2"/>
  <c r="V557" i="2"/>
  <c r="V71" i="2"/>
  <c r="V94" i="2"/>
  <c r="V573" i="2"/>
  <c r="V560" i="2"/>
  <c r="V571" i="2"/>
  <c r="V572" i="2"/>
  <c r="V569" i="2"/>
  <c r="V559" i="2"/>
  <c r="V326" i="2"/>
  <c r="V565" i="2"/>
  <c r="V567" i="2"/>
  <c r="V568" i="2"/>
  <c r="V575" i="2"/>
  <c r="V291" i="2"/>
  <c r="V297" i="2"/>
  <c r="V320" i="2"/>
  <c r="V310" i="2"/>
  <c r="V57" i="2"/>
  <c r="V63" i="2"/>
  <c r="V174" i="2"/>
  <c r="V334" i="2"/>
  <c r="V360" i="2"/>
  <c r="V308" i="2"/>
  <c r="V324" i="2"/>
  <c r="V316" i="2"/>
  <c r="V317" i="2"/>
  <c r="V219" i="2"/>
  <c r="V220" i="2"/>
  <c r="V58" i="2"/>
  <c r="V69" i="2"/>
  <c r="V314" i="2"/>
  <c r="V315" i="2"/>
  <c r="V295" i="2"/>
  <c r="V313" i="2"/>
  <c r="V304" i="2"/>
  <c r="V52" i="2"/>
  <c r="V60" i="2"/>
  <c r="V210" i="2"/>
  <c r="V214" i="2"/>
  <c r="V179" i="2"/>
  <c r="V306" i="2"/>
  <c r="V319" i="2"/>
  <c r="V411" i="2"/>
  <c r="V409" i="2"/>
  <c r="V407" i="2"/>
  <c r="V405" i="2"/>
  <c r="V410" i="2"/>
  <c r="V404" i="2"/>
  <c r="V406" i="2"/>
  <c r="V408" i="2"/>
  <c r="V403" i="2"/>
  <c r="V177" i="2"/>
  <c r="V178" i="2"/>
  <c r="V318" i="2"/>
  <c r="V307" i="2"/>
  <c r="V175" i="2"/>
  <c r="V180" i="2"/>
  <c r="V173" i="2"/>
  <c r="V176" i="2"/>
  <c r="V172" i="2"/>
  <c r="V209" i="2"/>
  <c r="V246" i="2"/>
  <c r="V303" i="2"/>
  <c r="V309" i="2"/>
  <c r="V59" i="2"/>
  <c r="V62" i="2"/>
  <c r="V55" i="2"/>
  <c r="V77" i="2"/>
  <c r="V54" i="2"/>
  <c r="V56" i="2"/>
  <c r="V51" i="2"/>
  <c r="V64" i="2"/>
  <c r="V245" i="2"/>
  <c r="V247" i="2"/>
  <c r="V248" i="2"/>
  <c r="V305" i="2"/>
  <c r="V311" i="2"/>
  <c r="V474" i="2"/>
  <c r="V475" i="2"/>
  <c r="V469" i="2"/>
  <c r="V471" i="2"/>
  <c r="V470" i="2"/>
  <c r="V472" i="2"/>
  <c r="V244" i="2"/>
  <c r="V61" i="2"/>
  <c r="V50" i="2"/>
  <c r="V43" i="2"/>
  <c r="V53" i="2"/>
  <c r="V294" i="2"/>
  <c r="V282" i="2"/>
  <c r="V624" i="2"/>
  <c r="V623" i="2"/>
  <c r="V622" i="2"/>
  <c r="V45" i="2"/>
  <c r="V41" i="2"/>
  <c r="V281" i="2"/>
  <c r="V243" i="2"/>
  <c r="V49" i="2"/>
  <c r="V42" i="2"/>
  <c r="V279" i="2"/>
  <c r="V48" i="2"/>
  <c r="V46" i="2"/>
  <c r="V289" i="2"/>
  <c r="V299" i="2"/>
  <c r="V292" i="2"/>
  <c r="V287" i="2"/>
  <c r="V290" i="2"/>
  <c r="V44" i="2"/>
  <c r="V47" i="2"/>
  <c r="V284" i="2"/>
  <c r="V616" i="2"/>
  <c r="V618" i="2"/>
  <c r="V620" i="2"/>
  <c r="V615" i="2"/>
  <c r="V621" i="2"/>
  <c r="V610" i="2"/>
  <c r="V614" i="2"/>
  <c r="V619" i="2"/>
  <c r="V612" i="2"/>
  <c r="V613" i="2"/>
  <c r="V142" i="2"/>
  <c r="V143" i="2"/>
  <c r="V144" i="2"/>
  <c r="V145" i="2"/>
  <c r="V601" i="2"/>
  <c r="V611" i="2"/>
  <c r="V146" i="2"/>
  <c r="V139" i="2"/>
  <c r="V275" i="2"/>
  <c r="V140" i="2"/>
  <c r="V141" i="2"/>
  <c r="V137" i="2"/>
  <c r="V607" i="2"/>
  <c r="V609" i="2"/>
  <c r="V606" i="2"/>
  <c r="V608" i="2"/>
  <c r="V136" i="2"/>
  <c r="V135" i="2"/>
  <c r="V138" i="2"/>
  <c r="V241" i="2"/>
  <c r="V185" i="2"/>
  <c r="V242" i="2"/>
  <c r="V134" i="2"/>
  <c r="V551" i="2"/>
  <c r="V553" i="2"/>
  <c r="V552" i="2"/>
  <c r="V554" i="2"/>
  <c r="V604" i="2"/>
  <c r="V605" i="2"/>
  <c r="V148" i="2"/>
  <c r="V272" i="2"/>
  <c r="V266" i="2"/>
  <c r="V265" i="2"/>
  <c r="V267" i="2"/>
  <c r="V637" i="2"/>
  <c r="V133" i="2"/>
  <c r="V283" i="2"/>
  <c r="V636" i="2"/>
  <c r="V468" i="2"/>
  <c r="V464" i="2"/>
  <c r="V293" i="2"/>
  <c r="V467" i="2"/>
  <c r="V402" i="2"/>
  <c r="V401" i="2"/>
  <c r="V502" i="2"/>
  <c r="E575" i="8"/>
  <c r="V465" i="2"/>
  <c r="V501" i="2"/>
  <c r="V466" i="2"/>
  <c r="V602" i="2"/>
  <c r="V603" i="2"/>
  <c r="V280" i="2"/>
  <c r="V188" i="2"/>
  <c r="V183" i="2"/>
  <c r="V5" i="2"/>
  <c r="V505" i="2"/>
  <c r="V40" i="2"/>
  <c r="V506" i="2"/>
  <c r="V504" i="2"/>
  <c r="V503" i="2"/>
  <c r="V500" i="2"/>
  <c r="V630" i="2"/>
  <c r="V635" i="2"/>
  <c r="C93" i="7"/>
  <c r="C94" i="7"/>
  <c r="C13" i="7"/>
  <c r="V634" i="2"/>
  <c r="V285" i="2"/>
  <c r="V288" i="2"/>
  <c r="V150" i="2"/>
  <c r="V278" i="2"/>
  <c r="V181" i="2"/>
  <c r="V418" i="2"/>
  <c r="V417" i="2"/>
  <c r="V416" i="2"/>
  <c r="V194" i="2"/>
  <c r="V162" i="2"/>
  <c r="V161" i="2"/>
  <c r="V160" i="2"/>
  <c r="V496" i="2"/>
  <c r="V498" i="2"/>
  <c r="V497" i="2"/>
  <c r="V495" i="2"/>
  <c r="V549" i="2"/>
  <c r="V550" i="2"/>
  <c r="V629" i="2"/>
  <c r="V239" i="2"/>
  <c r="V262" i="2"/>
  <c r="V263" i="2"/>
  <c r="V261" i="2"/>
  <c r="E573" i="8"/>
  <c r="V420" i="2"/>
  <c r="V419" i="2"/>
  <c r="V4" i="2"/>
  <c r="V413" i="2"/>
  <c r="V412" i="2"/>
  <c r="V414" i="2"/>
  <c r="V415" i="2"/>
  <c r="V627" i="2"/>
  <c r="V626" i="2"/>
  <c r="V628" i="2"/>
  <c r="V625" i="2"/>
  <c r="V155" i="2"/>
  <c r="V157" i="2"/>
  <c r="V152" i="2"/>
  <c r="V158" i="2"/>
  <c r="V159" i="2"/>
  <c r="V154" i="2"/>
  <c r="V156" i="2"/>
  <c r="V153" i="2"/>
  <c r="V149" i="2"/>
  <c r="V240" i="2"/>
  <c r="V184" i="2"/>
  <c r="V596" i="2"/>
  <c r="V599" i="2"/>
  <c r="V597" i="2"/>
  <c r="V600" i="2"/>
  <c r="V598" i="2"/>
  <c r="V130" i="2"/>
  <c r="V132" i="2"/>
  <c r="V131" i="2"/>
  <c r="V193" i="2"/>
  <c r="V192" i="2"/>
  <c r="V163" i="2"/>
  <c r="V191" i="2"/>
  <c r="V499" i="2"/>
  <c r="V147" i="2"/>
  <c r="V36" i="2"/>
  <c r="V24" i="2"/>
  <c r="V6" i="2"/>
  <c r="V37" i="2"/>
  <c r="V23" i="2"/>
  <c r="V182" i="2"/>
  <c r="V463" i="2"/>
  <c r="V461" i="2"/>
  <c r="V462" i="2"/>
  <c r="V460" i="2"/>
  <c r="V276" i="2"/>
  <c r="V277" i="2"/>
  <c r="E6" i="8"/>
  <c r="E53" i="8"/>
  <c r="E160" i="8"/>
  <c r="E163" i="8"/>
  <c r="E215" i="8"/>
  <c r="E394" i="8"/>
  <c r="E337" i="8"/>
  <c r="E415" i="8"/>
  <c r="E476" i="8"/>
  <c r="E477" i="8"/>
  <c r="E9" i="8"/>
  <c r="E56" i="8"/>
  <c r="E102" i="8"/>
  <c r="E419" i="8"/>
  <c r="E262" i="8"/>
  <c r="E302" i="8"/>
  <c r="E52" i="8"/>
  <c r="E82" i="8"/>
  <c r="E110" i="8"/>
  <c r="E256" i="8"/>
  <c r="E194" i="8"/>
  <c r="E213" i="8"/>
  <c r="E238" i="8"/>
  <c r="E240" i="8"/>
  <c r="E486" i="8"/>
  <c r="E491" i="8"/>
  <c r="E45" i="8"/>
  <c r="E71" i="8"/>
  <c r="E127" i="8"/>
  <c r="E153" i="8"/>
  <c r="E233" i="8"/>
  <c r="E245" i="8"/>
  <c r="E335" i="8"/>
  <c r="E85" i="8"/>
  <c r="E114" i="8"/>
  <c r="E115" i="8"/>
  <c r="E124" i="8"/>
  <c r="E207" i="8"/>
  <c r="E225" i="8"/>
  <c r="E513" i="8"/>
  <c r="E516" i="8"/>
  <c r="E512" i="8"/>
  <c r="E411" i="8"/>
  <c r="E413" i="8"/>
  <c r="E420" i="8"/>
  <c r="E452" i="8"/>
  <c r="E456" i="8"/>
  <c r="E418" i="8"/>
  <c r="E451" i="8"/>
  <c r="E453" i="8"/>
  <c r="E571" i="8"/>
  <c r="E54" i="8"/>
  <c r="E63" i="8"/>
  <c r="E137" i="8"/>
  <c r="E141" i="8"/>
  <c r="E316" i="8"/>
  <c r="E330" i="8"/>
  <c r="E184" i="8"/>
  <c r="E246" i="8"/>
  <c r="E93" i="8"/>
  <c r="E136" i="8"/>
  <c r="E439" i="8"/>
  <c r="E467" i="8"/>
  <c r="E470" i="8"/>
  <c r="E472" i="8"/>
  <c r="E384" i="8"/>
  <c r="E399" i="8"/>
  <c r="E570" i="8"/>
  <c r="E164" i="8"/>
  <c r="E232" i="8"/>
  <c r="E404" i="8"/>
  <c r="E444" i="8"/>
  <c r="E468" i="8"/>
  <c r="E428" i="8"/>
  <c r="E469" i="8"/>
  <c r="E471" i="8"/>
  <c r="E125" i="8"/>
  <c r="E280" i="8"/>
  <c r="E310" i="8"/>
  <c r="E562" i="8"/>
  <c r="E314" i="8"/>
  <c r="E315" i="8"/>
  <c r="E341" i="8"/>
  <c r="E364" i="8"/>
  <c r="E365" i="8"/>
  <c r="E368" i="8"/>
  <c r="E552" i="8"/>
  <c r="E381" i="8"/>
  <c r="E37" i="8"/>
  <c r="E69" i="8"/>
  <c r="E282" i="8"/>
  <c r="E269" i="8"/>
  <c r="E360" i="8"/>
  <c r="E376" i="8"/>
  <c r="E12" i="8"/>
  <c r="E146" i="8"/>
  <c r="E260" i="8"/>
  <c r="E289" i="8"/>
  <c r="E304" i="8"/>
  <c r="E334" i="8"/>
  <c r="E503" i="8"/>
  <c r="E505" i="8"/>
  <c r="E270" i="8"/>
  <c r="E303" i="8"/>
  <c r="E483" i="8"/>
  <c r="E504" i="8"/>
  <c r="E511" i="8"/>
  <c r="E144" i="8"/>
  <c r="E186" i="8"/>
  <c r="E499" i="8"/>
  <c r="E460" i="8"/>
  <c r="E461" i="8"/>
  <c r="E463" i="8"/>
  <c r="E369" i="8"/>
  <c r="E462" i="8"/>
  <c r="E464" i="8"/>
  <c r="E30" i="8"/>
  <c r="E157" i="8"/>
  <c r="E308" i="8"/>
  <c r="E373" i="8"/>
  <c r="E465" i="8"/>
  <c r="E554" i="8"/>
  <c r="E378" i="8"/>
  <c r="E553" i="8"/>
  <c r="E561" i="8"/>
  <c r="E211" i="8"/>
  <c r="E548" i="8"/>
  <c r="E403" i="8"/>
  <c r="E547" i="8"/>
  <c r="E29" i="8"/>
  <c r="E34" i="8"/>
  <c r="E62" i="8"/>
  <c r="E73" i="8"/>
  <c r="E216" i="8"/>
  <c r="E239" i="8"/>
  <c r="E402" i="8"/>
  <c r="E441" i="8"/>
  <c r="E450" i="8"/>
  <c r="E556" i="8"/>
  <c r="E307" i="8"/>
  <c r="E333" i="8"/>
  <c r="E412" i="8"/>
  <c r="E539" i="8"/>
  <c r="E555" i="8"/>
  <c r="E4" i="8"/>
  <c r="E104" i="8"/>
  <c r="E416" i="8"/>
  <c r="E90" i="8"/>
  <c r="E179" i="8"/>
  <c r="E249" i="8"/>
  <c r="E295" i="8"/>
  <c r="E297" i="8"/>
  <c r="E446" i="8"/>
  <c r="E448" i="8"/>
  <c r="E447" i="8"/>
  <c r="E87" i="8"/>
  <c r="E226" i="8"/>
  <c r="E227" i="8"/>
  <c r="E440" i="8"/>
  <c r="E38" i="8"/>
  <c r="E88" i="8"/>
  <c r="E129" i="8"/>
  <c r="E221" i="8"/>
  <c r="E237" i="8"/>
  <c r="E306" i="8"/>
  <c r="E370" i="8"/>
  <c r="E564" i="8"/>
  <c r="E265" i="8"/>
  <c r="E223" i="8"/>
  <c r="E284" i="8"/>
  <c r="E410" i="8"/>
  <c r="E484" i="8"/>
  <c r="E41" i="8"/>
  <c r="E67" i="8"/>
  <c r="E522" i="8"/>
  <c r="E567" i="8"/>
  <c r="E353" i="8"/>
  <c r="E10" i="8"/>
  <c r="E83" i="8"/>
  <c r="E247" i="8"/>
  <c r="E454" i="8"/>
  <c r="E449" i="8"/>
  <c r="E107" i="8"/>
  <c r="E169" i="8"/>
  <c r="E178" i="8"/>
  <c r="E250" i="8"/>
  <c r="E254" i="8"/>
  <c r="E258" i="8"/>
  <c r="E361" i="8"/>
  <c r="E288" i="8"/>
  <c r="E355" i="8"/>
  <c r="E76" i="8"/>
  <c r="E98" i="8"/>
  <c r="E152" i="8"/>
  <c r="E274" i="8"/>
  <c r="E398" i="8"/>
  <c r="E473" i="8"/>
  <c r="E139" i="8"/>
  <c r="E278" i="8"/>
  <c r="E480" i="8"/>
  <c r="E455" i="8"/>
  <c r="E479" i="8"/>
  <c r="E481" i="8"/>
  <c r="E187" i="8"/>
  <c r="E497" i="8"/>
  <c r="E501" i="8"/>
  <c r="E498" i="8"/>
  <c r="E500" i="8"/>
  <c r="E502" i="8"/>
  <c r="E514" i="8"/>
  <c r="E59" i="8"/>
  <c r="E60" i="8"/>
  <c r="E183" i="8"/>
  <c r="E219" i="8"/>
  <c r="E277" i="8"/>
  <c r="E64" i="8"/>
  <c r="E170" i="8"/>
  <c r="E198" i="8"/>
  <c r="E201" i="8"/>
  <c r="E266" i="8"/>
  <c r="E385" i="8"/>
  <c r="E309" i="8"/>
  <c r="E392" i="8"/>
  <c r="E425" i="8"/>
  <c r="E68" i="8"/>
  <c r="E151" i="8"/>
  <c r="E202" i="8"/>
  <c r="E252" i="8"/>
  <c r="E257" i="8"/>
  <c r="E290" i="8"/>
  <c r="E390" i="8"/>
  <c r="E51" i="8"/>
  <c r="E58" i="8"/>
  <c r="E79" i="8"/>
  <c r="E128" i="8"/>
  <c r="E140" i="8"/>
  <c r="E182" i="8"/>
  <c r="E203" i="8"/>
  <c r="E345" i="8"/>
  <c r="E366" i="8"/>
  <c r="E275" i="8"/>
  <c r="E347" i="8"/>
  <c r="E524" i="8"/>
  <c r="E75" i="8"/>
  <c r="E89" i="8"/>
  <c r="E135" i="8"/>
  <c r="E518" i="8"/>
  <c r="E520" i="8"/>
  <c r="E267" i="8"/>
  <c r="E13" i="8"/>
  <c r="E14" i="8"/>
  <c r="E31" i="8"/>
  <c r="E487" i="8"/>
  <c r="E22" i="8"/>
  <c r="E191" i="8"/>
  <c r="E210" i="8"/>
  <c r="E229" i="8"/>
  <c r="E231" i="8"/>
  <c r="E296" i="8"/>
  <c r="E33" i="8"/>
  <c r="E148" i="8"/>
  <c r="E188" i="8"/>
  <c r="E224" i="8"/>
  <c r="E559" i="8"/>
  <c r="E27" i="8"/>
  <c r="E74" i="8"/>
  <c r="E86" i="8"/>
  <c r="E84" i="8"/>
  <c r="E97" i="8"/>
  <c r="E155" i="8"/>
  <c r="E158" i="8"/>
  <c r="E217" i="8"/>
  <c r="E106" i="8"/>
  <c r="E145" i="8"/>
  <c r="E326" i="8"/>
  <c r="E18" i="8"/>
  <c r="E26" i="8"/>
  <c r="E78" i="8"/>
  <c r="E401" i="8"/>
  <c r="E332" i="8"/>
  <c r="E405" i="8"/>
  <c r="E48" i="8"/>
  <c r="E61" i="8"/>
  <c r="E159" i="8"/>
  <c r="E167" i="8"/>
  <c r="E168" i="8"/>
  <c r="E204" i="8"/>
  <c r="E222" i="8"/>
  <c r="E272" i="8"/>
  <c r="E281" i="8"/>
  <c r="E438" i="8"/>
  <c r="E32" i="8"/>
  <c r="E35" i="8"/>
  <c r="E325" i="8"/>
  <c r="E268" i="8"/>
  <c r="E113" i="8"/>
  <c r="E205" i="8"/>
  <c r="E357" i="8"/>
  <c r="E389" i="8"/>
  <c r="E407" i="8"/>
  <c r="E542" i="8"/>
  <c r="E417" i="8"/>
  <c r="E523" i="8"/>
  <c r="E8" i="8"/>
  <c r="E66" i="8"/>
  <c r="E105" i="8"/>
  <c r="E149" i="8"/>
  <c r="E173" i="8"/>
  <c r="E356" i="8"/>
  <c r="E380" i="8"/>
  <c r="E17" i="8"/>
  <c r="E253" i="8"/>
  <c r="E323" i="8"/>
  <c r="E293" i="8"/>
  <c r="E11" i="8"/>
  <c r="E19" i="8"/>
  <c r="E209" i="8"/>
  <c r="E279" i="8"/>
  <c r="E122" i="8"/>
  <c r="E123" i="8"/>
  <c r="E131" i="8"/>
  <c r="E134" i="8"/>
  <c r="E206" i="8"/>
  <c r="E408" i="8"/>
  <c r="E294" i="8"/>
  <c r="E346" i="8"/>
  <c r="E350" i="8"/>
  <c r="E387" i="8"/>
  <c r="E42" i="8"/>
  <c r="E244" i="8"/>
  <c r="E377" i="8"/>
  <c r="E132" i="8"/>
  <c r="E154" i="8"/>
  <c r="E177" i="8"/>
  <c r="E322" i="8"/>
  <c r="E358" i="8"/>
  <c r="E393" i="8"/>
  <c r="E422" i="8"/>
  <c r="E426" i="8"/>
  <c r="E429" i="8"/>
  <c r="E485" i="8"/>
  <c r="E541" i="8"/>
  <c r="E566" i="8"/>
  <c r="E386" i="8"/>
  <c r="E388" i="8"/>
  <c r="E391" i="8"/>
  <c r="E397" i="8"/>
  <c r="E424" i="8"/>
  <c r="E521" i="8"/>
  <c r="E540" i="8"/>
  <c r="E111" i="8"/>
  <c r="E117" i="8"/>
  <c r="E190" i="8"/>
  <c r="E208" i="8"/>
  <c r="E242" i="8"/>
  <c r="E96" i="8"/>
  <c r="E99" i="8"/>
  <c r="E199" i="8"/>
  <c r="E435" i="8"/>
  <c r="E283" i="8"/>
  <c r="E489" i="8"/>
  <c r="E492" i="8"/>
  <c r="E70" i="8"/>
  <c r="E339" i="8"/>
  <c r="E340" i="8"/>
  <c r="E359" i="8"/>
  <c r="E362" i="8"/>
  <c r="E120" i="8"/>
  <c r="E220" i="8"/>
  <c r="E507" i="8"/>
  <c r="E515" i="8"/>
  <c r="E286" i="8"/>
  <c r="E400" i="8"/>
  <c r="E7" i="8"/>
  <c r="E21" i="8"/>
  <c r="E28" i="8"/>
  <c r="E47" i="8"/>
  <c r="E95" i="8"/>
  <c r="E138" i="8"/>
  <c r="E375" i="8"/>
  <c r="E458" i="8"/>
  <c r="E273" i="8"/>
  <c r="E563" i="8"/>
  <c r="E50" i="8"/>
  <c r="E218" i="8"/>
  <c r="E276" i="8"/>
  <c r="E130" i="8"/>
  <c r="E142" i="8"/>
  <c r="E165" i="8"/>
  <c r="E166" i="8"/>
  <c r="E185" i="8"/>
  <c r="E236" i="8"/>
  <c r="E248" i="8"/>
  <c r="E349" i="8"/>
  <c r="E423" i="8"/>
  <c r="E529" i="8"/>
  <c r="E531" i="8"/>
  <c r="E533" i="8"/>
  <c r="E537" i="8"/>
  <c r="E538" i="8"/>
  <c r="E285" i="8"/>
  <c r="E317" i="8"/>
  <c r="E343" i="8"/>
  <c r="E344" i="8"/>
  <c r="E526" i="8"/>
  <c r="E528" i="8"/>
  <c r="E530" i="8"/>
  <c r="E5" i="8"/>
  <c r="E156" i="8"/>
  <c r="E161" i="8"/>
  <c r="E180" i="8"/>
  <c r="E396" i="8"/>
  <c r="E414" i="8"/>
  <c r="E24" i="8"/>
  <c r="E80" i="8"/>
  <c r="E195" i="8"/>
  <c r="E196" i="8"/>
  <c r="E234" i="8"/>
  <c r="E259" i="8"/>
  <c r="E261" i="8"/>
  <c r="E348" i="8"/>
  <c r="E383" i="8"/>
  <c r="E433" i="8"/>
  <c r="E443" i="8"/>
  <c r="E300" i="8"/>
  <c r="E324" i="8"/>
  <c r="E374" i="8"/>
  <c r="E457" i="8"/>
  <c r="E551" i="8"/>
  <c r="E557" i="8"/>
  <c r="E560" i="8"/>
  <c r="E25" i="8"/>
  <c r="E40" i="8"/>
  <c r="E112" i="8"/>
  <c r="E133" i="8"/>
  <c r="E175" i="8"/>
  <c r="E228" i="8"/>
  <c r="E287" i="8"/>
  <c r="E318" i="8"/>
  <c r="E409" i="8"/>
  <c r="E94" i="8"/>
  <c r="E109" i="8"/>
  <c r="E379" i="8"/>
  <c r="E298" i="8"/>
  <c r="E55" i="8"/>
  <c r="E57" i="8"/>
  <c r="E100" i="8"/>
  <c r="E103" i="8"/>
  <c r="E126" i="8"/>
  <c r="E181" i="8"/>
  <c r="E292" i="8"/>
  <c r="E372" i="8"/>
  <c r="E430" i="8"/>
  <c r="E43" i="8"/>
  <c r="E496" i="8"/>
  <c r="E445" i="8"/>
  <c r="E569" i="8"/>
  <c r="E568" i="8"/>
  <c r="E16" i="8"/>
  <c r="E39" i="8"/>
  <c r="E44" i="8"/>
  <c r="E46" i="8"/>
  <c r="E49" i="8"/>
  <c r="E72" i="8"/>
  <c r="E189" i="8"/>
  <c r="E427" i="8"/>
  <c r="E525" i="8"/>
  <c r="E351" i="8"/>
  <c r="E171" i="8"/>
  <c r="E197" i="8"/>
  <c r="E301" i="8"/>
  <c r="E352" i="8"/>
  <c r="E354" i="8"/>
  <c r="E363" i="8"/>
  <c r="E494" i="8"/>
  <c r="E421" i="8"/>
  <c r="E432" i="8"/>
  <c r="E493" i="8"/>
  <c r="E495" i="8"/>
  <c r="E77" i="8"/>
  <c r="E255" i="8"/>
  <c r="E299" i="8"/>
  <c r="E572" i="8"/>
  <c r="E305" i="8"/>
  <c r="E382" i="8"/>
  <c r="E565" i="8"/>
  <c r="E15" i="8"/>
  <c r="E23" i="8"/>
  <c r="E81" i="8"/>
  <c r="E91" i="8"/>
  <c r="E92" i="8"/>
  <c r="E174" i="8"/>
  <c r="E200" i="8"/>
  <c r="E251" i="8"/>
  <c r="E312" i="8"/>
  <c r="E319" i="8"/>
  <c r="E406" i="8"/>
  <c r="E65" i="8"/>
  <c r="E150" i="8"/>
  <c r="E212" i="8"/>
  <c r="E230" i="8"/>
  <c r="E271" i="8"/>
  <c r="E311" i="8"/>
  <c r="E331" i="8"/>
  <c r="E527" i="8"/>
  <c r="E535" i="8"/>
  <c r="E263" i="8"/>
  <c r="E532" i="8"/>
  <c r="E121" i="8"/>
  <c r="E508" i="8"/>
  <c r="E510" i="8"/>
  <c r="E291" i="8"/>
  <c r="E434" i="8"/>
  <c r="E442" i="8"/>
  <c r="E506" i="8"/>
  <c r="E509" i="8"/>
  <c r="E517" i="8"/>
  <c r="E519" i="8"/>
  <c r="E534" i="8"/>
  <c r="E536" i="8"/>
  <c r="E118" i="8"/>
  <c r="E328" i="8"/>
  <c r="E544" i="8"/>
  <c r="E546" i="8"/>
  <c r="E436" i="8"/>
  <c r="E459" i="8"/>
  <c r="E466" i="8"/>
  <c r="E543" i="8"/>
  <c r="E545" i="8"/>
  <c r="E20" i="8"/>
  <c r="E36" i="8"/>
  <c r="E116" i="8"/>
  <c r="E143" i="8"/>
  <c r="E147" i="8"/>
  <c r="E172" i="8"/>
  <c r="E192" i="8"/>
  <c r="E214" i="8"/>
  <c r="E235" i="8"/>
  <c r="E313" i="8"/>
  <c r="E475" i="8"/>
  <c r="E321" i="8"/>
  <c r="E329" i="8"/>
  <c r="E101" i="8"/>
  <c r="E108" i="8"/>
  <c r="E119" i="8"/>
  <c r="E162" i="8"/>
  <c r="E241" i="8"/>
  <c r="E243" i="8"/>
  <c r="E320" i="8"/>
  <c r="E431" i="8"/>
  <c r="E478" i="8"/>
  <c r="E264" i="8"/>
  <c r="E327" i="8"/>
  <c r="E176" i="8"/>
  <c r="E193" i="8"/>
  <c r="E336" i="8"/>
  <c r="E437" i="8"/>
  <c r="E338" i="8"/>
  <c r="E367" i="8"/>
  <c r="E395" i="8"/>
  <c r="E474" i="8"/>
  <c r="E342" i="8"/>
  <c r="E482" i="8"/>
  <c r="E488" i="8"/>
  <c r="E490" i="8"/>
  <c r="E550" i="8"/>
  <c r="E549" i="8"/>
  <c r="C15" i="7"/>
  <c r="C32" i="7"/>
  <c r="C24" i="7"/>
  <c r="Q505" i="2" l="1"/>
  <c r="Q3" i="2"/>
  <c r="Q181" i="2" l="1"/>
  <c r="Q4" i="2"/>
  <c r="Q155" i="2"/>
  <c r="Q158" i="2"/>
  <c r="Q154" i="2"/>
  <c r="Q156" i="2"/>
  <c r="O3" i="2"/>
  <c r="N505" i="2"/>
  <c r="Q194" i="2"/>
  <c r="Q157" i="2"/>
  <c r="Q192" i="2"/>
  <c r="Q159" i="2"/>
  <c r="O4" i="1"/>
  <c r="O3" i="1" s="1"/>
  <c r="V153" i="3"/>
  <c r="V152" i="3"/>
  <c r="V151" i="3"/>
  <c r="V149" i="3"/>
  <c r="V148" i="3"/>
  <c r="V147" i="3"/>
  <c r="AG113" i="3"/>
  <c r="V326" i="3"/>
  <c r="V325" i="3"/>
  <c r="AL325" i="3" s="1"/>
  <c r="V324" i="3"/>
  <c r="AL324" i="3" s="1"/>
  <c r="V323" i="3"/>
  <c r="AE323" i="3" s="1"/>
  <c r="V322" i="3"/>
  <c r="V321" i="3"/>
  <c r="AF321" i="3" s="1"/>
  <c r="V320" i="3"/>
  <c r="AA320" i="3" s="1"/>
  <c r="V319" i="3"/>
  <c r="AA319" i="3" s="1"/>
  <c r="V318" i="3"/>
  <c r="V317" i="3"/>
  <c r="AL317" i="3" s="1"/>
  <c r="V316" i="3"/>
  <c r="AK316" i="3" s="1"/>
  <c r="V315" i="3"/>
  <c r="AA315" i="3" s="1"/>
  <c r="V314" i="3"/>
  <c r="V313" i="3"/>
  <c r="AD313" i="3" s="1"/>
  <c r="V312" i="3"/>
  <c r="AL312" i="3" s="1"/>
  <c r="V311" i="3"/>
  <c r="AG311" i="3" s="1"/>
  <c r="V310" i="3"/>
  <c r="V309" i="3"/>
  <c r="AA309" i="3" s="1"/>
  <c r="V308" i="3"/>
  <c r="Z308" i="3" s="1"/>
  <c r="V306" i="3"/>
  <c r="AK306" i="3" s="1"/>
  <c r="V241" i="3"/>
  <c r="AF241" i="3" s="1"/>
  <c r="V240" i="3"/>
  <c r="AC240" i="3" s="1"/>
  <c r="V239" i="3"/>
  <c r="V238" i="3"/>
  <c r="AB238" i="3" s="1"/>
  <c r="V237" i="3"/>
  <c r="AF237" i="3" s="1"/>
  <c r="V236" i="3"/>
  <c r="AF236" i="3" s="1"/>
  <c r="V235" i="3"/>
  <c r="AC235" i="3" s="1"/>
  <c r="V234" i="3"/>
  <c r="AB234" i="3" s="1"/>
  <c r="V233" i="3"/>
  <c r="AD233" i="3" s="1"/>
  <c r="V232" i="3"/>
  <c r="AB232" i="3" s="1"/>
  <c r="V231" i="3"/>
  <c r="AI231" i="3" s="1"/>
  <c r="V230" i="3"/>
  <c r="AE230" i="3" s="1"/>
  <c r="V229" i="3"/>
  <c r="AB229" i="3" s="1"/>
  <c r="V228" i="3"/>
  <c r="AD228" i="3" s="1"/>
  <c r="V227" i="3"/>
  <c r="AC227" i="3" s="1"/>
  <c r="V226" i="3"/>
  <c r="AC226" i="3" s="1"/>
  <c r="V225" i="3"/>
  <c r="AK225" i="3" s="1"/>
  <c r="V224" i="3"/>
  <c r="AF224" i="3" s="1"/>
  <c r="V223" i="3"/>
  <c r="Z223" i="3" s="1"/>
  <c r="V222" i="3"/>
  <c r="AB222" i="3" s="1"/>
  <c r="V221" i="3"/>
  <c r="AL221" i="3" s="1"/>
  <c r="V220" i="3"/>
  <c r="V219" i="3"/>
  <c r="AF219" i="3" s="1"/>
  <c r="V218" i="3"/>
  <c r="AF218" i="3" s="1"/>
  <c r="V217" i="3"/>
  <c r="AI217" i="3" s="1"/>
  <c r="V216" i="3"/>
  <c r="AF216" i="3" s="1"/>
  <c r="V215" i="3"/>
  <c r="AD215" i="3" s="1"/>
  <c r="V214" i="3"/>
  <c r="AL214" i="3" s="1"/>
  <c r="V213" i="3"/>
  <c r="AC213" i="3" s="1"/>
  <c r="V212" i="3"/>
  <c r="AJ212" i="3" s="1"/>
  <c r="V211" i="3"/>
  <c r="AH211" i="3" s="1"/>
  <c r="V210" i="3"/>
  <c r="AE210" i="3" s="1"/>
  <c r="V209" i="3"/>
  <c r="AI209" i="3" s="1"/>
  <c r="V208" i="3"/>
  <c r="Z208" i="3" s="1"/>
  <c r="V207" i="3"/>
  <c r="AG207" i="3" s="1"/>
  <c r="E1" i="2"/>
  <c r="F1" i="2"/>
  <c r="AB3" i="3"/>
  <c r="AC3" i="3"/>
  <c r="AD3" i="3"/>
  <c r="AE3" i="3"/>
  <c r="AI3" i="3"/>
  <c r="AJ3" i="3"/>
  <c r="AK3" i="3"/>
  <c r="AL3" i="3"/>
  <c r="AA112" i="3"/>
  <c r="AB112" i="3"/>
  <c r="AC112" i="3"/>
  <c r="AD112" i="3"/>
  <c r="AE112" i="3"/>
  <c r="AF112" i="3"/>
  <c r="AH112" i="3"/>
  <c r="AI112" i="3"/>
  <c r="AJ112" i="3"/>
  <c r="AK112" i="3"/>
  <c r="AL112" i="3"/>
  <c r="Z113" i="3"/>
  <c r="AA113" i="3"/>
  <c r="AB113" i="3"/>
  <c r="AC113" i="3"/>
  <c r="AD113" i="3"/>
  <c r="AE113" i="3"/>
  <c r="AF113" i="3"/>
  <c r="P14" i="1" s="1"/>
  <c r="AH113" i="3"/>
  <c r="AI113" i="3"/>
  <c r="AJ113" i="3"/>
  <c r="AK113" i="3"/>
  <c r="AL113" i="3"/>
  <c r="AB204" i="3"/>
  <c r="AB206" i="3" s="1"/>
  <c r="AC204" i="3"/>
  <c r="AC206" i="3" s="1"/>
  <c r="AD204" i="3"/>
  <c r="AD206" i="3" s="1"/>
  <c r="AE204" i="3"/>
  <c r="AE206" i="3" s="1"/>
  <c r="AF204" i="3"/>
  <c r="AF206" i="3" s="1"/>
  <c r="Z205" i="3"/>
  <c r="W205" i="3" s="1"/>
  <c r="AG205" i="3"/>
  <c r="X205" i="3" s="1"/>
  <c r="AH309" i="3"/>
  <c r="AG309" i="3"/>
  <c r="V162" i="3"/>
  <c r="V164" i="3"/>
  <c r="V161" i="3"/>
  <c r="V156" i="3"/>
  <c r="V157" i="3"/>
  <c r="V159" i="3"/>
  <c r="V158" i="3"/>
  <c r="V163" i="3"/>
  <c r="AK309" i="3"/>
  <c r="AH308" i="3"/>
  <c r="AK317" i="3"/>
  <c r="AB317" i="3"/>
  <c r="Z317" i="3"/>
  <c r="AK313" i="3"/>
  <c r="AE313" i="3"/>
  <c r="AH321" i="3"/>
  <c r="Z325" i="3"/>
  <c r="P110" i="1" l="1"/>
  <c r="P137" i="1"/>
  <c r="Q151" i="2"/>
  <c r="Q396" i="2"/>
  <c r="P23" i="1"/>
  <c r="Q30" i="2"/>
  <c r="Q32" i="2"/>
  <c r="Q31" i="2"/>
  <c r="Q35" i="2"/>
  <c r="Q29" i="2"/>
  <c r="Q26" i="2"/>
  <c r="Q34" i="2"/>
  <c r="Q27" i="2"/>
  <c r="Q28" i="2"/>
  <c r="Q33" i="2"/>
  <c r="Q10" i="2"/>
  <c r="Q18" i="2"/>
  <c r="Q15" i="2"/>
  <c r="Q8" i="2"/>
  <c r="Q16" i="2"/>
  <c r="Q13" i="2"/>
  <c r="Q9" i="2"/>
  <c r="Q20" i="2"/>
  <c r="Q14" i="2"/>
  <c r="Q22" i="2"/>
  <c r="Q17" i="2"/>
  <c r="Q12" i="2"/>
  <c r="Q19" i="2"/>
  <c r="Q21" i="2"/>
  <c r="Q11" i="2"/>
  <c r="Q101" i="2"/>
  <c r="Q99" i="2"/>
  <c r="Q126" i="2"/>
  <c r="Q118" i="2"/>
  <c r="Q110" i="2"/>
  <c r="Q105" i="2"/>
  <c r="Q103" i="2"/>
  <c r="Q109" i="2"/>
  <c r="Q108" i="2"/>
  <c r="Q128" i="2"/>
  <c r="Q127" i="2"/>
  <c r="Q120" i="2"/>
  <c r="Q119" i="2"/>
  <c r="Q112" i="2"/>
  <c r="Q111" i="2"/>
  <c r="Q104" i="2"/>
  <c r="Q117" i="2"/>
  <c r="Q116" i="2"/>
  <c r="Q124" i="2"/>
  <c r="Q121" i="2"/>
  <c r="Q122" i="2"/>
  <c r="Q113" i="2"/>
  <c r="Q98" i="2"/>
  <c r="Q107" i="2"/>
  <c r="Q114" i="2"/>
  <c r="Q106" i="2"/>
  <c r="Q100" i="2"/>
  <c r="Q129" i="2"/>
  <c r="Q102" i="2"/>
  <c r="Q125" i="2"/>
  <c r="Q115" i="2"/>
  <c r="Q123" i="2"/>
  <c r="Q592" i="2"/>
  <c r="Q590" i="2"/>
  <c r="Q584" i="2"/>
  <c r="Q580" i="2"/>
  <c r="Q594" i="2"/>
  <c r="Q588" i="2"/>
  <c r="Q586" i="2"/>
  <c r="Q582" i="2"/>
  <c r="Q579" i="2"/>
  <c r="Q581" i="2"/>
  <c r="Q591" i="2"/>
  <c r="Q585" i="2"/>
  <c r="Q589" i="2"/>
  <c r="Q595" i="2"/>
  <c r="Q587" i="2"/>
  <c r="Q583" i="2"/>
  <c r="Q593" i="2"/>
  <c r="P41" i="1"/>
  <c r="P10" i="1"/>
  <c r="Q394" i="2"/>
  <c r="Q395" i="2"/>
  <c r="P118" i="1"/>
  <c r="P117" i="1"/>
  <c r="P42" i="1"/>
  <c r="P66" i="1"/>
  <c r="Q527" i="2"/>
  <c r="Q525" i="2"/>
  <c r="Q529" i="2"/>
  <c r="Q531" i="2"/>
  <c r="Q524" i="2"/>
  <c r="Q522" i="2"/>
  <c r="Q535" i="2"/>
  <c r="Q526" i="2"/>
  <c r="Q528" i="2"/>
  <c r="Q533" i="2"/>
  <c r="Q523" i="2"/>
  <c r="Q530" i="2"/>
  <c r="Q532" i="2"/>
  <c r="Q534" i="2"/>
  <c r="Q509" i="2"/>
  <c r="Q507" i="2"/>
  <c r="Q511" i="2"/>
  <c r="Q508" i="2"/>
  <c r="Q513" i="2"/>
  <c r="Q514" i="2"/>
  <c r="Q510" i="2"/>
  <c r="Q519" i="2"/>
  <c r="Q516" i="2"/>
  <c r="Q512" i="2"/>
  <c r="Q518" i="2"/>
  <c r="Q520" i="2"/>
  <c r="Q515" i="2"/>
  <c r="Q517" i="2"/>
  <c r="Q537" i="2"/>
  <c r="Q539" i="2"/>
  <c r="Q536" i="2"/>
  <c r="Q541" i="2"/>
  <c r="Q540" i="2"/>
  <c r="Q538" i="2"/>
  <c r="Q483" i="2"/>
  <c r="Q481" i="2"/>
  <c r="Q477" i="2"/>
  <c r="Q485" i="2"/>
  <c r="Q479" i="2"/>
  <c r="Q489" i="2"/>
  <c r="Q490" i="2"/>
  <c r="Q484" i="2"/>
  <c r="Q476" i="2"/>
  <c r="Q493" i="2"/>
  <c r="Q492" i="2"/>
  <c r="Q478" i="2"/>
  <c r="Q482" i="2"/>
  <c r="Q480" i="2"/>
  <c r="Q494" i="2"/>
  <c r="Q488" i="2"/>
  <c r="Q487" i="2"/>
  <c r="Q486" i="2"/>
  <c r="Q491" i="2"/>
  <c r="Q270" i="2"/>
  <c r="Q264" i="2"/>
  <c r="Q268" i="2"/>
  <c r="Q269" i="2"/>
  <c r="P47" i="1"/>
  <c r="P31" i="1"/>
  <c r="P30" i="1"/>
  <c r="P20" i="1"/>
  <c r="P136" i="1"/>
  <c r="P102" i="1"/>
  <c r="P77" i="1"/>
  <c r="P62" i="1"/>
  <c r="P56" i="1"/>
  <c r="P45" i="1"/>
  <c r="Q547" i="2"/>
  <c r="Q543" i="2"/>
  <c r="Q545" i="2"/>
  <c r="Q544" i="2"/>
  <c r="P25" i="1"/>
  <c r="Q271" i="2"/>
  <c r="Q97" i="2"/>
  <c r="P121" i="1"/>
  <c r="P101" i="1"/>
  <c r="Q548" i="2"/>
  <c r="Q546" i="2"/>
  <c r="P93" i="1"/>
  <c r="P107" i="1"/>
  <c r="P7" i="1"/>
  <c r="P82" i="1"/>
  <c r="P80" i="1"/>
  <c r="P26" i="1"/>
  <c r="AI211" i="3"/>
  <c r="AJ215" i="3"/>
  <c r="Q265" i="2"/>
  <c r="Q266" i="2"/>
  <c r="L2" i="1"/>
  <c r="Q267" i="2"/>
  <c r="P22" i="1"/>
  <c r="P15" i="1"/>
  <c r="P57" i="1"/>
  <c r="P68" i="1"/>
  <c r="P21" i="1"/>
  <c r="P132" i="1"/>
  <c r="P134" i="1"/>
  <c r="Q468" i="2"/>
  <c r="P65" i="1"/>
  <c r="P73" i="1"/>
  <c r="P79" i="1"/>
  <c r="P127" i="1"/>
  <c r="N181" i="2"/>
  <c r="N3" i="2"/>
  <c r="P59" i="1"/>
  <c r="P46" i="1"/>
  <c r="P12" i="1"/>
  <c r="P90" i="1"/>
  <c r="P63" i="1"/>
  <c r="P125" i="1"/>
  <c r="P70" i="1"/>
  <c r="P58" i="1"/>
  <c r="P83" i="1"/>
  <c r="P9" i="1"/>
  <c r="P108" i="1"/>
  <c r="P6" i="1"/>
  <c r="P53" i="1"/>
  <c r="P5" i="1"/>
  <c r="O505" i="2"/>
  <c r="O181" i="2"/>
  <c r="O157" i="2"/>
  <c r="O194" i="2"/>
  <c r="N194" i="2"/>
  <c r="N157" i="2"/>
  <c r="AD321" i="3"/>
  <c r="AE316" i="3"/>
  <c r="AA225" i="3"/>
  <c r="AC225" i="3"/>
  <c r="AC237" i="3"/>
  <c r="AL241" i="3"/>
  <c r="AH209" i="3"/>
  <c r="AK237" i="3"/>
  <c r="AJ241" i="3"/>
  <c r="AI241" i="3"/>
  <c r="AJ321" i="3"/>
  <c r="AE236" i="3"/>
  <c r="AB313" i="3"/>
  <c r="AJ313" i="3"/>
  <c r="AG317" i="3"/>
  <c r="AH325" i="3"/>
  <c r="AH224" i="3"/>
  <c r="AB321" i="3"/>
  <c r="AH313" i="3"/>
  <c r="AA325" i="3"/>
  <c r="AE317" i="3"/>
  <c r="AD325" i="3"/>
  <c r="AB309" i="3"/>
  <c r="AG325" i="3"/>
  <c r="AB217" i="3"/>
  <c r="AE209" i="3"/>
  <c r="AD308" i="3"/>
  <c r="AJ225" i="3"/>
  <c r="AI237" i="3"/>
  <c r="AC233" i="3"/>
  <c r="AB215" i="3"/>
  <c r="AH217" i="3"/>
  <c r="AL225" i="3"/>
  <c r="AL210" i="3"/>
  <c r="AD210" i="3"/>
  <c r="AJ230" i="3"/>
  <c r="AD218" i="3"/>
  <c r="AE218" i="3"/>
  <c r="AE222" i="3"/>
  <c r="AH315" i="3"/>
  <c r="AH233" i="3"/>
  <c r="AF319" i="3"/>
  <c r="AA214" i="3"/>
  <c r="AF214" i="3"/>
  <c r="AF315" i="3"/>
  <c r="AA210" i="3"/>
  <c r="AL218" i="3"/>
  <c r="AA234" i="3"/>
  <c r="AC325" i="3"/>
  <c r="AD224" i="3"/>
  <c r="AF232" i="3"/>
  <c r="AC216" i="3"/>
  <c r="AI321" i="3"/>
  <c r="AC321" i="3"/>
  <c r="AG313" i="3"/>
  <c r="AI313" i="3"/>
  <c r="AJ218" i="3"/>
  <c r="AA317" i="3"/>
  <c r="AC317" i="3"/>
  <c r="AK325" i="3"/>
  <c r="AE321" i="3"/>
  <c r="AF234" i="3"/>
  <c r="AI325" i="3"/>
  <c r="AC218" i="3"/>
  <c r="Z321" i="3"/>
  <c r="AF309" i="3"/>
  <c r="AJ240" i="3"/>
  <c r="AJ214" i="3"/>
  <c r="AG210" i="3"/>
  <c r="AA321" i="3"/>
  <c r="AJ236" i="3"/>
  <c r="AC323" i="3"/>
  <c r="AF313" i="3"/>
  <c r="AF317" i="3"/>
  <c r="AI317" i="3"/>
  <c r="AD317" i="3"/>
  <c r="AE325" i="3"/>
  <c r="AE214" i="3"/>
  <c r="AH210" i="3"/>
  <c r="AB210" i="3"/>
  <c r="Z309" i="3"/>
  <c r="AJ309" i="3"/>
  <c r="AE234" i="3"/>
  <c r="AF222" i="3"/>
  <c r="AE240" i="3"/>
  <c r="Z238" i="3"/>
  <c r="AC214" i="3"/>
  <c r="AI319" i="3"/>
  <c r="AA212" i="3"/>
  <c r="AH207" i="3"/>
  <c r="AD311" i="3"/>
  <c r="AL316" i="3"/>
  <c r="AI210" i="3"/>
  <c r="AI218" i="3"/>
  <c r="AH324" i="3"/>
  <c r="AF230" i="3"/>
  <c r="AJ210" i="3"/>
  <c r="AF320" i="3"/>
  <c r="AK210" i="3"/>
  <c r="AJ238" i="3"/>
  <c r="AL226" i="3"/>
  <c r="Z218" i="3"/>
  <c r="AE319" i="3"/>
  <c r="AK311" i="3"/>
  <c r="AL323" i="3"/>
  <c r="AK319" i="3"/>
  <c r="AK218" i="3"/>
  <c r="AK222" i="3"/>
  <c r="AK214" i="3"/>
  <c r="AE320" i="3"/>
  <c r="AD238" i="3"/>
  <c r="AD214" i="3"/>
  <c r="Z214" i="3"/>
  <c r="AI214" i="3"/>
  <c r="AE238" i="3"/>
  <c r="AJ234" i="3"/>
  <c r="AH226" i="3"/>
  <c r="AJ222" i="3"/>
  <c r="Z207" i="3"/>
  <c r="AE219" i="3"/>
  <c r="AI207" i="3"/>
  <c r="AI316" i="3"/>
  <c r="AA218" i="3"/>
  <c r="AI236" i="3"/>
  <c r="AB308" i="3"/>
  <c r="AK308" i="3"/>
  <c r="AF312" i="3"/>
  <c r="Z312" i="3"/>
  <c r="AE312" i="3"/>
  <c r="AG312" i="3"/>
  <c r="W170" i="3"/>
  <c r="AH311" i="3"/>
  <c r="AG308" i="3"/>
  <c r="AJ323" i="3"/>
  <c r="AH236" i="3"/>
  <c r="AK236" i="3"/>
  <c r="AB324" i="3"/>
  <c r="AJ324" i="3"/>
  <c r="AD319" i="3"/>
  <c r="AI315" i="3"/>
  <c r="AD312" i="3"/>
  <c r="AL320" i="3"/>
  <c r="AG324" i="3"/>
  <c r="AF324" i="3"/>
  <c r="AD306" i="3"/>
  <c r="AL319" i="3"/>
  <c r="AE308" i="3"/>
  <c r="AA308" i="3"/>
  <c r="AB312" i="3"/>
  <c r="AH312" i="3"/>
  <c r="AA324" i="3"/>
  <c r="AK320" i="3"/>
  <c r="AI320" i="3"/>
  <c r="Z320" i="3"/>
  <c r="Z324" i="3"/>
  <c r="AH306" i="3"/>
  <c r="AJ213" i="3"/>
  <c r="AF213" i="3"/>
  <c r="AF217" i="3"/>
  <c r="AE217" i="3"/>
  <c r="AJ233" i="3"/>
  <c r="AE233" i="3"/>
  <c r="AH237" i="3"/>
  <c r="AL237" i="3"/>
  <c r="AF311" i="3"/>
  <c r="AI311" i="3"/>
  <c r="AE311" i="3"/>
  <c r="AL315" i="3"/>
  <c r="AJ315" i="3"/>
  <c r="Z323" i="3"/>
  <c r="AG323" i="3"/>
  <c r="AC319" i="3"/>
  <c r="AA231" i="3"/>
  <c r="Z311" i="3"/>
  <c r="AL311" i="3"/>
  <c r="AC311" i="3"/>
  <c r="AC236" i="3"/>
  <c r="AD323" i="3"/>
  <c r="AG236" i="3"/>
  <c r="AG219" i="3"/>
  <c r="AC306" i="3"/>
  <c r="AK315" i="3"/>
  <c r="AJ223" i="3"/>
  <c r="AH319" i="3"/>
  <c r="AD236" i="3"/>
  <c r="AL236" i="3"/>
  <c r="Z236" i="3"/>
  <c r="AJ306" i="3"/>
  <c r="AI306" i="3"/>
  <c r="AE208" i="3"/>
  <c r="AC315" i="3"/>
  <c r="AG315" i="3"/>
  <c r="AG240" i="3"/>
  <c r="AB315" i="3"/>
  <c r="AF240" i="3"/>
  <c r="AK235" i="3"/>
  <c r="AB235" i="3"/>
  <c r="AD235" i="3"/>
  <c r="AL207" i="3"/>
  <c r="AL227" i="3"/>
  <c r="AF207" i="3"/>
  <c r="AE207" i="3"/>
  <c r="AB207" i="3"/>
  <c r="AB211" i="3"/>
  <c r="AD211" i="3"/>
  <c r="AK211" i="3"/>
  <c r="AG211" i="3"/>
  <c r="AE215" i="3"/>
  <c r="AH215" i="3"/>
  <c r="AJ219" i="3"/>
  <c r="AL219" i="3"/>
  <c r="AK219" i="3"/>
  <c r="AK215" i="3"/>
  <c r="AI227" i="3"/>
  <c r="AH219" i="3"/>
  <c r="AF215" i="3"/>
  <c r="AC211" i="3"/>
  <c r="AF211" i="3"/>
  <c r="AK227" i="3"/>
  <c r="Z209" i="3"/>
  <c r="AC209" i="3"/>
  <c r="AK209" i="3"/>
  <c r="AD209" i="3"/>
  <c r="AB209" i="3"/>
  <c r="AI213" i="3"/>
  <c r="AG213" i="3"/>
  <c r="AB213" i="3"/>
  <c r="AK221" i="3"/>
  <c r="AG221" i="3"/>
  <c r="Z221" i="3"/>
  <c r="AH225" i="3"/>
  <c r="AF225" i="3"/>
  <c r="AG225" i="3"/>
  <c r="AA237" i="3"/>
  <c r="AB237" i="3"/>
  <c r="AE237" i="3"/>
  <c r="AJ237" i="3"/>
  <c r="AD241" i="3"/>
  <c r="AE241" i="3"/>
  <c r="AK241" i="3"/>
  <c r="AA241" i="3"/>
  <c r="AJ308" i="3"/>
  <c r="AC308" i="3"/>
  <c r="AL308" i="3"/>
  <c r="AI312" i="3"/>
  <c r="AK312" i="3"/>
  <c r="AA312" i="3"/>
  <c r="AJ312" i="3"/>
  <c r="AF316" i="3"/>
  <c r="AH316" i="3"/>
  <c r="AD320" i="3"/>
  <c r="AH320" i="3"/>
  <c r="AJ320" i="3"/>
  <c r="AC320" i="3"/>
  <c r="AE324" i="3"/>
  <c r="AK324" i="3"/>
  <c r="AI324" i="3"/>
  <c r="AK231" i="3"/>
  <c r="AF231" i="3"/>
  <c r="Z231" i="3"/>
  <c r="Z211" i="3"/>
  <c r="AL235" i="3"/>
  <c r="AE211" i="3"/>
  <c r="AJ207" i="3"/>
  <c r="AE223" i="3"/>
  <c r="AG215" i="3"/>
  <c r="AJ235" i="3"/>
  <c r="AE235" i="3"/>
  <c r="AA207" i="3"/>
  <c r="AD219" i="3"/>
  <c r="AD223" i="3"/>
  <c r="AD207" i="3"/>
  <c r="AC207" i="3"/>
  <c r="AK207" i="3"/>
  <c r="AJ231" i="3"/>
  <c r="AA223" i="3"/>
  <c r="AI215" i="3"/>
  <c r="AH229" i="3"/>
  <c r="AH231" i="3"/>
  <c r="Z241" i="3"/>
  <c r="AH241" i="3"/>
  <c r="AG233" i="3"/>
  <c r="AF209" i="3"/>
  <c r="AA209" i="3"/>
  <c r="AK213" i="3"/>
  <c r="AF308" i="3"/>
  <c r="AI308" i="3"/>
  <c r="AF235" i="3"/>
  <c r="AI235" i="3"/>
  <c r="AE225" i="3"/>
  <c r="AK223" i="3"/>
  <c r="Z316" i="3"/>
  <c r="Z213" i="3"/>
  <c r="AD237" i="3"/>
  <c r="AI219" i="3"/>
  <c r="AB219" i="3"/>
  <c r="AA219" i="3"/>
  <c r="AB241" i="3"/>
  <c r="AK217" i="3"/>
  <c r="AJ211" i="3"/>
  <c r="AL211" i="3"/>
  <c r="AC312" i="3"/>
  <c r="AL215" i="3"/>
  <c r="AC324" i="3"/>
  <c r="AD324" i="3"/>
  <c r="AB223" i="3"/>
  <c r="AC215" i="3"/>
  <c r="AG320" i="3"/>
  <c r="AC316" i="3"/>
  <c r="AC241" i="3"/>
  <c r="AB320" i="3"/>
  <c r="AE231" i="3"/>
  <c r="AC221" i="3"/>
  <c r="AA211" i="3"/>
  <c r="AA236" i="3"/>
  <c r="AG234" i="3"/>
  <c r="AG3" i="3"/>
  <c r="AA230" i="3"/>
  <c r="AG241" i="3"/>
  <c r="AG229" i="3"/>
  <c r="AA213" i="3"/>
  <c r="AH235" i="3"/>
  <c r="AG235" i="3"/>
  <c r="AH218" i="3"/>
  <c r="AA235" i="3"/>
  <c r="AG227" i="3"/>
  <c r="AG214" i="3"/>
  <c r="AG230" i="3"/>
  <c r="AL321" i="3"/>
  <c r="AK321" i="3"/>
  <c r="AG218" i="3"/>
  <c r="AB226" i="3"/>
  <c r="AA313" i="3"/>
  <c r="Z313" i="3"/>
  <c r="AF325" i="3"/>
  <c r="AB218" i="3"/>
  <c r="AJ317" i="3"/>
  <c r="AH317" i="3"/>
  <c r="AC210" i="3"/>
  <c r="AG321" i="3"/>
  <c r="AI309" i="3"/>
  <c r="AH214" i="3"/>
  <c r="AG222" i="3"/>
  <c r="AB214" i="3"/>
  <c r="AF210" i="3"/>
  <c r="AC309" i="3"/>
  <c r="AE309" i="3"/>
  <c r="AG238" i="3"/>
  <c r="AD309" i="3"/>
  <c r="AL309" i="3"/>
  <c r="AA238" i="3"/>
  <c r="AB236" i="3"/>
  <c r="Z235" i="3"/>
  <c r="Z225" i="3"/>
  <c r="Z230" i="3"/>
  <c r="Z210" i="3"/>
  <c r="W174" i="3"/>
  <c r="Z237" i="3"/>
  <c r="AG237" i="3"/>
  <c r="AG226" i="3"/>
  <c r="W172" i="3"/>
  <c r="AA3" i="3"/>
  <c r="AA217" i="3"/>
  <c r="Z233" i="3"/>
  <c r="Z149" i="3"/>
  <c r="W175" i="3"/>
  <c r="W173" i="3"/>
  <c r="Z224" i="3"/>
  <c r="AG228" i="3"/>
  <c r="X120" i="3"/>
  <c r="D3" i="1"/>
  <c r="G2" i="8" s="1"/>
  <c r="X133" i="3"/>
  <c r="W171" i="3"/>
  <c r="Z226" i="3"/>
  <c r="W168" i="3"/>
  <c r="Z228" i="3"/>
  <c r="W120" i="3"/>
  <c r="X128" i="3"/>
  <c r="X115" i="3"/>
  <c r="AC239" i="3"/>
  <c r="AG239" i="3"/>
  <c r="AH239" i="3"/>
  <c r="AI239" i="3"/>
  <c r="AF239" i="3"/>
  <c r="Z239" i="3"/>
  <c r="AB239" i="3"/>
  <c r="AI314" i="3"/>
  <c r="AL314" i="3"/>
  <c r="AF314" i="3"/>
  <c r="AA314" i="3"/>
  <c r="AJ314" i="3"/>
  <c r="AE314" i="3"/>
  <c r="AA318" i="3"/>
  <c r="Z318" i="3"/>
  <c r="AI318" i="3"/>
  <c r="AF318" i="3"/>
  <c r="AD318" i="3"/>
  <c r="AJ318" i="3"/>
  <c r="AB318" i="3"/>
  <c r="AE318" i="3"/>
  <c r="AH318" i="3"/>
  <c r="AC318" i="3"/>
  <c r="AG318" i="3"/>
  <c r="AK318" i="3"/>
  <c r="AL318" i="3"/>
  <c r="AK322" i="3"/>
  <c r="AL322" i="3"/>
  <c r="AB322" i="3"/>
  <c r="AE322" i="3"/>
  <c r="AC322" i="3"/>
  <c r="Z322" i="3"/>
  <c r="AH322" i="3"/>
  <c r="AJ322" i="3"/>
  <c r="AI322" i="3"/>
  <c r="AF322" i="3"/>
  <c r="AG322" i="3"/>
  <c r="AA322" i="3"/>
  <c r="AJ326" i="3"/>
  <c r="AI326" i="3"/>
  <c r="AD326" i="3"/>
  <c r="AA326" i="3"/>
  <c r="Z326" i="3"/>
  <c r="AL326" i="3"/>
  <c r="AK326" i="3"/>
  <c r="AF326" i="3"/>
  <c r="AG224" i="3"/>
  <c r="X122" i="3"/>
  <c r="X114" i="3"/>
  <c r="X127" i="3"/>
  <c r="W125" i="3"/>
  <c r="W131" i="3"/>
  <c r="AG138" i="3"/>
  <c r="W115" i="3"/>
  <c r="X116" i="3"/>
  <c r="W134" i="3"/>
  <c r="W116" i="3"/>
  <c r="AA229" i="3"/>
  <c r="AA215" i="3"/>
  <c r="C3" i="1"/>
  <c r="I3" i="1" s="1"/>
  <c r="C1" i="2" s="1"/>
  <c r="AD322" i="3"/>
  <c r="AE216" i="3"/>
  <c r="AI216" i="3"/>
  <c r="AG216" i="3"/>
  <c r="AD216" i="3"/>
  <c r="AB216" i="3"/>
  <c r="AL216" i="3"/>
  <c r="Z216" i="3"/>
  <c r="AH216" i="3"/>
  <c r="AA216" i="3"/>
  <c r="AK216" i="3"/>
  <c r="AJ228" i="3"/>
  <c r="AC228" i="3"/>
  <c r="AE228" i="3"/>
  <c r="AH228" i="3"/>
  <c r="AA228" i="3"/>
  <c r="AF228" i="3"/>
  <c r="AI228" i="3"/>
  <c r="AB228" i="3"/>
  <c r="AK228" i="3"/>
  <c r="AL228" i="3"/>
  <c r="AK310" i="3"/>
  <c r="AH310" i="3"/>
  <c r="AE310" i="3"/>
  <c r="AG310" i="3"/>
  <c r="AB310" i="3"/>
  <c r="AI310" i="3"/>
  <c r="AA310" i="3"/>
  <c r="AF310" i="3"/>
  <c r="Z234" i="3"/>
  <c r="X132" i="3"/>
  <c r="W117" i="3"/>
  <c r="W124" i="3"/>
  <c r="W114" i="3"/>
  <c r="W132" i="3"/>
  <c r="W127" i="3"/>
  <c r="X129" i="3"/>
  <c r="W129" i="3"/>
  <c r="X134" i="3"/>
  <c r="AL208" i="3"/>
  <c r="AB208" i="3"/>
  <c r="AA208" i="3"/>
  <c r="AJ208" i="3"/>
  <c r="AI208" i="3"/>
  <c r="AC208" i="3"/>
  <c r="AH208" i="3"/>
  <c r="AF208" i="3"/>
  <c r="AK208" i="3"/>
  <c r="AD208" i="3"/>
  <c r="AD212" i="3"/>
  <c r="AE212" i="3"/>
  <c r="AH212" i="3"/>
  <c r="AI212" i="3"/>
  <c r="AF212" i="3"/>
  <c r="AB220" i="3"/>
  <c r="AC220" i="3"/>
  <c r="AG220" i="3"/>
  <c r="AE220" i="3"/>
  <c r="Z220" i="3"/>
  <c r="AD220" i="3"/>
  <c r="AL220" i="3"/>
  <c r="AI220" i="3"/>
  <c r="AK220" i="3"/>
  <c r="AA220" i="3"/>
  <c r="AB224" i="3"/>
  <c r="AE224" i="3"/>
  <c r="AJ224" i="3"/>
  <c r="AK224" i="3"/>
  <c r="AL224" i="3"/>
  <c r="AI224" i="3"/>
  <c r="AC224" i="3"/>
  <c r="AE232" i="3"/>
  <c r="AI232" i="3"/>
  <c r="AK232" i="3"/>
  <c r="AD232" i="3"/>
  <c r="AG232" i="3"/>
  <c r="AL232" i="3"/>
  <c r="AH232" i="3"/>
  <c r="AJ232" i="3"/>
  <c r="Z232" i="3"/>
  <c r="AA232" i="3"/>
  <c r="W176" i="3"/>
  <c r="Z212" i="3"/>
  <c r="AJ216" i="3"/>
  <c r="AG208" i="3"/>
  <c r="W130" i="3"/>
  <c r="AA224" i="3"/>
  <c r="AC232" i="3"/>
  <c r="X136" i="3"/>
  <c r="W128" i="3"/>
  <c r="X131" i="3"/>
  <c r="W169" i="3"/>
  <c r="Z112" i="3"/>
  <c r="W123" i="3"/>
  <c r="W121" i="3"/>
  <c r="X119" i="3"/>
  <c r="X135" i="3"/>
  <c r="W122" i="3"/>
  <c r="W136" i="3"/>
  <c r="W119" i="3"/>
  <c r="Z215" i="3"/>
  <c r="AH220" i="3"/>
  <c r="AB306" i="3"/>
  <c r="AF221" i="3"/>
  <c r="AI323" i="3"/>
  <c r="Z217" i="3"/>
  <c r="AE306" i="3"/>
  <c r="AF323" i="3"/>
  <c r="Z315" i="3"/>
  <c r="AL209" i="3"/>
  <c r="AG209" i="3"/>
  <c r="AJ209" i="3"/>
  <c r="AH213" i="3"/>
  <c r="AD213" i="3"/>
  <c r="AI225" i="3"/>
  <c r="AB225" i="3"/>
  <c r="AD225" i="3"/>
  <c r="Z229" i="3"/>
  <c r="AC229" i="3"/>
  <c r="AL233" i="3"/>
  <c r="AA233" i="3"/>
  <c r="AB240" i="3"/>
  <c r="AI240" i="3"/>
  <c r="AE315" i="3"/>
  <c r="AD315" i="3"/>
  <c r="Z319" i="3"/>
  <c r="AG319" i="3"/>
  <c r="X125" i="3"/>
  <c r="W133" i="3"/>
  <c r="Z138" i="3"/>
  <c r="X126" i="3"/>
  <c r="X117" i="3"/>
  <c r="W118" i="3"/>
  <c r="W126" i="3"/>
  <c r="X123" i="3"/>
  <c r="AG112" i="3"/>
  <c r="X112" i="3" s="1"/>
  <c r="X118" i="3"/>
  <c r="X130" i="3"/>
  <c r="AJ140" i="3"/>
  <c r="X121" i="3"/>
  <c r="W135" i="3"/>
  <c r="X124" i="3"/>
  <c r="AH3" i="3"/>
  <c r="Y205" i="3"/>
  <c r="J1" i="2"/>
  <c r="X113" i="3"/>
  <c r="W113" i="3"/>
  <c r="AB212" i="3"/>
  <c r="AK212" i="3"/>
  <c r="AC212" i="3"/>
  <c r="AG212" i="3"/>
  <c r="AL212" i="3"/>
  <c r="AL217" i="3"/>
  <c r="AD217" i="3"/>
  <c r="AJ217" i="3"/>
  <c r="AG217" i="3"/>
  <c r="AC217" i="3"/>
  <c r="Z219" i="3"/>
  <c r="AC219" i="3"/>
  <c r="AB221" i="3"/>
  <c r="AA221" i="3"/>
  <c r="AE221" i="3"/>
  <c r="AI221" i="3"/>
  <c r="AD221" i="3"/>
  <c r="AJ221" i="3"/>
  <c r="AH221" i="3"/>
  <c r="AF223" i="3"/>
  <c r="AG223" i="3"/>
  <c r="AC223" i="3"/>
  <c r="AH223" i="3"/>
  <c r="AL223" i="3"/>
  <c r="AI223" i="3"/>
  <c r="AB227" i="3"/>
  <c r="AH227" i="3"/>
  <c r="AA227" i="3"/>
  <c r="Z227" i="3"/>
  <c r="AE227" i="3"/>
  <c r="AJ227" i="3"/>
  <c r="AF227" i="3"/>
  <c r="AD227" i="3"/>
  <c r="AE229" i="3"/>
  <c r="AJ229" i="3"/>
  <c r="AL229" i="3"/>
  <c r="AK229" i="3"/>
  <c r="AF229" i="3"/>
  <c r="AD229" i="3"/>
  <c r="AI229" i="3"/>
  <c r="AL231" i="3"/>
  <c r="AC231" i="3"/>
  <c r="AG231" i="3"/>
  <c r="AB231" i="3"/>
  <c r="AD231" i="3"/>
  <c r="AB233" i="3"/>
  <c r="AF233" i="3"/>
  <c r="AK233" i="3"/>
  <c r="AI233" i="3"/>
  <c r="AI238" i="3"/>
  <c r="AL238" i="3"/>
  <c r="AH238" i="3"/>
  <c r="AC238" i="3"/>
  <c r="AF238" i="3"/>
  <c r="AK238" i="3"/>
  <c r="AK240" i="3"/>
  <c r="AA240" i="3"/>
  <c r="AL240" i="3"/>
  <c r="AH240" i="3"/>
  <c r="AD240" i="3"/>
  <c r="Z240" i="3"/>
  <c r="AL306" i="3"/>
  <c r="AF306" i="3"/>
  <c r="Z306" i="3"/>
  <c r="AG306" i="3"/>
  <c r="AA306" i="3"/>
  <c r="AC310" i="3"/>
  <c r="Z310" i="3"/>
  <c r="AD310" i="3"/>
  <c r="AJ310" i="3"/>
  <c r="AL310" i="3"/>
  <c r="AH314" i="3"/>
  <c r="AC314" i="3"/>
  <c r="AG314" i="3"/>
  <c r="AD314" i="3"/>
  <c r="AK314" i="3"/>
  <c r="AB314" i="3"/>
  <c r="Z314" i="3"/>
  <c r="AA316" i="3"/>
  <c r="AG316" i="3"/>
  <c r="AJ316" i="3"/>
  <c r="AB316" i="3"/>
  <c r="AD316" i="3"/>
  <c r="AJ319" i="3"/>
  <c r="AB319" i="3"/>
  <c r="AA323" i="3"/>
  <c r="AH323" i="3"/>
  <c r="AB323" i="3"/>
  <c r="AK323" i="3"/>
  <c r="AJ325" i="3"/>
  <c r="AB325" i="3"/>
  <c r="AE213" i="3"/>
  <c r="AL213" i="3"/>
  <c r="AF220" i="3"/>
  <c r="AJ220" i="3"/>
  <c r="AA222" i="3"/>
  <c r="AL222" i="3"/>
  <c r="AH222" i="3"/>
  <c r="AD222" i="3"/>
  <c r="Z222" i="3"/>
  <c r="AI222" i="3"/>
  <c r="AC222" i="3"/>
  <c r="AI226" i="3"/>
  <c r="AJ226" i="3"/>
  <c r="AE226" i="3"/>
  <c r="AA226" i="3"/>
  <c r="AK226" i="3"/>
  <c r="AF226" i="3"/>
  <c r="AD226" i="3"/>
  <c r="AK230" i="3"/>
  <c r="AL230" i="3"/>
  <c r="AH230" i="3"/>
  <c r="AC230" i="3"/>
  <c r="AI230" i="3"/>
  <c r="AD230" i="3"/>
  <c r="AB230" i="3"/>
  <c r="AI234" i="3"/>
  <c r="AL234" i="3"/>
  <c r="AH234" i="3"/>
  <c r="AC234" i="3"/>
  <c r="AK234" i="3"/>
  <c r="AD234" i="3"/>
  <c r="AK239" i="3"/>
  <c r="AA239" i="3"/>
  <c r="AE239" i="3"/>
  <c r="AJ239" i="3"/>
  <c r="AL239" i="3"/>
  <c r="AD239" i="3"/>
  <c r="AB311" i="3"/>
  <c r="AJ311" i="3"/>
  <c r="AA311" i="3"/>
  <c r="AC313" i="3"/>
  <c r="AL313" i="3"/>
  <c r="AC326" i="3"/>
  <c r="AE326" i="3"/>
  <c r="AB326" i="3"/>
  <c r="AH326" i="3"/>
  <c r="AG326" i="3"/>
  <c r="O151" i="2" l="1"/>
  <c r="O396" i="2"/>
  <c r="N151" i="2"/>
  <c r="N396" i="2"/>
  <c r="O34" i="2"/>
  <c r="O26" i="2"/>
  <c r="O30" i="2"/>
  <c r="O29" i="2"/>
  <c r="O32" i="2"/>
  <c r="O28" i="2"/>
  <c r="O35" i="2"/>
  <c r="O31" i="2"/>
  <c r="O33" i="2"/>
  <c r="O27" i="2"/>
  <c r="N29" i="2"/>
  <c r="N33" i="2"/>
  <c r="N31" i="2"/>
  <c r="N30" i="2"/>
  <c r="N32" i="2"/>
  <c r="N34" i="2"/>
  <c r="N26" i="2"/>
  <c r="N27" i="2"/>
  <c r="N35" i="2"/>
  <c r="N28" i="2"/>
  <c r="N19" i="2"/>
  <c r="N11" i="2"/>
  <c r="N16" i="2"/>
  <c r="N8" i="2"/>
  <c r="N15" i="2"/>
  <c r="N17" i="2"/>
  <c r="N9" i="2"/>
  <c r="N14" i="2"/>
  <c r="N22" i="2"/>
  <c r="N13" i="2"/>
  <c r="N18" i="2"/>
  <c r="N12" i="2"/>
  <c r="N20" i="2"/>
  <c r="N21" i="2"/>
  <c r="N10" i="2"/>
  <c r="O8" i="2"/>
  <c r="O16" i="2"/>
  <c r="O13" i="2"/>
  <c r="O21" i="2"/>
  <c r="O11" i="2"/>
  <c r="O19" i="2"/>
  <c r="O17" i="2"/>
  <c r="O15" i="2"/>
  <c r="O10" i="2"/>
  <c r="O18" i="2"/>
  <c r="O9" i="2"/>
  <c r="O20" i="2"/>
  <c r="O14" i="2"/>
  <c r="O22" i="2"/>
  <c r="O12" i="2"/>
  <c r="N123" i="2"/>
  <c r="N115" i="2"/>
  <c r="N124" i="2"/>
  <c r="N126" i="2"/>
  <c r="N118" i="2"/>
  <c r="N110" i="2"/>
  <c r="N109" i="2"/>
  <c r="N99" i="2"/>
  <c r="N127" i="2"/>
  <c r="N119" i="2"/>
  <c r="N111" i="2"/>
  <c r="N105" i="2"/>
  <c r="N103" i="2"/>
  <c r="N101" i="2"/>
  <c r="N129" i="2"/>
  <c r="N121" i="2"/>
  <c r="N113" i="2"/>
  <c r="N128" i="2"/>
  <c r="N104" i="2"/>
  <c r="N102" i="2"/>
  <c r="N106" i="2"/>
  <c r="N108" i="2"/>
  <c r="N98" i="2"/>
  <c r="N120" i="2"/>
  <c r="N117" i="2"/>
  <c r="N125" i="2"/>
  <c r="N122" i="2"/>
  <c r="N112" i="2"/>
  <c r="N114" i="2"/>
  <c r="N100" i="2"/>
  <c r="N116" i="2"/>
  <c r="N107" i="2"/>
  <c r="O105" i="2"/>
  <c r="O103" i="2"/>
  <c r="O101" i="2"/>
  <c r="O99" i="2"/>
  <c r="O100" i="2"/>
  <c r="O104" i="2"/>
  <c r="O117" i="2"/>
  <c r="O116" i="2"/>
  <c r="O124" i="2"/>
  <c r="O122" i="2"/>
  <c r="O119" i="2"/>
  <c r="O114" i="2"/>
  <c r="O106" i="2"/>
  <c r="O107" i="2"/>
  <c r="O125" i="2"/>
  <c r="O102" i="2"/>
  <c r="O111" i="2"/>
  <c r="O109" i="2"/>
  <c r="O123" i="2"/>
  <c r="O113" i="2"/>
  <c r="O121" i="2"/>
  <c r="O129" i="2"/>
  <c r="O98" i="2"/>
  <c r="O112" i="2"/>
  <c r="O120" i="2"/>
  <c r="O128" i="2"/>
  <c r="O110" i="2"/>
  <c r="O118" i="2"/>
  <c r="O126" i="2"/>
  <c r="O115" i="2"/>
  <c r="O108" i="2"/>
  <c r="O127" i="2"/>
  <c r="N582" i="2"/>
  <c r="N581" i="2"/>
  <c r="N579" i="2"/>
  <c r="N590" i="2"/>
  <c r="N585" i="2"/>
  <c r="N588" i="2"/>
  <c r="N584" i="2"/>
  <c r="N589" i="2"/>
  <c r="N583" i="2"/>
  <c r="N593" i="2"/>
  <c r="N587" i="2"/>
  <c r="N594" i="2"/>
  <c r="N586" i="2"/>
  <c r="N591" i="2"/>
  <c r="N595" i="2"/>
  <c r="N592" i="2"/>
  <c r="N580" i="2"/>
  <c r="O585" i="2"/>
  <c r="O581" i="2"/>
  <c r="O595" i="2"/>
  <c r="O589" i="2"/>
  <c r="O583" i="2"/>
  <c r="O587" i="2"/>
  <c r="O591" i="2"/>
  <c r="O580" i="2"/>
  <c r="O588" i="2"/>
  <c r="O582" i="2"/>
  <c r="O590" i="2"/>
  <c r="O586" i="2"/>
  <c r="O593" i="2"/>
  <c r="O594" i="2"/>
  <c r="O584" i="2"/>
  <c r="O592" i="2"/>
  <c r="O579" i="2"/>
  <c r="O575" i="2"/>
  <c r="O571" i="2"/>
  <c r="O577" i="2"/>
  <c r="O573" i="2"/>
  <c r="O569" i="2"/>
  <c r="O567" i="2"/>
  <c r="O562" i="2"/>
  <c r="O556" i="2"/>
  <c r="O574" i="2"/>
  <c r="O563" i="2"/>
  <c r="O570" i="2"/>
  <c r="O576" i="2"/>
  <c r="O558" i="2"/>
  <c r="O557" i="2"/>
  <c r="O564" i="2"/>
  <c r="O559" i="2"/>
  <c r="O572" i="2"/>
  <c r="O566" i="2"/>
  <c r="O568" i="2"/>
  <c r="O561" i="2"/>
  <c r="O565" i="2"/>
  <c r="O560" i="2"/>
  <c r="Q567" i="2"/>
  <c r="Q559" i="2"/>
  <c r="Q569" i="2"/>
  <c r="Q557" i="2"/>
  <c r="Q577" i="2"/>
  <c r="Q575" i="2"/>
  <c r="Q573" i="2"/>
  <c r="Q565" i="2"/>
  <c r="Q561" i="2"/>
  <c r="Q563" i="2"/>
  <c r="Q571" i="2"/>
  <c r="Q572" i="2"/>
  <c r="Q556" i="2"/>
  <c r="Q562" i="2"/>
  <c r="Q574" i="2"/>
  <c r="Q564" i="2"/>
  <c r="Q570" i="2"/>
  <c r="Q566" i="2"/>
  <c r="Q568" i="2"/>
  <c r="Q576" i="2"/>
  <c r="Q558" i="2"/>
  <c r="Q560" i="2"/>
  <c r="P3" i="1"/>
  <c r="N395" i="2"/>
  <c r="N394" i="2"/>
  <c r="O394" i="2"/>
  <c r="O395" i="2"/>
  <c r="O526" i="2"/>
  <c r="O525" i="2"/>
  <c r="O533" i="2"/>
  <c r="O530" i="2"/>
  <c r="O534" i="2"/>
  <c r="O522" i="2"/>
  <c r="O527" i="2"/>
  <c r="O535" i="2"/>
  <c r="O532" i="2"/>
  <c r="O529" i="2"/>
  <c r="O523" i="2"/>
  <c r="O531" i="2"/>
  <c r="O524" i="2"/>
  <c r="O528" i="2"/>
  <c r="N522" i="2"/>
  <c r="N526" i="2"/>
  <c r="N524" i="2"/>
  <c r="N527" i="2"/>
  <c r="N528" i="2"/>
  <c r="N529" i="2"/>
  <c r="N523" i="2"/>
  <c r="N530" i="2"/>
  <c r="N531" i="2"/>
  <c r="N525" i="2"/>
  <c r="N532" i="2"/>
  <c r="N533" i="2"/>
  <c r="N534" i="2"/>
  <c r="N535" i="2"/>
  <c r="N510" i="2"/>
  <c r="N516" i="2"/>
  <c r="N517" i="2"/>
  <c r="N511" i="2"/>
  <c r="N512" i="2"/>
  <c r="N519" i="2"/>
  <c r="N507" i="2"/>
  <c r="N514" i="2"/>
  <c r="N518" i="2"/>
  <c r="N513" i="2"/>
  <c r="N520" i="2"/>
  <c r="N509" i="2"/>
  <c r="N515" i="2"/>
  <c r="N508" i="2"/>
  <c r="O520" i="2"/>
  <c r="O507" i="2"/>
  <c r="O515" i="2"/>
  <c r="O518" i="2"/>
  <c r="O509" i="2"/>
  <c r="O517" i="2"/>
  <c r="O508" i="2"/>
  <c r="O514" i="2"/>
  <c r="O510" i="2"/>
  <c r="O511" i="2"/>
  <c r="O519" i="2"/>
  <c r="O516" i="2"/>
  <c r="O512" i="2"/>
  <c r="O513" i="2"/>
  <c r="N537" i="2"/>
  <c r="N539" i="2"/>
  <c r="N538" i="2"/>
  <c r="N536" i="2"/>
  <c r="N540" i="2"/>
  <c r="N541" i="2"/>
  <c r="O541" i="2"/>
  <c r="O538" i="2"/>
  <c r="O540" i="2"/>
  <c r="O537" i="2"/>
  <c r="O536" i="2"/>
  <c r="O539" i="2"/>
  <c r="O480" i="2"/>
  <c r="O490" i="2"/>
  <c r="O483" i="2"/>
  <c r="O491" i="2"/>
  <c r="O486" i="2"/>
  <c r="O494" i="2"/>
  <c r="O477" i="2"/>
  <c r="O485" i="2"/>
  <c r="O493" i="2"/>
  <c r="O484" i="2"/>
  <c r="O488" i="2"/>
  <c r="O479" i="2"/>
  <c r="O487" i="2"/>
  <c r="O478" i="2"/>
  <c r="O492" i="2"/>
  <c r="O476" i="2"/>
  <c r="O481" i="2"/>
  <c r="O489" i="2"/>
  <c r="O482" i="2"/>
  <c r="N494" i="2"/>
  <c r="N492" i="2"/>
  <c r="N476" i="2"/>
  <c r="N491" i="2"/>
  <c r="N480" i="2"/>
  <c r="N482" i="2"/>
  <c r="N479" i="2"/>
  <c r="N486" i="2"/>
  <c r="N488" i="2"/>
  <c r="N493" i="2"/>
  <c r="N481" i="2"/>
  <c r="N485" i="2"/>
  <c r="N478" i="2"/>
  <c r="N477" i="2"/>
  <c r="N484" i="2"/>
  <c r="N483" i="2"/>
  <c r="N490" i="2"/>
  <c r="N489" i="2"/>
  <c r="N487" i="2"/>
  <c r="O255" i="2"/>
  <c r="O256" i="2"/>
  <c r="O257" i="2"/>
  <c r="O258" i="2"/>
  <c r="O259" i="2"/>
  <c r="O250" i="2"/>
  <c r="O260" i="2"/>
  <c r="O248" i="2"/>
  <c r="O249" i="2"/>
  <c r="O252" i="2"/>
  <c r="O253" i="2"/>
  <c r="O254" i="2"/>
  <c r="O251" i="2"/>
  <c r="Q252" i="2"/>
  <c r="Q254" i="2"/>
  <c r="Q250" i="2"/>
  <c r="Q248" i="2"/>
  <c r="Q259" i="2"/>
  <c r="Q253" i="2"/>
  <c r="Q251" i="2"/>
  <c r="Q255" i="2"/>
  <c r="Q256" i="2"/>
  <c r="Q249" i="2"/>
  <c r="Q258" i="2"/>
  <c r="Q260" i="2"/>
  <c r="Q257" i="2"/>
  <c r="O474" i="2"/>
  <c r="O470" i="2"/>
  <c r="O471" i="2"/>
  <c r="O473" i="2"/>
  <c r="O472" i="2"/>
  <c r="O475" i="2"/>
  <c r="Q470" i="2"/>
  <c r="Q472" i="2"/>
  <c r="Q475" i="2"/>
  <c r="Q474" i="2"/>
  <c r="Q471" i="2"/>
  <c r="Q473" i="2"/>
  <c r="N270" i="2"/>
  <c r="N264" i="2"/>
  <c r="O270" i="2"/>
  <c r="O264" i="2"/>
  <c r="N268" i="2"/>
  <c r="N269" i="2"/>
  <c r="O268" i="2"/>
  <c r="O269" i="2"/>
  <c r="Q578" i="2"/>
  <c r="O578" i="2"/>
  <c r="O545" i="2"/>
  <c r="O544" i="2"/>
  <c r="O547" i="2"/>
  <c r="O543" i="2"/>
  <c r="N543" i="2"/>
  <c r="N547" i="2"/>
  <c r="N544" i="2"/>
  <c r="N545" i="2"/>
  <c r="F2" i="8"/>
  <c r="T3" i="1"/>
  <c r="Q631" i="2"/>
  <c r="N271" i="2"/>
  <c r="N97" i="2"/>
  <c r="O271" i="2"/>
  <c r="O97" i="2"/>
  <c r="O631" i="2"/>
  <c r="N266" i="2"/>
  <c r="N548" i="2"/>
  <c r="N546" i="2"/>
  <c r="O266" i="2"/>
  <c r="O548" i="2"/>
  <c r="O546" i="2"/>
  <c r="O360" i="2"/>
  <c r="O361" i="2"/>
  <c r="O390" i="2"/>
  <c r="O367" i="2"/>
  <c r="O383" i="2"/>
  <c r="O365" i="2"/>
  <c r="O369" i="2"/>
  <c r="O376" i="2"/>
  <c r="O373" i="2"/>
  <c r="O371" i="2"/>
  <c r="O379" i="2"/>
  <c r="O368" i="2"/>
  <c r="O372" i="2"/>
  <c r="O377" i="2"/>
  <c r="O374" i="2"/>
  <c r="O375" i="2"/>
  <c r="O386" i="2"/>
  <c r="O364" i="2"/>
  <c r="O362" i="2"/>
  <c r="O382" i="2"/>
  <c r="O378" i="2"/>
  <c r="O380" i="2"/>
  <c r="O381" i="2"/>
  <c r="O366" i="2"/>
  <c r="O370" i="2"/>
  <c r="O385" i="2"/>
  <c r="O388" i="2"/>
  <c r="O384" i="2"/>
  <c r="O363" i="2"/>
  <c r="O389" i="2"/>
  <c r="O387" i="2"/>
  <c r="Q360" i="2"/>
  <c r="Q389" i="2"/>
  <c r="Q378" i="2"/>
  <c r="Q380" i="2"/>
  <c r="Q382" i="2"/>
  <c r="Q386" i="2"/>
  <c r="Q366" i="2"/>
  <c r="Q376" i="2"/>
  <c r="Q384" i="2"/>
  <c r="Q362" i="2"/>
  <c r="Q372" i="2"/>
  <c r="Q364" i="2"/>
  <c r="Q373" i="2"/>
  <c r="Q390" i="2"/>
  <c r="Q363" i="2"/>
  <c r="Q375" i="2"/>
  <c r="Q368" i="2"/>
  <c r="Q367" i="2"/>
  <c r="Q370" i="2"/>
  <c r="Q388" i="2"/>
  <c r="Q361" i="2"/>
  <c r="Q371" i="2"/>
  <c r="Q381" i="2"/>
  <c r="Q387" i="2"/>
  <c r="Q374" i="2"/>
  <c r="Q365" i="2"/>
  <c r="Q379" i="2"/>
  <c r="Q385" i="2"/>
  <c r="Q369" i="2"/>
  <c r="Q383" i="2"/>
  <c r="Q377" i="2"/>
  <c r="O358" i="2"/>
  <c r="O359" i="2"/>
  <c r="Q358" i="2"/>
  <c r="Q359" i="2"/>
  <c r="O340" i="2"/>
  <c r="O347" i="2"/>
  <c r="O348" i="2"/>
  <c r="O345" i="2"/>
  <c r="O353" i="2"/>
  <c r="O352" i="2"/>
  <c r="O350" i="2"/>
  <c r="O339" i="2"/>
  <c r="O356" i="2"/>
  <c r="O354" i="2"/>
  <c r="O349" i="2"/>
  <c r="O342" i="2"/>
  <c r="O343" i="2"/>
  <c r="O355" i="2"/>
  <c r="O346" i="2"/>
  <c r="O344" i="2"/>
  <c r="O357" i="2"/>
  <c r="O351" i="2"/>
  <c r="O341" i="2"/>
  <c r="Q343" i="2"/>
  <c r="Q353" i="2"/>
  <c r="Q345" i="2"/>
  <c r="Q349" i="2"/>
  <c r="Q350" i="2"/>
  <c r="Q356" i="2"/>
  <c r="Q341" i="2"/>
  <c r="Q357" i="2"/>
  <c r="Q351" i="2"/>
  <c r="Q339" i="2"/>
  <c r="Q352" i="2"/>
  <c r="Q340" i="2"/>
  <c r="Q342" i="2"/>
  <c r="Q346" i="2"/>
  <c r="Q354" i="2"/>
  <c r="Q344" i="2"/>
  <c r="Q355" i="2"/>
  <c r="Q347" i="2"/>
  <c r="Q348" i="2"/>
  <c r="O326" i="2"/>
  <c r="O334" i="2"/>
  <c r="O316" i="2"/>
  <c r="O325" i="2"/>
  <c r="O318" i="2"/>
  <c r="O328" i="2"/>
  <c r="O308" i="2"/>
  <c r="O305" i="2"/>
  <c r="O315" i="2"/>
  <c r="O317" i="2"/>
  <c r="O338" i="2"/>
  <c r="O312" i="2"/>
  <c r="O314" i="2"/>
  <c r="O311" i="2"/>
  <c r="O320" i="2"/>
  <c r="O329" i="2"/>
  <c r="O337" i="2"/>
  <c r="O332" i="2"/>
  <c r="O336" i="2"/>
  <c r="O304" i="2"/>
  <c r="O330" i="2"/>
  <c r="O306" i="2"/>
  <c r="O324" i="2"/>
  <c r="O319" i="2"/>
  <c r="O333" i="2"/>
  <c r="O321" i="2"/>
  <c r="O310" i="2"/>
  <c r="O309" i="2"/>
  <c r="O307" i="2"/>
  <c r="O323" i="2"/>
  <c r="O331" i="2"/>
  <c r="O327" i="2"/>
  <c r="O313" i="2"/>
  <c r="O322" i="2"/>
  <c r="O335" i="2"/>
  <c r="Q336" i="2"/>
  <c r="Q337" i="2"/>
  <c r="Q327" i="2"/>
  <c r="Q316" i="2"/>
  <c r="Q326" i="2"/>
  <c r="Q338" i="2"/>
  <c r="Q309" i="2"/>
  <c r="Q317" i="2"/>
  <c r="Q335" i="2"/>
  <c r="Q328" i="2"/>
  <c r="Q324" i="2"/>
  <c r="Q310" i="2"/>
  <c r="Q307" i="2"/>
  <c r="Q319" i="2"/>
  <c r="Q313" i="2"/>
  <c r="Q312" i="2"/>
  <c r="Q334" i="2"/>
  <c r="Q322" i="2"/>
  <c r="Q332" i="2"/>
  <c r="Q329" i="2"/>
  <c r="Q305" i="2"/>
  <c r="Q308" i="2"/>
  <c r="Q306" i="2"/>
  <c r="Q311" i="2"/>
  <c r="Q318" i="2"/>
  <c r="Q315" i="2"/>
  <c r="Q330" i="2"/>
  <c r="Q320" i="2"/>
  <c r="Q304" i="2"/>
  <c r="Q325" i="2"/>
  <c r="Q321" i="2"/>
  <c r="Q323" i="2"/>
  <c r="Q331" i="2"/>
  <c r="Q314" i="2"/>
  <c r="Q333" i="2"/>
  <c r="O553" i="2"/>
  <c r="O303" i="2"/>
  <c r="Q553" i="2"/>
  <c r="Q303" i="2"/>
  <c r="N267" i="2"/>
  <c r="N265" i="2"/>
  <c r="O267" i="2"/>
  <c r="O265" i="2"/>
  <c r="O521" i="2"/>
  <c r="O542" i="2"/>
  <c r="Q542" i="2"/>
  <c r="Q521" i="2"/>
  <c r="X2" i="3"/>
  <c r="O1" i="2" s="1"/>
  <c r="O397" i="2"/>
  <c r="O453" i="2"/>
  <c r="O449" i="2"/>
  <c r="O445" i="2"/>
  <c r="O441" i="2"/>
  <c r="O437" i="2"/>
  <c r="O433" i="2"/>
  <c r="O429" i="2"/>
  <c r="O425" i="2"/>
  <c r="O431" i="2"/>
  <c r="O423" i="2"/>
  <c r="O399" i="2"/>
  <c r="O455" i="2"/>
  <c r="O451" i="2"/>
  <c r="O447" i="2"/>
  <c r="O443" i="2"/>
  <c r="O439" i="2"/>
  <c r="O435" i="2"/>
  <c r="O427" i="2"/>
  <c r="O446" i="2"/>
  <c r="O438" i="2"/>
  <c r="O424" i="2"/>
  <c r="O440" i="2"/>
  <c r="O456" i="2"/>
  <c r="O430" i="2"/>
  <c r="O434" i="2"/>
  <c r="O426" i="2"/>
  <c r="O398" i="2"/>
  <c r="O428" i="2"/>
  <c r="O444" i="2"/>
  <c r="O400" i="2"/>
  <c r="O454" i="2"/>
  <c r="O436" i="2"/>
  <c r="O452" i="2"/>
  <c r="O442" i="2"/>
  <c r="O422" i="2"/>
  <c r="O450" i="2"/>
  <c r="O432" i="2"/>
  <c r="O448" i="2"/>
  <c r="Q455" i="2"/>
  <c r="Q451" i="2"/>
  <c r="Q447" i="2"/>
  <c r="Q443" i="2"/>
  <c r="Q439" i="2"/>
  <c r="Q435" i="2"/>
  <c r="Q431" i="2"/>
  <c r="Q427" i="2"/>
  <c r="Q423" i="2"/>
  <c r="Q426" i="2"/>
  <c r="Q398" i="2"/>
  <c r="Q454" i="2"/>
  <c r="Q450" i="2"/>
  <c r="Q446" i="2"/>
  <c r="Q442" i="2"/>
  <c r="Q438" i="2"/>
  <c r="Q434" i="2"/>
  <c r="Q430" i="2"/>
  <c r="Q422" i="2"/>
  <c r="Q440" i="2"/>
  <c r="Q428" i="2"/>
  <c r="Q425" i="2"/>
  <c r="Q441" i="2"/>
  <c r="Q444" i="2"/>
  <c r="Q456" i="2"/>
  <c r="Q429" i="2"/>
  <c r="Q445" i="2"/>
  <c r="Q397" i="2"/>
  <c r="Q432" i="2"/>
  <c r="Q399" i="2"/>
  <c r="Q433" i="2"/>
  <c r="Q449" i="2"/>
  <c r="Q436" i="2"/>
  <c r="Q453" i="2"/>
  <c r="Q448" i="2"/>
  <c r="Q424" i="2"/>
  <c r="Q400" i="2"/>
  <c r="Q452" i="2"/>
  <c r="Q437" i="2"/>
  <c r="L1" i="1"/>
  <c r="Q207" i="2"/>
  <c r="Q203" i="2"/>
  <c r="Q202" i="2"/>
  <c r="Q200" i="2"/>
  <c r="Q199" i="2"/>
  <c r="Q227" i="2"/>
  <c r="Q195" i="2"/>
  <c r="Q208" i="2"/>
  <c r="Q231" i="2"/>
  <c r="Q206" i="2"/>
  <c r="Q198" i="2"/>
  <c r="Q218" i="2"/>
  <c r="Q235" i="2"/>
  <c r="Q219" i="2"/>
  <c r="Q211" i="2"/>
  <c r="Q228" i="2"/>
  <c r="Q230" i="2"/>
  <c r="Q223" i="2"/>
  <c r="Q215" i="2"/>
  <c r="Q165" i="2"/>
  <c r="Q166" i="2"/>
  <c r="Q246" i="2"/>
  <c r="Q243" i="2"/>
  <c r="Q177" i="2"/>
  <c r="Q176" i="2"/>
  <c r="Q168" i="2"/>
  <c r="Q173" i="2"/>
  <c r="Q178" i="2"/>
  <c r="Q174" i="2"/>
  <c r="Q241" i="2"/>
  <c r="Q242" i="2"/>
  <c r="Q244" i="2"/>
  <c r="Q180" i="2"/>
  <c r="Q212" i="2"/>
  <c r="Q233" i="2"/>
  <c r="Q197" i="2"/>
  <c r="Q172" i="2"/>
  <c r="Q220" i="2"/>
  <c r="Q238" i="2"/>
  <c r="Q221" i="2"/>
  <c r="Q175" i="2"/>
  <c r="Q213" i="2"/>
  <c r="Q222" i="2"/>
  <c r="Q216" i="2"/>
  <c r="Q236" i="2"/>
  <c r="Q234" i="2"/>
  <c r="Q201" i="2"/>
  <c r="Q214" i="2"/>
  <c r="Q232" i="2"/>
  <c r="Q179" i="2"/>
  <c r="Q169" i="2"/>
  <c r="Q167" i="2"/>
  <c r="Q171" i="2"/>
  <c r="Q164" i="2"/>
  <c r="Q245" i="2"/>
  <c r="Q237" i="2"/>
  <c r="Q210" i="2"/>
  <c r="Q225" i="2"/>
  <c r="Q205" i="2"/>
  <c r="Q224" i="2"/>
  <c r="Q217" i="2"/>
  <c r="Q204" i="2"/>
  <c r="Q170" i="2"/>
  <c r="Q226" i="2"/>
  <c r="Q196" i="2"/>
  <c r="Q229" i="2"/>
  <c r="O205" i="2"/>
  <c r="O203" i="2"/>
  <c r="O207" i="2"/>
  <c r="O195" i="2"/>
  <c r="O235" i="2"/>
  <c r="O200" i="2"/>
  <c r="O231" i="2"/>
  <c r="O227" i="2"/>
  <c r="O199" i="2"/>
  <c r="O223" i="2"/>
  <c r="O215" i="2"/>
  <c r="O229" i="2"/>
  <c r="O233" i="2"/>
  <c r="O221" i="2"/>
  <c r="O213" i="2"/>
  <c r="O219" i="2"/>
  <c r="O211" i="2"/>
  <c r="O232" i="2"/>
  <c r="O217" i="2"/>
  <c r="O179" i="2"/>
  <c r="O246" i="2"/>
  <c r="O177" i="2"/>
  <c r="O243" i="2"/>
  <c r="O171" i="2"/>
  <c r="O176" i="2"/>
  <c r="O170" i="2"/>
  <c r="O180" i="2"/>
  <c r="O220" i="2"/>
  <c r="O197" i="2"/>
  <c r="O230" i="2"/>
  <c r="O244" i="2"/>
  <c r="O216" i="2"/>
  <c r="O234" i="2"/>
  <c r="O198" i="2"/>
  <c r="O222" i="2"/>
  <c r="O226" i="2"/>
  <c r="O196" i="2"/>
  <c r="O175" i="2"/>
  <c r="O218" i="2"/>
  <c r="O237" i="2"/>
  <c r="O236" i="2"/>
  <c r="O201" i="2"/>
  <c r="O208" i="2"/>
  <c r="O245" i="2"/>
  <c r="O212" i="2"/>
  <c r="O210" i="2"/>
  <c r="O228" i="2"/>
  <c r="O202" i="2"/>
  <c r="O238" i="2"/>
  <c r="O178" i="2"/>
  <c r="O214" i="2"/>
  <c r="O224" i="2"/>
  <c r="O206" i="2"/>
  <c r="O204" i="2"/>
  <c r="Q272" i="2"/>
  <c r="Q273" i="2"/>
  <c r="Q392" i="2"/>
  <c r="Q393" i="2"/>
  <c r="O393" i="2"/>
  <c r="O273" i="2"/>
  <c r="O392" i="2"/>
  <c r="O272" i="2"/>
  <c r="O468" i="2"/>
  <c r="N468" i="2"/>
  <c r="Q391" i="2"/>
  <c r="Q25" i="2"/>
  <c r="Q7" i="2"/>
  <c r="O391" i="2"/>
  <c r="O25" i="2"/>
  <c r="O7" i="2"/>
  <c r="O87" i="2"/>
  <c r="O95" i="2"/>
  <c r="O79" i="2"/>
  <c r="O94" i="2"/>
  <c r="O76" i="2"/>
  <c r="O82" i="2"/>
  <c r="O81" i="2"/>
  <c r="O96" i="2"/>
  <c r="O75" i="2"/>
  <c r="O78" i="2"/>
  <c r="O92" i="2"/>
  <c r="O83" i="2"/>
  <c r="O93" i="2"/>
  <c r="O88" i="2"/>
  <c r="O77" i="2"/>
  <c r="O90" i="2"/>
  <c r="O84" i="2"/>
  <c r="O86" i="2"/>
  <c r="O91" i="2"/>
  <c r="O80" i="2"/>
  <c r="O89" i="2"/>
  <c r="O85" i="2"/>
  <c r="Q81" i="2"/>
  <c r="Q90" i="2"/>
  <c r="Q79" i="2"/>
  <c r="Q86" i="2"/>
  <c r="Q77" i="2"/>
  <c r="Q95" i="2"/>
  <c r="Q85" i="2"/>
  <c r="Q93" i="2"/>
  <c r="Q91" i="2"/>
  <c r="Q88" i="2"/>
  <c r="Q89" i="2"/>
  <c r="Q87" i="2"/>
  <c r="Q80" i="2"/>
  <c r="Q82" i="2"/>
  <c r="Q83" i="2"/>
  <c r="Q78" i="2"/>
  <c r="Q76" i="2"/>
  <c r="Q92" i="2"/>
  <c r="Q75" i="2"/>
  <c r="Q84" i="2"/>
  <c r="Q94" i="2"/>
  <c r="Q96" i="2"/>
  <c r="Q146" i="2"/>
  <c r="O146" i="2"/>
  <c r="O73" i="2"/>
  <c r="O142" i="2"/>
  <c r="O144" i="2"/>
  <c r="O140" i="2"/>
  <c r="O143" i="2"/>
  <c r="O141" i="2"/>
  <c r="O145" i="2"/>
  <c r="Q73" i="2"/>
  <c r="Q143" i="2"/>
  <c r="Q144" i="2"/>
  <c r="Q142" i="2"/>
  <c r="Q140" i="2"/>
  <c r="Q141" i="2"/>
  <c r="Q145" i="2"/>
  <c r="O70" i="2"/>
  <c r="O72" i="2"/>
  <c r="O68" i="2"/>
  <c r="O69" i="2"/>
  <c r="O71" i="2"/>
  <c r="O67" i="2"/>
  <c r="Q71" i="2"/>
  <c r="Q72" i="2"/>
  <c r="Q69" i="2"/>
  <c r="Q70" i="2"/>
  <c r="Q67" i="2"/>
  <c r="Q68" i="2"/>
  <c r="O63" i="2"/>
  <c r="O59" i="2"/>
  <c r="O55" i="2"/>
  <c r="O51" i="2"/>
  <c r="O47" i="2"/>
  <c r="O43" i="2"/>
  <c r="O45" i="2"/>
  <c r="O65" i="2"/>
  <c r="O61" i="2"/>
  <c r="O57" i="2"/>
  <c r="O53" i="2"/>
  <c r="O49" i="2"/>
  <c r="O64" i="2"/>
  <c r="O60" i="2"/>
  <c r="O54" i="2"/>
  <c r="O44" i="2"/>
  <c r="O48" i="2"/>
  <c r="O52" i="2"/>
  <c r="O42" i="2"/>
  <c r="O58" i="2"/>
  <c r="O56" i="2"/>
  <c r="O46" i="2"/>
  <c r="O62" i="2"/>
  <c r="O50" i="2"/>
  <c r="O66" i="2"/>
  <c r="Q44" i="2"/>
  <c r="Q64" i="2"/>
  <c r="Q60" i="2"/>
  <c r="Q56" i="2"/>
  <c r="Q52" i="2"/>
  <c r="Q48" i="2"/>
  <c r="Q53" i="2"/>
  <c r="Q58" i="2"/>
  <c r="Q42" i="2"/>
  <c r="Q51" i="2"/>
  <c r="Q47" i="2"/>
  <c r="Q45" i="2"/>
  <c r="Q61" i="2"/>
  <c r="Q59" i="2"/>
  <c r="Q54" i="2"/>
  <c r="Q43" i="2"/>
  <c r="Q55" i="2"/>
  <c r="Q65" i="2"/>
  <c r="Q50" i="2"/>
  <c r="Q46" i="2"/>
  <c r="Q57" i="2"/>
  <c r="Q49" i="2"/>
  <c r="Q62" i="2"/>
  <c r="Q63" i="2"/>
  <c r="Q66" i="2"/>
  <c r="Q74" i="2"/>
  <c r="P181" i="2"/>
  <c r="P3" i="2"/>
  <c r="F3" i="1"/>
  <c r="I1" i="2" s="1"/>
  <c r="O41" i="2"/>
  <c r="O74" i="2"/>
  <c r="Q41" i="2"/>
  <c r="W3" i="1"/>
  <c r="Y3" i="1"/>
  <c r="D1" i="2" s="1"/>
  <c r="P505" i="2"/>
  <c r="O247" i="2"/>
  <c r="O603" i="2"/>
  <c r="O602" i="2"/>
  <c r="Q247" i="2"/>
  <c r="Q602" i="2"/>
  <c r="Q603" i="2"/>
  <c r="P194" i="2"/>
  <c r="Q555" i="2"/>
  <c r="Q652" i="2"/>
  <c r="Q645" i="2"/>
  <c r="Q641" i="2"/>
  <c r="Q137" i="2"/>
  <c r="Q302" i="2"/>
  <c r="Q465" i="2"/>
  <c r="Q294" i="2"/>
  <c r="Q290" i="2"/>
  <c r="Q287" i="2"/>
  <c r="Q297" i="2"/>
  <c r="Q139" i="2"/>
  <c r="Q285" i="2"/>
  <c r="Q649" i="2"/>
  <c r="Q278" i="2"/>
  <c r="Q292" i="2"/>
  <c r="Q286" i="2"/>
  <c r="Q647" i="2"/>
  <c r="Q133" i="2"/>
  <c r="Q281" i="2"/>
  <c r="Q298" i="2"/>
  <c r="Q288" i="2"/>
  <c r="Q648" i="2"/>
  <c r="Q640" i="2"/>
  <c r="Q601" i="2"/>
  <c r="Q458" i="2"/>
  <c r="Q653" i="2"/>
  <c r="Q633" i="2"/>
  <c r="Q651" i="2"/>
  <c r="Q284" i="2"/>
  <c r="Q289" i="2"/>
  <c r="Q279" i="2"/>
  <c r="Q136" i="2"/>
  <c r="Q655" i="2"/>
  <c r="Q280" i="2"/>
  <c r="Q295" i="2"/>
  <c r="Q644" i="2"/>
  <c r="Q301" i="2"/>
  <c r="Q283" i="2"/>
  <c r="Q421" i="2"/>
  <c r="Q459" i="2"/>
  <c r="Q467" i="2"/>
  <c r="Q643" i="2"/>
  <c r="Q38" i="2"/>
  <c r="Q291" i="2"/>
  <c r="Q138" i="2"/>
  <c r="Q654" i="2"/>
  <c r="Q296" i="2"/>
  <c r="Q464" i="2"/>
  <c r="Q293" i="2"/>
  <c r="Q282" i="2"/>
  <c r="Q642" i="2"/>
  <c r="Q632" i="2"/>
  <c r="Q299" i="2"/>
  <c r="Q469" i="2"/>
  <c r="Q134" i="2"/>
  <c r="Q646" i="2"/>
  <c r="Q466" i="2"/>
  <c r="Q639" i="2"/>
  <c r="Q135" i="2"/>
  <c r="Q300" i="2"/>
  <c r="Q650" i="2"/>
  <c r="O149" i="2"/>
  <c r="P157" i="2"/>
  <c r="O652" i="2"/>
  <c r="O648" i="2"/>
  <c r="O644" i="2"/>
  <c r="O640" i="2"/>
  <c r="O633" i="2"/>
  <c r="O555" i="2"/>
  <c r="O601" i="2"/>
  <c r="O469" i="2"/>
  <c r="O467" i="2"/>
  <c r="O466" i="2"/>
  <c r="O465" i="2"/>
  <c r="O458" i="2"/>
  <c r="O421" i="2"/>
  <c r="O285" i="2"/>
  <c r="O284" i="2"/>
  <c r="O281" i="2"/>
  <c r="O280" i="2"/>
  <c r="O139" i="2"/>
  <c r="O38" i="2"/>
  <c r="O282" i="2"/>
  <c r="O459" i="2"/>
  <c r="O632" i="2"/>
  <c r="O641" i="2"/>
  <c r="O647" i="2"/>
  <c r="O650" i="2"/>
  <c r="O651" i="2"/>
  <c r="O286" i="2"/>
  <c r="O646" i="2"/>
  <c r="O649" i="2"/>
  <c r="O639" i="2"/>
  <c r="O653" i="2"/>
  <c r="O642" i="2"/>
  <c r="O464" i="2"/>
  <c r="O654" i="2"/>
  <c r="O643" i="2"/>
  <c r="O283" i="2"/>
  <c r="O645" i="2"/>
  <c r="O655" i="2"/>
  <c r="O159" i="2"/>
  <c r="Z148" i="3"/>
  <c r="Z164" i="3"/>
  <c r="N159" i="2"/>
  <c r="Z147" i="3"/>
  <c r="Z153" i="3"/>
  <c r="Z154" i="3"/>
  <c r="N275" i="2"/>
  <c r="W317" i="3"/>
  <c r="X313" i="3"/>
  <c r="W321" i="3"/>
  <c r="X325" i="3"/>
  <c r="X210" i="3"/>
  <c r="Z158" i="3"/>
  <c r="W137" i="3"/>
  <c r="Z156" i="3"/>
  <c r="Y173" i="3"/>
  <c r="X173" i="3" s="1"/>
  <c r="W214" i="3"/>
  <c r="O275" i="2"/>
  <c r="Z159" i="3"/>
  <c r="Y174" i="3"/>
  <c r="X174" i="3" s="1"/>
  <c r="N5" i="2"/>
  <c r="W218" i="3"/>
  <c r="O133" i="2"/>
  <c r="X315" i="3"/>
  <c r="X320" i="3"/>
  <c r="X207" i="3"/>
  <c r="Z151" i="3"/>
  <c r="X309" i="3"/>
  <c r="X312" i="3"/>
  <c r="X211" i="3"/>
  <c r="X236" i="3"/>
  <c r="X241" i="3"/>
  <c r="X324" i="3"/>
  <c r="W312" i="3"/>
  <c r="W308" i="3"/>
  <c r="X215" i="3"/>
  <c r="Z152" i="3"/>
  <c r="X311" i="3"/>
  <c r="W324" i="3"/>
  <c r="W241" i="3"/>
  <c r="X3" i="3"/>
  <c r="O172" i="2" s="1"/>
  <c r="X225" i="3"/>
  <c r="X237" i="3"/>
  <c r="W207" i="3"/>
  <c r="X317" i="3"/>
  <c r="W320" i="3"/>
  <c r="X308" i="3"/>
  <c r="X219" i="3"/>
  <c r="W236" i="3"/>
  <c r="Y170" i="3"/>
  <c r="X170" i="3" s="1"/>
  <c r="W209" i="3"/>
  <c r="W211" i="3"/>
  <c r="W237" i="3"/>
  <c r="W235" i="3"/>
  <c r="Y176" i="3"/>
  <c r="Y133" i="3"/>
  <c r="X218" i="3"/>
  <c r="X235" i="3"/>
  <c r="X214" i="3"/>
  <c r="W210" i="3"/>
  <c r="W309" i="3"/>
  <c r="X321" i="3"/>
  <c r="W313" i="3"/>
  <c r="O5" i="2"/>
  <c r="Y128" i="3"/>
  <c r="W325" i="3"/>
  <c r="Y116" i="3"/>
  <c r="Z161" i="3"/>
  <c r="Y115" i="3"/>
  <c r="Y125" i="3"/>
  <c r="X220" i="3"/>
  <c r="Z162" i="3"/>
  <c r="X213" i="3"/>
  <c r="Y120" i="3"/>
  <c r="Y122" i="3"/>
  <c r="Y127" i="3"/>
  <c r="Y136" i="3"/>
  <c r="X228" i="3"/>
  <c r="W215" i="3"/>
  <c r="Z146" i="3"/>
  <c r="Y121" i="3"/>
  <c r="Y124" i="3"/>
  <c r="G3" i="1"/>
  <c r="W319" i="3"/>
  <c r="Y175" i="3"/>
  <c r="X232" i="3"/>
  <c r="X224" i="3"/>
  <c r="Y134" i="3"/>
  <c r="Y131" i="3"/>
  <c r="W216" i="3"/>
  <c r="Z143" i="3"/>
  <c r="R46" i="3"/>
  <c r="Y168" i="3"/>
  <c r="W208" i="3"/>
  <c r="Y118" i="3"/>
  <c r="R9" i="3"/>
  <c r="W3" i="3"/>
  <c r="Z141" i="3"/>
  <c r="Y119" i="3"/>
  <c r="X208" i="3"/>
  <c r="R10" i="3"/>
  <c r="Y114" i="3"/>
  <c r="X322" i="3"/>
  <c r="X318" i="3"/>
  <c r="W322" i="3"/>
  <c r="R3" i="3"/>
  <c r="R27" i="3"/>
  <c r="Y135" i="3"/>
  <c r="X319" i="3"/>
  <c r="Z142" i="3"/>
  <c r="R56" i="3"/>
  <c r="R35" i="3"/>
  <c r="R42" i="3"/>
  <c r="R16" i="3"/>
  <c r="R24" i="3"/>
  <c r="Z144" i="3"/>
  <c r="R44" i="3"/>
  <c r="Z157" i="3"/>
  <c r="X216" i="3"/>
  <c r="R34" i="3"/>
  <c r="R52" i="3"/>
  <c r="R102" i="3"/>
  <c r="R21" i="3"/>
  <c r="R40" i="3"/>
  <c r="R51" i="3"/>
  <c r="W112" i="3"/>
  <c r="R31" i="3"/>
  <c r="R62" i="3"/>
  <c r="R17" i="3"/>
  <c r="R36" i="3"/>
  <c r="R97" i="3"/>
  <c r="W213" i="3"/>
  <c r="X209" i="3"/>
  <c r="Y130" i="3"/>
  <c r="Y123" i="3"/>
  <c r="Y126" i="3"/>
  <c r="W315" i="3"/>
  <c r="W232" i="3"/>
  <c r="W224" i="3"/>
  <c r="Y117" i="3"/>
  <c r="R39" i="3"/>
  <c r="W318" i="3"/>
  <c r="W228" i="3"/>
  <c r="W204" i="3"/>
  <c r="R41" i="3"/>
  <c r="R23" i="3"/>
  <c r="R63" i="3"/>
  <c r="R104" i="3"/>
  <c r="R66" i="3"/>
  <c r="R32" i="3"/>
  <c r="R47" i="3"/>
  <c r="R49" i="3"/>
  <c r="R26" i="3"/>
  <c r="R100" i="3"/>
  <c r="R108" i="3"/>
  <c r="R55" i="3"/>
  <c r="R15" i="3"/>
  <c r="R19" i="3"/>
  <c r="R20" i="3"/>
  <c r="R96" i="3"/>
  <c r="R70" i="3"/>
  <c r="W225" i="3"/>
  <c r="R61" i="3"/>
  <c r="R48" i="3"/>
  <c r="R57" i="3"/>
  <c r="R98" i="3"/>
  <c r="Y169" i="3"/>
  <c r="R13" i="3"/>
  <c r="R43" i="3"/>
  <c r="R59" i="3"/>
  <c r="R92" i="3"/>
  <c r="W220" i="3"/>
  <c r="R60" i="3"/>
  <c r="R28" i="3"/>
  <c r="R37" i="3"/>
  <c r="R12" i="3"/>
  <c r="R33" i="3"/>
  <c r="Z163" i="3"/>
  <c r="Y171" i="3"/>
  <c r="X171" i="3" s="1"/>
  <c r="R111" i="3"/>
  <c r="R14" i="3"/>
  <c r="R106" i="3"/>
  <c r="R25" i="3"/>
  <c r="R109" i="3"/>
  <c r="R29" i="3"/>
  <c r="R64" i="3"/>
  <c r="R22" i="3"/>
  <c r="R107" i="3"/>
  <c r="R68" i="3"/>
  <c r="R8" i="3"/>
  <c r="R7" i="3"/>
  <c r="R54" i="3"/>
  <c r="R50" i="3"/>
  <c r="R4" i="3"/>
  <c r="R105" i="3"/>
  <c r="R103" i="3"/>
  <c r="R99" i="3"/>
  <c r="R101" i="3"/>
  <c r="R38" i="3"/>
  <c r="R65" i="3"/>
  <c r="R45" i="3"/>
  <c r="R5" i="3"/>
  <c r="R6" i="3"/>
  <c r="R30" i="3"/>
  <c r="R93" i="3"/>
  <c r="R58" i="3"/>
  <c r="R69" i="3"/>
  <c r="R67" i="3"/>
  <c r="R94" i="3"/>
  <c r="R18" i="3"/>
  <c r="R110" i="3"/>
  <c r="R53" i="3"/>
  <c r="Z2" i="3"/>
  <c r="R95" i="3"/>
  <c r="Y129" i="3"/>
  <c r="Y132" i="3"/>
  <c r="X137" i="3"/>
  <c r="Y172" i="3"/>
  <c r="W311" i="3"/>
  <c r="X231" i="3"/>
  <c r="W223" i="3"/>
  <c r="E3" i="1"/>
  <c r="H2" i="8" s="1"/>
  <c r="AG2" i="3"/>
  <c r="X163" i="3"/>
  <c r="Y113" i="3"/>
  <c r="AH327" i="3"/>
  <c r="AG327" i="3"/>
  <c r="AE327" i="3"/>
  <c r="AF327" i="3"/>
  <c r="X326" i="3"/>
  <c r="W326" i="3"/>
  <c r="X306" i="3"/>
  <c r="W240" i="3"/>
  <c r="X240" i="3"/>
  <c r="W238" i="3"/>
  <c r="X233" i="3"/>
  <c r="W231" i="3"/>
  <c r="W229" i="3"/>
  <c r="X212" i="3"/>
  <c r="W230" i="3"/>
  <c r="AA327" i="3"/>
  <c r="X229" i="3"/>
  <c r="Z327" i="3"/>
  <c r="AC327" i="3"/>
  <c r="X316" i="3"/>
  <c r="W314" i="3"/>
  <c r="W217" i="3"/>
  <c r="X234" i="3"/>
  <c r="X226" i="3"/>
  <c r="X310" i="3"/>
  <c r="W233" i="3"/>
  <c r="W239" i="3"/>
  <c r="X230" i="3"/>
  <c r="X227" i="3"/>
  <c r="W212" i="3"/>
  <c r="X239" i="3"/>
  <c r="W234" i="3"/>
  <c r="W226" i="3"/>
  <c r="W222" i="3"/>
  <c r="X222" i="3"/>
  <c r="X323" i="3"/>
  <c r="W316" i="3"/>
  <c r="W227" i="3"/>
  <c r="X223" i="3"/>
  <c r="X221" i="3"/>
  <c r="W219" i="3"/>
  <c r="X217" i="3"/>
  <c r="AD327" i="3"/>
  <c r="AL327" i="3"/>
  <c r="AB327" i="3"/>
  <c r="W323" i="3"/>
  <c r="X314" i="3"/>
  <c r="W310" i="3"/>
  <c r="W306" i="3"/>
  <c r="X238" i="3"/>
  <c r="AI327" i="3"/>
  <c r="W221" i="3"/>
  <c r="AJ327" i="3"/>
  <c r="AK327" i="3"/>
  <c r="O225" i="2" l="1"/>
  <c r="P151" i="2"/>
  <c r="P396" i="2"/>
  <c r="O174" i="2"/>
  <c r="P31" i="2"/>
  <c r="P33" i="2"/>
  <c r="P26" i="2"/>
  <c r="P34" i="2"/>
  <c r="P27" i="2"/>
  <c r="P30" i="2"/>
  <c r="P35" i="2"/>
  <c r="P32" i="2"/>
  <c r="P29" i="2"/>
  <c r="P28" i="2"/>
  <c r="P16" i="2"/>
  <c r="P8" i="2"/>
  <c r="P21" i="2"/>
  <c r="P13" i="2"/>
  <c r="P18" i="2"/>
  <c r="P10" i="2"/>
  <c r="P19" i="2"/>
  <c r="P22" i="2"/>
  <c r="P14" i="2"/>
  <c r="P15" i="2"/>
  <c r="P11" i="2"/>
  <c r="P17" i="2"/>
  <c r="P20" i="2"/>
  <c r="P9" i="2"/>
  <c r="P12" i="2"/>
  <c r="P124" i="2"/>
  <c r="P116" i="2"/>
  <c r="P126" i="2"/>
  <c r="P118" i="2"/>
  <c r="P110" i="2"/>
  <c r="P105" i="2"/>
  <c r="P103" i="2"/>
  <c r="P101" i="2"/>
  <c r="P99" i="2"/>
  <c r="P108" i="2"/>
  <c r="P117" i="2"/>
  <c r="P106" i="2"/>
  <c r="P104" i="2"/>
  <c r="P119" i="2"/>
  <c r="P107" i="2"/>
  <c r="P98" i="2"/>
  <c r="P125" i="2"/>
  <c r="P121" i="2"/>
  <c r="P111" i="2"/>
  <c r="P109" i="2"/>
  <c r="P123" i="2"/>
  <c r="P113" i="2"/>
  <c r="P129" i="2"/>
  <c r="P100" i="2"/>
  <c r="P115" i="2"/>
  <c r="P127" i="2"/>
  <c r="P102" i="2"/>
  <c r="P114" i="2"/>
  <c r="P122" i="2"/>
  <c r="P112" i="2"/>
  <c r="P120" i="2"/>
  <c r="P128" i="2"/>
  <c r="P595" i="2"/>
  <c r="P591" i="2"/>
  <c r="P587" i="2"/>
  <c r="P593" i="2"/>
  <c r="P589" i="2"/>
  <c r="P582" i="2"/>
  <c r="P586" i="2"/>
  <c r="P583" i="2"/>
  <c r="P580" i="2"/>
  <c r="P584" i="2"/>
  <c r="P588" i="2"/>
  <c r="P592" i="2"/>
  <c r="P579" i="2"/>
  <c r="P585" i="2"/>
  <c r="P581" i="2"/>
  <c r="P594" i="2"/>
  <c r="P590" i="2"/>
  <c r="O173" i="2"/>
  <c r="N558" i="2"/>
  <c r="N565" i="2"/>
  <c r="N570" i="2"/>
  <c r="N576" i="2"/>
  <c r="N572" i="2"/>
  <c r="N567" i="2"/>
  <c r="N575" i="2"/>
  <c r="N569" i="2"/>
  <c r="N557" i="2"/>
  <c r="N559" i="2"/>
  <c r="N577" i="2"/>
  <c r="N564" i="2"/>
  <c r="N566" i="2"/>
  <c r="N574" i="2"/>
  <c r="N556" i="2"/>
  <c r="N563" i="2"/>
  <c r="N571" i="2"/>
  <c r="N573" i="2"/>
  <c r="N561" i="2"/>
  <c r="N568" i="2"/>
  <c r="N562" i="2"/>
  <c r="N560" i="2"/>
  <c r="P395" i="2"/>
  <c r="P394" i="2"/>
  <c r="P530" i="2"/>
  <c r="P529" i="2"/>
  <c r="P526" i="2"/>
  <c r="P531" i="2"/>
  <c r="P532" i="2"/>
  <c r="P527" i="2"/>
  <c r="P522" i="2"/>
  <c r="P523" i="2"/>
  <c r="P533" i="2"/>
  <c r="P524" i="2"/>
  <c r="P528" i="2"/>
  <c r="P525" i="2"/>
  <c r="P534" i="2"/>
  <c r="P535" i="2"/>
  <c r="P512" i="2"/>
  <c r="P515" i="2"/>
  <c r="P509" i="2"/>
  <c r="P518" i="2"/>
  <c r="P508" i="2"/>
  <c r="P517" i="2"/>
  <c r="P514" i="2"/>
  <c r="P511" i="2"/>
  <c r="P520" i="2"/>
  <c r="P519" i="2"/>
  <c r="P507" i="2"/>
  <c r="P516" i="2"/>
  <c r="P513" i="2"/>
  <c r="P510" i="2"/>
  <c r="P538" i="2"/>
  <c r="P541" i="2"/>
  <c r="P540" i="2"/>
  <c r="P537" i="2"/>
  <c r="P539" i="2"/>
  <c r="P536" i="2"/>
  <c r="P490" i="2"/>
  <c r="P480" i="2"/>
  <c r="P493" i="2"/>
  <c r="P477" i="2"/>
  <c r="P486" i="2"/>
  <c r="P481" i="2"/>
  <c r="P476" i="2"/>
  <c r="P492" i="2"/>
  <c r="P487" i="2"/>
  <c r="P482" i="2"/>
  <c r="P483" i="2"/>
  <c r="P479" i="2"/>
  <c r="P488" i="2"/>
  <c r="P489" i="2"/>
  <c r="P485" i="2"/>
  <c r="P478" i="2"/>
  <c r="P494" i="2"/>
  <c r="P484" i="2"/>
  <c r="P491" i="2"/>
  <c r="N253" i="2"/>
  <c r="N256" i="2"/>
  <c r="N251" i="2"/>
  <c r="N255" i="2"/>
  <c r="N258" i="2"/>
  <c r="N250" i="2"/>
  <c r="N257" i="2"/>
  <c r="N259" i="2"/>
  <c r="N260" i="2"/>
  <c r="N254" i="2"/>
  <c r="N252" i="2"/>
  <c r="N249" i="2"/>
  <c r="N248" i="2"/>
  <c r="N472" i="2"/>
  <c r="N474" i="2"/>
  <c r="N471" i="2"/>
  <c r="N473" i="2"/>
  <c r="N470" i="2"/>
  <c r="N475" i="2"/>
  <c r="P270" i="2"/>
  <c r="P264" i="2"/>
  <c r="P268" i="2"/>
  <c r="P269" i="2"/>
  <c r="O169" i="2"/>
  <c r="N578" i="2"/>
  <c r="P544" i="2"/>
  <c r="P543" i="2"/>
  <c r="P547" i="2"/>
  <c r="P545" i="2"/>
  <c r="N631" i="2"/>
  <c r="P271" i="2"/>
  <c r="P97" i="2"/>
  <c r="O164" i="2"/>
  <c r="O167" i="2"/>
  <c r="O165" i="2"/>
  <c r="O168" i="2"/>
  <c r="O166" i="2"/>
  <c r="P266" i="2"/>
  <c r="P546" i="2"/>
  <c r="P548" i="2"/>
  <c r="N360" i="2"/>
  <c r="N361" i="2"/>
  <c r="N367" i="2"/>
  <c r="N383" i="2"/>
  <c r="N390" i="2"/>
  <c r="N379" i="2"/>
  <c r="N373" i="2"/>
  <c r="N389" i="2"/>
  <c r="N369" i="2"/>
  <c r="N366" i="2"/>
  <c r="N363" i="2"/>
  <c r="N386" i="2"/>
  <c r="N378" i="2"/>
  <c r="N388" i="2"/>
  <c r="N375" i="2"/>
  <c r="N377" i="2"/>
  <c r="N381" i="2"/>
  <c r="N368" i="2"/>
  <c r="N374" i="2"/>
  <c r="N365" i="2"/>
  <c r="N362" i="2"/>
  <c r="N370" i="2"/>
  <c r="N384" i="2"/>
  <c r="N364" i="2"/>
  <c r="N387" i="2"/>
  <c r="N385" i="2"/>
  <c r="N371" i="2"/>
  <c r="N372" i="2"/>
  <c r="N382" i="2"/>
  <c r="N376" i="2"/>
  <c r="N380" i="2"/>
  <c r="N358" i="2"/>
  <c r="N359" i="2"/>
  <c r="N355" i="2"/>
  <c r="N341" i="2"/>
  <c r="N351" i="2"/>
  <c r="N356" i="2"/>
  <c r="N349" i="2"/>
  <c r="N343" i="2"/>
  <c r="N346" i="2"/>
  <c r="N354" i="2"/>
  <c r="N348" i="2"/>
  <c r="N342" i="2"/>
  <c r="N345" i="2"/>
  <c r="N353" i="2"/>
  <c r="N350" i="2"/>
  <c r="N340" i="2"/>
  <c r="N339" i="2"/>
  <c r="N344" i="2"/>
  <c r="N347" i="2"/>
  <c r="N352" i="2"/>
  <c r="N357" i="2"/>
  <c r="N314" i="2"/>
  <c r="N306" i="2"/>
  <c r="N317" i="2"/>
  <c r="N319" i="2"/>
  <c r="N326" i="2"/>
  <c r="N336" i="2"/>
  <c r="N323" i="2"/>
  <c r="N313" i="2"/>
  <c r="N318" i="2"/>
  <c r="N307" i="2"/>
  <c r="N308" i="2"/>
  <c r="N320" i="2"/>
  <c r="N304" i="2"/>
  <c r="N316" i="2"/>
  <c r="N335" i="2"/>
  <c r="N305" i="2"/>
  <c r="N334" i="2"/>
  <c r="N310" i="2"/>
  <c r="N321" i="2"/>
  <c r="N330" i="2"/>
  <c r="N338" i="2"/>
  <c r="N311" i="2"/>
  <c r="N322" i="2"/>
  <c r="N329" i="2"/>
  <c r="N331" i="2"/>
  <c r="N309" i="2"/>
  <c r="N332" i="2"/>
  <c r="N327" i="2"/>
  <c r="N312" i="2"/>
  <c r="N325" i="2"/>
  <c r="N337" i="2"/>
  <c r="N333" i="2"/>
  <c r="N324" i="2"/>
  <c r="N328" i="2"/>
  <c r="N315" i="2"/>
  <c r="N553" i="2"/>
  <c r="N303" i="2"/>
  <c r="P267" i="2"/>
  <c r="P265" i="2"/>
  <c r="N521" i="2"/>
  <c r="N542" i="2"/>
  <c r="E107" i="3"/>
  <c r="D110" i="3"/>
  <c r="D109" i="3"/>
  <c r="D108" i="3"/>
  <c r="D111" i="3"/>
  <c r="D106" i="3"/>
  <c r="E108" i="3"/>
  <c r="C111" i="3"/>
  <c r="C107" i="3"/>
  <c r="C103" i="3"/>
  <c r="C99" i="3"/>
  <c r="C95" i="3"/>
  <c r="C91" i="3"/>
  <c r="B111" i="3"/>
  <c r="B107" i="3"/>
  <c r="B103" i="3"/>
  <c r="B99" i="3"/>
  <c r="B95" i="3"/>
  <c r="B91" i="3"/>
  <c r="C110" i="3"/>
  <c r="C106" i="3"/>
  <c r="C102" i="3"/>
  <c r="C98" i="3"/>
  <c r="C94" i="3"/>
  <c r="C90" i="3"/>
  <c r="B110" i="3"/>
  <c r="B106" i="3"/>
  <c r="B102" i="3"/>
  <c r="B98" i="3"/>
  <c r="B94" i="3"/>
  <c r="B90" i="3"/>
  <c r="C109" i="3"/>
  <c r="C105" i="3"/>
  <c r="C101" i="3"/>
  <c r="C97" i="3"/>
  <c r="C93" i="3"/>
  <c r="B109" i="3"/>
  <c r="B105" i="3"/>
  <c r="B101" i="3"/>
  <c r="B97" i="3"/>
  <c r="B93" i="3"/>
  <c r="C108" i="3"/>
  <c r="C104" i="3"/>
  <c r="C100" i="3"/>
  <c r="C96" i="3"/>
  <c r="C92" i="3"/>
  <c r="B108" i="3"/>
  <c r="B104" i="3"/>
  <c r="B100" i="3"/>
  <c r="B96" i="3"/>
  <c r="B92" i="3"/>
  <c r="D93" i="3"/>
  <c r="E96" i="3"/>
  <c r="E90" i="3"/>
  <c r="E92" i="3"/>
  <c r="E91" i="3"/>
  <c r="D91" i="3"/>
  <c r="D90" i="3"/>
  <c r="D92" i="3"/>
  <c r="E100" i="3"/>
  <c r="E94" i="3"/>
  <c r="E93" i="3"/>
  <c r="D97" i="3"/>
  <c r="E97" i="3"/>
  <c r="E98" i="3"/>
  <c r="D99" i="3"/>
  <c r="D95" i="3"/>
  <c r="E99" i="3"/>
  <c r="D98" i="3"/>
  <c r="D94" i="3"/>
  <c r="E95" i="3"/>
  <c r="D96" i="3"/>
  <c r="D100" i="3"/>
  <c r="E101" i="3"/>
  <c r="E105" i="3"/>
  <c r="D101" i="3"/>
  <c r="D105" i="3"/>
  <c r="E104" i="3"/>
  <c r="E102" i="3"/>
  <c r="D102" i="3"/>
  <c r="D103" i="3"/>
  <c r="D104" i="3"/>
  <c r="E103" i="3"/>
  <c r="D107" i="3"/>
  <c r="E106" i="3"/>
  <c r="E110" i="3"/>
  <c r="E111" i="3"/>
  <c r="O301" i="2"/>
  <c r="E109" i="3"/>
  <c r="O192" i="2"/>
  <c r="U72" i="3"/>
  <c r="U11" i="3"/>
  <c r="U80" i="3"/>
  <c r="U90" i="3"/>
  <c r="U77" i="3"/>
  <c r="U89" i="3"/>
  <c r="U74" i="3"/>
  <c r="U81" i="3"/>
  <c r="U79" i="3"/>
  <c r="U71" i="3"/>
  <c r="U83" i="3"/>
  <c r="U85" i="3"/>
  <c r="U84" i="3"/>
  <c r="U88" i="3"/>
  <c r="U78" i="3"/>
  <c r="U76" i="3"/>
  <c r="U82" i="3"/>
  <c r="U86" i="3"/>
  <c r="U91" i="3"/>
  <c r="U75" i="3"/>
  <c r="U87" i="3"/>
  <c r="U73" i="3"/>
  <c r="N192" i="2"/>
  <c r="T81" i="3"/>
  <c r="T89" i="3"/>
  <c r="T78" i="3"/>
  <c r="T75" i="3"/>
  <c r="T84" i="3"/>
  <c r="T82" i="3"/>
  <c r="T91" i="3"/>
  <c r="T86" i="3"/>
  <c r="T83" i="3"/>
  <c r="T72" i="3"/>
  <c r="T76" i="3"/>
  <c r="T80" i="3"/>
  <c r="T74" i="3"/>
  <c r="T90" i="3"/>
  <c r="T73" i="3"/>
  <c r="T88" i="3"/>
  <c r="T11" i="3"/>
  <c r="T71" i="3"/>
  <c r="T87" i="3"/>
  <c r="T77" i="3"/>
  <c r="T85" i="3"/>
  <c r="T79" i="3"/>
  <c r="N434" i="2"/>
  <c r="N398" i="2"/>
  <c r="N438" i="2"/>
  <c r="N422" i="2"/>
  <c r="N399" i="2"/>
  <c r="N455" i="2"/>
  <c r="N451" i="2"/>
  <c r="N447" i="2"/>
  <c r="N443" i="2"/>
  <c r="N439" i="2"/>
  <c r="N435" i="2"/>
  <c r="N431" i="2"/>
  <c r="N427" i="2"/>
  <c r="N423" i="2"/>
  <c r="N454" i="2"/>
  <c r="N450" i="2"/>
  <c r="N446" i="2"/>
  <c r="N442" i="2"/>
  <c r="N430" i="2"/>
  <c r="N426" i="2"/>
  <c r="N429" i="2"/>
  <c r="N452" i="2"/>
  <c r="N425" i="2"/>
  <c r="N432" i="2"/>
  <c r="N445" i="2"/>
  <c r="N444" i="2"/>
  <c r="N437" i="2"/>
  <c r="N453" i="2"/>
  <c r="N397" i="2"/>
  <c r="N424" i="2"/>
  <c r="N456" i="2"/>
  <c r="N433" i="2"/>
  <c r="N436" i="2"/>
  <c r="N441" i="2"/>
  <c r="N440" i="2"/>
  <c r="N400" i="2"/>
  <c r="N448" i="2"/>
  <c r="N449" i="2"/>
  <c r="N428" i="2"/>
  <c r="O242" i="2"/>
  <c r="O241" i="2"/>
  <c r="N238" i="2"/>
  <c r="N205" i="2"/>
  <c r="N203" i="2"/>
  <c r="N207" i="2"/>
  <c r="N199" i="2"/>
  <c r="N195" i="2"/>
  <c r="N234" i="2"/>
  <c r="N231" i="2"/>
  <c r="N237" i="2"/>
  <c r="N235" i="2"/>
  <c r="N224" i="2"/>
  <c r="N216" i="2"/>
  <c r="N233" i="2"/>
  <c r="N232" i="2"/>
  <c r="N173" i="2"/>
  <c r="N167" i="2"/>
  <c r="N178" i="2"/>
  <c r="N164" i="2"/>
  <c r="N220" i="2"/>
  <c r="N212" i="2"/>
  <c r="N179" i="2"/>
  <c r="N171" i="2"/>
  <c r="N210" i="2"/>
  <c r="N177" i="2"/>
  <c r="N168" i="2"/>
  <c r="N242" i="2"/>
  <c r="N244" i="2"/>
  <c r="N221" i="2"/>
  <c r="N226" i="2"/>
  <c r="N246" i="2"/>
  <c r="N170" i="2"/>
  <c r="N176" i="2"/>
  <c r="N180" i="2"/>
  <c r="N211" i="2"/>
  <c r="N213" i="2"/>
  <c r="N215" i="2"/>
  <c r="N227" i="2"/>
  <c r="N201" i="2"/>
  <c r="N245" i="2"/>
  <c r="N243" i="2"/>
  <c r="N174" i="2"/>
  <c r="N214" i="2"/>
  <c r="N200" i="2"/>
  <c r="N219" i="2"/>
  <c r="N218" i="2"/>
  <c r="N204" i="2"/>
  <c r="N166" i="2"/>
  <c r="N222" i="2"/>
  <c r="N228" i="2"/>
  <c r="N236" i="2"/>
  <c r="N225" i="2"/>
  <c r="N169" i="2"/>
  <c r="N175" i="2"/>
  <c r="N223" i="2"/>
  <c r="N217" i="2"/>
  <c r="N196" i="2"/>
  <c r="N208" i="2"/>
  <c r="N206" i="2"/>
  <c r="N241" i="2"/>
  <c r="N197" i="2"/>
  <c r="N229" i="2"/>
  <c r="N165" i="2"/>
  <c r="N172" i="2"/>
  <c r="N198" i="2"/>
  <c r="N230" i="2"/>
  <c r="N202" i="2"/>
  <c r="N393" i="2"/>
  <c r="N273" i="2"/>
  <c r="N272" i="2"/>
  <c r="N392" i="2"/>
  <c r="Q1" i="2"/>
  <c r="O240" i="2"/>
  <c r="O636" i="2"/>
  <c r="O637" i="2"/>
  <c r="N240" i="2"/>
  <c r="N637" i="2"/>
  <c r="N636" i="2"/>
  <c r="P468" i="2"/>
  <c r="N391" i="2"/>
  <c r="N25" i="2"/>
  <c r="N7" i="2"/>
  <c r="O279" i="2"/>
  <c r="O278" i="2"/>
  <c r="O287" i="2"/>
  <c r="O295" i="2"/>
  <c r="O299" i="2"/>
  <c r="O296" i="2"/>
  <c r="O289" i="2"/>
  <c r="O300" i="2"/>
  <c r="O297" i="2"/>
  <c r="O298" i="2"/>
  <c r="O292" i="2"/>
  <c r="O302" i="2"/>
  <c r="O288" i="2"/>
  <c r="O290" i="2"/>
  <c r="O293" i="2"/>
  <c r="O291" i="2"/>
  <c r="O294" i="2"/>
  <c r="N94" i="2"/>
  <c r="N84" i="2"/>
  <c r="N75" i="2"/>
  <c r="N90" i="2"/>
  <c r="N80" i="2"/>
  <c r="N81" i="2"/>
  <c r="N86" i="2"/>
  <c r="N83" i="2"/>
  <c r="N89" i="2"/>
  <c r="N82" i="2"/>
  <c r="N76" i="2"/>
  <c r="N77" i="2"/>
  <c r="N78" i="2"/>
  <c r="N95" i="2"/>
  <c r="N85" i="2"/>
  <c r="N96" i="2"/>
  <c r="N91" i="2"/>
  <c r="N93" i="2"/>
  <c r="N92" i="2"/>
  <c r="N87" i="2"/>
  <c r="N88" i="2"/>
  <c r="N79" i="2"/>
  <c r="O135" i="2"/>
  <c r="O136" i="2"/>
  <c r="O138" i="2"/>
  <c r="O134" i="2"/>
  <c r="O137" i="2"/>
  <c r="N146" i="2"/>
  <c r="N73" i="2"/>
  <c r="N142" i="2"/>
  <c r="N145" i="2"/>
  <c r="N141" i="2"/>
  <c r="N143" i="2"/>
  <c r="N144" i="2"/>
  <c r="N140" i="2"/>
  <c r="N70" i="2"/>
  <c r="N68" i="2"/>
  <c r="N72" i="2"/>
  <c r="N67" i="2"/>
  <c r="N71" i="2"/>
  <c r="N69" i="2"/>
  <c r="N47" i="2"/>
  <c r="N44" i="2"/>
  <c r="N63" i="2"/>
  <c r="N59" i="2"/>
  <c r="N55" i="2"/>
  <c r="N51" i="2"/>
  <c r="N43" i="2"/>
  <c r="N48" i="2"/>
  <c r="N66" i="2"/>
  <c r="N62" i="2"/>
  <c r="N58" i="2"/>
  <c r="N54" i="2"/>
  <c r="N45" i="2"/>
  <c r="N56" i="2"/>
  <c r="N52" i="2"/>
  <c r="N65" i="2"/>
  <c r="N61" i="2"/>
  <c r="N57" i="2"/>
  <c r="N53" i="2"/>
  <c r="N49" i="2"/>
  <c r="N64" i="2"/>
  <c r="N60" i="2"/>
  <c r="N46" i="2"/>
  <c r="N42" i="2"/>
  <c r="N50" i="2"/>
  <c r="O40" i="2"/>
  <c r="N40" i="2"/>
  <c r="N41" i="2"/>
  <c r="N74" i="2"/>
  <c r="N247" i="2"/>
  <c r="N602" i="2"/>
  <c r="N603" i="2"/>
  <c r="O261" i="2"/>
  <c r="O262" i="2"/>
  <c r="O414" i="2"/>
  <c r="O263" i="2"/>
  <c r="N654" i="2"/>
  <c r="N650" i="2"/>
  <c r="N646" i="2"/>
  <c r="N642" i="2"/>
  <c r="N138" i="2"/>
  <c r="N135" i="2"/>
  <c r="N134" i="2"/>
  <c r="N652" i="2"/>
  <c r="N648" i="2"/>
  <c r="N644" i="2"/>
  <c r="N640" i="2"/>
  <c r="N649" i="2"/>
  <c r="N645" i="2"/>
  <c r="N641" i="2"/>
  <c r="N133" i="2"/>
  <c r="N137" i="2"/>
  <c r="N632" i="2"/>
  <c r="N555" i="2"/>
  <c r="N653" i="2"/>
  <c r="N465" i="2"/>
  <c r="N466" i="2"/>
  <c r="N290" i="2"/>
  <c r="N298" i="2"/>
  <c r="N459" i="2"/>
  <c r="N458" i="2"/>
  <c r="N294" i="2"/>
  <c r="N292" i="2"/>
  <c r="N302" i="2"/>
  <c r="N297" i="2"/>
  <c r="N287" i="2"/>
  <c r="N285" i="2"/>
  <c r="N279" i="2"/>
  <c r="N301" i="2"/>
  <c r="N278" i="2"/>
  <c r="N288" i="2"/>
  <c r="N284" i="2"/>
  <c r="N282" i="2"/>
  <c r="N281" i="2"/>
  <c r="N280" i="2"/>
  <c r="N286" i="2"/>
  <c r="N283" i="2"/>
  <c r="N139" i="2"/>
  <c r="N291" i="2"/>
  <c r="N38" i="2"/>
  <c r="N643" i="2"/>
  <c r="N464" i="2"/>
  <c r="N633" i="2"/>
  <c r="N639" i="2"/>
  <c r="N299" i="2"/>
  <c r="N647" i="2"/>
  <c r="N651" i="2"/>
  <c r="N467" i="2"/>
  <c r="N469" i="2"/>
  <c r="N601" i="2"/>
  <c r="N421" i="2"/>
  <c r="N289" i="2"/>
  <c r="N295" i="2"/>
  <c r="N300" i="2"/>
  <c r="N655" i="2"/>
  <c r="N296" i="2"/>
  <c r="N293" i="2"/>
  <c r="N136" i="2"/>
  <c r="N497" i="2"/>
  <c r="N496" i="2"/>
  <c r="N495" i="2"/>
  <c r="N188" i="2"/>
  <c r="N190" i="2"/>
  <c r="N187" i="2"/>
  <c r="N183" i="2"/>
  <c r="N186" i="2"/>
  <c r="N185" i="2"/>
  <c r="N189" i="2"/>
  <c r="O150" i="2"/>
  <c r="O161" i="2"/>
  <c r="O162" i="2"/>
  <c r="O160" i="2"/>
  <c r="O191" i="2"/>
  <c r="O163" i="2"/>
  <c r="O193" i="2"/>
  <c r="N191" i="2"/>
  <c r="N193" i="2"/>
  <c r="N163" i="2"/>
  <c r="N149" i="2"/>
  <c r="O190" i="2"/>
  <c r="O187" i="2"/>
  <c r="O186" i="2"/>
  <c r="O183" i="2"/>
  <c r="O189" i="2"/>
  <c r="O185" i="2"/>
  <c r="O188" i="2"/>
  <c r="N161" i="2"/>
  <c r="N160" i="2"/>
  <c r="N162" i="2"/>
  <c r="N36" i="2"/>
  <c r="N147" i="2"/>
  <c r="N37" i="2"/>
  <c r="N24" i="2"/>
  <c r="N23" i="2"/>
  <c r="N6" i="2"/>
  <c r="N4" i="2"/>
  <c r="O498" i="2"/>
  <c r="N498" i="2"/>
  <c r="N150" i="2"/>
  <c r="O496" i="2"/>
  <c r="O497" i="2"/>
  <c r="O495" i="2"/>
  <c r="O24" i="2"/>
  <c r="O36" i="2"/>
  <c r="O23" i="2"/>
  <c r="O147" i="2"/>
  <c r="O6" i="2"/>
  <c r="O37" i="2"/>
  <c r="O184" i="2"/>
  <c r="O182" i="2"/>
  <c r="O156" i="2"/>
  <c r="O153" i="2"/>
  <c r="O154" i="2"/>
  <c r="O158" i="2"/>
  <c r="O155" i="2"/>
  <c r="N261" i="2"/>
  <c r="N414" i="2"/>
  <c r="N262" i="2"/>
  <c r="N263" i="2"/>
  <c r="O4" i="2"/>
  <c r="N184" i="2"/>
  <c r="N158" i="2"/>
  <c r="N154" i="2"/>
  <c r="N153" i="2"/>
  <c r="N182" i="2"/>
  <c r="N155" i="2"/>
  <c r="N156" i="2"/>
  <c r="X156" i="3"/>
  <c r="X152" i="3"/>
  <c r="W149" i="3"/>
  <c r="X149" i="3"/>
  <c r="W141" i="3"/>
  <c r="X148" i="3"/>
  <c r="P159" i="2"/>
  <c r="W164" i="3"/>
  <c r="W151" i="3"/>
  <c r="Z150" i="3"/>
  <c r="U150" i="3" s="1"/>
  <c r="W152" i="3"/>
  <c r="W154" i="3"/>
  <c r="W139" i="3"/>
  <c r="P275" i="2"/>
  <c r="X162" i="3"/>
  <c r="Y317" i="3"/>
  <c r="X154" i="3"/>
  <c r="Y325" i="3"/>
  <c r="Y313" i="3"/>
  <c r="AO109" i="3" s="1"/>
  <c r="AP109" i="3" s="1"/>
  <c r="Y321" i="3"/>
  <c r="Y210" i="3"/>
  <c r="AO6" i="3" s="1"/>
  <c r="AP6" i="3" s="1"/>
  <c r="Y214" i="3"/>
  <c r="AO10" i="3" s="1"/>
  <c r="AP10" i="3" s="1"/>
  <c r="Z160" i="3"/>
  <c r="U160" i="3" s="1"/>
  <c r="Y315" i="3"/>
  <c r="AO111" i="3" s="1"/>
  <c r="AP111" i="3" s="1"/>
  <c r="X157" i="3"/>
  <c r="X158" i="3"/>
  <c r="X146" i="3"/>
  <c r="W159" i="3"/>
  <c r="X159" i="3"/>
  <c r="G2" i="2"/>
  <c r="Y219" i="3"/>
  <c r="AO15" i="3" s="1"/>
  <c r="AP15" i="3" s="1"/>
  <c r="X141" i="3"/>
  <c r="X143" i="3"/>
  <c r="P5" i="2"/>
  <c r="Y218" i="3"/>
  <c r="AO14" i="3" s="1"/>
  <c r="AP14" i="3" s="1"/>
  <c r="Y311" i="3"/>
  <c r="AO107" i="3" s="1"/>
  <c r="AP107" i="3" s="1"/>
  <c r="Y308" i="3"/>
  <c r="AO104" i="3" s="1"/>
  <c r="AP104" i="3" s="1"/>
  <c r="X161" i="3"/>
  <c r="X151" i="3"/>
  <c r="X164" i="3"/>
  <c r="Y236" i="3"/>
  <c r="AO32" i="3" s="1"/>
  <c r="AP32" i="3" s="1"/>
  <c r="X142" i="3"/>
  <c r="Y309" i="3"/>
  <c r="AO105" i="3" s="1"/>
  <c r="AP105" i="3" s="1"/>
  <c r="Y235" i="3"/>
  <c r="AO31" i="3" s="1"/>
  <c r="AP31" i="3" s="1"/>
  <c r="Y211" i="3"/>
  <c r="AO7" i="3" s="1"/>
  <c r="AP7" i="3" s="1"/>
  <c r="Y320" i="3"/>
  <c r="Y312" i="3"/>
  <c r="AO108" i="3" s="1"/>
  <c r="AP108" i="3" s="1"/>
  <c r="Y215" i="3"/>
  <c r="AO11" i="3" s="1"/>
  <c r="AP11" i="3" s="1"/>
  <c r="Y207" i="3"/>
  <c r="Y324" i="3"/>
  <c r="Y241" i="3"/>
  <c r="AO37" i="3" s="1"/>
  <c r="AP37" i="3" s="1"/>
  <c r="Z155" i="3"/>
  <c r="W153" i="3"/>
  <c r="W148" i="3"/>
  <c r="X153" i="3"/>
  <c r="W158" i="3"/>
  <c r="W156" i="3"/>
  <c r="X147" i="3"/>
  <c r="Y225" i="3"/>
  <c r="AO21" i="3" s="1"/>
  <c r="AP21" i="3" s="1"/>
  <c r="Y237" i="3"/>
  <c r="AO33" i="3" s="1"/>
  <c r="AP33" i="3" s="1"/>
  <c r="Y209" i="3"/>
  <c r="AO5" i="3" s="1"/>
  <c r="AP5" i="3" s="1"/>
  <c r="X176" i="3"/>
  <c r="Y220" i="3"/>
  <c r="AO16" i="3" s="1"/>
  <c r="AP16" i="3" s="1"/>
  <c r="N3" i="1"/>
  <c r="Y319" i="3"/>
  <c r="Y213" i="3"/>
  <c r="AO9" i="3" s="1"/>
  <c r="AP9" i="3" s="1"/>
  <c r="Z165" i="3"/>
  <c r="Y318" i="3"/>
  <c r="Y208" i="3"/>
  <c r="AO4" i="3" s="1"/>
  <c r="AP4" i="3" s="1"/>
  <c r="W161" i="3"/>
  <c r="D37" i="3"/>
  <c r="W147" i="3"/>
  <c r="W157" i="3"/>
  <c r="Y228" i="3"/>
  <c r="AO24" i="3" s="1"/>
  <c r="AP24" i="3" s="1"/>
  <c r="Y216" i="3"/>
  <c r="AO12" i="3" s="1"/>
  <c r="AP12" i="3" s="1"/>
  <c r="E8" i="3"/>
  <c r="X175" i="3"/>
  <c r="Y232" i="3"/>
  <c r="AO28" i="3" s="1"/>
  <c r="AP28" i="3" s="1"/>
  <c r="B37" i="3"/>
  <c r="C89" i="3"/>
  <c r="C37" i="3"/>
  <c r="W162" i="3"/>
  <c r="X144" i="3"/>
  <c r="X168" i="3"/>
  <c r="Y224" i="3"/>
  <c r="AO20" i="3" s="1"/>
  <c r="AP20" i="3" s="1"/>
  <c r="B20" i="3"/>
  <c r="B8" i="3"/>
  <c r="D8" i="3"/>
  <c r="E9" i="3"/>
  <c r="Y231" i="3"/>
  <c r="AO27" i="3" s="1"/>
  <c r="AP27" i="3" s="1"/>
  <c r="Y322" i="3"/>
  <c r="W143" i="3"/>
  <c r="A3" i="1"/>
  <c r="W144" i="3"/>
  <c r="U46" i="3"/>
  <c r="E15" i="3"/>
  <c r="T12" i="3"/>
  <c r="B88" i="3"/>
  <c r="X169" i="3"/>
  <c r="W163" i="3"/>
  <c r="Y112" i="3"/>
  <c r="C88" i="3"/>
  <c r="C30" i="3"/>
  <c r="D20" i="3"/>
  <c r="E88" i="3"/>
  <c r="C10" i="3"/>
  <c r="D9" i="3"/>
  <c r="C20" i="3"/>
  <c r="W146" i="3"/>
  <c r="D88" i="3"/>
  <c r="B89" i="3"/>
  <c r="E87" i="3"/>
  <c r="D89" i="3"/>
  <c r="E37" i="3"/>
  <c r="C8" i="3"/>
  <c r="E30" i="3"/>
  <c r="E20" i="3"/>
  <c r="B9" i="3"/>
  <c r="C9" i="3"/>
  <c r="B36" i="3"/>
  <c r="C35" i="3"/>
  <c r="N1" i="2"/>
  <c r="E89" i="3"/>
  <c r="Y3" i="3"/>
  <c r="E10" i="3"/>
  <c r="Y204" i="3"/>
  <c r="C36" i="3"/>
  <c r="D87" i="3"/>
  <c r="B10" i="3"/>
  <c r="C79" i="3"/>
  <c r="D10" i="3"/>
  <c r="Z145" i="3"/>
  <c r="U145" i="3" s="1"/>
  <c r="E75" i="3"/>
  <c r="T3" i="3"/>
  <c r="B43" i="3"/>
  <c r="Y223" i="3"/>
  <c r="AO19" i="3" s="1"/>
  <c r="AP19" i="3" s="1"/>
  <c r="B73" i="3"/>
  <c r="Y137" i="3"/>
  <c r="C74" i="3"/>
  <c r="D36" i="3"/>
  <c r="B7" i="3"/>
  <c r="C87" i="3"/>
  <c r="D35" i="3"/>
  <c r="D52" i="3"/>
  <c r="B86" i="3"/>
  <c r="B47" i="3"/>
  <c r="B17" i="3"/>
  <c r="T54" i="3"/>
  <c r="D34" i="3"/>
  <c r="E35" i="3"/>
  <c r="B87" i="3"/>
  <c r="B15" i="3"/>
  <c r="T44" i="3"/>
  <c r="T24" i="3"/>
  <c r="D40" i="3"/>
  <c r="D12" i="3"/>
  <c r="C28" i="3"/>
  <c r="C65" i="3"/>
  <c r="C15" i="3"/>
  <c r="C29" i="3"/>
  <c r="B34" i="3"/>
  <c r="T65" i="3"/>
  <c r="B83" i="3"/>
  <c r="D61" i="3"/>
  <c r="E27" i="3"/>
  <c r="E38" i="3"/>
  <c r="E45" i="3"/>
  <c r="B81" i="3"/>
  <c r="C34" i="3"/>
  <c r="E17" i="3"/>
  <c r="D17" i="3"/>
  <c r="E11" i="3"/>
  <c r="D15" i="3"/>
  <c r="T60" i="3"/>
  <c r="E36" i="3"/>
  <c r="E34" i="3"/>
  <c r="B29" i="3"/>
  <c r="C17" i="3"/>
  <c r="C3" i="3"/>
  <c r="D67" i="3"/>
  <c r="D86" i="3"/>
  <c r="B35" i="3"/>
  <c r="C23" i="3"/>
  <c r="E5" i="3"/>
  <c r="D28" i="3"/>
  <c r="W142" i="3"/>
  <c r="C86" i="3"/>
  <c r="E29" i="3"/>
  <c r="B30" i="3"/>
  <c r="D30" i="3"/>
  <c r="D29" i="3"/>
  <c r="E86" i="3"/>
  <c r="D76" i="3"/>
  <c r="B62" i="3"/>
  <c r="T109" i="3"/>
  <c r="T48" i="3"/>
  <c r="E52" i="3"/>
  <c r="B31" i="3"/>
  <c r="C57" i="3"/>
  <c r="E48" i="3"/>
  <c r="C22" i="3"/>
  <c r="C49" i="3"/>
  <c r="B4" i="3"/>
  <c r="B74" i="3"/>
  <c r="T102" i="3"/>
  <c r="T26" i="3"/>
  <c r="D51" i="3"/>
  <c r="E69" i="3"/>
  <c r="D69" i="3"/>
  <c r="D56" i="3"/>
  <c r="T53" i="3"/>
  <c r="T70" i="3"/>
  <c r="D42" i="3"/>
  <c r="D48" i="3"/>
  <c r="D14" i="3"/>
  <c r="C33" i="3"/>
  <c r="C4" i="3"/>
  <c r="E72" i="3"/>
  <c r="T5" i="3"/>
  <c r="T56" i="3"/>
  <c r="T101" i="3"/>
  <c r="T41" i="3"/>
  <c r="T14" i="3"/>
  <c r="T17" i="3"/>
  <c r="T92" i="3"/>
  <c r="T107" i="3"/>
  <c r="T6" i="3"/>
  <c r="T22" i="3"/>
  <c r="T33" i="3"/>
  <c r="T93" i="3"/>
  <c r="T104" i="3"/>
  <c r="T37" i="3"/>
  <c r="T31" i="3"/>
  <c r="C21" i="3"/>
  <c r="D65" i="3"/>
  <c r="C26" i="3"/>
  <c r="C50" i="3"/>
  <c r="B51" i="3"/>
  <c r="B57" i="3"/>
  <c r="D47" i="3"/>
  <c r="B82" i="3"/>
  <c r="B76" i="3"/>
  <c r="C81" i="3"/>
  <c r="C85" i="3"/>
  <c r="C48" i="3"/>
  <c r="C45" i="3"/>
  <c r="B69" i="3"/>
  <c r="E13" i="3"/>
  <c r="D74" i="3"/>
  <c r="E22" i="3"/>
  <c r="B16" i="3"/>
  <c r="C67" i="3"/>
  <c r="D43" i="3"/>
  <c r="D24" i="3"/>
  <c r="D70" i="3"/>
  <c r="E47" i="3"/>
  <c r="E6" i="3"/>
  <c r="D11" i="3"/>
  <c r="B63" i="3"/>
  <c r="B13" i="3"/>
  <c r="B19" i="3"/>
  <c r="C77" i="3"/>
  <c r="C43" i="3"/>
  <c r="E19" i="3"/>
  <c r="B46" i="3"/>
  <c r="B71" i="3"/>
  <c r="C80" i="3"/>
  <c r="E78" i="3"/>
  <c r="D84" i="3"/>
  <c r="C41" i="3"/>
  <c r="B24" i="3"/>
  <c r="D13" i="3"/>
  <c r="B64" i="3"/>
  <c r="C42" i="3"/>
  <c r="E74" i="3"/>
  <c r="C53" i="3"/>
  <c r="E44" i="3"/>
  <c r="C60" i="3"/>
  <c r="E14" i="3"/>
  <c r="E82" i="3"/>
  <c r="E57" i="3"/>
  <c r="E55" i="3"/>
  <c r="C61" i="3"/>
  <c r="C7" i="3"/>
  <c r="B39" i="3"/>
  <c r="D75" i="3"/>
  <c r="D83" i="3"/>
  <c r="E33" i="3"/>
  <c r="C76" i="3"/>
  <c r="D72" i="3"/>
  <c r="C5" i="3"/>
  <c r="D71" i="3"/>
  <c r="C32" i="3"/>
  <c r="B67" i="3"/>
  <c r="C72" i="3"/>
  <c r="C16" i="3"/>
  <c r="C73" i="3"/>
  <c r="D73" i="3"/>
  <c r="C18" i="3"/>
  <c r="D80" i="3"/>
  <c r="E60" i="3"/>
  <c r="E61" i="3"/>
  <c r="D62" i="3"/>
  <c r="D58" i="3"/>
  <c r="D21" i="3"/>
  <c r="C39" i="3"/>
  <c r="D19" i="3"/>
  <c r="E85" i="3"/>
  <c r="E28" i="3"/>
  <c r="B11" i="3"/>
  <c r="B44" i="3"/>
  <c r="C38" i="3"/>
  <c r="B53" i="3"/>
  <c r="C63" i="3"/>
  <c r="D50" i="3"/>
  <c r="B32" i="3"/>
  <c r="D46" i="3"/>
  <c r="E67" i="3"/>
  <c r="E62" i="3"/>
  <c r="B79" i="3"/>
  <c r="E66" i="3"/>
  <c r="D85" i="3"/>
  <c r="B22" i="3"/>
  <c r="E73" i="3"/>
  <c r="B26" i="3"/>
  <c r="B18" i="3"/>
  <c r="E68" i="3"/>
  <c r="D3" i="3"/>
  <c r="B77" i="3"/>
  <c r="C66" i="3"/>
  <c r="C46" i="3"/>
  <c r="B42" i="3"/>
  <c r="E7" i="3"/>
  <c r="D16" i="3"/>
  <c r="E71" i="3"/>
  <c r="C64" i="3"/>
  <c r="B41" i="3"/>
  <c r="B65" i="3"/>
  <c r="B12" i="3"/>
  <c r="D27" i="3"/>
  <c r="C62" i="3"/>
  <c r="E80" i="3"/>
  <c r="D22" i="3"/>
  <c r="D59" i="3"/>
  <c r="D6" i="3"/>
  <c r="E26" i="3"/>
  <c r="B25" i="3"/>
  <c r="D7" i="3"/>
  <c r="E56" i="3"/>
  <c r="C54" i="3"/>
  <c r="D45" i="3"/>
  <c r="E25" i="3"/>
  <c r="D66" i="3"/>
  <c r="C6" i="3"/>
  <c r="B84" i="3"/>
  <c r="B5" i="3"/>
  <c r="B52" i="3"/>
  <c r="E32" i="3"/>
  <c r="D64" i="3"/>
  <c r="C58" i="3"/>
  <c r="D4" i="3"/>
  <c r="E70" i="3"/>
  <c r="D38" i="3"/>
  <c r="E84" i="3"/>
  <c r="C59" i="3"/>
  <c r="C55" i="3"/>
  <c r="B6" i="3"/>
  <c r="D5" i="3"/>
  <c r="E79" i="3"/>
  <c r="D68" i="3"/>
  <c r="D26" i="3"/>
  <c r="E39" i="3"/>
  <c r="B66" i="3"/>
  <c r="E51" i="3"/>
  <c r="B3" i="3"/>
  <c r="C71" i="3"/>
  <c r="B70" i="3"/>
  <c r="C51" i="3"/>
  <c r="D60" i="3"/>
  <c r="E53" i="3"/>
  <c r="C12" i="3"/>
  <c r="D39" i="3"/>
  <c r="C31" i="3"/>
  <c r="C27" i="3"/>
  <c r="B54" i="3"/>
  <c r="B27" i="3"/>
  <c r="D23" i="3"/>
  <c r="B68" i="3"/>
  <c r="B49" i="3"/>
  <c r="B38" i="3"/>
  <c r="E40" i="3"/>
  <c r="E42" i="3"/>
  <c r="E65" i="3"/>
  <c r="E50" i="3"/>
  <c r="E46" i="3"/>
  <c r="D18" i="3"/>
  <c r="T28" i="3"/>
  <c r="T57" i="3"/>
  <c r="T105" i="3"/>
  <c r="D44" i="3"/>
  <c r="B72" i="3"/>
  <c r="B56" i="3"/>
  <c r="D78" i="3"/>
  <c r="C68" i="3"/>
  <c r="D77" i="3"/>
  <c r="E18" i="3"/>
  <c r="E23" i="3"/>
  <c r="D82" i="3"/>
  <c r="E49" i="3"/>
  <c r="B61" i="3"/>
  <c r="C25" i="3"/>
  <c r="E24" i="3"/>
  <c r="B40" i="3"/>
  <c r="E31" i="3"/>
  <c r="C78" i="3"/>
  <c r="C11" i="3"/>
  <c r="D57" i="3"/>
  <c r="C19" i="3"/>
  <c r="T98" i="3"/>
  <c r="T42" i="3"/>
  <c r="T108" i="3"/>
  <c r="T43" i="3"/>
  <c r="T36" i="3"/>
  <c r="T63" i="3"/>
  <c r="D63" i="3"/>
  <c r="B80" i="3"/>
  <c r="B78" i="3"/>
  <c r="C13" i="3"/>
  <c r="E64" i="3"/>
  <c r="E58" i="3"/>
  <c r="C44" i="3"/>
  <c r="D33" i="3"/>
  <c r="E54" i="3"/>
  <c r="D31" i="3"/>
  <c r="C75" i="3"/>
  <c r="B50" i="3"/>
  <c r="C40" i="3"/>
  <c r="D81" i="3"/>
  <c r="D32" i="3"/>
  <c r="B21" i="3"/>
  <c r="B59" i="3"/>
  <c r="E41" i="3"/>
  <c r="B28" i="3"/>
  <c r="D25" i="3"/>
  <c r="E81" i="3"/>
  <c r="C52" i="3"/>
  <c r="D54" i="3"/>
  <c r="C69" i="3"/>
  <c r="T110" i="3"/>
  <c r="T34" i="3"/>
  <c r="T19" i="3"/>
  <c r="T23" i="3"/>
  <c r="T58" i="3"/>
  <c r="T66" i="3"/>
  <c r="T61" i="3"/>
  <c r="E59" i="3"/>
  <c r="B60" i="3"/>
  <c r="D53" i="3"/>
  <c r="E76" i="3"/>
  <c r="D41" i="3"/>
  <c r="B45" i="3"/>
  <c r="B75" i="3"/>
  <c r="E43" i="3"/>
  <c r="C84" i="3"/>
  <c r="C56" i="3"/>
  <c r="B48" i="3"/>
  <c r="C47" i="3"/>
  <c r="B85" i="3"/>
  <c r="C14" i="3"/>
  <c r="E3" i="3"/>
  <c r="D55" i="3"/>
  <c r="E16" i="3"/>
  <c r="E4" i="3"/>
  <c r="B58" i="3"/>
  <c r="C82" i="3"/>
  <c r="D49" i="3"/>
  <c r="B23" i="3"/>
  <c r="B33" i="3"/>
  <c r="B55" i="3"/>
  <c r="E12" i="3"/>
  <c r="C70" i="3"/>
  <c r="C83" i="3"/>
  <c r="E63" i="3"/>
  <c r="B14" i="3"/>
  <c r="E83" i="3"/>
  <c r="E77" i="3"/>
  <c r="C24" i="3"/>
  <c r="T4" i="3"/>
  <c r="T40" i="3"/>
  <c r="T35" i="3"/>
  <c r="T20" i="3"/>
  <c r="T106" i="3"/>
  <c r="T29" i="3"/>
  <c r="T96" i="3"/>
  <c r="T103" i="3"/>
  <c r="T59" i="3"/>
  <c r="T55" i="3"/>
  <c r="T111" i="3"/>
  <c r="T51" i="3"/>
  <c r="T49" i="3"/>
  <c r="T69" i="3"/>
  <c r="T38" i="3"/>
  <c r="T67" i="3"/>
  <c r="T97" i="3"/>
  <c r="T45" i="3"/>
  <c r="T62" i="3"/>
  <c r="T8" i="3"/>
  <c r="T39" i="3"/>
  <c r="T13" i="3"/>
  <c r="D79" i="3"/>
  <c r="T99" i="3"/>
  <c r="T16" i="3"/>
  <c r="T52" i="3"/>
  <c r="T95" i="3"/>
  <c r="T21" i="3"/>
  <c r="T100" i="3"/>
  <c r="T30" i="3"/>
  <c r="T50" i="3"/>
  <c r="T94" i="3"/>
  <c r="T10" i="3"/>
  <c r="T7" i="3"/>
  <c r="T27" i="3"/>
  <c r="T25" i="3"/>
  <c r="T46" i="3"/>
  <c r="T64" i="3"/>
  <c r="T18" i="3"/>
  <c r="T9" i="3"/>
  <c r="T15" i="3"/>
  <c r="T32" i="3"/>
  <c r="T68" i="3"/>
  <c r="T47" i="3"/>
  <c r="U101" i="3"/>
  <c r="U68" i="3"/>
  <c r="U92" i="3"/>
  <c r="U93" i="3"/>
  <c r="U40" i="3"/>
  <c r="U58" i="3"/>
  <c r="U37" i="3"/>
  <c r="U44" i="3"/>
  <c r="U6" i="3"/>
  <c r="U66" i="3"/>
  <c r="U52" i="3"/>
  <c r="U34" i="3"/>
  <c r="U106" i="3"/>
  <c r="U105" i="3"/>
  <c r="U94" i="3"/>
  <c r="U50" i="3"/>
  <c r="U102" i="3"/>
  <c r="U15" i="3"/>
  <c r="U35" i="3"/>
  <c r="U47" i="3"/>
  <c r="U61" i="3"/>
  <c r="U67" i="3"/>
  <c r="U48" i="3"/>
  <c r="U103" i="3"/>
  <c r="U38" i="3"/>
  <c r="U62" i="3"/>
  <c r="U3" i="3"/>
  <c r="U98" i="3"/>
  <c r="U30" i="3"/>
  <c r="U70" i="3"/>
  <c r="U109" i="3"/>
  <c r="U4" i="3"/>
  <c r="U32" i="3"/>
  <c r="U16" i="3"/>
  <c r="U56" i="3"/>
  <c r="U100" i="3"/>
  <c r="U17" i="3"/>
  <c r="U107" i="3"/>
  <c r="U59" i="3"/>
  <c r="U24" i="3"/>
  <c r="U22" i="3"/>
  <c r="U28" i="3"/>
  <c r="U49" i="3"/>
  <c r="U9" i="3"/>
  <c r="E21" i="3"/>
  <c r="U97" i="3"/>
  <c r="U31" i="3"/>
  <c r="U26" i="3"/>
  <c r="U33" i="3"/>
  <c r="U5" i="3"/>
  <c r="U99" i="3"/>
  <c r="U36" i="3"/>
  <c r="U23" i="3"/>
  <c r="U95" i="3"/>
  <c r="U111" i="3"/>
  <c r="U21" i="3"/>
  <c r="U54" i="3"/>
  <c r="U7" i="3"/>
  <c r="U10" i="3"/>
  <c r="U8" i="3"/>
  <c r="U20" i="3"/>
  <c r="U19" i="3"/>
  <c r="U14" i="3"/>
  <c r="U64" i="3"/>
  <c r="U63" i="3"/>
  <c r="U18" i="3"/>
  <c r="U41" i="3"/>
  <c r="U45" i="3"/>
  <c r="U60" i="3"/>
  <c r="U42" i="3"/>
  <c r="U55" i="3"/>
  <c r="U29" i="3"/>
  <c r="U57" i="3"/>
  <c r="U53" i="3"/>
  <c r="U108" i="3"/>
  <c r="U104" i="3"/>
  <c r="U51" i="3"/>
  <c r="U43" i="3"/>
  <c r="U96" i="3"/>
  <c r="U13" i="3"/>
  <c r="U25" i="3"/>
  <c r="U110" i="3"/>
  <c r="U65" i="3"/>
  <c r="U12" i="3"/>
  <c r="U69" i="3"/>
  <c r="U39" i="3"/>
  <c r="U27" i="3"/>
  <c r="Y238" i="3"/>
  <c r="AO34" i="3" s="1"/>
  <c r="AP34" i="3" s="1"/>
  <c r="Y316" i="3"/>
  <c r="X172" i="3"/>
  <c r="X139" i="3"/>
  <c r="Y227" i="3"/>
  <c r="AO23" i="3" s="1"/>
  <c r="AP23" i="3" s="1"/>
  <c r="Y226" i="3"/>
  <c r="AO22" i="3" s="1"/>
  <c r="AP22" i="3" s="1"/>
  <c r="Y310" i="3"/>
  <c r="AO106" i="3" s="1"/>
  <c r="AP106" i="3" s="1"/>
  <c r="Y234" i="3"/>
  <c r="AO30" i="3" s="1"/>
  <c r="AP30" i="3" s="1"/>
  <c r="Y230" i="3"/>
  <c r="AO26" i="3" s="1"/>
  <c r="AP26" i="3" s="1"/>
  <c r="Y212" i="3"/>
  <c r="AO8" i="3" s="1"/>
  <c r="AP8" i="3" s="1"/>
  <c r="Y306" i="3"/>
  <c r="AO102" i="3" s="1"/>
  <c r="AP102" i="3" s="1"/>
  <c r="Y314" i="3"/>
  <c r="AO110" i="3" s="1"/>
  <c r="AP110" i="3" s="1"/>
  <c r="Y233" i="3"/>
  <c r="AO29" i="3" s="1"/>
  <c r="AP29" i="3" s="1"/>
  <c r="Y326" i="3"/>
  <c r="Y240" i="3"/>
  <c r="AO36" i="3" s="1"/>
  <c r="AP36" i="3" s="1"/>
  <c r="Y239" i="3"/>
  <c r="AO35" i="3" s="1"/>
  <c r="AP35" i="3" s="1"/>
  <c r="Y229" i="3"/>
  <c r="AO25" i="3" s="1"/>
  <c r="AP25" i="3" s="1"/>
  <c r="W327" i="3"/>
  <c r="Y217" i="3"/>
  <c r="AO13" i="3" s="1"/>
  <c r="AP13" i="3" s="1"/>
  <c r="X327" i="3"/>
  <c r="Y221" i="3"/>
  <c r="AO17" i="3" s="1"/>
  <c r="AP17" i="3" s="1"/>
  <c r="Y222" i="3"/>
  <c r="AO18" i="3" s="1"/>
  <c r="AP18" i="3" s="1"/>
  <c r="Y323" i="3"/>
  <c r="P559" i="2" l="1"/>
  <c r="P557" i="2"/>
  <c r="P566" i="2"/>
  <c r="P565" i="2"/>
  <c r="P556" i="2"/>
  <c r="P572" i="2"/>
  <c r="P561" i="2"/>
  <c r="P562" i="2"/>
  <c r="P568" i="2"/>
  <c r="P576" i="2"/>
  <c r="P573" i="2"/>
  <c r="P567" i="2"/>
  <c r="P563" i="2"/>
  <c r="P575" i="2"/>
  <c r="P571" i="2"/>
  <c r="P558" i="2"/>
  <c r="P574" i="2"/>
  <c r="P577" i="2"/>
  <c r="P564" i="2"/>
  <c r="P560" i="2"/>
  <c r="P570" i="2"/>
  <c r="P569" i="2"/>
  <c r="P259" i="2"/>
  <c r="P252" i="2"/>
  <c r="P255" i="2"/>
  <c r="P251" i="2"/>
  <c r="P258" i="2"/>
  <c r="P257" i="2"/>
  <c r="P248" i="2"/>
  <c r="P254" i="2"/>
  <c r="P260" i="2"/>
  <c r="P250" i="2"/>
  <c r="P253" i="2"/>
  <c r="P256" i="2"/>
  <c r="P249" i="2"/>
  <c r="P474" i="2"/>
  <c r="P471" i="2"/>
  <c r="P473" i="2"/>
  <c r="P470" i="2"/>
  <c r="P475" i="2"/>
  <c r="P472" i="2"/>
  <c r="P578" i="2"/>
  <c r="P631" i="2"/>
  <c r="P360" i="2"/>
  <c r="P361" i="2"/>
  <c r="P375" i="2"/>
  <c r="P378" i="2"/>
  <c r="P364" i="2"/>
  <c r="P368" i="2"/>
  <c r="P384" i="2"/>
  <c r="P377" i="2"/>
  <c r="P379" i="2"/>
  <c r="P386" i="2"/>
  <c r="P376" i="2"/>
  <c r="P370" i="2"/>
  <c r="P366" i="2"/>
  <c r="P369" i="2"/>
  <c r="P362" i="2"/>
  <c r="P382" i="2"/>
  <c r="P390" i="2"/>
  <c r="P381" i="2"/>
  <c r="P372" i="2"/>
  <c r="P371" i="2"/>
  <c r="P367" i="2"/>
  <c r="P385" i="2"/>
  <c r="P374" i="2"/>
  <c r="P373" i="2"/>
  <c r="P363" i="2"/>
  <c r="P388" i="2"/>
  <c r="P365" i="2"/>
  <c r="P389" i="2"/>
  <c r="P387" i="2"/>
  <c r="P380" i="2"/>
  <c r="P383" i="2"/>
  <c r="P358" i="2"/>
  <c r="P359" i="2"/>
  <c r="P345" i="2"/>
  <c r="P353" i="2"/>
  <c r="P340" i="2"/>
  <c r="P342" i="2"/>
  <c r="P339" i="2"/>
  <c r="P352" i="2"/>
  <c r="P348" i="2"/>
  <c r="P349" i="2"/>
  <c r="P350" i="2"/>
  <c r="P354" i="2"/>
  <c r="P346" i="2"/>
  <c r="P343" i="2"/>
  <c r="P347" i="2"/>
  <c r="P344" i="2"/>
  <c r="P357" i="2"/>
  <c r="P351" i="2"/>
  <c r="P341" i="2"/>
  <c r="P356" i="2"/>
  <c r="P355" i="2"/>
  <c r="P307" i="2"/>
  <c r="P310" i="2"/>
  <c r="P308" i="2"/>
  <c r="P322" i="2"/>
  <c r="P315" i="2"/>
  <c r="P317" i="2"/>
  <c r="P328" i="2"/>
  <c r="P325" i="2"/>
  <c r="P311" i="2"/>
  <c r="P320" i="2"/>
  <c r="P306" i="2"/>
  <c r="P329" i="2"/>
  <c r="P337" i="2"/>
  <c r="P338" i="2"/>
  <c r="P336" i="2"/>
  <c r="P316" i="2"/>
  <c r="P305" i="2"/>
  <c r="P330" i="2"/>
  <c r="P324" i="2"/>
  <c r="P309" i="2"/>
  <c r="P313" i="2"/>
  <c r="P319" i="2"/>
  <c r="P333" i="2"/>
  <c r="P321" i="2"/>
  <c r="P334" i="2"/>
  <c r="P314" i="2"/>
  <c r="P323" i="2"/>
  <c r="P331" i="2"/>
  <c r="P327" i="2"/>
  <c r="P318" i="2"/>
  <c r="P312" i="2"/>
  <c r="P335" i="2"/>
  <c r="P332" i="2"/>
  <c r="P304" i="2"/>
  <c r="P326" i="2"/>
  <c r="P553" i="2"/>
  <c r="P303" i="2"/>
  <c r="P542" i="2"/>
  <c r="P521" i="2"/>
  <c r="F93" i="3"/>
  <c r="F108" i="3"/>
  <c r="F90" i="3"/>
  <c r="F101" i="3"/>
  <c r="F99" i="3"/>
  <c r="F106" i="3"/>
  <c r="F107" i="3"/>
  <c r="F95" i="3"/>
  <c r="F92" i="3"/>
  <c r="G101" i="3"/>
  <c r="G102" i="3"/>
  <c r="F94" i="3"/>
  <c r="F103" i="3"/>
  <c r="F98" i="3"/>
  <c r="G72" i="3"/>
  <c r="G100" i="3"/>
  <c r="G94" i="3"/>
  <c r="F102" i="3"/>
  <c r="F97" i="3"/>
  <c r="F91" i="3"/>
  <c r="G92" i="3"/>
  <c r="G93" i="3"/>
  <c r="F105" i="3"/>
  <c r="F96" i="3"/>
  <c r="F111" i="3"/>
  <c r="G103" i="3"/>
  <c r="G99" i="3"/>
  <c r="F100" i="3"/>
  <c r="F109" i="3"/>
  <c r="F104" i="3"/>
  <c r="F110" i="3"/>
  <c r="G95" i="3"/>
  <c r="G98" i="3"/>
  <c r="N110" i="3"/>
  <c r="M109" i="3"/>
  <c r="N102" i="3"/>
  <c r="M101" i="3"/>
  <c r="N94" i="3"/>
  <c r="M93" i="3"/>
  <c r="N111" i="3"/>
  <c r="M110" i="3"/>
  <c r="N103" i="3"/>
  <c r="M102" i="3"/>
  <c r="N95" i="3"/>
  <c r="M94" i="3"/>
  <c r="M111" i="3"/>
  <c r="N104" i="3"/>
  <c r="M103" i="3"/>
  <c r="N96" i="3"/>
  <c r="M95" i="3"/>
  <c r="N105" i="3"/>
  <c r="M104" i="3"/>
  <c r="N97" i="3"/>
  <c r="M96" i="3"/>
  <c r="N106" i="3"/>
  <c r="M105" i="3"/>
  <c r="N98" i="3"/>
  <c r="M97" i="3"/>
  <c r="N90" i="3"/>
  <c r="N107" i="3"/>
  <c r="M106" i="3"/>
  <c r="N99" i="3"/>
  <c r="M98" i="3"/>
  <c r="N91" i="3"/>
  <c r="M90" i="3"/>
  <c r="N108" i="3"/>
  <c r="M107" i="3"/>
  <c r="N100" i="3"/>
  <c r="M99" i="3"/>
  <c r="N92" i="3"/>
  <c r="M91" i="3"/>
  <c r="N109" i="3"/>
  <c r="M108" i="3"/>
  <c r="N101" i="3"/>
  <c r="M100" i="3"/>
  <c r="N93" i="3"/>
  <c r="M92" i="3"/>
  <c r="K107" i="3"/>
  <c r="J106" i="3"/>
  <c r="I105" i="3"/>
  <c r="H104" i="3"/>
  <c r="K99" i="3"/>
  <c r="J98" i="3"/>
  <c r="I97" i="3"/>
  <c r="H96" i="3"/>
  <c r="K91" i="3"/>
  <c r="J90" i="3"/>
  <c r="K108" i="3"/>
  <c r="J107" i="3"/>
  <c r="I106" i="3"/>
  <c r="H105" i="3"/>
  <c r="K100" i="3"/>
  <c r="J99" i="3"/>
  <c r="I98" i="3"/>
  <c r="H97" i="3"/>
  <c r="K92" i="3"/>
  <c r="J91" i="3"/>
  <c r="I90" i="3"/>
  <c r="K109" i="3"/>
  <c r="J108" i="3"/>
  <c r="I107" i="3"/>
  <c r="H106" i="3"/>
  <c r="K101" i="3"/>
  <c r="J100" i="3"/>
  <c r="I99" i="3"/>
  <c r="H98" i="3"/>
  <c r="K93" i="3"/>
  <c r="J92" i="3"/>
  <c r="I91" i="3"/>
  <c r="H90" i="3"/>
  <c r="K110" i="3"/>
  <c r="J109" i="3"/>
  <c r="I108" i="3"/>
  <c r="H107" i="3"/>
  <c r="K102" i="3"/>
  <c r="J101" i="3"/>
  <c r="I100" i="3"/>
  <c r="H99" i="3"/>
  <c r="K94" i="3"/>
  <c r="J93" i="3"/>
  <c r="I92" i="3"/>
  <c r="H91" i="3"/>
  <c r="K111" i="3"/>
  <c r="J110" i="3"/>
  <c r="I109" i="3"/>
  <c r="H108" i="3"/>
  <c r="K103" i="3"/>
  <c r="J102" i="3"/>
  <c r="I101" i="3"/>
  <c r="H100" i="3"/>
  <c r="K95" i="3"/>
  <c r="J94" i="3"/>
  <c r="I93" i="3"/>
  <c r="H92" i="3"/>
  <c r="J111" i="3"/>
  <c r="I110" i="3"/>
  <c r="H109" i="3"/>
  <c r="K104" i="3"/>
  <c r="J103" i="3"/>
  <c r="I102" i="3"/>
  <c r="H101" i="3"/>
  <c r="K96" i="3"/>
  <c r="J95" i="3"/>
  <c r="I94" i="3"/>
  <c r="H93" i="3"/>
  <c r="I111" i="3"/>
  <c r="H110" i="3"/>
  <c r="K105" i="3"/>
  <c r="J104" i="3"/>
  <c r="I103" i="3"/>
  <c r="H102" i="3"/>
  <c r="K97" i="3"/>
  <c r="J96" i="3"/>
  <c r="I95" i="3"/>
  <c r="H94" i="3"/>
  <c r="H111" i="3"/>
  <c r="K106" i="3"/>
  <c r="J105" i="3"/>
  <c r="I104" i="3"/>
  <c r="H103" i="3"/>
  <c r="K98" i="3"/>
  <c r="J97" i="3"/>
  <c r="I96" i="3"/>
  <c r="H95" i="3"/>
  <c r="K90" i="3"/>
  <c r="P451" i="2"/>
  <c r="P447" i="2"/>
  <c r="P443" i="2"/>
  <c r="P439" i="2"/>
  <c r="P435" i="2"/>
  <c r="P431" i="2"/>
  <c r="P427" i="2"/>
  <c r="P423" i="2"/>
  <c r="P397" i="2"/>
  <c r="P453" i="2"/>
  <c r="P437" i="2"/>
  <c r="P425" i="2"/>
  <c r="P449" i="2"/>
  <c r="P445" i="2"/>
  <c r="P454" i="2"/>
  <c r="P450" i="2"/>
  <c r="P446" i="2"/>
  <c r="P442" i="2"/>
  <c r="P438" i="2"/>
  <c r="P434" i="2"/>
  <c r="P430" i="2"/>
  <c r="P426" i="2"/>
  <c r="P422" i="2"/>
  <c r="P441" i="2"/>
  <c r="P433" i="2"/>
  <c r="P429" i="2"/>
  <c r="P440" i="2"/>
  <c r="P398" i="2"/>
  <c r="P444" i="2"/>
  <c r="P448" i="2"/>
  <c r="P452" i="2"/>
  <c r="P455" i="2"/>
  <c r="P424" i="2"/>
  <c r="P456" i="2"/>
  <c r="P436" i="2"/>
  <c r="P428" i="2"/>
  <c r="P400" i="2"/>
  <c r="P399" i="2"/>
  <c r="P432" i="2"/>
  <c r="P207" i="2"/>
  <c r="P206" i="2"/>
  <c r="P203" i="2"/>
  <c r="P202" i="2"/>
  <c r="P200" i="2"/>
  <c r="P199" i="2"/>
  <c r="P235" i="2"/>
  <c r="P231" i="2"/>
  <c r="P197" i="2"/>
  <c r="P196" i="2"/>
  <c r="P195" i="2"/>
  <c r="P229" i="2"/>
  <c r="P219" i="2"/>
  <c r="P230" i="2"/>
  <c r="P234" i="2"/>
  <c r="P227" i="2"/>
  <c r="P178" i="2"/>
  <c r="P174" i="2"/>
  <c r="P211" i="2"/>
  <c r="P166" i="2"/>
  <c r="P246" i="2"/>
  <c r="P243" i="2"/>
  <c r="P177" i="2"/>
  <c r="P168" i="2"/>
  <c r="P172" i="2"/>
  <c r="P223" i="2"/>
  <c r="P215" i="2"/>
  <c r="P173" i="2"/>
  <c r="P180" i="2"/>
  <c r="P164" i="2"/>
  <c r="P241" i="2"/>
  <c r="P244" i="2"/>
  <c r="P217" i="2"/>
  <c r="P233" i="2"/>
  <c r="P212" i="2"/>
  <c r="P237" i="2"/>
  <c r="P225" i="2"/>
  <c r="P222" i="2"/>
  <c r="P226" i="2"/>
  <c r="P198" i="2"/>
  <c r="P232" i="2"/>
  <c r="P218" i="2"/>
  <c r="P242" i="2"/>
  <c r="P175" i="2"/>
  <c r="P169" i="2"/>
  <c r="P204" i="2"/>
  <c r="P224" i="2"/>
  <c r="P236" i="2"/>
  <c r="P208" i="2"/>
  <c r="P201" i="2"/>
  <c r="P167" i="2"/>
  <c r="P245" i="2"/>
  <c r="P210" i="2"/>
  <c r="P216" i="2"/>
  <c r="P238" i="2"/>
  <c r="P205" i="2"/>
  <c r="P176" i="2"/>
  <c r="P171" i="2"/>
  <c r="P228" i="2"/>
  <c r="P221" i="2"/>
  <c r="P165" i="2"/>
  <c r="P170" i="2"/>
  <c r="P214" i="2"/>
  <c r="P179" i="2"/>
  <c r="P213" i="2"/>
  <c r="P220" i="2"/>
  <c r="P393" i="2"/>
  <c r="P272" i="2"/>
  <c r="P392" i="2"/>
  <c r="P273" i="2"/>
  <c r="P240" i="2"/>
  <c r="P636" i="2"/>
  <c r="P637" i="2"/>
  <c r="P192" i="2"/>
  <c r="AO3" i="3"/>
  <c r="P391" i="2"/>
  <c r="P25" i="2"/>
  <c r="P7" i="2"/>
  <c r="P91" i="2"/>
  <c r="P78" i="2"/>
  <c r="P76" i="2"/>
  <c r="P87" i="2"/>
  <c r="P75" i="2"/>
  <c r="P96" i="2"/>
  <c r="P83" i="2"/>
  <c r="P85" i="2"/>
  <c r="P92" i="2"/>
  <c r="P79" i="2"/>
  <c r="P89" i="2"/>
  <c r="P88" i="2"/>
  <c r="P94" i="2"/>
  <c r="P93" i="2"/>
  <c r="P84" i="2"/>
  <c r="P90" i="2"/>
  <c r="P77" i="2"/>
  <c r="P80" i="2"/>
  <c r="P86" i="2"/>
  <c r="P81" i="2"/>
  <c r="P95" i="2"/>
  <c r="P82" i="2"/>
  <c r="P146" i="2"/>
  <c r="P73" i="2"/>
  <c r="P141" i="2"/>
  <c r="P145" i="2"/>
  <c r="P144" i="2"/>
  <c r="P140" i="2"/>
  <c r="P142" i="2"/>
  <c r="P143" i="2"/>
  <c r="P67" i="2"/>
  <c r="P71" i="2"/>
  <c r="P69" i="2"/>
  <c r="P70" i="2"/>
  <c r="P72" i="2"/>
  <c r="P68" i="2"/>
  <c r="P42" i="2"/>
  <c r="P66" i="2"/>
  <c r="P62" i="2"/>
  <c r="P58" i="2"/>
  <c r="P54" i="2"/>
  <c r="P50" i="2"/>
  <c r="P46" i="2"/>
  <c r="P53" i="2"/>
  <c r="P49" i="2"/>
  <c r="P45" i="2"/>
  <c r="P55" i="2"/>
  <c r="P51" i="2"/>
  <c r="P43" i="2"/>
  <c r="P65" i="2"/>
  <c r="P61" i="2"/>
  <c r="P57" i="2"/>
  <c r="P44" i="2"/>
  <c r="P64" i="2"/>
  <c r="P60" i="2"/>
  <c r="P56" i="2"/>
  <c r="P52" i="2"/>
  <c r="P48" i="2"/>
  <c r="P63" i="2"/>
  <c r="P59" i="2"/>
  <c r="P47" i="2"/>
  <c r="P40" i="2"/>
  <c r="P41" i="2"/>
  <c r="P74" i="2"/>
  <c r="V165" i="3"/>
  <c r="U165" i="3"/>
  <c r="V150" i="3"/>
  <c r="V155" i="3"/>
  <c r="U155" i="3"/>
  <c r="V160" i="3"/>
  <c r="P247" i="2"/>
  <c r="P602" i="2"/>
  <c r="P603" i="2"/>
  <c r="P36" i="2"/>
  <c r="P147" i="2"/>
  <c r="P23" i="2"/>
  <c r="P24" i="2"/>
  <c r="P6" i="2"/>
  <c r="P37" i="2"/>
  <c r="P150" i="2"/>
  <c r="P193" i="2"/>
  <c r="P191" i="2"/>
  <c r="P163" i="2"/>
  <c r="P652" i="2"/>
  <c r="P648" i="2"/>
  <c r="P644" i="2"/>
  <c r="P640" i="2"/>
  <c r="P653" i="2"/>
  <c r="P649" i="2"/>
  <c r="P645" i="2"/>
  <c r="P641" i="2"/>
  <c r="P137" i="2"/>
  <c r="P646" i="2"/>
  <c r="P135" i="2"/>
  <c r="P134" i="2"/>
  <c r="P642" i="2"/>
  <c r="P133" i="2"/>
  <c r="P138" i="2"/>
  <c r="P555" i="2"/>
  <c r="P654" i="2"/>
  <c r="P650" i="2"/>
  <c r="P466" i="2"/>
  <c r="P458" i="2"/>
  <c r="P298" i="2"/>
  <c r="P301" i="2"/>
  <c r="P467" i="2"/>
  <c r="P421" i="2"/>
  <c r="P302" i="2"/>
  <c r="P297" i="2"/>
  <c r="P290" i="2"/>
  <c r="P278" i="2"/>
  <c r="P292" i="2"/>
  <c r="P281" i="2"/>
  <c r="P299" i="2"/>
  <c r="P294" i="2"/>
  <c r="P282" i="2"/>
  <c r="P280" i="2"/>
  <c r="P289" i="2"/>
  <c r="P285" i="2"/>
  <c r="P287" i="2"/>
  <c r="P139" i="2"/>
  <c r="P38" i="2"/>
  <c r="P284" i="2"/>
  <c r="P279" i="2"/>
  <c r="P296" i="2"/>
  <c r="P288" i="2"/>
  <c r="P136" i="2"/>
  <c r="P655" i="2"/>
  <c r="P465" i="2"/>
  <c r="P283" i="2"/>
  <c r="P295" i="2"/>
  <c r="P469" i="2"/>
  <c r="P601" i="2"/>
  <c r="P639" i="2"/>
  <c r="P300" i="2"/>
  <c r="P286" i="2"/>
  <c r="P643" i="2"/>
  <c r="P647" i="2"/>
  <c r="P633" i="2"/>
  <c r="P632" i="2"/>
  <c r="P651" i="2"/>
  <c r="P293" i="2"/>
  <c r="P459" i="2"/>
  <c r="P464" i="2"/>
  <c r="P291" i="2"/>
  <c r="P161" i="2"/>
  <c r="P160" i="2"/>
  <c r="P162" i="2"/>
  <c r="P149" i="2"/>
  <c r="P190" i="2"/>
  <c r="P188" i="2"/>
  <c r="P187" i="2"/>
  <c r="P183" i="2"/>
  <c r="P185" i="2"/>
  <c r="P189" i="2"/>
  <c r="P186" i="2"/>
  <c r="P496" i="2"/>
  <c r="P495" i="2"/>
  <c r="P497" i="2"/>
  <c r="P498" i="2"/>
  <c r="P4" i="2"/>
  <c r="P262" i="2"/>
  <c r="P414" i="2"/>
  <c r="P261" i="2"/>
  <c r="P263" i="2"/>
  <c r="P184" i="2"/>
  <c r="P153" i="2"/>
  <c r="P182" i="2"/>
  <c r="P158" i="2"/>
  <c r="P154" i="2"/>
  <c r="P156" i="2"/>
  <c r="P155" i="2"/>
  <c r="V145" i="3"/>
  <c r="Z166" i="3"/>
  <c r="U166" i="3" s="1"/>
  <c r="Y149" i="3"/>
  <c r="N3" i="3"/>
  <c r="K3" i="1"/>
  <c r="W155" i="3"/>
  <c r="F47" i="3"/>
  <c r="G65" i="3"/>
  <c r="G56" i="3"/>
  <c r="G67" i="3"/>
  <c r="G59" i="3"/>
  <c r="G60" i="3"/>
  <c r="G63" i="3"/>
  <c r="G68" i="3"/>
  <c r="G61" i="3"/>
  <c r="G64" i="3"/>
  <c r="G57" i="3"/>
  <c r="G66" i="3"/>
  <c r="G58" i="3"/>
  <c r="G71" i="3"/>
  <c r="G55" i="3"/>
  <c r="G110" i="3"/>
  <c r="G109" i="3"/>
  <c r="G106" i="3"/>
  <c r="G53" i="3"/>
  <c r="G62" i="3"/>
  <c r="Y147" i="3"/>
  <c r="Y153" i="3"/>
  <c r="Y154" i="3"/>
  <c r="Y157" i="3"/>
  <c r="X160" i="3"/>
  <c r="Y158" i="3"/>
  <c r="Y159" i="3"/>
  <c r="F62" i="3"/>
  <c r="F23" i="3"/>
  <c r="X150" i="3"/>
  <c r="F49" i="3"/>
  <c r="F81" i="3"/>
  <c r="Y146" i="3"/>
  <c r="X155" i="3"/>
  <c r="X165" i="3"/>
  <c r="X145" i="3"/>
  <c r="Y164" i="3"/>
  <c r="S164" i="3" s="1"/>
  <c r="Y148" i="3"/>
  <c r="W160" i="3"/>
  <c r="Y151" i="3"/>
  <c r="Y156" i="3"/>
  <c r="Y152" i="3"/>
  <c r="F37" i="3"/>
  <c r="F61" i="3"/>
  <c r="F8" i="3"/>
  <c r="Y143" i="3"/>
  <c r="F79" i="3"/>
  <c r="Y161" i="3"/>
  <c r="S161" i="3" s="1"/>
  <c r="Y141" i="3"/>
  <c r="W150" i="3"/>
  <c r="F9" i="3"/>
  <c r="Y162" i="3"/>
  <c r="W165" i="3"/>
  <c r="F89" i="3"/>
  <c r="F67" i="3"/>
  <c r="F36" i="3"/>
  <c r="F39" i="3"/>
  <c r="F30" i="3"/>
  <c r="F15" i="3"/>
  <c r="F20" i="3"/>
  <c r="Y144" i="3"/>
  <c r="J11" i="3"/>
  <c r="F54" i="3"/>
  <c r="F24" i="3"/>
  <c r="F12" i="3"/>
  <c r="F33" i="3"/>
  <c r="F82" i="3"/>
  <c r="F72" i="3"/>
  <c r="F87" i="3"/>
  <c r="Y163" i="3"/>
  <c r="F13" i="3"/>
  <c r="Y2" i="3"/>
  <c r="F3" i="3"/>
  <c r="F53" i="3"/>
  <c r="F78" i="3"/>
  <c r="F38" i="3"/>
  <c r="F19" i="3"/>
  <c r="F76" i="3"/>
  <c r="F27" i="3"/>
  <c r="F88" i="3"/>
  <c r="F58" i="3"/>
  <c r="F75" i="3"/>
  <c r="X204" i="3"/>
  <c r="F59" i="3"/>
  <c r="F25" i="3"/>
  <c r="F63" i="3"/>
  <c r="F56" i="3"/>
  <c r="F7" i="3"/>
  <c r="F29" i="3"/>
  <c r="F17" i="3"/>
  <c r="Y142" i="3"/>
  <c r="F66" i="3"/>
  <c r="F28" i="3"/>
  <c r="F10" i="3"/>
  <c r="F21" i="3"/>
  <c r="K46" i="3"/>
  <c r="F4" i="3"/>
  <c r="F31" i="3"/>
  <c r="F18" i="3"/>
  <c r="F80" i="3"/>
  <c r="F85" i="3"/>
  <c r="F73" i="3"/>
  <c r="F55" i="3"/>
  <c r="F5" i="3"/>
  <c r="F11" i="3"/>
  <c r="F40" i="3"/>
  <c r="F35" i="3"/>
  <c r="F16" i="3"/>
  <c r="F41" i="3"/>
  <c r="F57" i="3"/>
  <c r="F44" i="3"/>
  <c r="F84" i="3"/>
  <c r="F6" i="3"/>
  <c r="F43" i="3"/>
  <c r="F51" i="3"/>
  <c r="F48" i="3"/>
  <c r="F34" i="3"/>
  <c r="F52" i="3"/>
  <c r="F50" i="3"/>
  <c r="I11" i="3"/>
  <c r="H11" i="3"/>
  <c r="F45" i="3"/>
  <c r="F71" i="3"/>
  <c r="F86" i="3"/>
  <c r="K11" i="3"/>
  <c r="H46" i="3"/>
  <c r="F77" i="3"/>
  <c r="F32" i="3"/>
  <c r="F46" i="3"/>
  <c r="F60" i="3"/>
  <c r="F26" i="3"/>
  <c r="F64" i="3"/>
  <c r="F22" i="3"/>
  <c r="F68" i="3"/>
  <c r="F83" i="3"/>
  <c r="F14" i="3"/>
  <c r="F74" i="3"/>
  <c r="F70" i="3"/>
  <c r="F65" i="3"/>
  <c r="F42" i="3"/>
  <c r="F69" i="3"/>
  <c r="J14" i="3"/>
  <c r="I14" i="3"/>
  <c r="I16" i="3"/>
  <c r="K16" i="3"/>
  <c r="J16" i="3"/>
  <c r="J46" i="3"/>
  <c r="K45" i="3"/>
  <c r="I46" i="3"/>
  <c r="H16" i="3"/>
  <c r="K14" i="3"/>
  <c r="H14" i="3"/>
  <c r="H10" i="3"/>
  <c r="K12" i="3"/>
  <c r="H12" i="3"/>
  <c r="I80" i="3"/>
  <c r="H27" i="3"/>
  <c r="I34" i="3"/>
  <c r="I29" i="3"/>
  <c r="I36" i="3"/>
  <c r="J19" i="3"/>
  <c r="K19" i="3"/>
  <c r="H19" i="3"/>
  <c r="K77" i="3"/>
  <c r="K29" i="3"/>
  <c r="J47" i="3"/>
  <c r="H41" i="3"/>
  <c r="J12" i="3"/>
  <c r="H84" i="3"/>
  <c r="I45" i="3"/>
  <c r="H42" i="3"/>
  <c r="J29" i="3"/>
  <c r="I32" i="3"/>
  <c r="I30" i="3"/>
  <c r="H36" i="3"/>
  <c r="H51" i="3"/>
  <c r="J80" i="3"/>
  <c r="J8" i="3"/>
  <c r="K86" i="3"/>
  <c r="I17" i="3"/>
  <c r="I82" i="3"/>
  <c r="K69" i="3"/>
  <c r="J73" i="3"/>
  <c r="H25" i="3"/>
  <c r="H4" i="3"/>
  <c r="H13" i="3"/>
  <c r="I48" i="3"/>
  <c r="H6" i="3"/>
  <c r="I61" i="3"/>
  <c r="H3" i="3"/>
  <c r="K27" i="3"/>
  <c r="H75" i="3"/>
  <c r="I24" i="3"/>
  <c r="I41" i="3"/>
  <c r="H18" i="3"/>
  <c r="J31" i="3"/>
  <c r="K4" i="3"/>
  <c r="K74" i="3"/>
  <c r="J41" i="3"/>
  <c r="K32" i="3"/>
  <c r="K10" i="3"/>
  <c r="I12" i="3"/>
  <c r="J3" i="3"/>
  <c r="H45" i="3"/>
  <c r="K31" i="3"/>
  <c r="K75" i="3"/>
  <c r="H34" i="3"/>
  <c r="I89" i="3"/>
  <c r="I42" i="3"/>
  <c r="I76" i="3"/>
  <c r="K34" i="3"/>
  <c r="K60" i="3"/>
  <c r="H60" i="3"/>
  <c r="J40" i="3"/>
  <c r="J34" i="3"/>
  <c r="I63" i="3"/>
  <c r="H31" i="3"/>
  <c r="H52" i="3"/>
  <c r="H32" i="3"/>
  <c r="K22" i="3"/>
  <c r="I10" i="3"/>
  <c r="J32" i="3"/>
  <c r="I19" i="3"/>
  <c r="I31" i="3"/>
  <c r="K36" i="3"/>
  <c r="H29" i="3"/>
  <c r="J36" i="3"/>
  <c r="I27" i="3"/>
  <c r="J61" i="3"/>
  <c r="K35" i="3"/>
  <c r="J62" i="3"/>
  <c r="I73" i="3"/>
  <c r="J45" i="3"/>
  <c r="J27" i="3"/>
  <c r="H35" i="3"/>
  <c r="I49" i="3"/>
  <c r="K41" i="3"/>
  <c r="I86" i="3"/>
  <c r="K42" i="3"/>
  <c r="I47" i="3"/>
  <c r="J42" i="3"/>
  <c r="J10" i="3"/>
  <c r="K57" i="3"/>
  <c r="I38" i="3"/>
  <c r="I35" i="3"/>
  <c r="K8" i="3"/>
  <c r="J59" i="3"/>
  <c r="H79" i="3"/>
  <c r="K62" i="3"/>
  <c r="H38" i="3"/>
  <c r="H28" i="3"/>
  <c r="I62" i="3"/>
  <c r="I33" i="3"/>
  <c r="H77" i="3"/>
  <c r="H47" i="3"/>
  <c r="H40" i="3"/>
  <c r="I67" i="3"/>
  <c r="J24" i="3"/>
  <c r="H15" i="3"/>
  <c r="H66" i="3"/>
  <c r="H80" i="3"/>
  <c r="J75" i="3"/>
  <c r="J55" i="3"/>
  <c r="I6" i="3"/>
  <c r="I55" i="3"/>
  <c r="I87" i="3"/>
  <c r="H9" i="3"/>
  <c r="K5" i="3"/>
  <c r="H63" i="3"/>
  <c r="I50" i="3"/>
  <c r="I3" i="3"/>
  <c r="K23" i="3"/>
  <c r="J26" i="3"/>
  <c r="H7" i="3"/>
  <c r="J22" i="3"/>
  <c r="I8" i="3"/>
  <c r="K49" i="3"/>
  <c r="H69" i="3"/>
  <c r="I60" i="3"/>
  <c r="I9" i="3"/>
  <c r="K25" i="3"/>
  <c r="K88" i="3"/>
  <c r="J66" i="3"/>
  <c r="H37" i="3"/>
  <c r="I57" i="3"/>
  <c r="K43" i="3"/>
  <c r="I54" i="3"/>
  <c r="I71" i="3"/>
  <c r="J84" i="3"/>
  <c r="J50" i="3"/>
  <c r="K37" i="3"/>
  <c r="J4" i="3"/>
  <c r="J68" i="3"/>
  <c r="H67" i="3"/>
  <c r="I44" i="3"/>
  <c r="K44" i="3"/>
  <c r="H83" i="3"/>
  <c r="J89" i="3"/>
  <c r="H26" i="3"/>
  <c r="K64" i="3"/>
  <c r="J17" i="3"/>
  <c r="I20" i="3"/>
  <c r="H64" i="3"/>
  <c r="H49" i="3"/>
  <c r="J44" i="3"/>
  <c r="K15" i="3"/>
  <c r="J39" i="3"/>
  <c r="H43" i="3"/>
  <c r="K20" i="3"/>
  <c r="K21" i="3"/>
  <c r="I52" i="3"/>
  <c r="K55" i="3"/>
  <c r="K71" i="3"/>
  <c r="H39" i="3"/>
  <c r="H58" i="3"/>
  <c r="J81" i="3"/>
  <c r="J52" i="3"/>
  <c r="K28" i="3"/>
  <c r="H8" i="3"/>
  <c r="K38" i="3"/>
  <c r="H76" i="3"/>
  <c r="H88" i="3"/>
  <c r="J76" i="3"/>
  <c r="J79" i="3"/>
  <c r="I83" i="3"/>
  <c r="K67" i="3"/>
  <c r="H20" i="3"/>
  <c r="H50" i="3"/>
  <c r="I28" i="3"/>
  <c r="J64" i="3"/>
  <c r="J28" i="3"/>
  <c r="K82" i="3"/>
  <c r="I64" i="3"/>
  <c r="H74" i="3"/>
  <c r="J53" i="3"/>
  <c r="K6" i="3"/>
  <c r="J82" i="3"/>
  <c r="H78" i="3"/>
  <c r="J49" i="3"/>
  <c r="K61" i="3"/>
  <c r="H61" i="3"/>
  <c r="K79" i="3"/>
  <c r="H89" i="3"/>
  <c r="J77" i="3"/>
  <c r="J48" i="3"/>
  <c r="H82" i="3"/>
  <c r="I26" i="3"/>
  <c r="J63" i="3"/>
  <c r="K47" i="3"/>
  <c r="J13" i="3"/>
  <c r="H87" i="3"/>
  <c r="J78" i="3"/>
  <c r="J58" i="3"/>
  <c r="K18" i="3"/>
  <c r="I81" i="3"/>
  <c r="J65" i="3"/>
  <c r="J85" i="3"/>
  <c r="I22" i="3"/>
  <c r="I78" i="3"/>
  <c r="I25" i="3"/>
  <c r="H81" i="3"/>
  <c r="I75" i="3"/>
  <c r="K39" i="3"/>
  <c r="J67" i="3"/>
  <c r="I84" i="3"/>
  <c r="H57" i="3"/>
  <c r="K84" i="3"/>
  <c r="J30" i="3"/>
  <c r="I13" i="3"/>
  <c r="H56" i="3"/>
  <c r="J72" i="3"/>
  <c r="K73" i="3"/>
  <c r="K40" i="3"/>
  <c r="K66" i="3"/>
  <c r="I53" i="3"/>
  <c r="J15" i="3"/>
  <c r="K52" i="3"/>
  <c r="I68" i="3"/>
  <c r="K63" i="3"/>
  <c r="H70" i="3"/>
  <c r="J25" i="3"/>
  <c r="H68" i="3"/>
  <c r="J33" i="3"/>
  <c r="H44" i="3"/>
  <c r="J18" i="3"/>
  <c r="J86" i="3"/>
  <c r="J7" i="3"/>
  <c r="K24" i="3"/>
  <c r="J87" i="3"/>
  <c r="J21" i="3"/>
  <c r="I4" i="3"/>
  <c r="I70" i="3"/>
  <c r="I21" i="3"/>
  <c r="I43" i="3"/>
  <c r="J5" i="3"/>
  <c r="J57" i="3"/>
  <c r="H62" i="3"/>
  <c r="H72" i="3"/>
  <c r="K81" i="3"/>
  <c r="I56" i="3"/>
  <c r="K56" i="3"/>
  <c r="I72" i="3"/>
  <c r="H59" i="3"/>
  <c r="H23" i="3"/>
  <c r="H17" i="3"/>
  <c r="I5" i="3"/>
  <c r="I85" i="3"/>
  <c r="K72" i="3"/>
  <c r="J69" i="3"/>
  <c r="J51" i="3"/>
  <c r="J71" i="3"/>
  <c r="K26" i="3"/>
  <c r="K70" i="3"/>
  <c r="I18" i="3"/>
  <c r="K3" i="3"/>
  <c r="L3" i="3" s="1"/>
  <c r="H86" i="3"/>
  <c r="K33" i="3"/>
  <c r="H65" i="3"/>
  <c r="H53" i="3"/>
  <c r="K7" i="3"/>
  <c r="H55" i="3"/>
  <c r="H71" i="3"/>
  <c r="J60" i="3"/>
  <c r="J6" i="3"/>
  <c r="H73" i="3"/>
  <c r="J56" i="3"/>
  <c r="J38" i="3"/>
  <c r="K51" i="3"/>
  <c r="I88" i="3"/>
  <c r="I79" i="3"/>
  <c r="K58" i="3"/>
  <c r="K85" i="3"/>
  <c r="H22" i="3"/>
  <c r="K59" i="3"/>
  <c r="J35" i="3"/>
  <c r="K13" i="3"/>
  <c r="K89" i="3"/>
  <c r="K65" i="3"/>
  <c r="I58" i="3"/>
  <c r="J37" i="3"/>
  <c r="H24" i="3"/>
  <c r="I23" i="3"/>
  <c r="K80" i="3"/>
  <c r="K54" i="3"/>
  <c r="K76" i="3"/>
  <c r="K68" i="3"/>
  <c r="J88" i="3"/>
  <c r="J23" i="3"/>
  <c r="I7" i="3"/>
  <c r="H33" i="3"/>
  <c r="K87" i="3"/>
  <c r="K78" i="3"/>
  <c r="K48" i="3"/>
  <c r="I65" i="3"/>
  <c r="H30" i="3"/>
  <c r="I77" i="3"/>
  <c r="H54" i="3"/>
  <c r="H5" i="3"/>
  <c r="J20" i="3"/>
  <c r="I39" i="3"/>
  <c r="H48" i="3"/>
  <c r="J54" i="3"/>
  <c r="H21" i="3"/>
  <c r="I59" i="3"/>
  <c r="I37" i="3"/>
  <c r="H85" i="3"/>
  <c r="I66" i="3"/>
  <c r="J74" i="3"/>
  <c r="I74" i="3"/>
  <c r="K53" i="3"/>
  <c r="K17" i="3"/>
  <c r="K50" i="3"/>
  <c r="J9" i="3"/>
  <c r="K83" i="3"/>
  <c r="I51" i="3"/>
  <c r="J83" i="3"/>
  <c r="J70" i="3"/>
  <c r="K30" i="3"/>
  <c r="I15" i="3"/>
  <c r="I69" i="3"/>
  <c r="I40" i="3"/>
  <c r="K9" i="3"/>
  <c r="J43" i="3"/>
  <c r="M63" i="3"/>
  <c r="N34" i="3"/>
  <c r="M8" i="3"/>
  <c r="M31" i="3"/>
  <c r="M34" i="3"/>
  <c r="N8" i="3"/>
  <c r="M11" i="3"/>
  <c r="N82" i="3"/>
  <c r="N5" i="3"/>
  <c r="N25" i="3"/>
  <c r="M58" i="3"/>
  <c r="M29" i="3"/>
  <c r="N37" i="3"/>
  <c r="M5" i="3"/>
  <c r="N41" i="3"/>
  <c r="M22" i="3"/>
  <c r="N63" i="3"/>
  <c r="N13" i="3"/>
  <c r="N21" i="3"/>
  <c r="M39" i="3"/>
  <c r="M52" i="3"/>
  <c r="N12" i="3"/>
  <c r="N66" i="3"/>
  <c r="M21" i="3"/>
  <c r="M70" i="3"/>
  <c r="M35" i="3"/>
  <c r="N52" i="3"/>
  <c r="N15" i="3"/>
  <c r="N57" i="3"/>
  <c r="M47" i="3"/>
  <c r="M18" i="3"/>
  <c r="N24" i="3"/>
  <c r="M17" i="3"/>
  <c r="M85" i="3"/>
  <c r="N58" i="3"/>
  <c r="M51" i="3"/>
  <c r="N74" i="3"/>
  <c r="N71" i="3"/>
  <c r="M16" i="3"/>
  <c r="M15" i="3"/>
  <c r="N38" i="3"/>
  <c r="N48" i="3"/>
  <c r="M50" i="3"/>
  <c r="N80" i="3"/>
  <c r="N16" i="3"/>
  <c r="N49" i="3"/>
  <c r="N18" i="3"/>
  <c r="N27" i="3"/>
  <c r="N60" i="3"/>
  <c r="M75" i="3"/>
  <c r="M10" i="3"/>
  <c r="M30" i="3"/>
  <c r="M49" i="3"/>
  <c r="N30" i="3"/>
  <c r="M83" i="3"/>
  <c r="N28" i="3"/>
  <c r="M55" i="3"/>
  <c r="N20" i="3"/>
  <c r="M67" i="3"/>
  <c r="M37" i="3"/>
  <c r="M12" i="3"/>
  <c r="M59" i="3"/>
  <c r="N78" i="3"/>
  <c r="N54" i="3"/>
  <c r="N26" i="3"/>
  <c r="N17" i="3"/>
  <c r="N47" i="3"/>
  <c r="M20" i="3"/>
  <c r="N81" i="3"/>
  <c r="N76" i="3"/>
  <c r="N7" i="3"/>
  <c r="N83" i="3"/>
  <c r="N40" i="3"/>
  <c r="N87" i="3"/>
  <c r="M54" i="3"/>
  <c r="N29" i="3"/>
  <c r="N77" i="3"/>
  <c r="N23" i="3"/>
  <c r="N9" i="3"/>
  <c r="N61" i="3"/>
  <c r="N62" i="3"/>
  <c r="M82" i="3"/>
  <c r="M60" i="3"/>
  <c r="N44" i="3"/>
  <c r="M13" i="3"/>
  <c r="M64" i="3"/>
  <c r="M6" i="3"/>
  <c r="M80" i="3"/>
  <c r="M78" i="3"/>
  <c r="N14" i="3"/>
  <c r="M76" i="3"/>
  <c r="N56" i="3"/>
  <c r="M3" i="3"/>
  <c r="M73" i="3"/>
  <c r="N33" i="3"/>
  <c r="N53" i="3"/>
  <c r="N19" i="3"/>
  <c r="N39" i="3"/>
  <c r="N43" i="3"/>
  <c r="M28" i="3"/>
  <c r="M38" i="3"/>
  <c r="N84" i="3"/>
  <c r="N46" i="3"/>
  <c r="M4" i="3"/>
  <c r="N86" i="3"/>
  <c r="M66" i="3"/>
  <c r="M79" i="3"/>
  <c r="N79" i="3"/>
  <c r="N32" i="3"/>
  <c r="M14" i="3"/>
  <c r="N72" i="3"/>
  <c r="M7" i="3"/>
  <c r="N67" i="3"/>
  <c r="N4" i="3"/>
  <c r="N65" i="3"/>
  <c r="N75" i="3"/>
  <c r="M45" i="3"/>
  <c r="M42" i="3"/>
  <c r="M27" i="3"/>
  <c r="N73" i="3"/>
  <c r="M71" i="3"/>
  <c r="M74" i="3"/>
  <c r="M86" i="3"/>
  <c r="N10" i="3"/>
  <c r="N22" i="3"/>
  <c r="N11" i="3"/>
  <c r="M23" i="3"/>
  <c r="N69" i="3"/>
  <c r="N50" i="3"/>
  <c r="M77" i="3"/>
  <c r="M19" i="3"/>
  <c r="M48" i="3"/>
  <c r="M41" i="3"/>
  <c r="M24" i="3"/>
  <c r="N85" i="3"/>
  <c r="N6" i="3"/>
  <c r="M9" i="3"/>
  <c r="M62" i="3"/>
  <c r="N89" i="3"/>
  <c r="M65" i="3"/>
  <c r="N70" i="3"/>
  <c r="M56" i="3"/>
  <c r="N55" i="3"/>
  <c r="M25" i="3"/>
  <c r="N51" i="3"/>
  <c r="M87" i="3"/>
  <c r="N68" i="3"/>
  <c r="M88" i="3"/>
  <c r="M43" i="3"/>
  <c r="M32" i="3"/>
  <c r="M36" i="3"/>
  <c r="N64" i="3"/>
  <c r="N59" i="3"/>
  <c r="M84" i="3"/>
  <c r="M44" i="3"/>
  <c r="N42" i="3"/>
  <c r="N88" i="3"/>
  <c r="M26" i="3"/>
  <c r="M40" i="3"/>
  <c r="M81" i="3"/>
  <c r="N31" i="3"/>
  <c r="M46" i="3"/>
  <c r="M33" i="3"/>
  <c r="N36" i="3"/>
  <c r="M68" i="3"/>
  <c r="M53" i="3"/>
  <c r="M57" i="3"/>
  <c r="M89" i="3"/>
  <c r="M61" i="3"/>
  <c r="N35" i="3"/>
  <c r="N45" i="3"/>
  <c r="M72" i="3"/>
  <c r="M69" i="3"/>
  <c r="Y327" i="3"/>
  <c r="L90" i="3" l="1"/>
  <c r="L106" i="3"/>
  <c r="G69" i="3"/>
  <c r="G108" i="3"/>
  <c r="G91" i="3"/>
  <c r="G96" i="3"/>
  <c r="G105" i="3"/>
  <c r="G97" i="3"/>
  <c r="G107" i="3"/>
  <c r="G90" i="3"/>
  <c r="G104" i="3"/>
  <c r="L105" i="3"/>
  <c r="L97" i="3"/>
  <c r="L91" i="3"/>
  <c r="L107" i="3"/>
  <c r="L98" i="3"/>
  <c r="L100" i="3"/>
  <c r="L104" i="3"/>
  <c r="L95" i="3"/>
  <c r="L111" i="3"/>
  <c r="L102" i="3"/>
  <c r="L93" i="3"/>
  <c r="L109" i="3"/>
  <c r="L99" i="3"/>
  <c r="L92" i="3"/>
  <c r="L108" i="3"/>
  <c r="L96" i="3"/>
  <c r="L103" i="3"/>
  <c r="L94" i="3"/>
  <c r="L110" i="3"/>
  <c r="L101" i="3"/>
  <c r="S72" i="3"/>
  <c r="S76" i="3"/>
  <c r="S79" i="3"/>
  <c r="S84" i="3"/>
  <c r="S75" i="3"/>
  <c r="S77" i="3"/>
  <c r="S81" i="3"/>
  <c r="S78" i="3"/>
  <c r="S74" i="3"/>
  <c r="S90" i="3"/>
  <c r="S83" i="3"/>
  <c r="S71" i="3"/>
  <c r="S11" i="3"/>
  <c r="S91" i="3"/>
  <c r="S82" i="3"/>
  <c r="S88" i="3"/>
  <c r="S73" i="3"/>
  <c r="S80" i="3"/>
  <c r="S89" i="3"/>
  <c r="S86" i="3"/>
  <c r="S85" i="3"/>
  <c r="S87" i="3"/>
  <c r="G70" i="3"/>
  <c r="S154" i="3"/>
  <c r="X166" i="3"/>
  <c r="X167" i="3" s="1"/>
  <c r="P1" i="2"/>
  <c r="Y206" i="3"/>
  <c r="B3" i="1" s="1"/>
  <c r="G54" i="3"/>
  <c r="Z167" i="3"/>
  <c r="V166" i="3"/>
  <c r="S163" i="3"/>
  <c r="S162" i="3"/>
  <c r="S149" i="3"/>
  <c r="S156" i="3"/>
  <c r="S158" i="3"/>
  <c r="S159" i="3"/>
  <c r="S157" i="3"/>
  <c r="G51" i="3"/>
  <c r="G50" i="3"/>
  <c r="G52" i="3"/>
  <c r="S153" i="3"/>
  <c r="S152" i="3"/>
  <c r="S151" i="3"/>
  <c r="S148" i="3"/>
  <c r="G49" i="3"/>
  <c r="G48" i="3"/>
  <c r="L77" i="3"/>
  <c r="S147" i="3"/>
  <c r="S146" i="3"/>
  <c r="L33" i="3"/>
  <c r="G45" i="3"/>
  <c r="G46" i="3"/>
  <c r="G73" i="3"/>
  <c r="AP3" i="3"/>
  <c r="G6" i="3" s="1"/>
  <c r="S3" i="3"/>
  <c r="L6" i="3"/>
  <c r="G41" i="3"/>
  <c r="L14" i="3"/>
  <c r="L12" i="3"/>
  <c r="L68" i="3"/>
  <c r="G87" i="3"/>
  <c r="G88" i="3"/>
  <c r="G74" i="3"/>
  <c r="G37" i="3"/>
  <c r="G86" i="3"/>
  <c r="G38" i="3"/>
  <c r="G81" i="3"/>
  <c r="G85" i="3"/>
  <c r="G84" i="3"/>
  <c r="G14" i="3"/>
  <c r="G10" i="3"/>
  <c r="G3" i="3"/>
  <c r="G25" i="3"/>
  <c r="G7" i="3"/>
  <c r="G8" i="3"/>
  <c r="G78" i="3"/>
  <c r="G77" i="3"/>
  <c r="G36" i="3"/>
  <c r="G76" i="3"/>
  <c r="G75" i="3"/>
  <c r="G80" i="3"/>
  <c r="G79" i="3"/>
  <c r="G12" i="3"/>
  <c r="G9" i="3"/>
  <c r="G11" i="3"/>
  <c r="G15" i="3"/>
  <c r="G5" i="3"/>
  <c r="G13" i="3"/>
  <c r="G82" i="3"/>
  <c r="G83" i="3"/>
  <c r="G39" i="3"/>
  <c r="G40" i="3"/>
  <c r="L38" i="3"/>
  <c r="S143" i="3"/>
  <c r="S144" i="3"/>
  <c r="S141" i="3"/>
  <c r="S142" i="3"/>
  <c r="C68" i="7"/>
  <c r="T165" i="2" s="1"/>
  <c r="C92" i="7"/>
  <c r="C90" i="7"/>
  <c r="T577" i="2" s="1"/>
  <c r="C88" i="7"/>
  <c r="C87" i="7"/>
  <c r="C86" i="7"/>
  <c r="C84" i="7"/>
  <c r="C83" i="7"/>
  <c r="C81" i="7"/>
  <c r="C79" i="7"/>
  <c r="C77" i="7"/>
  <c r="T3" i="2" s="1"/>
  <c r="C75" i="7"/>
  <c r="T473" i="2" s="1"/>
  <c r="C72" i="7"/>
  <c r="C69" i="7"/>
  <c r="C66" i="7"/>
  <c r="C64" i="7"/>
  <c r="C62" i="7"/>
  <c r="C60" i="7"/>
  <c r="T215" i="2" s="1"/>
  <c r="C58" i="7"/>
  <c r="C56" i="7"/>
  <c r="C54" i="7"/>
  <c r="C52" i="7"/>
  <c r="C49" i="7"/>
  <c r="C45" i="7"/>
  <c r="T638" i="2" s="1"/>
  <c r="C41" i="7"/>
  <c r="C39" i="7"/>
  <c r="C37" i="7"/>
  <c r="C36" i="7"/>
  <c r="C34" i="7"/>
  <c r="C31" i="7"/>
  <c r="C30" i="7"/>
  <c r="C27" i="7"/>
  <c r="C23" i="7"/>
  <c r="C21" i="7"/>
  <c r="C19" i="7"/>
  <c r="C16" i="7"/>
  <c r="C14" i="7"/>
  <c r="T617" i="2" s="1"/>
  <c r="C11" i="7"/>
  <c r="T430" i="2" s="1"/>
  <c r="C9" i="7"/>
  <c r="C7" i="7"/>
  <c r="C5" i="7"/>
  <c r="C91" i="7"/>
  <c r="C89" i="7"/>
  <c r="C85" i="7"/>
  <c r="C82" i="7"/>
  <c r="C80" i="7"/>
  <c r="C78" i="7"/>
  <c r="C76" i="7"/>
  <c r="C74" i="7"/>
  <c r="C73" i="7"/>
  <c r="C71" i="7"/>
  <c r="C70" i="7"/>
  <c r="C67" i="7"/>
  <c r="C65" i="7"/>
  <c r="C63" i="7"/>
  <c r="T202" i="2" s="1"/>
  <c r="C61" i="7"/>
  <c r="C59" i="7"/>
  <c r="C57" i="7"/>
  <c r="C55" i="7"/>
  <c r="C53" i="7"/>
  <c r="C51" i="7"/>
  <c r="C50" i="7"/>
  <c r="C48" i="7"/>
  <c r="C46" i="7"/>
  <c r="C44" i="7"/>
  <c r="T392" i="2" s="1"/>
  <c r="C42" i="7"/>
  <c r="C40" i="7"/>
  <c r="C38" i="7"/>
  <c r="C35" i="7"/>
  <c r="C33" i="7"/>
  <c r="T639" i="2" s="1"/>
  <c r="C29" i="7"/>
  <c r="C28" i="7"/>
  <c r="C26" i="7"/>
  <c r="C25" i="7"/>
  <c r="C22" i="7"/>
  <c r="C20" i="7"/>
  <c r="C18" i="7"/>
  <c r="C17" i="7"/>
  <c r="C12" i="7"/>
  <c r="T403" i="2" s="1"/>
  <c r="C10" i="7"/>
  <c r="C8" i="7"/>
  <c r="C6" i="7"/>
  <c r="C4" i="7"/>
  <c r="T332" i="2" s="1"/>
  <c r="C2" i="7"/>
  <c r="Y160" i="3"/>
  <c r="L73" i="3"/>
  <c r="Y150" i="3"/>
  <c r="Y155" i="3"/>
  <c r="L58" i="3"/>
  <c r="Y145" i="3"/>
  <c r="Y165" i="3"/>
  <c r="L46" i="3"/>
  <c r="J3" i="1"/>
  <c r="Y139" i="3"/>
  <c r="L11" i="3"/>
  <c r="L16" i="3"/>
  <c r="L22" i="3"/>
  <c r="L45" i="3"/>
  <c r="L59" i="3"/>
  <c r="L36" i="3"/>
  <c r="L80" i="3"/>
  <c r="L87" i="3"/>
  <c r="L27" i="3"/>
  <c r="L86" i="3"/>
  <c r="L18" i="3"/>
  <c r="L43" i="3"/>
  <c r="L75" i="3"/>
  <c r="L74" i="3"/>
  <c r="L48" i="3"/>
  <c r="L57" i="3"/>
  <c r="L29" i="3"/>
  <c r="L69" i="3"/>
  <c r="L50" i="3"/>
  <c r="L39" i="3"/>
  <c r="L26" i="3"/>
  <c r="L72" i="3"/>
  <c r="L8" i="3"/>
  <c r="L40" i="3"/>
  <c r="L51" i="3"/>
  <c r="L32" i="3"/>
  <c r="L19" i="3"/>
  <c r="L30" i="3"/>
  <c r="L88" i="3"/>
  <c r="L7" i="3"/>
  <c r="L82" i="3"/>
  <c r="L4" i="3"/>
  <c r="L42" i="3"/>
  <c r="L34" i="3"/>
  <c r="L76" i="3"/>
  <c r="L21" i="3"/>
  <c r="L41" i="3"/>
  <c r="L15" i="3"/>
  <c r="L66" i="3"/>
  <c r="L17" i="3"/>
  <c r="L85" i="3"/>
  <c r="L63" i="3"/>
  <c r="L53" i="3"/>
  <c r="L78" i="3"/>
  <c r="L44" i="3"/>
  <c r="L54" i="3"/>
  <c r="L60" i="3"/>
  <c r="L89" i="3"/>
  <c r="L70" i="3"/>
  <c r="L56" i="3"/>
  <c r="L52" i="3"/>
  <c r="L13" i="3"/>
  <c r="L47" i="3"/>
  <c r="L49" i="3"/>
  <c r="L67" i="3"/>
  <c r="L62" i="3"/>
  <c r="L35" i="3"/>
  <c r="L31" i="3"/>
  <c r="L84" i="3"/>
  <c r="L37" i="3"/>
  <c r="L24" i="3"/>
  <c r="L61" i="3"/>
  <c r="L83" i="3"/>
  <c r="L28" i="3"/>
  <c r="L10" i="3"/>
  <c r="L25" i="3"/>
  <c r="L55" i="3"/>
  <c r="L64" i="3"/>
  <c r="L9" i="3"/>
  <c r="L23" i="3"/>
  <c r="L5" i="3"/>
  <c r="L65" i="3"/>
  <c r="L81" i="3"/>
  <c r="L79" i="3"/>
  <c r="L71" i="3"/>
  <c r="L20" i="3"/>
  <c r="S4" i="3"/>
  <c r="S30" i="3"/>
  <c r="S8" i="3"/>
  <c r="S24" i="3"/>
  <c r="S64" i="3"/>
  <c r="S67" i="3"/>
  <c r="S59" i="3"/>
  <c r="S16" i="3"/>
  <c r="S35" i="3"/>
  <c r="S53" i="3"/>
  <c r="S47" i="3"/>
  <c r="S57" i="3"/>
  <c r="S110" i="3"/>
  <c r="S9" i="3"/>
  <c r="S40" i="3"/>
  <c r="S38" i="3"/>
  <c r="S32" i="3"/>
  <c r="S28" i="3"/>
  <c r="S6" i="3"/>
  <c r="S46" i="3"/>
  <c r="S29" i="3"/>
  <c r="S23" i="3"/>
  <c r="S107" i="3"/>
  <c r="S95" i="3"/>
  <c r="S12" i="3"/>
  <c r="S13" i="3"/>
  <c r="S34" i="3"/>
  <c r="S7" i="3"/>
  <c r="S5" i="3"/>
  <c r="S92" i="3"/>
  <c r="S70" i="3"/>
  <c r="S105" i="3"/>
  <c r="S36" i="3"/>
  <c r="S101" i="3"/>
  <c r="S50" i="3"/>
  <c r="S58" i="3"/>
  <c r="S39" i="3"/>
  <c r="S94" i="3"/>
  <c r="S33" i="3"/>
  <c r="S99" i="3"/>
  <c r="S98" i="3"/>
  <c r="S43" i="3"/>
  <c r="S18" i="3"/>
  <c r="S48" i="3"/>
  <c r="S52" i="3"/>
  <c r="S55" i="3"/>
  <c r="S19" i="3"/>
  <c r="S61" i="3"/>
  <c r="S97" i="3"/>
  <c r="S106" i="3"/>
  <c r="S96" i="3"/>
  <c r="S62" i="3"/>
  <c r="S17" i="3"/>
  <c r="S41" i="3"/>
  <c r="S103" i="3"/>
  <c r="S49" i="3"/>
  <c r="S69" i="3"/>
  <c r="S60" i="3"/>
  <c r="S21" i="3"/>
  <c r="S15" i="3"/>
  <c r="S31" i="3"/>
  <c r="S51" i="3"/>
  <c r="S63" i="3"/>
  <c r="S104" i="3"/>
  <c r="S20" i="3"/>
  <c r="S56" i="3"/>
  <c r="S54" i="3"/>
  <c r="S42" i="3"/>
  <c r="S102" i="3"/>
  <c r="S22" i="3"/>
  <c r="S93" i="3"/>
  <c r="S14" i="3"/>
  <c r="S44" i="3"/>
  <c r="S10" i="3"/>
  <c r="S65" i="3"/>
  <c r="S26" i="3"/>
  <c r="S27" i="3"/>
  <c r="S108" i="3"/>
  <c r="S111" i="3"/>
  <c r="S66" i="3"/>
  <c r="S109" i="3"/>
  <c r="S25" i="3"/>
  <c r="S68" i="3"/>
  <c r="S37" i="3"/>
  <c r="S45" i="3"/>
  <c r="S100" i="3"/>
  <c r="T200" i="2" l="1"/>
  <c r="T201" i="2"/>
  <c r="T197" i="2"/>
  <c r="T199" i="2"/>
  <c r="T65" i="2"/>
  <c r="T88" i="2"/>
  <c r="T301" i="2"/>
  <c r="T325" i="2"/>
  <c r="T225" i="2"/>
  <c r="T198" i="2"/>
  <c r="T26" i="2"/>
  <c r="T27" i="2"/>
  <c r="T453" i="2"/>
  <c r="T444" i="2"/>
  <c r="T449" i="2"/>
  <c r="T455" i="2"/>
  <c r="T423" i="2"/>
  <c r="T451" i="2"/>
  <c r="T296" i="2"/>
  <c r="T322" i="2"/>
  <c r="T74" i="2"/>
  <c r="T90" i="2"/>
  <c r="T300" i="2"/>
  <c r="T327" i="2"/>
  <c r="T73" i="2"/>
  <c r="T93" i="2"/>
  <c r="T66" i="2"/>
  <c r="T72" i="2"/>
  <c r="T439" i="2"/>
  <c r="T422" i="2"/>
  <c r="T564" i="2"/>
  <c r="T561" i="2"/>
  <c r="T75" i="2"/>
  <c r="T67" i="2"/>
  <c r="T438" i="2"/>
  <c r="T421" i="2"/>
  <c r="T435" i="2"/>
  <c r="T436" i="2"/>
  <c r="T427" i="2"/>
  <c r="T433" i="2"/>
  <c r="T425" i="2"/>
  <c r="T424" i="2"/>
  <c r="T562" i="2"/>
  <c r="T566" i="2"/>
  <c r="T558" i="2"/>
  <c r="T563" i="2"/>
  <c r="T286" i="2"/>
  <c r="T574" i="2"/>
  <c r="T556" i="2"/>
  <c r="T446" i="2"/>
  <c r="T454" i="2"/>
  <c r="T441" i="2"/>
  <c r="T442" i="2"/>
  <c r="T429" i="2"/>
  <c r="T445" i="2"/>
  <c r="T443" i="2"/>
  <c r="T428" i="2"/>
  <c r="T426" i="2"/>
  <c r="T432" i="2"/>
  <c r="T447" i="2"/>
  <c r="T440" i="2"/>
  <c r="T434" i="2"/>
  <c r="T450" i="2"/>
  <c r="T448" i="2"/>
  <c r="T431" i="2"/>
  <c r="T452" i="2"/>
  <c r="T323" i="2"/>
  <c r="T328" i="2"/>
  <c r="T329" i="2"/>
  <c r="T570" i="2"/>
  <c r="T576" i="2"/>
  <c r="T555" i="2"/>
  <c r="T557" i="2"/>
  <c r="T71" i="2"/>
  <c r="T94" i="2"/>
  <c r="T573" i="2"/>
  <c r="T560" i="2"/>
  <c r="T297" i="2"/>
  <c r="T330" i="2"/>
  <c r="T571" i="2"/>
  <c r="T572" i="2"/>
  <c r="T569" i="2"/>
  <c r="T559" i="2"/>
  <c r="T326" i="2"/>
  <c r="T565" i="2"/>
  <c r="T567" i="2"/>
  <c r="T568" i="2"/>
  <c r="T575" i="2"/>
  <c r="T320" i="2"/>
  <c r="T310" i="2"/>
  <c r="T57" i="2"/>
  <c r="T63" i="2"/>
  <c r="T360" i="2"/>
  <c r="T291" i="2"/>
  <c r="G26" i="3"/>
  <c r="T151" i="2"/>
  <c r="T295" i="2"/>
  <c r="T334" i="2"/>
  <c r="T308" i="2"/>
  <c r="T324" i="2"/>
  <c r="T316" i="2"/>
  <c r="T317" i="2"/>
  <c r="T219" i="2"/>
  <c r="T220" i="2"/>
  <c r="T58" i="2"/>
  <c r="T69" i="2"/>
  <c r="T174" i="2"/>
  <c r="G44" i="3"/>
  <c r="T314" i="2"/>
  <c r="T315" i="2"/>
  <c r="T313" i="2"/>
  <c r="T304" i="2"/>
  <c r="T52" i="2"/>
  <c r="T60" i="2"/>
  <c r="T210" i="2"/>
  <c r="T214" i="2"/>
  <c r="G43" i="3"/>
  <c r="T179" i="2"/>
  <c r="T306" i="2"/>
  <c r="T319" i="2"/>
  <c r="T410" i="2"/>
  <c r="T406" i="2"/>
  <c r="T404" i="2"/>
  <c r="T408" i="2"/>
  <c r="T407" i="2"/>
  <c r="T409" i="2"/>
  <c r="T411" i="2"/>
  <c r="T405" i="2"/>
  <c r="T178" i="2"/>
  <c r="T177" i="2"/>
  <c r="T279" i="2"/>
  <c r="T318" i="2"/>
  <c r="T307" i="2"/>
  <c r="G42" i="3"/>
  <c r="T175" i="2"/>
  <c r="T180" i="2"/>
  <c r="T173" i="2"/>
  <c r="T176" i="2"/>
  <c r="G47" i="3"/>
  <c r="T172" i="2"/>
  <c r="T209" i="2"/>
  <c r="T246" i="2"/>
  <c r="T303" i="2"/>
  <c r="T309" i="2"/>
  <c r="T59" i="2"/>
  <c r="T62" i="2"/>
  <c r="T55" i="2"/>
  <c r="T77" i="2"/>
  <c r="T54" i="2"/>
  <c r="T56" i="2"/>
  <c r="T51" i="2"/>
  <c r="T64" i="2"/>
  <c r="T245" i="2"/>
  <c r="T247" i="2"/>
  <c r="T248" i="2"/>
  <c r="T305" i="2"/>
  <c r="T311" i="2"/>
  <c r="T474" i="2"/>
  <c r="T475" i="2"/>
  <c r="T472" i="2"/>
  <c r="T471" i="2"/>
  <c r="T244" i="2"/>
  <c r="T469" i="2"/>
  <c r="T470" i="2"/>
  <c r="T61" i="2"/>
  <c r="T50" i="2"/>
  <c r="T43" i="2"/>
  <c r="T53" i="2"/>
  <c r="T294" i="2"/>
  <c r="T282" i="2"/>
  <c r="T622" i="2"/>
  <c r="T623" i="2"/>
  <c r="T624" i="2"/>
  <c r="T45" i="2"/>
  <c r="T41" i="2"/>
  <c r="T281" i="2"/>
  <c r="T243" i="2"/>
  <c r="T49" i="2"/>
  <c r="T42" i="2"/>
  <c r="T170" i="2"/>
  <c r="T48" i="2"/>
  <c r="T46" i="2"/>
  <c r="T289" i="2"/>
  <c r="T299" i="2"/>
  <c r="T292" i="2"/>
  <c r="T287" i="2"/>
  <c r="T290" i="2"/>
  <c r="T44" i="2"/>
  <c r="T47" i="2"/>
  <c r="T284" i="2"/>
  <c r="T169" i="2"/>
  <c r="T171" i="2"/>
  <c r="T616" i="2"/>
  <c r="T618" i="2"/>
  <c r="T620" i="2"/>
  <c r="T615" i="2"/>
  <c r="T621" i="2"/>
  <c r="T610" i="2"/>
  <c r="G4" i="3"/>
  <c r="T168" i="2"/>
  <c r="T166" i="2"/>
  <c r="T164" i="2"/>
  <c r="T614" i="2"/>
  <c r="T619" i="2"/>
  <c r="T612" i="2"/>
  <c r="T613" i="2"/>
  <c r="T190" i="2"/>
  <c r="T167" i="2"/>
  <c r="T142" i="2"/>
  <c r="T143" i="2"/>
  <c r="T144" i="2"/>
  <c r="T145" i="2"/>
  <c r="T601" i="2"/>
  <c r="T611" i="2"/>
  <c r="T146" i="2"/>
  <c r="T139" i="2"/>
  <c r="T275" i="2"/>
  <c r="T140" i="2"/>
  <c r="T141" i="2"/>
  <c r="T137" i="2"/>
  <c r="T608" i="2"/>
  <c r="T607" i="2"/>
  <c r="T136" i="2"/>
  <c r="T606" i="2"/>
  <c r="T604" i="2"/>
  <c r="T135" i="2"/>
  <c r="T138" i="2"/>
  <c r="T241" i="2"/>
  <c r="T242" i="2"/>
  <c r="T134" i="2"/>
  <c r="T551" i="2"/>
  <c r="T554" i="2"/>
  <c r="T552" i="2"/>
  <c r="T553" i="2"/>
  <c r="G89" i="3"/>
  <c r="G111" i="3"/>
  <c r="G28" i="3"/>
  <c r="T605" i="2"/>
  <c r="T609" i="2"/>
  <c r="T266" i="2"/>
  <c r="T267" i="2"/>
  <c r="T265" i="2"/>
  <c r="T637" i="2"/>
  <c r="T133" i="2"/>
  <c r="T283" i="2"/>
  <c r="O111" i="3"/>
  <c r="P104" i="3"/>
  <c r="O103" i="3"/>
  <c r="P96" i="3"/>
  <c r="O95" i="3"/>
  <c r="P105" i="3"/>
  <c r="O104" i="3"/>
  <c r="P97" i="3"/>
  <c r="O96" i="3"/>
  <c r="P106" i="3"/>
  <c r="O105" i="3"/>
  <c r="P98" i="3"/>
  <c r="O97" i="3"/>
  <c r="P90" i="3"/>
  <c r="P107" i="3"/>
  <c r="O106" i="3"/>
  <c r="P99" i="3"/>
  <c r="O98" i="3"/>
  <c r="P91" i="3"/>
  <c r="O90" i="3"/>
  <c r="P108" i="3"/>
  <c r="O107" i="3"/>
  <c r="P100" i="3"/>
  <c r="O99" i="3"/>
  <c r="P92" i="3"/>
  <c r="O91" i="3"/>
  <c r="P109" i="3"/>
  <c r="O108" i="3"/>
  <c r="P101" i="3"/>
  <c r="O100" i="3"/>
  <c r="P93" i="3"/>
  <c r="O92" i="3"/>
  <c r="P110" i="3"/>
  <c r="O109" i="3"/>
  <c r="P102" i="3"/>
  <c r="O101" i="3"/>
  <c r="P94" i="3"/>
  <c r="O93" i="3"/>
  <c r="P111" i="3"/>
  <c r="O110" i="3"/>
  <c r="P103" i="3"/>
  <c r="O102" i="3"/>
  <c r="P95" i="3"/>
  <c r="O94" i="3"/>
  <c r="T302" i="2"/>
  <c r="T393" i="2"/>
  <c r="T273" i="2"/>
  <c r="T148" i="2"/>
  <c r="T272" i="2"/>
  <c r="T636" i="2"/>
  <c r="T464" i="2"/>
  <c r="T468" i="2"/>
  <c r="T293" i="2"/>
  <c r="T467" i="2"/>
  <c r="T465" i="2"/>
  <c r="T402" i="2"/>
  <c r="T401" i="2"/>
  <c r="T186" i="2"/>
  <c r="T502" i="2"/>
  <c r="T501" i="2"/>
  <c r="T466" i="2"/>
  <c r="T602" i="2"/>
  <c r="T603" i="2"/>
  <c r="T280" i="2"/>
  <c r="T5" i="2"/>
  <c r="T505" i="2"/>
  <c r="G21" i="3"/>
  <c r="T40" i="2"/>
  <c r="G23" i="3"/>
  <c r="G24" i="3"/>
  <c r="G22" i="3"/>
  <c r="G27" i="3"/>
  <c r="T506" i="2"/>
  <c r="T503" i="2"/>
  <c r="T635" i="2"/>
  <c r="G29" i="3"/>
  <c r="T504" i="2"/>
  <c r="T500" i="2"/>
  <c r="T630" i="2"/>
  <c r="T634" i="2"/>
  <c r="T285" i="2"/>
  <c r="T288" i="2"/>
  <c r="G35" i="3"/>
  <c r="T150" i="2"/>
  <c r="T278" i="2"/>
  <c r="T181" i="2"/>
  <c r="G34" i="3"/>
  <c r="T188" i="2"/>
  <c r="T418" i="2"/>
  <c r="T417" i="2"/>
  <c r="T416" i="2"/>
  <c r="T189" i="2"/>
  <c r="G33" i="3"/>
  <c r="T4" i="2"/>
  <c r="T37" i="2"/>
  <c r="T6" i="2"/>
  <c r="T147" i="2"/>
  <c r="T24" i="2"/>
  <c r="T36" i="2"/>
  <c r="T23" i="2"/>
  <c r="T550" i="2"/>
  <c r="T549" i="2"/>
  <c r="T629" i="2"/>
  <c r="T162" i="2"/>
  <c r="T160" i="2"/>
  <c r="T161" i="2"/>
  <c r="T496" i="2"/>
  <c r="T495" i="2"/>
  <c r="T497" i="2"/>
  <c r="T498" i="2"/>
  <c r="T262" i="2"/>
  <c r="T263" i="2"/>
  <c r="T261" i="2"/>
  <c r="T239" i="2"/>
  <c r="T155" i="2"/>
  <c r="T159" i="2"/>
  <c r="T152" i="2"/>
  <c r="T158" i="2"/>
  <c r="T156" i="2"/>
  <c r="T153" i="2"/>
  <c r="T149" i="2"/>
  <c r="T157" i="2"/>
  <c r="T154" i="2"/>
  <c r="T185" i="2"/>
  <c r="T183" i="2"/>
  <c r="T187" i="2"/>
  <c r="T193" i="2"/>
  <c r="T163" i="2"/>
  <c r="T191" i="2"/>
  <c r="T192" i="2"/>
  <c r="T599" i="2"/>
  <c r="T598" i="2"/>
  <c r="T597" i="2"/>
  <c r="T600" i="2"/>
  <c r="T596" i="2"/>
  <c r="T499" i="2"/>
  <c r="T419" i="2"/>
  <c r="T420" i="2"/>
  <c r="T194" i="2"/>
  <c r="T415" i="2"/>
  <c r="T413" i="2"/>
  <c r="T414" i="2"/>
  <c r="T412" i="2"/>
  <c r="T277" i="2"/>
  <c r="T276" i="2"/>
  <c r="T240" i="2"/>
  <c r="T184" i="2"/>
  <c r="T182" i="2"/>
  <c r="T130" i="2"/>
  <c r="T132" i="2"/>
  <c r="T131" i="2"/>
  <c r="T625" i="2"/>
  <c r="T627" i="2"/>
  <c r="T626" i="2"/>
  <c r="T628" i="2"/>
  <c r="T463" i="2"/>
  <c r="T461" i="2"/>
  <c r="T460" i="2"/>
  <c r="T462" i="2"/>
  <c r="G32" i="3"/>
  <c r="Y166" i="3"/>
  <c r="Y167" i="3" s="1"/>
  <c r="G31" i="3"/>
  <c r="G30" i="3"/>
  <c r="G20" i="3"/>
  <c r="G19" i="3"/>
  <c r="G18" i="3"/>
  <c r="G16" i="3"/>
  <c r="G17" i="3"/>
  <c r="S155" i="3"/>
  <c r="S150" i="3"/>
  <c r="P3" i="3"/>
  <c r="P5" i="3"/>
  <c r="P4" i="3"/>
  <c r="C1" i="7"/>
  <c r="S160" i="3"/>
  <c r="S145" i="3"/>
  <c r="S165" i="3"/>
  <c r="P18" i="3"/>
  <c r="P72" i="3"/>
  <c r="O50" i="3"/>
  <c r="O86" i="3"/>
  <c r="P25" i="3"/>
  <c r="O7" i="3"/>
  <c r="O24" i="3"/>
  <c r="O20" i="3"/>
  <c r="P79" i="3"/>
  <c r="O81" i="3"/>
  <c r="O88" i="3"/>
  <c r="O47" i="3"/>
  <c r="O41" i="3"/>
  <c r="O29" i="3"/>
  <c r="O46" i="3"/>
  <c r="P46" i="3"/>
  <c r="O32" i="3"/>
  <c r="P86" i="3"/>
  <c r="P84" i="3"/>
  <c r="O43" i="3"/>
  <c r="P8" i="3"/>
  <c r="P33" i="3"/>
  <c r="O87" i="3"/>
  <c r="O65" i="3"/>
  <c r="O12" i="3"/>
  <c r="P61" i="3"/>
  <c r="O57" i="3"/>
  <c r="P48" i="3"/>
  <c r="O15" i="3"/>
  <c r="P10" i="3"/>
  <c r="O77" i="3"/>
  <c r="P58" i="3"/>
  <c r="O78" i="3"/>
  <c r="P70" i="3"/>
  <c r="O64" i="3"/>
  <c r="P20" i="3"/>
  <c r="P64" i="3"/>
  <c r="P36" i="3"/>
  <c r="O68" i="3"/>
  <c r="P34" i="3"/>
  <c r="O17" i="3"/>
  <c r="P13" i="3"/>
  <c r="P35" i="3"/>
  <c r="O59" i="3"/>
  <c r="P75" i="3"/>
  <c r="O35" i="3"/>
  <c r="P24" i="3"/>
  <c r="O66" i="3"/>
  <c r="P50" i="3"/>
  <c r="P49" i="3"/>
  <c r="O34" i="3"/>
  <c r="P57" i="3"/>
  <c r="O49" i="3"/>
  <c r="O33" i="3"/>
  <c r="P88" i="3"/>
  <c r="P66" i="3"/>
  <c r="P7" i="3"/>
  <c r="P77" i="3"/>
  <c r="O3" i="3"/>
  <c r="O10" i="3"/>
  <c r="O14" i="3"/>
  <c r="P54" i="3"/>
  <c r="O71" i="3"/>
  <c r="O38" i="3"/>
  <c r="O13" i="3"/>
  <c r="O51" i="3"/>
  <c r="O58" i="3"/>
  <c r="O19" i="3"/>
  <c r="P83" i="3"/>
  <c r="O11" i="3"/>
  <c r="O37" i="3"/>
  <c r="O36" i="3"/>
  <c r="O40" i="3"/>
  <c r="O22" i="3"/>
  <c r="P74" i="3"/>
  <c r="P67" i="3"/>
  <c r="O54" i="3"/>
  <c r="O42" i="3"/>
  <c r="P38" i="3"/>
  <c r="O27" i="3"/>
  <c r="P56" i="3"/>
  <c r="P6" i="3"/>
  <c r="O53" i="3"/>
  <c r="P87" i="3"/>
  <c r="P14" i="3"/>
  <c r="O82" i="3"/>
  <c r="P12" i="3"/>
  <c r="O52" i="3"/>
  <c r="O74" i="3"/>
  <c r="P44" i="3"/>
  <c r="O62" i="3"/>
  <c r="P26" i="3"/>
  <c r="P78" i="3"/>
  <c r="P69" i="3"/>
  <c r="O80" i="3"/>
  <c r="O63" i="3"/>
  <c r="P40" i="3"/>
  <c r="P89" i="3"/>
  <c r="O73" i="3"/>
  <c r="O39" i="3"/>
  <c r="P60" i="3"/>
  <c r="O16" i="3"/>
  <c r="P11" i="3"/>
  <c r="O84" i="3"/>
  <c r="P30" i="3"/>
  <c r="P17" i="3"/>
  <c r="P45" i="3"/>
  <c r="O5" i="3"/>
  <c r="O18" i="3"/>
  <c r="P55" i="3"/>
  <c r="O28" i="3"/>
  <c r="P68" i="3"/>
  <c r="O55" i="3"/>
  <c r="O61" i="3"/>
  <c r="P32" i="3"/>
  <c r="P9" i="3"/>
  <c r="O30" i="3"/>
  <c r="O45" i="3"/>
  <c r="P73" i="3"/>
  <c r="O8" i="3"/>
  <c r="P43" i="3"/>
  <c r="O85" i="3"/>
  <c r="P62" i="3"/>
  <c r="P81" i="3"/>
  <c r="O48" i="3"/>
  <c r="P71" i="3"/>
  <c r="P23" i="3"/>
  <c r="O25" i="3"/>
  <c r="O75" i="3"/>
  <c r="P39" i="3"/>
  <c r="P19" i="3"/>
  <c r="O31" i="3"/>
  <c r="P37" i="3"/>
  <c r="O72" i="3"/>
  <c r="O23" i="3"/>
  <c r="P51" i="3"/>
  <c r="P27" i="3"/>
  <c r="P31" i="3"/>
  <c r="O70" i="3"/>
  <c r="O67" i="3"/>
  <c r="O56" i="3"/>
  <c r="P21" i="3"/>
  <c r="P53" i="3"/>
  <c r="P41" i="3"/>
  <c r="O69" i="3"/>
  <c r="P59" i="3"/>
  <c r="P22" i="3"/>
  <c r="O89" i="3"/>
  <c r="P85" i="3"/>
  <c r="O4" i="3"/>
  <c r="P28" i="3"/>
  <c r="O83" i="3"/>
  <c r="O21" i="3"/>
  <c r="O6" i="3"/>
  <c r="P65" i="3"/>
  <c r="P42" i="3"/>
  <c r="P76" i="3"/>
  <c r="P82" i="3"/>
  <c r="P47" i="3"/>
  <c r="P16" i="3"/>
  <c r="O9" i="3"/>
  <c r="P52" i="3"/>
  <c r="O76" i="3"/>
  <c r="O60" i="3"/>
  <c r="P29" i="3"/>
  <c r="O79" i="3"/>
  <c r="P15" i="3"/>
  <c r="O44" i="3"/>
  <c r="P63" i="3"/>
  <c r="O26" i="3"/>
  <c r="P80" i="3"/>
  <c r="W145" i="3"/>
  <c r="W166" i="3" s="1"/>
</calcChain>
</file>

<file path=xl/sharedStrings.xml><?xml version="1.0" encoding="utf-8"?>
<sst xmlns="http://schemas.openxmlformats.org/spreadsheetml/2006/main" count="3625" uniqueCount="777">
  <si>
    <t>Route</t>
  </si>
  <si>
    <t>Start</t>
  </si>
  <si>
    <t>Del</t>
  </si>
  <si>
    <t>Total</t>
  </si>
  <si>
    <t>Via</t>
  </si>
  <si>
    <t>op</t>
  </si>
  <si>
    <t>Place</t>
  </si>
  <si>
    <t>need</t>
  </si>
  <si>
    <t>total</t>
  </si>
  <si>
    <t>later</t>
  </si>
  <si>
    <t>ilford</t>
  </si>
  <si>
    <t>lewisham</t>
  </si>
  <si>
    <t>morden</t>
  </si>
  <si>
    <t>E</t>
  </si>
  <si>
    <t>SO</t>
  </si>
  <si>
    <t>W14</t>
  </si>
  <si>
    <t>W16</t>
  </si>
  <si>
    <t>Bus co</t>
  </si>
  <si>
    <t>Class</t>
  </si>
  <si>
    <t>in service</t>
  </si>
  <si>
    <t>total companies</t>
  </si>
  <si>
    <t>differences</t>
  </si>
  <si>
    <t>c</t>
  </si>
  <si>
    <t>total1</t>
  </si>
  <si>
    <t>total2</t>
  </si>
  <si>
    <t>total3</t>
  </si>
  <si>
    <t>total4</t>
  </si>
  <si>
    <t>need1</t>
  </si>
  <si>
    <t>need2</t>
  </si>
  <si>
    <t>need3</t>
  </si>
  <si>
    <t>need4</t>
  </si>
  <si>
    <t>WS</t>
  </si>
  <si>
    <t>19</t>
  </si>
  <si>
    <t>Later</t>
  </si>
  <si>
    <t>a</t>
  </si>
  <si>
    <t>b</t>
  </si>
  <si>
    <t>Go</t>
  </si>
  <si>
    <t>To</t>
  </si>
  <si>
    <t>Number</t>
  </si>
  <si>
    <t>EN</t>
  </si>
  <si>
    <t>error</t>
  </si>
  <si>
    <t>AL</t>
  </si>
  <si>
    <t>TLN</t>
  </si>
  <si>
    <t>GAL</t>
  </si>
  <si>
    <t>ML</t>
  </si>
  <si>
    <t>SLN</t>
  </si>
  <si>
    <t>turnpike lane</t>
  </si>
  <si>
    <t>need5</t>
  </si>
  <si>
    <t>need6</t>
  </si>
  <si>
    <t>total5</t>
  </si>
  <si>
    <t>total6</t>
  </si>
  <si>
    <t>LT</t>
  </si>
  <si>
    <t>rank</t>
  </si>
  <si>
    <t>Notes</t>
  </si>
  <si>
    <t>R7</t>
  </si>
  <si>
    <t>Need</t>
  </si>
  <si>
    <t>rank total</t>
  </si>
  <si>
    <t>rank later</t>
  </si>
  <si>
    <t>rank need</t>
  </si>
  <si>
    <t>26</t>
  </si>
  <si>
    <t>Need 1</t>
  </si>
  <si>
    <t>In</t>
  </si>
  <si>
    <t>Service</t>
  </si>
  <si>
    <t>O/S</t>
  </si>
  <si>
    <t>edmonton green</t>
  </si>
  <si>
    <t>TT</t>
  </si>
  <si>
    <t>n/a</t>
  </si>
  <si>
    <t>EB</t>
  </si>
  <si>
    <t>1</t>
  </si>
  <si>
    <t>282</t>
  </si>
  <si>
    <t>H98</t>
  </si>
  <si>
    <t>VWH</t>
  </si>
  <si>
    <t>got today</t>
  </si>
  <si>
    <t>4</t>
  </si>
  <si>
    <t>shepherds bush</t>
  </si>
  <si>
    <t>elephant</t>
  </si>
  <si>
    <t>victoria</t>
  </si>
  <si>
    <t>marble arch</t>
  </si>
  <si>
    <t>COM</t>
  </si>
  <si>
    <t>clapham junction</t>
  </si>
  <si>
    <t>EMC</t>
  </si>
  <si>
    <t>hayes</t>
  </si>
  <si>
    <t>Starts</t>
  </si>
  <si>
    <t>sutton</t>
  </si>
  <si>
    <t>waterloo</t>
  </si>
  <si>
    <t>c2</t>
  </si>
  <si>
    <t>c3</t>
  </si>
  <si>
    <t>c1</t>
  </si>
  <si>
    <t>aldgate</t>
  </si>
  <si>
    <t>e1</t>
  </si>
  <si>
    <t>e2</t>
  </si>
  <si>
    <t>e3</t>
  </si>
  <si>
    <t>d3</t>
  </si>
  <si>
    <t>a1</t>
  </si>
  <si>
    <t>a2</t>
  </si>
  <si>
    <t>a3</t>
  </si>
  <si>
    <t>b1</t>
  </si>
  <si>
    <t>b2</t>
  </si>
  <si>
    <t>b3</t>
  </si>
  <si>
    <t>a4</t>
  </si>
  <si>
    <t>b4</t>
  </si>
  <si>
    <t>c4</t>
  </si>
  <si>
    <t>Saw last trip</t>
  </si>
  <si>
    <t>VH</t>
  </si>
  <si>
    <t>canning town</t>
  </si>
  <si>
    <t>ZLT</t>
  </si>
  <si>
    <t>TFL</t>
  </si>
  <si>
    <t>totals</t>
  </si>
  <si>
    <t>Left</t>
  </si>
  <si>
    <t>next year</t>
  </si>
  <si>
    <t>hammersmith</t>
  </si>
  <si>
    <t>ABELLIO</t>
  </si>
  <si>
    <t>STAGECOACH</t>
  </si>
  <si>
    <t>METROLINE</t>
  </si>
  <si>
    <t>TOWER TRANSIT</t>
  </si>
  <si>
    <t>TL</t>
  </si>
  <si>
    <t>SW</t>
  </si>
  <si>
    <t>PB</t>
  </si>
  <si>
    <t>BC</t>
  </si>
  <si>
    <t>MW</t>
  </si>
  <si>
    <t>LI</t>
  </si>
  <si>
    <t>AC</t>
  </si>
  <si>
    <t>A</t>
  </si>
  <si>
    <t>WL</t>
  </si>
  <si>
    <t>NP</t>
  </si>
  <si>
    <t>NX</t>
  </si>
  <si>
    <t>TF</t>
  </si>
  <si>
    <t>TC</t>
  </si>
  <si>
    <t>BF</t>
  </si>
  <si>
    <t>AR</t>
  </si>
  <si>
    <t>LONDON UNITED</t>
  </si>
  <si>
    <t>SI</t>
  </si>
  <si>
    <t>BK</t>
  </si>
  <si>
    <t>HH</t>
  </si>
  <si>
    <t>MB</t>
  </si>
  <si>
    <t>W</t>
  </si>
  <si>
    <t>WH</t>
  </si>
  <si>
    <t>TB</t>
  </si>
  <si>
    <t>RA</t>
  </si>
  <si>
    <t>AV</t>
  </si>
  <si>
    <t>G</t>
  </si>
  <si>
    <t>C10</t>
  </si>
  <si>
    <t>2141</t>
  </si>
  <si>
    <t>2143</t>
  </si>
  <si>
    <t>Comments</t>
  </si>
  <si>
    <t>P13</t>
  </si>
  <si>
    <t>trafalgar square</t>
  </si>
  <si>
    <t>commercial</t>
  </si>
  <si>
    <t>C</t>
  </si>
  <si>
    <t>QB</t>
  </si>
  <si>
    <t>AE</t>
  </si>
  <si>
    <t>GO-AHEAD</t>
  </si>
  <si>
    <t>WJ</t>
  </si>
  <si>
    <t>T</t>
  </si>
  <si>
    <t>rank need 1</t>
  </si>
  <si>
    <t>tottenham</t>
  </si>
  <si>
    <t>E5</t>
  </si>
  <si>
    <t>E7</t>
  </si>
  <si>
    <t>SD</t>
  </si>
  <si>
    <t>DD</t>
  </si>
  <si>
    <t>MHV</t>
  </si>
  <si>
    <t>EH</t>
  </si>
  <si>
    <t>ARRIVA LONDON</t>
  </si>
  <si>
    <t>TRANSPORT FOR LONDON</t>
  </si>
  <si>
    <t>P12</t>
  </si>
  <si>
    <t>DT</t>
  </si>
  <si>
    <t>ENR</t>
  </si>
  <si>
    <t>GY</t>
  </si>
  <si>
    <t>bexleyheath</t>
  </si>
  <si>
    <t>Error</t>
  </si>
  <si>
    <t>Date</t>
  </si>
  <si>
    <t>with later</t>
  </si>
  <si>
    <t>with via point</t>
  </si>
  <si>
    <t>kingston</t>
  </si>
  <si>
    <t>barking</t>
  </si>
  <si>
    <t>putney bridge</t>
  </si>
  <si>
    <t>Q</t>
  </si>
  <si>
    <t>LT (ON ORDER)</t>
  </si>
  <si>
    <t>date</t>
  </si>
  <si>
    <t>HT</t>
  </si>
  <si>
    <t>romford</t>
  </si>
  <si>
    <t>dalston</t>
  </si>
  <si>
    <t>uxbridge</t>
  </si>
  <si>
    <t>W5</t>
  </si>
  <si>
    <t>W13</t>
  </si>
  <si>
    <t>CT PLUS</t>
  </si>
  <si>
    <t>BT</t>
  </si>
  <si>
    <t>DE</t>
  </si>
  <si>
    <t>OS</t>
  </si>
  <si>
    <t>CTP</t>
  </si>
  <si>
    <t>TV</t>
  </si>
  <si>
    <t>erith</t>
  </si>
  <si>
    <t>HK</t>
  </si>
  <si>
    <t>Heathrow</t>
  </si>
  <si>
    <t>HE</t>
  </si>
  <si>
    <t>E10</t>
  </si>
  <si>
    <t>B13</t>
  </si>
  <si>
    <t>Garage</t>
  </si>
  <si>
    <t>Garage code</t>
  </si>
  <si>
    <t>Enfield</t>
  </si>
  <si>
    <t>Sutton</t>
  </si>
  <si>
    <t>Willesden</t>
  </si>
  <si>
    <t>Battersea</t>
  </si>
  <si>
    <t>Walworth</t>
  </si>
  <si>
    <t>Byfleet</t>
  </si>
  <si>
    <t>Fulwell</t>
  </si>
  <si>
    <t>Hayes</t>
  </si>
  <si>
    <t>Ash Grove</t>
  </si>
  <si>
    <t>DX</t>
  </si>
  <si>
    <t>Barking</t>
  </si>
  <si>
    <t>CT</t>
  </si>
  <si>
    <t>Clapton</t>
  </si>
  <si>
    <t>Dartford</t>
  </si>
  <si>
    <t>EC</t>
  </si>
  <si>
    <t>Edmonton</t>
  </si>
  <si>
    <t>Grays</t>
  </si>
  <si>
    <t>AD</t>
  </si>
  <si>
    <t>Palmers Green</t>
  </si>
  <si>
    <t>SF</t>
  </si>
  <si>
    <t>Stamford Hill</t>
  </si>
  <si>
    <t>Tottenham</t>
  </si>
  <si>
    <t>GR</t>
  </si>
  <si>
    <t>Watford (Garston)</t>
  </si>
  <si>
    <t>WN</t>
  </si>
  <si>
    <t>Wood Green</t>
  </si>
  <si>
    <t>BN</t>
  </si>
  <si>
    <t>Brixton</t>
  </si>
  <si>
    <t>Croydon</t>
  </si>
  <si>
    <t>N</t>
  </si>
  <si>
    <t>Norwood</t>
  </si>
  <si>
    <t>TH</t>
  </si>
  <si>
    <t>Thornton Heath</t>
  </si>
  <si>
    <t>Purfleet</t>
  </si>
  <si>
    <t>Therapia Lane</t>
  </si>
  <si>
    <t>TK</t>
  </si>
  <si>
    <t>Rainham</t>
  </si>
  <si>
    <t>Silvertown</t>
  </si>
  <si>
    <t>BX</t>
  </si>
  <si>
    <t>Bexleyheath</t>
  </si>
  <si>
    <t>Camberwell</t>
  </si>
  <si>
    <t>New Cross</t>
  </si>
  <si>
    <t>PM</t>
  </si>
  <si>
    <t>Peckham</t>
  </si>
  <si>
    <t>BV</t>
  </si>
  <si>
    <t>Belvedere</t>
  </si>
  <si>
    <t>Mandela Way</t>
  </si>
  <si>
    <t>Merton</t>
  </si>
  <si>
    <t>Northumberland Park</t>
  </si>
  <si>
    <t>AF</t>
  </si>
  <si>
    <t>Putney</t>
  </si>
  <si>
    <t>Stockwell</t>
  </si>
  <si>
    <t>PL</t>
  </si>
  <si>
    <t>Waterside Way</t>
  </si>
  <si>
    <t>Waterloo</t>
  </si>
  <si>
    <t>Orpington</t>
  </si>
  <si>
    <t>AH</t>
  </si>
  <si>
    <t>Brentford</t>
  </si>
  <si>
    <t>Cricklewood</t>
  </si>
  <si>
    <t>EW</t>
  </si>
  <si>
    <t>Edgware</t>
  </si>
  <si>
    <t>HD</t>
  </si>
  <si>
    <t>Harrow Weald</t>
  </si>
  <si>
    <t>Holloway</t>
  </si>
  <si>
    <t>KC</t>
  </si>
  <si>
    <t>King's Cross</t>
  </si>
  <si>
    <t>Potters Bar</t>
  </si>
  <si>
    <t>PV</t>
  </si>
  <si>
    <t>Perivale [East]</t>
  </si>
  <si>
    <t>PA</t>
  </si>
  <si>
    <t>Perivale (West)</t>
  </si>
  <si>
    <t>ON</t>
  </si>
  <si>
    <t>Alperton</t>
  </si>
  <si>
    <t>Greenford</t>
  </si>
  <si>
    <t>UX</t>
  </si>
  <si>
    <t>Uxbridge</t>
  </si>
  <si>
    <t>Willesden Junction</t>
  </si>
  <si>
    <t>Harrow</t>
  </si>
  <si>
    <t>FW</t>
  </si>
  <si>
    <t>PK</t>
  </si>
  <si>
    <t>Park Royal</t>
  </si>
  <si>
    <t>S</t>
  </si>
  <si>
    <t>Shepherd's Bush</t>
  </si>
  <si>
    <t>V</t>
  </si>
  <si>
    <t>Stamford Brook</t>
  </si>
  <si>
    <t>Tolworth</t>
  </si>
  <si>
    <t>NC</t>
  </si>
  <si>
    <t>Twickenham</t>
  </si>
  <si>
    <t>Epsom</t>
  </si>
  <si>
    <t>WD</t>
  </si>
  <si>
    <t>Wandsworth</t>
  </si>
  <si>
    <t>RH</t>
  </si>
  <si>
    <t>BW</t>
  </si>
  <si>
    <t>Bow</t>
  </si>
  <si>
    <t>Leyton</t>
  </si>
  <si>
    <t>NS</t>
  </si>
  <si>
    <t>Romford</t>
  </si>
  <si>
    <t>West Ham</t>
  </si>
  <si>
    <t>RM</t>
  </si>
  <si>
    <t>Catford</t>
  </si>
  <si>
    <t>PD</t>
  </si>
  <si>
    <t>Plumstead</t>
  </si>
  <si>
    <t>SM</t>
  </si>
  <si>
    <t>South Mimms</t>
  </si>
  <si>
    <t>Thorpe Park</t>
  </si>
  <si>
    <t>Atlas Road</t>
  </si>
  <si>
    <t>Lea Interchange</t>
  </si>
  <si>
    <t>X</t>
  </si>
  <si>
    <t>Westbourne Park</t>
  </si>
  <si>
    <t>Hatfield</t>
  </si>
  <si>
    <t>HF</t>
  </si>
  <si>
    <t>PT</t>
  </si>
  <si>
    <t>TP</t>
  </si>
  <si>
    <t>EPSOM BUSES</t>
  </si>
  <si>
    <t>OP34</t>
  </si>
  <si>
    <t>OV13</t>
  </si>
  <si>
    <t>EP</t>
  </si>
  <si>
    <t>K5</t>
  </si>
  <si>
    <t>d1</t>
  </si>
  <si>
    <t>d2</t>
  </si>
  <si>
    <t>d4</t>
  </si>
  <si>
    <t>d</t>
  </si>
  <si>
    <t>e4</t>
  </si>
  <si>
    <t>e</t>
  </si>
  <si>
    <t>bus no G</t>
  </si>
  <si>
    <t>G no bus</t>
  </si>
  <si>
    <t>W19</t>
  </si>
  <si>
    <t>RR</t>
  </si>
  <si>
    <t>U9</t>
  </si>
  <si>
    <t>H20</t>
  </si>
  <si>
    <t>K4</t>
  </si>
  <si>
    <t>River road</t>
  </si>
  <si>
    <t>X26</t>
  </si>
  <si>
    <t>B12</t>
  </si>
  <si>
    <t>A10</t>
  </si>
  <si>
    <t>B11</t>
  </si>
  <si>
    <t>B14</t>
  </si>
  <si>
    <t>B15</t>
  </si>
  <si>
    <t>B16</t>
  </si>
  <si>
    <t>C1</t>
  </si>
  <si>
    <t>C2</t>
  </si>
  <si>
    <t>C3</t>
  </si>
  <si>
    <t>C11</t>
  </si>
  <si>
    <t>D3</t>
  </si>
  <si>
    <t>D6</t>
  </si>
  <si>
    <t>D7</t>
  </si>
  <si>
    <t>D8</t>
  </si>
  <si>
    <t>E1</t>
  </si>
  <si>
    <t>E2</t>
  </si>
  <si>
    <t>E3</t>
  </si>
  <si>
    <t>E6</t>
  </si>
  <si>
    <t>E8</t>
  </si>
  <si>
    <t>E9</t>
  </si>
  <si>
    <t>E11</t>
  </si>
  <si>
    <t>E16</t>
  </si>
  <si>
    <t>EL1</t>
  </si>
  <si>
    <t>EL2</t>
  </si>
  <si>
    <t>G1</t>
  </si>
  <si>
    <t>H2</t>
  </si>
  <si>
    <t>H3</t>
  </si>
  <si>
    <t>H9</t>
  </si>
  <si>
    <t>H10</t>
  </si>
  <si>
    <t>H11</t>
  </si>
  <si>
    <t>H12</t>
  </si>
  <si>
    <t>H13</t>
  </si>
  <si>
    <t>H14</t>
  </si>
  <si>
    <t>H17</t>
  </si>
  <si>
    <t>H18</t>
  </si>
  <si>
    <t>H19</t>
  </si>
  <si>
    <t>H22</t>
  </si>
  <si>
    <t>H25</t>
  </si>
  <si>
    <t>H26</t>
  </si>
  <si>
    <t>H28</t>
  </si>
  <si>
    <t>H32</t>
  </si>
  <si>
    <t>H37</t>
  </si>
  <si>
    <t>H91</t>
  </si>
  <si>
    <t>K1</t>
  </si>
  <si>
    <t>K2</t>
  </si>
  <si>
    <t>K3</t>
  </si>
  <si>
    <t>P5</t>
  </si>
  <si>
    <t>R1</t>
  </si>
  <si>
    <t>R2</t>
  </si>
  <si>
    <t>R3</t>
  </si>
  <si>
    <t>R4</t>
  </si>
  <si>
    <t>R5</t>
  </si>
  <si>
    <t>R6</t>
  </si>
  <si>
    <t>R8</t>
  </si>
  <si>
    <t>R9</t>
  </si>
  <si>
    <t>R10</t>
  </si>
  <si>
    <t>R11</t>
  </si>
  <si>
    <t>R68</t>
  </si>
  <si>
    <t>R70</t>
  </si>
  <si>
    <t>RV1</t>
  </si>
  <si>
    <t>S1</t>
  </si>
  <si>
    <t>S3</t>
  </si>
  <si>
    <t>S4</t>
  </si>
  <si>
    <t>U1</t>
  </si>
  <si>
    <t>U2</t>
  </si>
  <si>
    <t>U3</t>
  </si>
  <si>
    <t>U4</t>
  </si>
  <si>
    <t>U5</t>
  </si>
  <si>
    <t>U7</t>
  </si>
  <si>
    <t>U10</t>
  </si>
  <si>
    <t>W3</t>
  </si>
  <si>
    <t>W4</t>
  </si>
  <si>
    <t>W6</t>
  </si>
  <si>
    <t>W7</t>
  </si>
  <si>
    <t>W8</t>
  </si>
  <si>
    <t>W9</t>
  </si>
  <si>
    <t>W10</t>
  </si>
  <si>
    <t>W11</t>
  </si>
  <si>
    <t>W12</t>
  </si>
  <si>
    <t>W15</t>
  </si>
  <si>
    <t>X68</t>
  </si>
  <si>
    <t>X80</t>
  </si>
  <si>
    <t>X81</t>
  </si>
  <si>
    <t>Operator</t>
  </si>
  <si>
    <t>go ahead commercial</t>
  </si>
  <si>
    <t>301 Camberwell New Road, London, SE5 0TF</t>
  </si>
  <si>
    <t>Silverthorne Road, Battersea, London, SW8 3HE</t>
  </si>
  <si>
    <t>Unit 10, Beddington Cross, Beddington Farm Road, Croydon, CR0 4XH</t>
  </si>
  <si>
    <t>Unit 20A Wintersells Road, Byfleet, Surrey, KT14 7LF</t>
  </si>
  <si>
    <t>The Old Tram Depot, Stanley Road, Twickenham, Middlesex, TW2 5NP</t>
  </si>
  <si>
    <t>Mare Street, South Hackney, London, E8 4RH</t>
  </si>
  <si>
    <t>638 Ripple Road, Barking, IG11 0ST</t>
  </si>
  <si>
    <t>15 Bohemia Place, Mare Street, London, E8 1DU</t>
  </si>
  <si>
    <t>Central Road, Dartford, Kent, DA1</t>
  </si>
  <si>
    <t>Unit 1E, Towpath Road, Stonehill Business Park, London E4</t>
  </si>
  <si>
    <t>Southbury Road, Ponders End, Middlesex, EN3 4HX</t>
  </si>
  <si>
    <t>Unit 7, Europa Park, London Road, Grays, Essex, RM20 4DB</t>
  </si>
  <si>
    <t>Coach Travel Centre, Bedfont Road, Stanwell, Middx</t>
  </si>
  <si>
    <t>Regents Avenue, Palmers Green, London, N13 5UR</t>
  </si>
  <si>
    <t>Rookwood Road, London N16 6SS</t>
  </si>
  <si>
    <t>Philip Lane, Tottenham, London, N15 4JB</t>
  </si>
  <si>
    <t>Marshwood House, 934 St Albans Road, Watford, Hertfordshire, WD25 9NN</t>
  </si>
  <si>
    <t>Jolly Butchers Hill, High Road, Wood Green, London, N22 7TZ</t>
  </si>
  <si>
    <t>39 Streatham Hill, London, SW2 4TB</t>
  </si>
  <si>
    <t>Brighton Road, Croydon, Surrey, CR2 6EL</t>
  </si>
  <si>
    <t>Ernest Avenue, West Norwood, London, SE27 0HN</t>
  </si>
  <si>
    <t>719 London Road, Thornton Heath, CR7 6AU</t>
  </si>
  <si>
    <t>Mare Street, South Hackney, London, E8</t>
  </si>
  <si>
    <t>Juliette Close, Purfleet Industrial Park, Aveley, South Ockendon, RM15 4YF</t>
  </si>
  <si>
    <t>22 Coomber Way, Beddington, Croydon, CR0 4TQ</t>
  </si>
  <si>
    <t>Factory Road, Silvertown, London, E16</t>
  </si>
  <si>
    <t>Erith Road, Bexleyheath, Kent, DA7 6BX</t>
  </si>
  <si>
    <t>1 Warner Road, Camberwell, London, SE5 9LU</t>
  </si>
  <si>
    <t>208 New Cross Road, London, SE14</t>
  </si>
  <si>
    <t>Blackpool Road, Peckham, London, SE15 3SE</t>
  </si>
  <si>
    <t>Burts Wharf, Crabtree Manorway North, Belvedere, DA17 6LJ</t>
  </si>
  <si>
    <t>Mandela Way, SE1 5SS</t>
  </si>
  <si>
    <t>High Street, London, SW19 1DN</t>
  </si>
  <si>
    <t>Marsh Lane, Tottenham, London, N17 0XB</t>
  </si>
  <si>
    <t>10 Chelverton Road, London, SW15 1RN</t>
  </si>
  <si>
    <t>Binfield Road, London, SW4 6ST</t>
  </si>
  <si>
    <t>Bushey Road, Sutton, SM1 1QJ</t>
  </si>
  <si>
    <t>Waterside Way, London, SW17 0HB</t>
  </si>
  <si>
    <t>Cornwall Road, London, SE1 8TE</t>
  </si>
  <si>
    <t>134 Beddington Lane, Beddington, CR9 4ND</t>
  </si>
  <si>
    <t>Oak Farm, Farnborough Hill, Green Street Green, Orpington, Kent, BR6 6DA</t>
  </si>
  <si>
    <t>329 Edgware Road, Dollis Hill, London, NW2 6JP</t>
  </si>
  <si>
    <t>Commerce Road, Brentford, Middlesex, TW8 8LZ</t>
  </si>
  <si>
    <t>Approach Road, Edgware, Middlesex, HA8 7AN</t>
  </si>
  <si>
    <t>467 High Road, Harrow Weald, Middlesex, HA3 6EJ</t>
  </si>
  <si>
    <t>37A Pemberton Gardens, London, N19 5RR</t>
  </si>
  <si>
    <t>Freight Lane, London N1</t>
  </si>
  <si>
    <t>Alperton Lane, Western Avenue, Greenford, Middlesex, UB6 8DW</t>
  </si>
  <si>
    <t>Unit 12, Perivale Industrial Park, Horsenden Lane South, Greenford, Middlesex, UB6 7RL</t>
  </si>
  <si>
    <t>High Street, Potters Bar, Herts, EN6 5BE</t>
  </si>
  <si>
    <t>287 High Road, Willesden, London, NW10 2JY</t>
  </si>
  <si>
    <t>Ealing Road, Alperton, Middlesex, HA0</t>
  </si>
  <si>
    <t>Council Depot, Greenford Road, Greenford</t>
  </si>
  <si>
    <t>Bakers Road, Uxbridge</t>
  </si>
  <si>
    <t>Station Road, Harlesden, NW10</t>
  </si>
  <si>
    <t>331 Pinner Road, Harrow</t>
  </si>
  <si>
    <t>Wellington Road, Fulwell, Middlesex, TW2 5NX</t>
  </si>
  <si>
    <t>Atlas Road, Harlesden, London, NW10 6DN</t>
  </si>
  <si>
    <t>Wells Road, London, W12 8DA</t>
  </si>
  <si>
    <t>72-74 Chiswick High Road, London, W4 1SY</t>
  </si>
  <si>
    <t>Kingston Road, Tolworth, KT5 9NU</t>
  </si>
  <si>
    <t>The Skills Centre, Twickenham Trading Estate, Rugby Road, Twickenham, Middlesex, TW1 1DU</t>
  </si>
  <si>
    <t>3 Roy Richmond Way, Epsom, Surrey, KT19 9AF</t>
  </si>
  <si>
    <t>25 Jews Row, Wandsworth, SW18</t>
  </si>
  <si>
    <t>Denver Industrial Estate, Ferry Lane, Rainham, Essex RM13 9DD</t>
  </si>
  <si>
    <t>Stephenson Street, Canning Town, London, E16 4SA</t>
  </si>
  <si>
    <t>205 Longbridge Road, Barking, Essex, IG11 8UE</t>
  </si>
  <si>
    <t>Fairfield Road, Bow, London, E3 2QP</t>
  </si>
  <si>
    <t>High Road, Leyton, London, E10 6AD</t>
  </si>
  <si>
    <t>North Street, Romford, Essex, RM1 1DS</t>
  </si>
  <si>
    <t>Unit 2, Albright Industrial Estate, Ferry Lane, Rainham, Essex, RM13 9BU</t>
  </si>
  <si>
    <t>Pettman Crescent, Plumstead, London, SE28 0BJ</t>
  </si>
  <si>
    <t>South Mimms Services, Potters Bar, Herts</t>
  </si>
  <si>
    <t>Thorpe Park, Staines Road, Chertsey, KT16 8PH</t>
  </si>
  <si>
    <t>Great Western Road, London, W9 3NW</t>
  </si>
  <si>
    <t>151 Ruckholt Road, Leyton, London, E10 5PB</t>
  </si>
  <si>
    <t>Gypsy Moth Avenue, Hatfield Business Park, Hatfield, Hertfordshire, AL10 9BS</t>
  </si>
  <si>
    <t>Address</t>
  </si>
  <si>
    <t>ENL</t>
  </si>
  <si>
    <t>ENX</t>
  </si>
  <si>
    <t>TLNB</t>
  </si>
  <si>
    <t>ABELLIO (BYFLEET)</t>
  </si>
  <si>
    <t>507/521</t>
  </si>
  <si>
    <t>all</t>
  </si>
  <si>
    <t>** rank</t>
  </si>
  <si>
    <t>All</t>
  </si>
  <si>
    <t>***</t>
  </si>
  <si>
    <t>34</t>
  </si>
  <si>
    <t>enfield</t>
  </si>
  <si>
    <t>euston</t>
  </si>
  <si>
    <t>P4</t>
  </si>
  <si>
    <t>SLS</t>
  </si>
  <si>
    <t>RTP</t>
  </si>
  <si>
    <t>orpington</t>
  </si>
  <si>
    <t>EL3</t>
  </si>
  <si>
    <t>BE</t>
  </si>
  <si>
    <t>Unit 3C, Denver Trading Estate, Ferry Lane, Rainham, Essex, RM13 9BU</t>
  </si>
  <si>
    <t>FDP</t>
  </si>
  <si>
    <t>ENSIGN</t>
  </si>
  <si>
    <t>Faraday Way</t>
  </si>
  <si>
    <t>Faraday Way, Orpington, Kent, BR5 3QR (outstation of MB)</t>
  </si>
  <si>
    <t>OT</t>
  </si>
  <si>
    <t>ORIGIONALTOUR</t>
  </si>
  <si>
    <t>SB</t>
  </si>
  <si>
    <t>UNO</t>
  </si>
  <si>
    <t>2</t>
  </si>
  <si>
    <t>HV</t>
  </si>
  <si>
    <t>844</t>
  </si>
  <si>
    <t>Per</t>
  </si>
  <si>
    <t>got</t>
  </si>
  <si>
    <t>EL1/EL2/EL3</t>
  </si>
  <si>
    <t>ELEC</t>
  </si>
  <si>
    <t>SULLIVAN BUS</t>
  </si>
  <si>
    <t>east croydon</t>
  </si>
  <si>
    <t>SEe</t>
  </si>
  <si>
    <t>73/253</t>
  </si>
  <si>
    <t>AW</t>
  </si>
  <si>
    <t>Walthamstow Stadium</t>
  </si>
  <si>
    <t>various Q routes</t>
  </si>
  <si>
    <t>thornton heath</t>
  </si>
  <si>
    <t>woolwch</t>
  </si>
  <si>
    <t>coulsdon</t>
  </si>
  <si>
    <t>homerton</t>
  </si>
  <si>
    <t>finsbury park</t>
  </si>
  <si>
    <t>leytonstone high street</t>
  </si>
  <si>
    <t>20</t>
  </si>
  <si>
    <t>21</t>
  </si>
  <si>
    <t>22</t>
  </si>
  <si>
    <t>23</t>
  </si>
  <si>
    <t>2 Walthamstow Avenue Walthamstow E4 8SP</t>
  </si>
  <si>
    <t>actual number</t>
  </si>
  <si>
    <t>MCS05</t>
  </si>
  <si>
    <t>MCS07</t>
  </si>
  <si>
    <t>richmond</t>
  </si>
  <si>
    <t>51 River Road, Barking, London, IG11 0SW</t>
  </si>
  <si>
    <t>NO O/S</t>
  </si>
  <si>
    <t>&amp; date</t>
  </si>
  <si>
    <t>this trip</t>
  </si>
  <si>
    <t>feltham</t>
  </si>
  <si>
    <t>archway</t>
  </si>
  <si>
    <t>bank</t>
  </si>
  <si>
    <t>sln 14/10</t>
  </si>
  <si>
    <t>284</t>
  </si>
  <si>
    <t>285</t>
  </si>
  <si>
    <t>via not</t>
  </si>
  <si>
    <t>valid</t>
  </si>
  <si>
    <t>Via (6 entries)</t>
  </si>
  <si>
    <t>26/388</t>
  </si>
  <si>
    <t>33501</t>
  </si>
  <si>
    <t>33502</t>
  </si>
  <si>
    <t>SD61</t>
  </si>
  <si>
    <t>SD62</t>
  </si>
  <si>
    <t>SD63</t>
  </si>
  <si>
    <t>76</t>
  </si>
  <si>
    <t>77</t>
  </si>
  <si>
    <t>Swallowfield Way, Hayes UB3 1ET</t>
  </si>
  <si>
    <t>36667</t>
  </si>
  <si>
    <t>trafalgare square</t>
  </si>
  <si>
    <t>5</t>
  </si>
  <si>
    <t>115</t>
  </si>
  <si>
    <t>18</t>
  </si>
  <si>
    <t>6</t>
  </si>
  <si>
    <t>396</t>
  </si>
  <si>
    <t>243</t>
  </si>
  <si>
    <t>149</t>
  </si>
  <si>
    <t>259</t>
  </si>
  <si>
    <t>341</t>
  </si>
  <si>
    <t>91</t>
  </si>
  <si>
    <t>BLUE TRIANGLE</t>
  </si>
  <si>
    <t>LONDON SOVEREIGN</t>
  </si>
  <si>
    <t>13</t>
  </si>
  <si>
    <t>249</t>
  </si>
  <si>
    <t>170</t>
  </si>
  <si>
    <t>355</t>
  </si>
  <si>
    <t>OV</t>
  </si>
  <si>
    <t>8171</t>
  </si>
  <si>
    <t>8172</t>
  </si>
  <si>
    <t>8173</t>
  </si>
  <si>
    <t>191</t>
  </si>
  <si>
    <t>309</t>
  </si>
  <si>
    <t>242</t>
  </si>
  <si>
    <t>444</t>
  </si>
  <si>
    <t>O/S+later date</t>
  </si>
  <si>
    <t>549</t>
  </si>
  <si>
    <t>TFL On order</t>
  </si>
  <si>
    <t>236</t>
  </si>
  <si>
    <t>394</t>
  </si>
  <si>
    <t>350</t>
  </si>
  <si>
    <t>167</t>
  </si>
  <si>
    <t>380</t>
  </si>
  <si>
    <t>366</t>
  </si>
  <si>
    <t>new addington</t>
  </si>
  <si>
    <t>hainalt</t>
  </si>
  <si>
    <t>428</t>
  </si>
  <si>
    <t>DLE</t>
  </si>
  <si>
    <t>154</t>
  </si>
  <si>
    <t>213</t>
  </si>
  <si>
    <t>42</t>
  </si>
  <si>
    <t>258</t>
  </si>
  <si>
    <t>195</t>
  </si>
  <si>
    <t>183</t>
  </si>
  <si>
    <t>130</t>
  </si>
  <si>
    <t>257</t>
  </si>
  <si>
    <t>45</t>
  </si>
  <si>
    <t>98</t>
  </si>
  <si>
    <t>comments</t>
  </si>
  <si>
    <t>499</t>
  </si>
  <si>
    <t>company</t>
  </si>
  <si>
    <t>Via (number 6)</t>
  </si>
  <si>
    <t>NO bus</t>
  </si>
  <si>
    <t>195/350</t>
  </si>
  <si>
    <t>336</t>
  </si>
  <si>
    <t>137</t>
  </si>
  <si>
    <t>errors</t>
  </si>
  <si>
    <t>bromley south</t>
  </si>
  <si>
    <t>111 Hastings Road, bromley south, Kent, BR2 8NH</t>
  </si>
  <si>
    <t>180 bromley south Road, Catford, London, SE6 2XA</t>
  </si>
  <si>
    <t>629</t>
  </si>
  <si>
    <t>73</t>
  </si>
  <si>
    <t>298</t>
  </si>
  <si>
    <t>withdrawn</t>
  </si>
  <si>
    <t>388</t>
  </si>
  <si>
    <t>later via</t>
  </si>
  <si>
    <t>next year/</t>
  </si>
  <si>
    <t>266</t>
  </si>
  <si>
    <t>302</t>
  </si>
  <si>
    <t>17</t>
  </si>
  <si>
    <t>90</t>
  </si>
  <si>
    <t>139</t>
  </si>
  <si>
    <t>222</t>
  </si>
  <si>
    <t>178</t>
  </si>
  <si>
    <t>105</t>
  </si>
  <si>
    <t>299</t>
  </si>
  <si>
    <t>217</t>
  </si>
  <si>
    <t>U BEGIN YEAR</t>
  </si>
  <si>
    <t>W AFTER LAST TRIP</t>
  </si>
  <si>
    <t>W-C CHANGE SINCE</t>
  </si>
  <si>
    <t>120</t>
  </si>
  <si>
    <t>260</t>
  </si>
  <si>
    <t>Kingsley Road, hounslow bus station , TW3 1PA</t>
  </si>
  <si>
    <t>Tamian Way, hounslow bus station , Middlesex, TW4 6BL</t>
  </si>
  <si>
    <t>hounslow trinity centre</t>
  </si>
  <si>
    <t>296</t>
  </si>
  <si>
    <t>362</t>
  </si>
  <si>
    <t>need 1</t>
  </si>
  <si>
    <t>297</t>
  </si>
  <si>
    <t>5 Bridge Road Southall UB2 4AY</t>
  </si>
  <si>
    <t>to GAL 3/2/18</t>
  </si>
  <si>
    <t>to GAL 17/6/18]</t>
  </si>
  <si>
    <t>46</t>
  </si>
  <si>
    <t>153</t>
  </si>
  <si>
    <t>214</t>
  </si>
  <si>
    <t>274</t>
  </si>
  <si>
    <t>52</t>
  </si>
  <si>
    <t>411</t>
  </si>
  <si>
    <t>later and delivered</t>
  </si>
  <si>
    <t>next year and delivered</t>
  </si>
  <si>
    <t>WHV</t>
  </si>
  <si>
    <t>379</t>
  </si>
  <si>
    <t>39</t>
  </si>
  <si>
    <t>188</t>
  </si>
  <si>
    <t>360</t>
  </si>
  <si>
    <t>176</t>
  </si>
  <si>
    <t>ADH</t>
  </si>
  <si>
    <t>ealing broadway</t>
  </si>
  <si>
    <t>mill hill</t>
  </si>
  <si>
    <t>161</t>
  </si>
  <si>
    <t>181</t>
  </si>
  <si>
    <t>295</t>
  </si>
  <si>
    <t>LVF</t>
  </si>
  <si>
    <t>MCS</t>
  </si>
  <si>
    <t>36</t>
  </si>
  <si>
    <t>172</t>
  </si>
  <si>
    <t>343</t>
  </si>
  <si>
    <t>electric buses later</t>
  </si>
  <si>
    <t>GAL 17/3/18</t>
  </si>
  <si>
    <t>GAL 3/2/18</t>
  </si>
  <si>
    <t>closed</t>
  </si>
  <si>
    <t>481</t>
  </si>
  <si>
    <t>check route before going</t>
  </si>
  <si>
    <t>490</t>
  </si>
  <si>
    <t>MCL</t>
  </si>
  <si>
    <t>30088</t>
  </si>
  <si>
    <t>30090</t>
  </si>
  <si>
    <t>20255</t>
  </si>
  <si>
    <t>30083</t>
  </si>
  <si>
    <t>20275</t>
  </si>
  <si>
    <t>20276</t>
  </si>
  <si>
    <t>20277</t>
  </si>
  <si>
    <t>40</t>
  </si>
  <si>
    <t>185</t>
  </si>
  <si>
    <t>MG</t>
  </si>
  <si>
    <t>Morden Wharf</t>
  </si>
  <si>
    <t>Tunnel Avenue, North Greenwich, SE10</t>
  </si>
  <si>
    <t>253</t>
  </si>
  <si>
    <t>Bridge road</t>
  </si>
  <si>
    <t>AB</t>
  </si>
  <si>
    <t>192</t>
  </si>
  <si>
    <t>tooting broadway</t>
  </si>
  <si>
    <t>7</t>
  </si>
  <si>
    <t>422</t>
  </si>
  <si>
    <t>Hounslow</t>
  </si>
  <si>
    <t>Hounslow bus station  Heath</t>
  </si>
  <si>
    <t>468</t>
  </si>
  <si>
    <t>59</t>
  </si>
  <si>
    <t>8185</t>
  </si>
  <si>
    <t>CITYMAPPER GOT ALL EX OTHER OPERATORS</t>
  </si>
  <si>
    <t>290</t>
  </si>
  <si>
    <t>169</t>
  </si>
  <si>
    <t>241</t>
  </si>
  <si>
    <t>330</t>
  </si>
  <si>
    <t>474</t>
  </si>
  <si>
    <t>196</t>
  </si>
  <si>
    <t>424</t>
  </si>
  <si>
    <t>5/115</t>
  </si>
  <si>
    <t>chingford</t>
  </si>
  <si>
    <t>HZ</t>
  </si>
  <si>
    <t>12 Rigby Lane (off Swallowfield Way), Hayes, Middlesex, UB3 1ET</t>
  </si>
  <si>
    <t>114</t>
  </si>
  <si>
    <t>79</t>
  </si>
  <si>
    <t>leave for odd perivale bus</t>
  </si>
  <si>
    <t>44</t>
  </si>
  <si>
    <t>87</t>
  </si>
  <si>
    <t>171</t>
  </si>
  <si>
    <t>AC to transfer to</t>
  </si>
  <si>
    <t>30070</t>
  </si>
  <si>
    <t>to SB from GAL actual number</t>
  </si>
  <si>
    <t>8193</t>
  </si>
  <si>
    <t>Beddington Cross</t>
  </si>
  <si>
    <t>55</t>
  </si>
  <si>
    <t>56</t>
  </si>
  <si>
    <t>74</t>
  </si>
  <si>
    <t>WES</t>
  </si>
  <si>
    <t/>
  </si>
  <si>
    <t>337</t>
  </si>
  <si>
    <t>35</t>
  </si>
  <si>
    <t>ML 9/6/18</t>
  </si>
  <si>
    <t>GAL 2/6/18</t>
  </si>
  <si>
    <t>ENN</t>
  </si>
  <si>
    <t>ENS</t>
  </si>
  <si>
    <t>?</t>
  </si>
  <si>
    <t>14</t>
  </si>
  <si>
    <t>used on 114 and 222</t>
  </si>
  <si>
    <t>30</t>
  </si>
  <si>
    <t>267</t>
  </si>
  <si>
    <t>381</t>
  </si>
  <si>
    <t>new cross</t>
  </si>
  <si>
    <t>123</t>
  </si>
  <si>
    <t>354</t>
  </si>
  <si>
    <t>415</t>
  </si>
  <si>
    <t>345</t>
  </si>
  <si>
    <t>RP</t>
  </si>
  <si>
    <t>UNALLOCATED</t>
  </si>
  <si>
    <t>460</t>
  </si>
  <si>
    <t>willesden garage</t>
  </si>
  <si>
    <t>H</t>
  </si>
  <si>
    <t>(6) cols S to W</t>
  </si>
  <si>
    <t>Next</t>
  </si>
  <si>
    <t>Year</t>
  </si>
  <si>
    <t>KU1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</si>
</sst>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[$-F800]dddd\,\ mmmm\ dd\,\ yyyy"/>
    <numFmt numFmtId="165" formatCode="0_ ;[Red]\-0\ "/>
    <numFmt numFmtId="166" formatCode="0.00_ ;[Red]\-0.00\ "/>
    <numFmt numFmtId="167" formatCode="0_ ;\-0\ "/>
  </numFmts>
  <fonts count="40" x14ac:knownFonts="1">
    <font>
      <sz val="10"/>
      <name val="Arial"/>
      <family val="2"/>
    </font>
    <font>
      <sz val="10"/>
      <color theme="1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0"/>
      <name val="Arial"/>
      <family val="2"/>
    </font>
    <font>
      <sz val="10"/>
      <name val="Courier New"/>
      <family val="3"/>
    </font>
    <font>
      <sz val="10"/>
      <color rgb="FFFF0000"/>
      <name val="Arial"/>
      <family val="2"/>
    </font>
    <font>
      <sz val="10"/>
      <color rgb="FF7030A0"/>
      <name val="Arial"/>
      <family val="2"/>
    </font>
    <font>
      <sz val="10"/>
      <color rgb="FF0070C0"/>
      <name val="Arial"/>
      <family val="2"/>
    </font>
    <font>
      <b/>
      <u/>
      <sz val="10"/>
      <color rgb="FFFF0000"/>
      <name val="Arial"/>
      <family val="2"/>
    </font>
    <font>
      <sz val="10"/>
      <color rgb="FF00B050"/>
      <name val="Arial"/>
      <family val="2"/>
    </font>
    <font>
      <b/>
      <sz val="10"/>
      <color rgb="FF00B050"/>
      <name val="Arial"/>
      <family val="2"/>
    </font>
    <font>
      <b/>
      <u/>
      <sz val="10"/>
      <color rgb="FF7030A0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10"/>
      <color rgb="FF00B050"/>
      <name val="Arial"/>
      <family val="2"/>
    </font>
    <font>
      <sz val="10"/>
      <color rgb="FF7030A0"/>
      <name val="Arial"/>
      <family val="2"/>
    </font>
    <font>
      <sz val="10"/>
      <color rgb="FF0070C0"/>
      <name val="Arial"/>
      <family val="2"/>
    </font>
    <font>
      <b/>
      <u/>
      <sz val="10"/>
      <color rgb="FFFF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sz val="10"/>
      <color rgb="FF7030A0"/>
      <name val="Arial"/>
      <family val="2"/>
    </font>
    <font>
      <b/>
      <sz val="10"/>
      <color rgb="FFFF0000"/>
      <name val="Arial"/>
      <family val="2"/>
    </font>
    <font>
      <sz val="10"/>
      <color theme="1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44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20" fillId="0" borderId="0"/>
    <xf numFmtId="0" fontId="19" fillId="0" borderId="0"/>
    <xf numFmtId="0" fontId="19" fillId="23" borderId="7" applyNumberFormat="0" applyAlignment="0" applyProtection="0"/>
    <xf numFmtId="0" fontId="15" fillId="20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95">
    <xf numFmtId="0" fontId="0" fillId="0" borderId="0" xfId="0"/>
    <xf numFmtId="15" fontId="0" fillId="0" borderId="0" xfId="0" applyNumberFormat="1" applyFont="1"/>
    <xf numFmtId="0" fontId="0" fillId="0" borderId="0" xfId="0" applyFont="1"/>
    <xf numFmtId="49" fontId="0" fillId="0" borderId="0" xfId="0" applyNumberFormat="1" applyFont="1"/>
    <xf numFmtId="49" fontId="0" fillId="0" borderId="0" xfId="0" applyNumberFormat="1"/>
    <xf numFmtId="1" fontId="0" fillId="0" borderId="0" xfId="0" applyNumberFormat="1"/>
    <xf numFmtId="1" fontId="0" fillId="0" borderId="0" xfId="0" applyNumberFormat="1" applyFont="1"/>
    <xf numFmtId="1" fontId="0" fillId="0" borderId="0" xfId="0" applyNumberFormat="1" applyAlignment="1">
      <alignment horizontal="center"/>
    </xf>
    <xf numFmtId="0" fontId="0" fillId="0" borderId="0" xfId="0" applyNumberFormat="1"/>
    <xf numFmtId="0" fontId="0" fillId="0" borderId="0" xfId="0" applyNumberFormat="1" applyFont="1"/>
    <xf numFmtId="0" fontId="21" fillId="0" borderId="0" xfId="0" applyFont="1"/>
    <xf numFmtId="0" fontId="22" fillId="0" borderId="0" xfId="0" applyFont="1"/>
    <xf numFmtId="0" fontId="23" fillId="0" borderId="0" xfId="0" applyFont="1"/>
    <xf numFmtId="1" fontId="24" fillId="0" borderId="0" xfId="0" applyNumberFormat="1" applyFont="1"/>
    <xf numFmtId="1" fontId="21" fillId="0" borderId="0" xfId="0" applyNumberFormat="1" applyFont="1"/>
    <xf numFmtId="0" fontId="21" fillId="0" borderId="0" xfId="0" applyNumberFormat="1" applyFont="1"/>
    <xf numFmtId="49" fontId="21" fillId="0" borderId="0" xfId="0" applyNumberFormat="1" applyFont="1"/>
    <xf numFmtId="0" fontId="25" fillId="0" borderId="0" xfId="0" applyNumberFormat="1" applyFont="1"/>
    <xf numFmtId="0" fontId="25" fillId="0" borderId="0" xfId="0" applyFont="1"/>
    <xf numFmtId="0" fontId="26" fillId="0" borderId="0" xfId="0" applyFont="1"/>
    <xf numFmtId="0" fontId="26" fillId="0" borderId="0" xfId="0" applyNumberFormat="1" applyFont="1"/>
    <xf numFmtId="0" fontId="27" fillId="0" borderId="0" xfId="0" applyFont="1"/>
    <xf numFmtId="0" fontId="27" fillId="0" borderId="0" xfId="0" applyNumberFormat="1" applyFont="1"/>
    <xf numFmtId="0" fontId="0" fillId="0" borderId="0" xfId="0" applyFont="1" applyBorder="1"/>
    <xf numFmtId="0" fontId="22" fillId="0" borderId="0" xfId="0" applyFont="1" applyBorder="1"/>
    <xf numFmtId="0" fontId="21" fillId="0" borderId="0" xfId="0" applyFont="1" applyBorder="1"/>
    <xf numFmtId="0" fontId="0" fillId="0" borderId="0" xfId="0" applyBorder="1"/>
    <xf numFmtId="0" fontId="23" fillId="0" borderId="0" xfId="0" applyFont="1" applyBorder="1"/>
    <xf numFmtId="49" fontId="21" fillId="0" borderId="0" xfId="0" applyNumberFormat="1" applyFont="1" applyBorder="1"/>
    <xf numFmtId="49" fontId="0" fillId="0" borderId="0" xfId="0" applyNumberFormat="1" applyFont="1" applyBorder="1"/>
    <xf numFmtId="0" fontId="0" fillId="0" borderId="10" xfId="0" applyFont="1" applyBorder="1"/>
    <xf numFmtId="0" fontId="22" fillId="0" borderId="10" xfId="0" applyFont="1" applyBorder="1"/>
    <xf numFmtId="0" fontId="21" fillId="0" borderId="10" xfId="0" applyFont="1" applyBorder="1"/>
    <xf numFmtId="0" fontId="23" fillId="0" borderId="10" xfId="0" applyFont="1" applyBorder="1"/>
    <xf numFmtId="0" fontId="0" fillId="0" borderId="11" xfId="0" applyFont="1" applyBorder="1"/>
    <xf numFmtId="1" fontId="0" fillId="0" borderId="0" xfId="0" applyNumberFormat="1" applyBorder="1"/>
    <xf numFmtId="0" fontId="0" fillId="0" borderId="12" xfId="0" applyFont="1" applyBorder="1"/>
    <xf numFmtId="1" fontId="0" fillId="0" borderId="13" xfId="0" applyNumberFormat="1" applyBorder="1"/>
    <xf numFmtId="0" fontId="0" fillId="0" borderId="13" xfId="0" applyFont="1" applyBorder="1"/>
    <xf numFmtId="0" fontId="22" fillId="0" borderId="13" xfId="0" applyFont="1" applyBorder="1"/>
    <xf numFmtId="0" fontId="21" fillId="0" borderId="13" xfId="0" applyFont="1" applyBorder="1"/>
    <xf numFmtId="0" fontId="23" fillId="0" borderId="13" xfId="0" applyFont="1" applyBorder="1"/>
    <xf numFmtId="0" fontId="0" fillId="0" borderId="14" xfId="0" applyFont="1" applyBorder="1"/>
    <xf numFmtId="0" fontId="0" fillId="0" borderId="10" xfId="0" applyBorder="1"/>
    <xf numFmtId="0" fontId="0" fillId="0" borderId="11" xfId="0" applyBorder="1"/>
    <xf numFmtId="49" fontId="0" fillId="0" borderId="15" xfId="0" applyNumberFormat="1" applyBorder="1"/>
    <xf numFmtId="0" fontId="0" fillId="0" borderId="12" xfId="0" applyBorder="1"/>
    <xf numFmtId="49" fontId="0" fillId="0" borderId="16" xfId="0" applyNumberFormat="1" applyBorder="1"/>
    <xf numFmtId="0" fontId="0" fillId="0" borderId="13" xfId="0" applyBorder="1"/>
    <xf numFmtId="0" fontId="0" fillId="0" borderId="14" xfId="0" applyBorder="1"/>
    <xf numFmtId="49" fontId="0" fillId="0" borderId="10" xfId="0" applyNumberFormat="1" applyFont="1" applyBorder="1"/>
    <xf numFmtId="15" fontId="0" fillId="0" borderId="15" xfId="0" applyNumberFormat="1" applyFont="1" applyBorder="1"/>
    <xf numFmtId="0" fontId="22" fillId="0" borderId="0" xfId="0" applyFont="1" applyFill="1" applyBorder="1"/>
    <xf numFmtId="15" fontId="0" fillId="0" borderId="0" xfId="0" applyNumberFormat="1"/>
    <xf numFmtId="0" fontId="0" fillId="0" borderId="0" xfId="0" applyFont="1" applyFill="1" applyBorder="1"/>
    <xf numFmtId="0" fontId="0" fillId="0" borderId="18" xfId="0" applyFont="1" applyBorder="1"/>
    <xf numFmtId="0" fontId="0" fillId="0" borderId="19" xfId="0" applyFont="1" applyBorder="1"/>
    <xf numFmtId="49" fontId="21" fillId="0" borderId="20" xfId="0" applyNumberFormat="1" applyFont="1" applyBorder="1"/>
    <xf numFmtId="0" fontId="21" fillId="0" borderId="21" xfId="0" applyFont="1" applyBorder="1"/>
    <xf numFmtId="0" fontId="0" fillId="0" borderId="21" xfId="0" applyFont="1" applyBorder="1"/>
    <xf numFmtId="0" fontId="0" fillId="0" borderId="21" xfId="0" applyBorder="1"/>
    <xf numFmtId="0" fontId="23" fillId="0" borderId="21" xfId="0" applyFont="1" applyBorder="1"/>
    <xf numFmtId="0" fontId="0" fillId="0" borderId="22" xfId="0" applyBorder="1"/>
    <xf numFmtId="0" fontId="21" fillId="0" borderId="18" xfId="0" applyFont="1" applyBorder="1"/>
    <xf numFmtId="0" fontId="21" fillId="0" borderId="19" xfId="0" applyFont="1" applyBorder="1"/>
    <xf numFmtId="0" fontId="22" fillId="0" borderId="18" xfId="0" applyFont="1" applyBorder="1"/>
    <xf numFmtId="0" fontId="22" fillId="0" borderId="19" xfId="0" applyFont="1" applyBorder="1"/>
    <xf numFmtId="0" fontId="21" fillId="0" borderId="20" xfId="0" applyFont="1" applyBorder="1"/>
    <xf numFmtId="49" fontId="0" fillId="0" borderId="21" xfId="0" applyNumberFormat="1" applyBorder="1"/>
    <xf numFmtId="1" fontId="0" fillId="0" borderId="21" xfId="0" applyNumberFormat="1" applyFont="1" applyBorder="1"/>
    <xf numFmtId="1" fontId="0" fillId="0" borderId="13" xfId="0" applyNumberFormat="1" applyFont="1" applyBorder="1"/>
    <xf numFmtId="49" fontId="0" fillId="0" borderId="0" xfId="0" applyNumberFormat="1" applyBorder="1" applyProtection="1">
      <protection locked="0"/>
    </xf>
    <xf numFmtId="49" fontId="0" fillId="0" borderId="0" xfId="0" applyNumberFormat="1" applyProtection="1">
      <protection locked="0"/>
    </xf>
    <xf numFmtId="49" fontId="0" fillId="0" borderId="0" xfId="0" applyNumberFormat="1" applyFont="1" applyBorder="1" applyProtection="1">
      <protection locked="0"/>
    </xf>
    <xf numFmtId="49" fontId="0" fillId="0" borderId="0" xfId="0" applyNumberFormat="1" applyFill="1" applyBorder="1" applyProtection="1">
      <protection locked="0"/>
    </xf>
    <xf numFmtId="0" fontId="0" fillId="0" borderId="0" xfId="0" applyFont="1" applyBorder="1" applyProtection="1">
      <protection locked="0"/>
    </xf>
    <xf numFmtId="49" fontId="0" fillId="0" borderId="13" xfId="0" applyNumberFormat="1" applyBorder="1" applyProtection="1">
      <protection locked="0"/>
    </xf>
    <xf numFmtId="49" fontId="0" fillId="0" borderId="17" xfId="0" applyNumberFormat="1" applyBorder="1" applyProtection="1">
      <protection locked="0"/>
    </xf>
    <xf numFmtId="49" fontId="0" fillId="0" borderId="15" xfId="0" applyNumberFormat="1" applyBorder="1" applyProtection="1">
      <protection locked="0"/>
    </xf>
    <xf numFmtId="0" fontId="0" fillId="0" borderId="15" xfId="0" applyNumberFormat="1" applyBorder="1" applyProtection="1">
      <protection locked="0"/>
    </xf>
    <xf numFmtId="0" fontId="21" fillId="0" borderId="15" xfId="0" applyFont="1" applyBorder="1" applyProtection="1">
      <protection locked="0"/>
    </xf>
    <xf numFmtId="0" fontId="21" fillId="0" borderId="15" xfId="0" applyNumberFormat="1" applyFont="1" applyBorder="1" applyProtection="1">
      <protection locked="0"/>
    </xf>
    <xf numFmtId="0" fontId="21" fillId="0" borderId="16" xfId="0" applyFont="1" applyBorder="1" applyProtection="1">
      <protection locked="0"/>
    </xf>
    <xf numFmtId="0" fontId="0" fillId="0" borderId="10" xfId="0" applyBorder="1" applyProtection="1">
      <protection locked="0"/>
    </xf>
    <xf numFmtId="0" fontId="0" fillId="0" borderId="10" xfId="0" applyFont="1" applyBorder="1" applyProtection="1">
      <protection locked="0"/>
    </xf>
    <xf numFmtId="0" fontId="23" fillId="0" borderId="10" xfId="0" applyFont="1" applyBorder="1" applyProtection="1">
      <protection locked="0"/>
    </xf>
    <xf numFmtId="0" fontId="0" fillId="0" borderId="0" xfId="0" applyBorder="1" applyProtection="1">
      <protection locked="0"/>
    </xf>
    <xf numFmtId="0" fontId="23" fillId="0" borderId="0" xfId="0" applyFont="1" applyBorder="1" applyProtection="1">
      <protection locked="0"/>
    </xf>
    <xf numFmtId="0" fontId="0" fillId="0" borderId="0" xfId="0" applyProtection="1">
      <protection locked="0"/>
    </xf>
    <xf numFmtId="0" fontId="0" fillId="0" borderId="0" xfId="0" applyFill="1" applyBorder="1" applyProtection="1">
      <protection locked="0"/>
    </xf>
    <xf numFmtId="0" fontId="0" fillId="0" borderId="0" xfId="0" applyFont="1" applyFill="1" applyBorder="1" applyProtection="1">
      <protection locked="0"/>
    </xf>
    <xf numFmtId="0" fontId="23" fillId="0" borderId="0" xfId="0" applyFont="1" applyProtection="1">
      <protection locked="0"/>
    </xf>
    <xf numFmtId="0" fontId="0" fillId="0" borderId="13" xfId="0" applyBorder="1" applyProtection="1">
      <protection locked="0"/>
    </xf>
    <xf numFmtId="0" fontId="0" fillId="0" borderId="13" xfId="0" applyFont="1" applyBorder="1" applyProtection="1">
      <protection locked="0"/>
    </xf>
    <xf numFmtId="0" fontId="23" fillId="0" borderId="13" xfId="0" applyFont="1" applyBorder="1" applyProtection="1">
      <protection locked="0"/>
    </xf>
    <xf numFmtId="15" fontId="0" fillId="0" borderId="15" xfId="0" applyNumberFormat="1" applyFont="1" applyBorder="1" applyProtection="1">
      <protection locked="0"/>
    </xf>
    <xf numFmtId="15" fontId="0" fillId="0" borderId="15" xfId="0" applyNumberFormat="1" applyBorder="1" applyProtection="1">
      <protection locked="0"/>
    </xf>
    <xf numFmtId="15" fontId="0" fillId="0" borderId="0" xfId="0" applyNumberFormat="1" applyProtection="1">
      <protection locked="0"/>
    </xf>
    <xf numFmtId="49" fontId="21" fillId="0" borderId="13" xfId="0" applyNumberFormat="1" applyFont="1" applyBorder="1"/>
    <xf numFmtId="49" fontId="21" fillId="0" borderId="21" xfId="0" applyNumberFormat="1" applyFont="1" applyBorder="1"/>
    <xf numFmtId="15" fontId="0" fillId="0" borderId="0" xfId="0" applyNumberFormat="1" applyBorder="1" applyProtection="1">
      <protection locked="0"/>
    </xf>
    <xf numFmtId="49" fontId="0" fillId="0" borderId="10" xfId="0" applyNumberFormat="1" applyBorder="1" applyProtection="1">
      <protection locked="0"/>
    </xf>
    <xf numFmtId="0" fontId="0" fillId="0" borderId="0" xfId="0" applyFill="1" applyBorder="1"/>
    <xf numFmtId="1" fontId="21" fillId="0" borderId="0" xfId="0" applyNumberFormat="1" applyFont="1" applyBorder="1"/>
    <xf numFmtId="0" fontId="21" fillId="0" borderId="17" xfId="0" applyFont="1" applyBorder="1" applyProtection="1">
      <protection locked="0"/>
    </xf>
    <xf numFmtId="1" fontId="0" fillId="0" borderId="10" xfId="0" applyNumberFormat="1" applyBorder="1"/>
    <xf numFmtId="0" fontId="0" fillId="0" borderId="0" xfId="0" applyNumberFormat="1" applyFont="1" applyBorder="1"/>
    <xf numFmtId="18" fontId="0" fillId="0" borderId="0" xfId="0" applyNumberFormat="1"/>
    <xf numFmtId="16" fontId="0" fillId="0" borderId="0" xfId="0" applyNumberFormat="1"/>
    <xf numFmtId="17" fontId="0" fillId="0" borderId="0" xfId="0" applyNumberFormat="1"/>
    <xf numFmtId="0" fontId="21" fillId="0" borderId="0" xfId="0" applyNumberFormat="1" applyFont="1" applyBorder="1"/>
    <xf numFmtId="2" fontId="0" fillId="0" borderId="0" xfId="0" applyNumberFormat="1" applyBorder="1"/>
    <xf numFmtId="0" fontId="0" fillId="0" borderId="15" xfId="0" applyBorder="1" applyAlignment="1">
      <alignment horizontal="center"/>
    </xf>
    <xf numFmtId="49" fontId="21" fillId="0" borderId="17" xfId="0" applyNumberFormat="1" applyFont="1" applyBorder="1" applyProtection="1">
      <protection locked="0"/>
    </xf>
    <xf numFmtId="49" fontId="21" fillId="0" borderId="15" xfId="0" applyNumberFormat="1" applyFont="1" applyBorder="1" applyProtection="1">
      <protection locked="0"/>
    </xf>
    <xf numFmtId="49" fontId="21" fillId="0" borderId="16" xfId="0" applyNumberFormat="1" applyFont="1" applyBorder="1" applyProtection="1">
      <protection locked="0"/>
    </xf>
    <xf numFmtId="0" fontId="0" fillId="0" borderId="0" xfId="0" applyNumberFormat="1" applyAlignment="1" applyProtection="1">
      <alignment horizontal="left"/>
      <protection locked="0"/>
    </xf>
    <xf numFmtId="2" fontId="0" fillId="0" borderId="13" xfId="0" applyNumberFormat="1" applyBorder="1"/>
    <xf numFmtId="0" fontId="0" fillId="0" borderId="13" xfId="0" applyNumberFormat="1" applyFont="1" applyBorder="1"/>
    <xf numFmtId="0" fontId="0" fillId="0" borderId="0" xfId="0" applyAlignment="1">
      <alignment horizontal="right"/>
    </xf>
    <xf numFmtId="49" fontId="0" fillId="0" borderId="0" xfId="0" applyNumberFormat="1" applyFont="1" applyAlignment="1"/>
    <xf numFmtId="0" fontId="0" fillId="0" borderId="0" xfId="0" applyFont="1" applyProtection="1">
      <protection locked="0"/>
    </xf>
    <xf numFmtId="2" fontId="0" fillId="0" borderId="0" xfId="0" applyNumberFormat="1" applyFont="1" applyBorder="1"/>
    <xf numFmtId="0" fontId="0" fillId="0" borderId="0" xfId="0" applyAlignment="1">
      <alignment wrapText="1"/>
    </xf>
    <xf numFmtId="49" fontId="28" fillId="0" borderId="0" xfId="0" applyNumberFormat="1" applyFont="1" applyAlignment="1">
      <alignment horizontal="center"/>
    </xf>
    <xf numFmtId="15" fontId="28" fillId="0" borderId="0" xfId="0" applyNumberFormat="1" applyFont="1" applyAlignment="1">
      <alignment horizontal="center"/>
    </xf>
    <xf numFmtId="1" fontId="28" fillId="0" borderId="0" xfId="0" applyNumberFormat="1" applyFont="1"/>
    <xf numFmtId="49" fontId="28" fillId="0" borderId="0" xfId="0" applyNumberFormat="1" applyFont="1"/>
    <xf numFmtId="0" fontId="28" fillId="0" borderId="0" xfId="0" applyNumberFormat="1" applyFont="1"/>
    <xf numFmtId="0" fontId="29" fillId="0" borderId="0" xfId="0" applyNumberFormat="1" applyFont="1"/>
    <xf numFmtId="0" fontId="28" fillId="0" borderId="0" xfId="0" applyNumberFormat="1" applyFont="1" applyAlignment="1">
      <alignment horizontal="center"/>
    </xf>
    <xf numFmtId="0" fontId="30" fillId="0" borderId="0" xfId="0" applyNumberFormat="1" applyFont="1"/>
    <xf numFmtId="0" fontId="28" fillId="0" borderId="0" xfId="0" applyFont="1"/>
    <xf numFmtId="0" fontId="31" fillId="0" borderId="0" xfId="0" applyFont="1"/>
    <xf numFmtId="0" fontId="29" fillId="0" borderId="0" xfId="0" applyFont="1"/>
    <xf numFmtId="0" fontId="32" fillId="0" borderId="0" xfId="0" applyFont="1"/>
    <xf numFmtId="165" fontId="28" fillId="0" borderId="0" xfId="0" applyNumberFormat="1" applyFont="1"/>
    <xf numFmtId="49" fontId="33" fillId="0" borderId="0" xfId="0" applyNumberFormat="1" applyFont="1" applyAlignment="1">
      <alignment horizontal="center"/>
    </xf>
    <xf numFmtId="1" fontId="33" fillId="0" borderId="0" xfId="0" applyNumberFormat="1" applyFont="1" applyAlignment="1">
      <alignment horizontal="center"/>
    </xf>
    <xf numFmtId="1" fontId="33" fillId="0" borderId="0" xfId="0" applyNumberFormat="1" applyFont="1"/>
    <xf numFmtId="0" fontId="28" fillId="0" borderId="23" xfId="0" applyNumberFormat="1" applyFont="1" applyBorder="1"/>
    <xf numFmtId="167" fontId="28" fillId="0" borderId="0" xfId="0" applyNumberFormat="1" applyFont="1"/>
    <xf numFmtId="166" fontId="28" fillId="0" borderId="0" xfId="0" applyNumberFormat="1" applyFont="1"/>
    <xf numFmtId="1" fontId="28" fillId="0" borderId="0" xfId="0" applyNumberFormat="1" applyFont="1" applyAlignment="1">
      <alignment horizontal="center"/>
    </xf>
    <xf numFmtId="15" fontId="28" fillId="0" borderId="0" xfId="0" applyNumberFormat="1" applyFont="1"/>
    <xf numFmtId="49" fontId="28" fillId="0" borderId="0" xfId="0" applyNumberFormat="1" applyFont="1" applyBorder="1" applyProtection="1">
      <protection locked="0"/>
    </xf>
    <xf numFmtId="49" fontId="28" fillId="0" borderId="0" xfId="0" applyNumberFormat="1" applyFont="1" applyProtection="1">
      <protection locked="0"/>
    </xf>
    <xf numFmtId="49" fontId="28" fillId="0" borderId="0" xfId="0" applyNumberFormat="1" applyFont="1" applyBorder="1"/>
    <xf numFmtId="15" fontId="28" fillId="0" borderId="0" xfId="0" applyNumberFormat="1" applyFont="1" applyProtection="1">
      <protection locked="0"/>
    </xf>
    <xf numFmtId="49" fontId="28" fillId="0" borderId="0" xfId="0" applyNumberFormat="1" applyFont="1" applyBorder="1" applyAlignment="1">
      <alignment horizontal="center"/>
    </xf>
    <xf numFmtId="15" fontId="28" fillId="0" borderId="0" xfId="0" applyNumberFormat="1" applyFont="1" applyBorder="1" applyProtection="1">
      <protection locked="0"/>
    </xf>
    <xf numFmtId="49" fontId="28" fillId="0" borderId="0" xfId="0" applyNumberFormat="1" applyFont="1" applyAlignment="1"/>
    <xf numFmtId="0" fontId="30" fillId="0" borderId="0" xfId="0" applyFont="1"/>
    <xf numFmtId="0" fontId="30" fillId="0" borderId="0" xfId="0" applyNumberFormat="1" applyFont="1" applyFill="1"/>
    <xf numFmtId="49" fontId="28" fillId="0" borderId="0" xfId="0" applyNumberFormat="1" applyFont="1" applyFill="1" applyBorder="1" applyProtection="1">
      <protection locked="0"/>
    </xf>
    <xf numFmtId="0" fontId="28" fillId="0" borderId="0" xfId="0" applyFont="1" applyBorder="1" applyProtection="1">
      <protection locked="0"/>
    </xf>
    <xf numFmtId="0" fontId="28" fillId="0" borderId="0" xfId="0" applyNumberFormat="1" applyFont="1" applyFill="1"/>
    <xf numFmtId="0" fontId="29" fillId="0" borderId="0" xfId="0" applyNumberFormat="1" applyFont="1" applyFill="1"/>
    <xf numFmtId="49" fontId="34" fillId="0" borderId="0" xfId="0" applyNumberFormat="1" applyFont="1" applyAlignment="1">
      <alignment horizontal="centerContinuous"/>
    </xf>
    <xf numFmtId="165" fontId="35" fillId="0" borderId="0" xfId="0" applyNumberFormat="1" applyFont="1" applyAlignment="1">
      <alignment horizontal="center"/>
    </xf>
    <xf numFmtId="165" fontId="34" fillId="0" borderId="0" xfId="0" applyNumberFormat="1" applyFont="1" applyAlignment="1">
      <alignment horizontal="center"/>
    </xf>
    <xf numFmtId="1" fontId="34" fillId="0" borderId="0" xfId="0" applyNumberFormat="1" applyFont="1" applyAlignment="1"/>
    <xf numFmtId="0" fontId="34" fillId="0" borderId="0" xfId="0" applyFont="1"/>
    <xf numFmtId="1" fontId="36" fillId="0" borderId="0" xfId="0" applyNumberFormat="1" applyFont="1"/>
    <xf numFmtId="1" fontId="34" fillId="0" borderId="0" xfId="0" applyNumberFormat="1" applyFont="1"/>
    <xf numFmtId="49" fontId="34" fillId="0" borderId="0" xfId="0" applyNumberFormat="1" applyFont="1" applyAlignment="1">
      <alignment horizontal="left"/>
    </xf>
    <xf numFmtId="164" fontId="34" fillId="0" borderId="0" xfId="0" applyNumberFormat="1" applyFont="1"/>
    <xf numFmtId="0" fontId="34" fillId="0" borderId="0" xfId="0" applyNumberFormat="1" applyFont="1"/>
    <xf numFmtId="0" fontId="34" fillId="0" borderId="0" xfId="0" applyFont="1" applyAlignment="1">
      <alignment horizontal="center"/>
    </xf>
    <xf numFmtId="49" fontId="34" fillId="0" borderId="0" xfId="0" applyNumberFormat="1" applyFont="1" applyAlignment="1">
      <alignment horizontal="center"/>
    </xf>
    <xf numFmtId="0" fontId="36" fillId="0" borderId="0" xfId="0" applyFont="1"/>
    <xf numFmtId="49" fontId="34" fillId="0" borderId="0" xfId="0" applyNumberFormat="1" applyFont="1" applyBorder="1" applyAlignment="1">
      <alignment horizontal="left"/>
    </xf>
    <xf numFmtId="0" fontId="37" fillId="0" borderId="0" xfId="0" applyFont="1"/>
    <xf numFmtId="0" fontId="34" fillId="0" borderId="24" xfId="0" applyFont="1" applyBorder="1"/>
    <xf numFmtId="0" fontId="34" fillId="0" borderId="0" xfId="0" applyFont="1" applyBorder="1"/>
    <xf numFmtId="0" fontId="38" fillId="0" borderId="0" xfId="0" applyFont="1"/>
    <xf numFmtId="1" fontId="34" fillId="0" borderId="0" xfId="0" applyNumberFormat="1" applyFont="1" applyAlignment="1" applyProtection="1">
      <protection locked="0"/>
    </xf>
    <xf numFmtId="0" fontId="34" fillId="0" borderId="0" xfId="0" applyNumberFormat="1" applyFont="1" applyAlignment="1">
      <alignment horizontal="center"/>
    </xf>
    <xf numFmtId="49" fontId="39" fillId="0" borderId="0" xfId="0" applyNumberFormat="1" applyFont="1" applyAlignment="1">
      <alignment horizontal="center"/>
    </xf>
    <xf numFmtId="49" fontId="34" fillId="0" borderId="0" xfId="0" applyNumberFormat="1" applyFont="1" applyBorder="1" applyAlignment="1">
      <alignment horizontal="center"/>
    </xf>
    <xf numFmtId="0" fontId="39" fillId="0" borderId="0" xfId="0" applyFont="1" applyAlignment="1">
      <alignment horizontal="center"/>
    </xf>
    <xf numFmtId="0" fontId="39" fillId="0" borderId="0" xfId="0" applyFont="1" applyAlignment="1">
      <alignment horizontal="left"/>
    </xf>
    <xf numFmtId="49" fontId="36" fillId="0" borderId="0" xfId="0" applyNumberFormat="1" applyFont="1" applyAlignment="1">
      <alignment horizontal="center"/>
    </xf>
    <xf numFmtId="164" fontId="34" fillId="0" borderId="0" xfId="0" applyNumberFormat="1" applyFont="1" applyAlignment="1">
      <alignment horizontal="center"/>
    </xf>
    <xf numFmtId="1" fontId="34" fillId="0" borderId="0" xfId="0" applyNumberFormat="1" applyFont="1" applyProtection="1">
      <protection locked="0"/>
    </xf>
    <xf numFmtId="0" fontId="34" fillId="0" borderId="0" xfId="0" applyFont="1" applyAlignment="1">
      <alignment horizontal="left"/>
    </xf>
    <xf numFmtId="49" fontId="0" fillId="0" borderId="0" xfId="0" applyNumberFormat="1" applyFont="1" applyAlignment="1">
      <alignment horizontal="center"/>
    </xf>
    <xf numFmtId="15" fontId="0" fillId="0" borderId="0" xfId="0" applyNumberFormat="1" applyFont="1" applyProtection="1">
      <protection locked="0"/>
    </xf>
    <xf numFmtId="49" fontId="0" fillId="0" borderId="0" xfId="0" applyNumberFormat="1" applyFont="1" applyAlignment="1">
      <alignment horizontal="left"/>
    </xf>
    <xf numFmtId="0" fontId="21" fillId="0" borderId="0" xfId="0" applyNumberFormat="1" applyFont="1" applyFill="1"/>
    <xf numFmtId="0" fontId="38" fillId="0" borderId="0" xfId="0" applyNumberFormat="1" applyFont="1"/>
    <xf numFmtId="165" fontId="38" fillId="0" borderId="0" xfId="0" applyNumberFormat="1" applyFont="1"/>
    <xf numFmtId="1" fontId="38" fillId="0" borderId="0" xfId="0" applyNumberFormat="1" applyFont="1"/>
    <xf numFmtId="49" fontId="38" fillId="0" borderId="0" xfId="0" applyNumberFormat="1" applyFont="1"/>
    <xf numFmtId="49" fontId="1" fillId="0" borderId="0" xfId="0" applyNumberFormat="1" applyFont="1" applyAlignment="1">
      <alignment horizontal="center"/>
    </xf>
  </cellXfs>
  <cellStyles count="4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37"/>
    <cellStyle name="Normal 3" xfId="38"/>
    <cellStyle name="Note" xfId="39" builtinId="10" customBuiltin="1"/>
    <cellStyle name="Output" xfId="40" builtinId="21" customBuiltin="1"/>
    <cellStyle name="Title" xfId="41" builtinId="15" customBuiltin="1"/>
    <cellStyle name="Total" xfId="42" builtinId="25" customBuiltin="1"/>
    <cellStyle name="Warning Text" xfId="43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327"/>
  <sheetViews>
    <sheetView showZeros="0" zoomScaleNormal="100" workbookViewId="0">
      <pane ySplit="2" topLeftCell="A3" activePane="bottomLeft" state="frozen"/>
      <selection activeCell="C1" sqref="C1"/>
      <selection pane="bottomLeft" activeCell="Q47" sqref="Q47"/>
    </sheetView>
  </sheetViews>
  <sheetFormatPr defaultRowHeight="12.75" x14ac:dyDescent="0.2"/>
  <cols>
    <col min="1" max="1" width="4.7109375" bestFit="1" customWidth="1"/>
    <col min="2" max="2" width="16.85546875" bestFit="1" customWidth="1"/>
    <col min="3" max="3" width="7.42578125" bestFit="1" customWidth="1"/>
    <col min="4" max="4" width="5.5703125" bestFit="1" customWidth="1"/>
    <col min="5" max="5" width="4.5703125" bestFit="1" customWidth="1"/>
    <col min="6" max="6" width="4.7109375" bestFit="1" customWidth="1"/>
    <col min="7" max="7" width="4.7109375" style="2" customWidth="1"/>
    <col min="8" max="8" width="16.85546875" bestFit="1" customWidth="1"/>
    <col min="9" max="9" width="6.85546875" bestFit="1" customWidth="1"/>
    <col min="10" max="10" width="7.140625" bestFit="1" customWidth="1"/>
    <col min="11" max="12" width="4.5703125" bestFit="1" customWidth="1"/>
    <col min="13" max="13" width="16.85546875" bestFit="1" customWidth="1"/>
    <col min="14" max="14" width="5" bestFit="1" customWidth="1"/>
    <col min="15" max="15" width="16.85546875" bestFit="1" customWidth="1"/>
    <col min="16" max="16" width="5.140625" bestFit="1" customWidth="1"/>
    <col min="17" max="17" width="3.42578125" bestFit="1" customWidth="1"/>
    <col min="18" max="18" width="7.140625" bestFit="1" customWidth="1"/>
    <col min="19" max="19" width="5.5703125" customWidth="1"/>
    <col min="20" max="20" width="5" bestFit="1" customWidth="1"/>
    <col min="21" max="21" width="4.5703125" bestFit="1" customWidth="1"/>
    <col min="22" max="22" width="21.5703125" customWidth="1"/>
    <col min="23" max="23" width="5" bestFit="1" customWidth="1"/>
    <col min="24" max="24" width="5.42578125" bestFit="1" customWidth="1"/>
    <col min="25" max="25" width="5" bestFit="1" customWidth="1"/>
    <col min="26" max="26" width="8.42578125" bestFit="1" customWidth="1"/>
    <col min="27" max="27" width="6.28515625" customWidth="1"/>
    <col min="28" max="29" width="6" bestFit="1" customWidth="1"/>
    <col min="30" max="31" width="6.42578125" customWidth="1"/>
    <col min="32" max="32" width="2" bestFit="1" customWidth="1"/>
    <col min="33" max="33" width="7.7109375" bestFit="1" customWidth="1"/>
    <col min="34" max="34" width="6.140625" customWidth="1"/>
    <col min="35" max="38" width="5.5703125" bestFit="1" customWidth="1"/>
    <col min="39" max="39" width="5.5703125" customWidth="1"/>
    <col min="40" max="40" width="6.5703125" bestFit="1" customWidth="1"/>
    <col min="41" max="41" width="5.42578125" bestFit="1" customWidth="1"/>
    <col min="42" max="42" width="5.42578125" customWidth="1"/>
  </cols>
  <sheetData>
    <row r="1" spans="1:42" ht="12.75" customHeight="1" x14ac:dyDescent="0.2">
      <c r="A1" s="17" t="s">
        <v>52</v>
      </c>
      <c r="B1" s="17"/>
      <c r="C1" s="17" t="s">
        <v>52</v>
      </c>
      <c r="E1" s="17"/>
      <c r="F1" s="17"/>
      <c r="G1" s="17" t="s">
        <v>33</v>
      </c>
      <c r="H1" s="17"/>
      <c r="I1" s="17" t="s">
        <v>52</v>
      </c>
      <c r="K1" s="17"/>
      <c r="L1" s="17"/>
      <c r="M1" s="17"/>
      <c r="N1" s="17" t="s">
        <v>52</v>
      </c>
      <c r="O1" s="18" t="s">
        <v>599</v>
      </c>
      <c r="P1" s="21" t="s">
        <v>9</v>
      </c>
      <c r="Q1" s="9" t="s">
        <v>36</v>
      </c>
      <c r="R1" s="15" t="s">
        <v>501</v>
      </c>
      <c r="S1" s="5" t="s">
        <v>33</v>
      </c>
      <c r="T1" s="9"/>
      <c r="U1" s="15" t="s">
        <v>503</v>
      </c>
      <c r="V1" s="4" t="s">
        <v>6</v>
      </c>
      <c r="W1" s="2" t="s">
        <v>7</v>
      </c>
      <c r="X1" s="2" t="s">
        <v>8</v>
      </c>
      <c r="Y1" s="11" t="s">
        <v>63</v>
      </c>
      <c r="Z1" s="10" t="s">
        <v>27</v>
      </c>
      <c r="AA1" t="s">
        <v>28</v>
      </c>
      <c r="AB1" t="s">
        <v>29</v>
      </c>
      <c r="AC1" t="s">
        <v>30</v>
      </c>
      <c r="AD1" t="s">
        <v>47</v>
      </c>
      <c r="AE1" t="s">
        <v>48</v>
      </c>
      <c r="AG1" s="12" t="s">
        <v>23</v>
      </c>
      <c r="AH1" t="s">
        <v>24</v>
      </c>
      <c r="AI1" t="s">
        <v>25</v>
      </c>
      <c r="AJ1" t="s">
        <v>26</v>
      </c>
      <c r="AK1" t="s">
        <v>49</v>
      </c>
      <c r="AL1" s="1" t="s">
        <v>50</v>
      </c>
      <c r="AM1" s="53"/>
      <c r="AN1" s="53" t="s">
        <v>33</v>
      </c>
      <c r="AO1" t="s">
        <v>33</v>
      </c>
      <c r="AP1" s="53" t="s">
        <v>33</v>
      </c>
    </row>
    <row r="2" spans="1:42" ht="12.75" customHeight="1" thickBot="1" x14ac:dyDescent="0.25">
      <c r="A2" s="17"/>
      <c r="B2" s="17" t="s">
        <v>154</v>
      </c>
      <c r="C2" s="22" t="s">
        <v>60</v>
      </c>
      <c r="D2" s="17" t="s">
        <v>55</v>
      </c>
      <c r="E2" s="17" t="s">
        <v>8</v>
      </c>
      <c r="F2" s="17" t="s">
        <v>63</v>
      </c>
      <c r="G2" s="17" t="s">
        <v>178</v>
      </c>
      <c r="H2" s="17" t="s">
        <v>58</v>
      </c>
      <c r="I2" s="22" t="s">
        <v>55</v>
      </c>
      <c r="J2" s="17" t="s">
        <v>60</v>
      </c>
      <c r="K2" s="17" t="s">
        <v>8</v>
      </c>
      <c r="L2" s="17" t="s">
        <v>63</v>
      </c>
      <c r="M2" s="17" t="s">
        <v>56</v>
      </c>
      <c r="N2" s="22" t="s">
        <v>8</v>
      </c>
      <c r="O2" s="18" t="s">
        <v>57</v>
      </c>
      <c r="P2" s="21" t="s">
        <v>500</v>
      </c>
      <c r="Q2" s="106" t="s">
        <v>37</v>
      </c>
      <c r="R2" s="110" t="s">
        <v>60</v>
      </c>
      <c r="S2" s="35" t="s">
        <v>502</v>
      </c>
      <c r="T2" s="106" t="s">
        <v>7</v>
      </c>
      <c r="U2" s="106" t="s">
        <v>8</v>
      </c>
      <c r="V2" s="13"/>
      <c r="W2" s="6"/>
      <c r="X2" s="6">
        <f ca="1">'r'!D3-X112-X113</f>
        <v>540</v>
      </c>
      <c r="Y2" s="6">
        <f ca="1">'r'!E3-Y112-Y113</f>
        <v>187</v>
      </c>
      <c r="Z2" s="2">
        <f>SUM(Z3:Z113)</f>
        <v>353</v>
      </c>
      <c r="AA2" s="2"/>
      <c r="AB2" s="2"/>
      <c r="AC2" s="2"/>
      <c r="AD2" s="2"/>
      <c r="AE2" s="2"/>
      <c r="AF2" s="2"/>
      <c r="AG2" s="2">
        <f>SUM(AG3:AG113)</f>
        <v>1046</v>
      </c>
      <c r="AH2" s="2"/>
      <c r="AI2" s="2"/>
      <c r="AJ2" s="2"/>
      <c r="AK2" s="2"/>
      <c r="AL2" s="2"/>
      <c r="AN2" s="26" t="s">
        <v>661</v>
      </c>
      <c r="AO2" t="s">
        <v>500</v>
      </c>
      <c r="AP2" t="s">
        <v>178</v>
      </c>
    </row>
    <row r="3" spans="1:42" ht="12.75" customHeight="1" x14ac:dyDescent="0.2">
      <c r="A3" s="19">
        <v>1</v>
      </c>
      <c r="B3" s="18" t="str">
        <f t="shared" ref="B3:B34" si="0">VLOOKUP($A3,$R$3:$V$111,5,FALSE)</f>
        <v>elephant</v>
      </c>
      <c r="C3" s="18">
        <f t="shared" ref="C3:C34" si="1">VLOOKUP($A3,$R$3:$Z$111,9,FALSE)</f>
        <v>70</v>
      </c>
      <c r="D3" s="18">
        <f t="shared" ref="D3:D34" ca="1" si="2">VLOOKUP($A3,$R$3:$Z$111,6,FALSE)</f>
        <v>70</v>
      </c>
      <c r="E3" s="18">
        <f t="shared" ref="E3:E34" ca="1" si="3">VLOOKUP($A3,$R$3:$Z$111,7,FALSE)</f>
        <v>111</v>
      </c>
      <c r="F3" s="18">
        <f ca="1">E3-D3</f>
        <v>41</v>
      </c>
      <c r="G3" s="2">
        <f t="shared" ref="G3:G34" ca="1" si="4">VLOOKUP($A3,$R$3:$AP$111,25,FALSE)</f>
        <v>0</v>
      </c>
      <c r="H3" s="18" t="str">
        <f t="shared" ref="H3:H34" ca="1" si="5">VLOOKUP($A3,$T$3:$V$111,3,FALSE)</f>
        <v>waterloo</v>
      </c>
      <c r="I3" s="18">
        <f t="shared" ref="I3:I34" ca="1" si="6">VLOOKUP($A3,$T$3:$Z$111,4,FALSE)</f>
        <v>73</v>
      </c>
      <c r="J3" s="18">
        <f t="shared" ref="J3:J34" ca="1" si="7">VLOOKUP($A3,$T$3:$Z$111,7,FALSE)</f>
        <v>2</v>
      </c>
      <c r="K3" s="18">
        <f t="shared" ref="K3:K34" ca="1" si="8">VLOOKUP($A3,$T$3:$X$111,5,FALSE)</f>
        <v>133</v>
      </c>
      <c r="L3" s="18">
        <f ca="1">K3-I3</f>
        <v>60</v>
      </c>
      <c r="M3" s="18" t="str">
        <f t="shared" ref="M3:M34" ca="1" si="9">VLOOKUP($A3,$U$3:$V$111,2,FALSE)</f>
        <v>waterloo</v>
      </c>
      <c r="N3" s="18">
        <f t="shared" ref="N3:N34" ca="1" si="10">VLOOKUP($A3,$U$3:$X$111,4,FALSE)</f>
        <v>133</v>
      </c>
      <c r="O3" s="18" t="str">
        <f t="shared" ref="O3:O34" ca="1" si="11">VLOOKUP($A3,$S$3:$Y$111,4,FALSE)</f>
        <v>waterloo</v>
      </c>
      <c r="P3" s="18">
        <f t="shared" ref="P3:P34" ca="1" si="12">VLOOKUP($A3,$S$3:$AO$111,23,FALSE)</f>
        <v>60</v>
      </c>
      <c r="Q3" s="104"/>
      <c r="R3" s="30">
        <f>RANK(Z3,$Z$3:$Z$111)+COUNTIF(Z3:Z$111,Z3)-1</f>
        <v>34</v>
      </c>
      <c r="S3" s="105">
        <f ca="1">RANK(AO3,$AO$3:$AO$111)+COUNTIF(AO3:AO$111,AO3)-1</f>
        <v>80</v>
      </c>
      <c r="T3" s="30">
        <f ca="1">RANK(W3,$W$3:$W$111)+COUNTIF(W3:W$111,W3)-1</f>
        <v>14</v>
      </c>
      <c r="U3" s="30">
        <f ca="1">RANK(X3,$X$3:$X$111)+COUNTIF(X3:X$111,X3)-1</f>
        <v>20</v>
      </c>
      <c r="V3" s="101" t="s">
        <v>88</v>
      </c>
      <c r="W3" s="30">
        <f ca="1">SUM(Z3:AF3)</f>
        <v>10</v>
      </c>
      <c r="X3" s="30">
        <f ca="1">SUM(AG3:AL3)</f>
        <v>12</v>
      </c>
      <c r="Y3" s="31">
        <f ca="1">X3-W3</f>
        <v>2</v>
      </c>
      <c r="Z3" s="32">
        <f>SUMIF('r'!G$4:G$535,$V3,'r'!$C$4:$C$535)</f>
        <v>3</v>
      </c>
      <c r="AA3" s="30">
        <f ca="1">SUMIF('r'!H$4:H$538,$V3,'r'!$C$4:$C$535)</f>
        <v>7</v>
      </c>
      <c r="AB3" s="30">
        <f ca="1">SUMIF('r'!I$4:I$539,$V3,'r'!$C$4:$C$535)</f>
        <v>0</v>
      </c>
      <c r="AC3" s="30">
        <f ca="1">SUMIF('r'!J$4:J$539,$V3,'r'!$C$4:$C$535)</f>
        <v>0</v>
      </c>
      <c r="AD3" s="30">
        <f ca="1">SUMIF('r'!K$4:K$540,$V3,'r'!$C$4:$C$535)</f>
        <v>0</v>
      </c>
      <c r="AE3" s="30">
        <f ca="1">SUMIF('r'!L$4:L$541,$V3,'r'!$C$4:$C$535)</f>
        <v>0</v>
      </c>
      <c r="AF3" s="30"/>
      <c r="AG3" s="33">
        <f>SUMIF('r'!G$4:G$535,$V3,'r'!$D$4:$D$535)</f>
        <v>3</v>
      </c>
      <c r="AH3" s="30">
        <f ca="1">SUMIF('r'!H$4:H$538,$V3,'r'!$D$4:$D$535)</f>
        <v>9</v>
      </c>
      <c r="AI3" s="30">
        <f ca="1">SUMIF('r'!I$4:I$539,$V3,'r'!$D$4:$D$535)</f>
        <v>0</v>
      </c>
      <c r="AJ3" s="30">
        <f ca="1">SUMIF('r'!J$4:J$539,$V3,'r'!$D$4:$D$535)</f>
        <v>0</v>
      </c>
      <c r="AK3" s="30">
        <f ca="1">SUMIF('r'!K$4:K$540,$V3,'r'!$D$4:$D$535)</f>
        <v>0</v>
      </c>
      <c r="AL3" s="30">
        <f ca="1">SUMIF('r'!L$4:L$541,$V3,'r'!$D$4:$D$535)</f>
        <v>0</v>
      </c>
      <c r="AM3" s="32"/>
      <c r="AN3" s="30"/>
      <c r="AO3" s="30">
        <f ca="1">Y207+Y3</f>
        <v>2</v>
      </c>
      <c r="AP3" s="34">
        <f ca="1">AO3-Y3</f>
        <v>0</v>
      </c>
    </row>
    <row r="4" spans="1:42" ht="12.75" customHeight="1" x14ac:dyDescent="0.2">
      <c r="A4" s="19">
        <v>2</v>
      </c>
      <c r="B4" s="18" t="str">
        <f t="shared" si="0"/>
        <v>euston</v>
      </c>
      <c r="C4" s="18">
        <f t="shared" si="1"/>
        <v>40</v>
      </c>
      <c r="D4" s="18">
        <f t="shared" ca="1" si="2"/>
        <v>40</v>
      </c>
      <c r="E4" s="18">
        <f t="shared" ca="1" si="3"/>
        <v>42</v>
      </c>
      <c r="F4" s="18">
        <f t="shared" ref="F4:F67" ca="1" si="13">E4-D4</f>
        <v>2</v>
      </c>
      <c r="G4" s="2">
        <f t="shared" ca="1" si="4"/>
        <v>0</v>
      </c>
      <c r="H4" s="18" t="str">
        <f t="shared" ca="1" si="5"/>
        <v>elephant</v>
      </c>
      <c r="I4" s="18">
        <f t="shared" ca="1" si="6"/>
        <v>70</v>
      </c>
      <c r="J4" s="18">
        <f t="shared" ca="1" si="7"/>
        <v>70</v>
      </c>
      <c r="K4" s="18">
        <f t="shared" ca="1" si="8"/>
        <v>111</v>
      </c>
      <c r="L4" s="18">
        <f t="shared" ref="L4:L67" ca="1" si="14">K4-I4</f>
        <v>41</v>
      </c>
      <c r="M4" s="18" t="str">
        <f t="shared" ca="1" si="9"/>
        <v>elephant</v>
      </c>
      <c r="N4" s="18">
        <f t="shared" ca="1" si="10"/>
        <v>111</v>
      </c>
      <c r="O4" s="18" t="str">
        <f t="shared" ca="1" si="11"/>
        <v>elephant</v>
      </c>
      <c r="P4" s="18">
        <f t="shared" ca="1" si="12"/>
        <v>41</v>
      </c>
      <c r="Q4" s="80"/>
      <c r="R4" s="23">
        <f>RANK(Z4,$Z$3:$Z$111)+COUNTIF(Z4:Z$111,Z4)-1</f>
        <v>44</v>
      </c>
      <c r="S4" s="35">
        <f ca="1">RANK(AO4,$AO$3:$AO$111)+COUNTIF(AO4:AO$111,AO4)-1</f>
        <v>109</v>
      </c>
      <c r="T4" s="23">
        <f ca="1">RANK(W4,$W$3:$W$111)+COUNTIF(W4:W$111,W4)-1</f>
        <v>49</v>
      </c>
      <c r="U4" s="23">
        <f ca="1">RANK(X4,$X$3:$X$111)+COUNTIF(X4:X$111,X4)-1</f>
        <v>50</v>
      </c>
      <c r="V4" s="72" t="s">
        <v>556</v>
      </c>
      <c r="W4" s="23">
        <f ca="1">SUM(Z4:AF4)</f>
        <v>2</v>
      </c>
      <c r="X4" s="23">
        <f ca="1">SUM(AG4:AL4)</f>
        <v>2</v>
      </c>
      <c r="Y4" s="24">
        <f ca="1">X4-W4</f>
        <v>0</v>
      </c>
      <c r="Z4" s="25">
        <f>SUMIF('r'!G$4:G$535,$V4,'r'!$C$4:$C$535)</f>
        <v>2</v>
      </c>
      <c r="AA4" s="23">
        <f ca="1">SUMIF('r'!H$4:H$538,$V4,'r'!$C$4:$C$535)</f>
        <v>0</v>
      </c>
      <c r="AB4" s="23">
        <f ca="1">SUMIF('r'!I$4:I$539,$V4,'r'!$C$4:$C$535)</f>
        <v>0</v>
      </c>
      <c r="AC4" s="23">
        <f ca="1">SUMIF('r'!J$4:J$539,$V4,'r'!$C$4:$C$535)</f>
        <v>0</v>
      </c>
      <c r="AD4" s="23">
        <f ca="1">SUMIF('r'!K$4:K$540,$V4,'r'!$C$4:$C$535)</f>
        <v>0</v>
      </c>
      <c r="AE4" s="23">
        <f ca="1">SUMIF('r'!L$4:L$541,$V4,'r'!$C$4:$C$535)</f>
        <v>0</v>
      </c>
      <c r="AF4" s="23"/>
      <c r="AG4" s="27">
        <f>SUMIF('r'!G$4:G$535,$V4,'r'!$D$4:$D$535)</f>
        <v>2</v>
      </c>
      <c r="AH4" s="23">
        <f ca="1">SUMIF('r'!H$4:H$538,$V4,'r'!$D$4:$D$535)</f>
        <v>0</v>
      </c>
      <c r="AI4" s="23">
        <f ca="1">SUMIF('r'!I$4:I$539,$V4,'r'!$D$4:$D$535)</f>
        <v>0</v>
      </c>
      <c r="AJ4" s="23">
        <f ca="1">SUMIF('r'!J$4:J$539,$V4,'r'!$D$4:$D$535)</f>
        <v>0</v>
      </c>
      <c r="AK4" s="23">
        <f ca="1">SUMIF('r'!K$4:K$540,$V4,'r'!$D$4:$D$535)</f>
        <v>0</v>
      </c>
      <c r="AL4" s="23">
        <f ca="1">SUMIF('r'!L$4:L$541,$V4,'r'!$D$4:$D$535)</f>
        <v>0</v>
      </c>
      <c r="AM4" s="25"/>
      <c r="AN4" s="23"/>
      <c r="AO4" s="23">
        <f ca="1">Y208+Y4</f>
        <v>0</v>
      </c>
      <c r="AP4" s="36">
        <f ca="1">AO4-Y4</f>
        <v>0</v>
      </c>
    </row>
    <row r="5" spans="1:42" ht="12.75" customHeight="1" x14ac:dyDescent="0.2">
      <c r="A5" s="19">
        <v>3</v>
      </c>
      <c r="B5" s="18" t="str">
        <f t="shared" si="0"/>
        <v>tottenham</v>
      </c>
      <c r="C5" s="18">
        <f t="shared" si="1"/>
        <v>33</v>
      </c>
      <c r="D5" s="18">
        <f t="shared" ca="1" si="2"/>
        <v>36</v>
      </c>
      <c r="E5" s="18">
        <f t="shared" ca="1" si="3"/>
        <v>55</v>
      </c>
      <c r="F5" s="18">
        <f t="shared" ca="1" si="13"/>
        <v>19</v>
      </c>
      <c r="G5" s="2">
        <f t="shared" ca="1" si="4"/>
        <v>0</v>
      </c>
      <c r="H5" s="18" t="str">
        <f t="shared" ca="1" si="5"/>
        <v>euston</v>
      </c>
      <c r="I5" s="18">
        <f t="shared" ca="1" si="6"/>
        <v>40</v>
      </c>
      <c r="J5" s="18">
        <f t="shared" ca="1" si="7"/>
        <v>40</v>
      </c>
      <c r="K5" s="18">
        <f t="shared" ca="1" si="8"/>
        <v>42</v>
      </c>
      <c r="L5" s="18">
        <f t="shared" ca="1" si="14"/>
        <v>2</v>
      </c>
      <c r="M5" s="18" t="str">
        <f t="shared" ca="1" si="9"/>
        <v>tottenham</v>
      </c>
      <c r="N5" s="18">
        <f t="shared" ca="1" si="10"/>
        <v>55</v>
      </c>
      <c r="O5" s="18" t="str">
        <f t="shared" ca="1" si="11"/>
        <v>thornton heath</v>
      </c>
      <c r="P5" s="18">
        <f t="shared" ca="1" si="12"/>
        <v>35</v>
      </c>
      <c r="Q5" s="80"/>
      <c r="R5" s="23">
        <f>RANK(Z5,$Z$3:$Z$111)+COUNTIF(Z5:Z$111,Z5)-1</f>
        <v>19</v>
      </c>
      <c r="S5" s="35">
        <f ca="1">RANK(AO5,$AO$3:$AO$111)+COUNTIF(AO5:AO$111,AO5)-1</f>
        <v>79</v>
      </c>
      <c r="T5" s="23">
        <f ca="1">RANK(W5,$W$3:$W$111)+COUNTIF(W5:W$111,W5)-1</f>
        <v>28</v>
      </c>
      <c r="U5" s="23">
        <f ca="1">RANK(X5,$X$3:$X$111)+COUNTIF(X5:X$111,X5)-1</f>
        <v>27</v>
      </c>
      <c r="V5" s="71" t="s">
        <v>557</v>
      </c>
      <c r="W5" s="23">
        <f t="shared" ref="W5:W68" ca="1" si="15">SUM(Z5:AF5)</f>
        <v>5</v>
      </c>
      <c r="X5" s="23">
        <f t="shared" ref="X5:X68" ca="1" si="16">SUM(AG5:AL5)</f>
        <v>7</v>
      </c>
      <c r="Y5" s="24">
        <f t="shared" ref="Y5:Y68" ca="1" si="17">X5-W5</f>
        <v>2</v>
      </c>
      <c r="Z5" s="25">
        <f>SUMIF('r'!G$4:G$535,$V5,'r'!$C$4:$C$535)</f>
        <v>5</v>
      </c>
      <c r="AA5" s="23">
        <f ca="1">SUMIF('r'!H$4:H$538,$V5,'r'!$C$4:$C$535)</f>
        <v>0</v>
      </c>
      <c r="AB5" s="23">
        <f ca="1">SUMIF('r'!I$4:I$539,$V5,'r'!$C$4:$C$535)</f>
        <v>0</v>
      </c>
      <c r="AC5" s="23">
        <f ca="1">SUMIF('r'!J$4:J$539,$V5,'r'!$C$4:$C$535)</f>
        <v>0</v>
      </c>
      <c r="AD5" s="23">
        <f ca="1">SUMIF('r'!K$4:K$540,$V5,'r'!$C$4:$C$535)</f>
        <v>0</v>
      </c>
      <c r="AE5" s="23">
        <f ca="1">SUMIF('r'!L$4:L$541,$V5,'r'!$C$4:$C$535)</f>
        <v>0</v>
      </c>
      <c r="AF5" s="23"/>
      <c r="AG5" s="27">
        <f>SUMIF('r'!G$4:G$535,$V5,'r'!$D$4:$D$535)</f>
        <v>7</v>
      </c>
      <c r="AH5" s="23">
        <f ca="1">SUMIF('r'!H$4:H$538,$V5,'r'!$D$4:$D$535)</f>
        <v>0</v>
      </c>
      <c r="AI5" s="23">
        <f ca="1">SUMIF('r'!I$4:I$539,$V5,'r'!$D$4:$D$535)</f>
        <v>0</v>
      </c>
      <c r="AJ5" s="23">
        <f ca="1">SUMIF('r'!J$4:J$539,$V5,'r'!$D$4:$D$535)</f>
        <v>0</v>
      </c>
      <c r="AK5" s="23">
        <f ca="1">SUMIF('r'!K$4:K$540,$V5,'r'!$D$4:$D$535)</f>
        <v>0</v>
      </c>
      <c r="AL5" s="23">
        <f ca="1">SUMIF('r'!L$4:L$541,$V5,'r'!$D$4:$D$535)</f>
        <v>0</v>
      </c>
      <c r="AM5" s="25"/>
      <c r="AN5" s="23"/>
      <c r="AO5" s="23">
        <f t="shared" ref="AO5:AO68" ca="1" si="18">Y209+Y5</f>
        <v>2</v>
      </c>
      <c r="AP5" s="36">
        <f t="shared" ref="AP5:AP68" ca="1" si="19">AO5-Y5</f>
        <v>0</v>
      </c>
    </row>
    <row r="6" spans="1:42" ht="12.75" customHeight="1" x14ac:dyDescent="0.2">
      <c r="A6" s="19">
        <v>4</v>
      </c>
      <c r="B6" s="18" t="str">
        <f t="shared" si="0"/>
        <v>willesden garage</v>
      </c>
      <c r="C6" s="18">
        <f t="shared" si="1"/>
        <v>25</v>
      </c>
      <c r="D6" s="18">
        <f t="shared" ca="1" si="2"/>
        <v>25</v>
      </c>
      <c r="E6" s="18">
        <f t="shared" ca="1" si="3"/>
        <v>34</v>
      </c>
      <c r="F6" s="18">
        <f t="shared" ca="1" si="13"/>
        <v>9</v>
      </c>
      <c r="G6" s="2">
        <f t="shared" ca="1" si="4"/>
        <v>0</v>
      </c>
      <c r="H6" s="18" t="str">
        <f t="shared" ca="1" si="5"/>
        <v>tottenham</v>
      </c>
      <c r="I6" s="18">
        <f t="shared" ca="1" si="6"/>
        <v>36</v>
      </c>
      <c r="J6" s="18">
        <f t="shared" ca="1" si="7"/>
        <v>33</v>
      </c>
      <c r="K6" s="18">
        <f t="shared" ca="1" si="8"/>
        <v>55</v>
      </c>
      <c r="L6" s="18">
        <f t="shared" ca="1" si="14"/>
        <v>19</v>
      </c>
      <c r="M6" s="18" t="str">
        <f t="shared" ca="1" si="9"/>
        <v>thornton heath</v>
      </c>
      <c r="N6" s="18">
        <f t="shared" ca="1" si="10"/>
        <v>47</v>
      </c>
      <c r="O6" s="18" t="str">
        <f t="shared" ca="1" si="11"/>
        <v>hammersmith</v>
      </c>
      <c r="P6" s="18">
        <f t="shared" ca="1" si="12"/>
        <v>35</v>
      </c>
      <c r="Q6" s="80"/>
      <c r="R6" s="23">
        <f>RANK(Z6,$Z$3:$Z$111)+COUNTIF(Z6:Z$111,Z6)-1</f>
        <v>18</v>
      </c>
      <c r="S6" s="35">
        <f ca="1">RANK(AO6,$AO$3:$AO$111)+COUNTIF(AO6:AO$111,AO6)-1</f>
        <v>108</v>
      </c>
      <c r="T6" s="23">
        <f ca="1">RANK(W6,$W$3:$W$111)+COUNTIF(W6:W$111,W6)-1</f>
        <v>20</v>
      </c>
      <c r="U6" s="23">
        <f ca="1">RANK(X6,$X$3:$X$111)+COUNTIF(X6:X$111,X6)-1</f>
        <v>25</v>
      </c>
      <c r="V6" s="73" t="s">
        <v>174</v>
      </c>
      <c r="W6" s="23">
        <f t="shared" ca="1" si="15"/>
        <v>8</v>
      </c>
      <c r="X6" s="23">
        <f t="shared" ca="1" si="16"/>
        <v>8</v>
      </c>
      <c r="Y6" s="24">
        <f t="shared" ca="1" si="17"/>
        <v>0</v>
      </c>
      <c r="Z6" s="25">
        <f>SUMIF('r'!G$4:G$535,$V6,'r'!$C$4:$C$535)</f>
        <v>5</v>
      </c>
      <c r="AA6" s="23">
        <f ca="1">SUMIF('r'!H$4:H$538,$V6,'r'!$C$4:$C$535)</f>
        <v>0</v>
      </c>
      <c r="AB6" s="23">
        <f ca="1">SUMIF('r'!I$4:I$539,$V6,'r'!$C$4:$C$535)</f>
        <v>3</v>
      </c>
      <c r="AC6" s="23">
        <f ca="1">SUMIF('r'!J$4:J$539,$V6,'r'!$C$4:$C$535)</f>
        <v>0</v>
      </c>
      <c r="AD6" s="23">
        <f ca="1">SUMIF('r'!K$4:K$540,$V6,'r'!$C$4:$C$535)</f>
        <v>0</v>
      </c>
      <c r="AE6" s="23">
        <f ca="1">SUMIF('r'!L$4:L$541,$V6,'r'!$C$4:$C$535)</f>
        <v>0</v>
      </c>
      <c r="AF6" s="23"/>
      <c r="AG6" s="27">
        <f>SUMIF('r'!G$4:G$535,$V6,'r'!$D$4:$D$535)</f>
        <v>5</v>
      </c>
      <c r="AH6" s="23">
        <f ca="1">SUMIF('r'!H$4:H$538,$V6,'r'!$D$4:$D$535)</f>
        <v>0</v>
      </c>
      <c r="AI6" s="23">
        <f ca="1">SUMIF('r'!I$4:I$539,$V6,'r'!$D$4:$D$535)</f>
        <v>3</v>
      </c>
      <c r="AJ6" s="23">
        <f ca="1">SUMIF('r'!J$4:J$539,$V6,'r'!$D$4:$D$535)</f>
        <v>0</v>
      </c>
      <c r="AK6" s="23">
        <f ca="1">SUMIF('r'!K$4:K$540,$V6,'r'!$D$4:$D$535)</f>
        <v>0</v>
      </c>
      <c r="AL6" s="23">
        <f ca="1">SUMIF('r'!L$4:L$541,$V6,'r'!$D$4:$D$535)</f>
        <v>0</v>
      </c>
      <c r="AM6" s="25"/>
      <c r="AN6" s="23"/>
      <c r="AO6" s="23">
        <f t="shared" ca="1" si="18"/>
        <v>0</v>
      </c>
      <c r="AP6" s="36">
        <f t="shared" ca="1" si="19"/>
        <v>0</v>
      </c>
    </row>
    <row r="7" spans="1:42" ht="12.75" customHeight="1" x14ac:dyDescent="0.2">
      <c r="A7" s="19">
        <v>5</v>
      </c>
      <c r="B7" s="18" t="str">
        <f t="shared" si="0"/>
        <v>uxbridge</v>
      </c>
      <c r="C7" s="18">
        <f t="shared" si="1"/>
        <v>17</v>
      </c>
      <c r="D7" s="18">
        <f t="shared" ca="1" si="2"/>
        <v>17</v>
      </c>
      <c r="E7" s="18">
        <f t="shared" ca="1" si="3"/>
        <v>19</v>
      </c>
      <c r="F7" s="18">
        <f t="shared" ca="1" si="13"/>
        <v>2</v>
      </c>
      <c r="G7" s="2">
        <f t="shared" ca="1" si="4"/>
        <v>0</v>
      </c>
      <c r="H7" s="18" t="str">
        <f t="shared" ca="1" si="5"/>
        <v>willesden garage</v>
      </c>
      <c r="I7" s="18">
        <f t="shared" ca="1" si="6"/>
        <v>25</v>
      </c>
      <c r="J7" s="18">
        <f t="shared" ca="1" si="7"/>
        <v>25</v>
      </c>
      <c r="K7" s="18">
        <f t="shared" ca="1" si="8"/>
        <v>34</v>
      </c>
      <c r="L7" s="18">
        <f t="shared" ca="1" si="14"/>
        <v>9</v>
      </c>
      <c r="M7" s="18" t="str">
        <f t="shared" ca="1" si="9"/>
        <v>east croydon</v>
      </c>
      <c r="N7" s="18">
        <f t="shared" ca="1" si="10"/>
        <v>43</v>
      </c>
      <c r="O7" s="18" t="str">
        <f t="shared" ca="1" si="11"/>
        <v>east croydon</v>
      </c>
      <c r="P7" s="18">
        <f t="shared" ca="1" si="12"/>
        <v>33</v>
      </c>
      <c r="Q7" s="80"/>
      <c r="R7" s="23">
        <f>RANK(Z7,$Z$3:$Z$111)+COUNTIF(Z7:Z$111,Z7)-1</f>
        <v>25</v>
      </c>
      <c r="S7" s="35">
        <f ca="1">RANK(AO7,$AO$3:$AO$111)+COUNTIF(AO7:AO$111,AO7)-1</f>
        <v>107</v>
      </c>
      <c r="T7" s="23">
        <f ca="1">RANK(W7,$W$3:$W$111)+COUNTIF(W7:W$111,W7)-1</f>
        <v>37</v>
      </c>
      <c r="U7" s="23">
        <f ca="1">RANK(X7,$X$3:$X$111)+COUNTIF(X7:X$111,X7)-1</f>
        <v>40</v>
      </c>
      <c r="V7" s="71" t="s">
        <v>168</v>
      </c>
      <c r="W7" s="23">
        <f t="shared" ca="1" si="15"/>
        <v>4</v>
      </c>
      <c r="X7" s="23">
        <f t="shared" ca="1" si="16"/>
        <v>4</v>
      </c>
      <c r="Y7" s="24">
        <f t="shared" ca="1" si="17"/>
        <v>0</v>
      </c>
      <c r="Z7" s="25">
        <f>SUMIF('r'!G$4:G$535,$V7,'r'!$C$4:$C$535)</f>
        <v>4</v>
      </c>
      <c r="AA7" s="23">
        <f ca="1">SUMIF('r'!H$4:H$538,$V7,'r'!$C$4:$C$535)</f>
        <v>0</v>
      </c>
      <c r="AB7" s="23">
        <f ca="1">SUMIF('r'!I$4:I$539,$V7,'r'!$C$4:$C$535)</f>
        <v>0</v>
      </c>
      <c r="AC7" s="23">
        <f ca="1">SUMIF('r'!J$4:J$539,$V7,'r'!$C$4:$C$535)</f>
        <v>0</v>
      </c>
      <c r="AD7" s="23">
        <f ca="1">SUMIF('r'!K$4:K$540,$V7,'r'!$C$4:$C$535)</f>
        <v>0</v>
      </c>
      <c r="AE7" s="23">
        <f ca="1">SUMIF('r'!L$4:L$541,$V7,'r'!$C$4:$C$535)</f>
        <v>0</v>
      </c>
      <c r="AF7" s="23"/>
      <c r="AG7" s="27">
        <f>SUMIF('r'!G$4:G$535,$V7,'r'!$D$4:$D$535)</f>
        <v>4</v>
      </c>
      <c r="AH7" s="23">
        <f ca="1">SUMIF('r'!H$4:H$538,$V7,'r'!$D$4:$D$535)</f>
        <v>0</v>
      </c>
      <c r="AI7" s="23">
        <f ca="1">SUMIF('r'!I$4:I$539,$V7,'r'!$D$4:$D$535)</f>
        <v>0</v>
      </c>
      <c r="AJ7" s="23">
        <f ca="1">SUMIF('r'!J$4:J$539,$V7,'r'!$D$4:$D$535)</f>
        <v>0</v>
      </c>
      <c r="AK7" s="23">
        <f ca="1">SUMIF('r'!K$4:K$540,$V7,'r'!$D$4:$D$535)</f>
        <v>0</v>
      </c>
      <c r="AL7" s="23">
        <f ca="1">SUMIF('r'!L$4:L$541,$V7,'r'!$D$4:$D$535)</f>
        <v>0</v>
      </c>
      <c r="AM7" s="25"/>
      <c r="AN7" s="23"/>
      <c r="AO7" s="23">
        <f t="shared" ca="1" si="18"/>
        <v>0</v>
      </c>
      <c r="AP7" s="36">
        <f t="shared" ca="1" si="19"/>
        <v>0</v>
      </c>
    </row>
    <row r="8" spans="1:42" ht="12.75" customHeight="1" x14ac:dyDescent="0.2">
      <c r="A8" s="19">
        <v>6</v>
      </c>
      <c r="B8" s="18" t="str">
        <f t="shared" si="0"/>
        <v>thornton heath</v>
      </c>
      <c r="C8" s="18">
        <f t="shared" si="1"/>
        <v>12</v>
      </c>
      <c r="D8" s="18">
        <f t="shared" ca="1" si="2"/>
        <v>12</v>
      </c>
      <c r="E8" s="18">
        <f t="shared" ca="1" si="3"/>
        <v>47</v>
      </c>
      <c r="F8" s="18">
        <f t="shared" ca="1" si="13"/>
        <v>35</v>
      </c>
      <c r="G8" s="2">
        <f t="shared" ca="1" si="4"/>
        <v>0</v>
      </c>
      <c r="H8" s="18" t="str">
        <f t="shared" ca="1" si="5"/>
        <v>marble arch</v>
      </c>
      <c r="I8" s="18">
        <f t="shared" ca="1" si="6"/>
        <v>25</v>
      </c>
      <c r="J8" s="18">
        <f t="shared" ca="1" si="7"/>
        <v>7</v>
      </c>
      <c r="K8" s="18">
        <f t="shared" ca="1" si="8"/>
        <v>35</v>
      </c>
      <c r="L8" s="18">
        <f t="shared" ca="1" si="14"/>
        <v>10</v>
      </c>
      <c r="M8" s="18" t="str">
        <f t="shared" ca="1" si="9"/>
        <v>euston</v>
      </c>
      <c r="N8" s="18">
        <f t="shared" ca="1" si="10"/>
        <v>42</v>
      </c>
      <c r="O8" s="18" t="str">
        <f t="shared" ca="1" si="11"/>
        <v>trafalgar square</v>
      </c>
      <c r="P8" s="18">
        <f t="shared" ca="1" si="12"/>
        <v>29</v>
      </c>
      <c r="Q8" s="80"/>
      <c r="R8" s="23">
        <f>RANK(Z8,$Z$3:$Z$111)+COUNTIF(Z8:Z$111,Z8)-1</f>
        <v>43</v>
      </c>
      <c r="S8" s="35">
        <f ca="1">RANK(AO8,$AO$3:$AO$111)+COUNTIF(AO8:AO$111,AO8)-1</f>
        <v>106</v>
      </c>
      <c r="T8" s="23">
        <f ca="1">RANK(W8,$W$3:$W$111)+COUNTIF(W8:W$111,W8)-1</f>
        <v>48</v>
      </c>
      <c r="U8" s="23">
        <f ca="1">RANK(X8,$X$3:$X$111)+COUNTIF(X8:X$111,X8)-1</f>
        <v>49</v>
      </c>
      <c r="V8" s="71" t="s">
        <v>631</v>
      </c>
      <c r="W8" s="23">
        <f t="shared" ca="1" si="15"/>
        <v>2</v>
      </c>
      <c r="X8" s="23">
        <f t="shared" ca="1" si="16"/>
        <v>2</v>
      </c>
      <c r="Y8" s="24">
        <f t="shared" ca="1" si="17"/>
        <v>0</v>
      </c>
      <c r="Z8" s="25">
        <f>SUMIF('r'!G$4:G$535,$V8,'r'!$C$4:$C$535)</f>
        <v>2</v>
      </c>
      <c r="AA8" s="23">
        <f ca="1">SUMIF('r'!H$4:H$538,$V8,'r'!$C$4:$C$535)</f>
        <v>0</v>
      </c>
      <c r="AB8" s="23">
        <f ca="1">SUMIF('r'!I$4:I$539,$V8,'r'!$C$4:$C$535)</f>
        <v>0</v>
      </c>
      <c r="AC8" s="23">
        <f ca="1">SUMIF('r'!J$4:J$539,$V8,'r'!$C$4:$C$535)</f>
        <v>0</v>
      </c>
      <c r="AD8" s="23">
        <f ca="1">SUMIF('r'!K$4:K$540,$V8,'r'!$C$4:$C$535)</f>
        <v>0</v>
      </c>
      <c r="AE8" s="23">
        <f ca="1">SUMIF('r'!L$4:L$541,$V8,'r'!$C$4:$C$535)</f>
        <v>0</v>
      </c>
      <c r="AF8" s="23"/>
      <c r="AG8" s="27">
        <f>SUMIF('r'!G$4:G$535,$V8,'r'!$D$4:$D$535)</f>
        <v>2</v>
      </c>
      <c r="AH8" s="23">
        <f ca="1">SUMIF('r'!H$4:H$538,$V8,'r'!$D$4:$D$535)</f>
        <v>0</v>
      </c>
      <c r="AI8" s="23">
        <f ca="1">SUMIF('r'!I$4:I$539,$V8,'r'!$D$4:$D$535)</f>
        <v>0</v>
      </c>
      <c r="AJ8" s="23">
        <f ca="1">SUMIF('r'!J$4:J$539,$V8,'r'!$D$4:$D$535)</f>
        <v>0</v>
      </c>
      <c r="AK8" s="23">
        <f ca="1">SUMIF('r'!K$4:K$540,$V8,'r'!$D$4:$D$535)</f>
        <v>0</v>
      </c>
      <c r="AL8" s="23">
        <f ca="1">SUMIF('r'!L$4:L$541,$V8,'r'!$D$4:$D$535)</f>
        <v>0</v>
      </c>
      <c r="AM8" s="25"/>
      <c r="AN8" s="23"/>
      <c r="AO8" s="23">
        <f t="shared" ca="1" si="18"/>
        <v>0</v>
      </c>
      <c r="AP8" s="36">
        <f t="shared" ca="1" si="19"/>
        <v>0</v>
      </c>
    </row>
    <row r="9" spans="1:42" ht="12.75" customHeight="1" x14ac:dyDescent="0.2">
      <c r="A9" s="19">
        <v>7</v>
      </c>
      <c r="B9" s="18" t="str">
        <f t="shared" si="0"/>
        <v>east croydon</v>
      </c>
      <c r="C9" s="18">
        <f t="shared" si="1"/>
        <v>10</v>
      </c>
      <c r="D9" s="18">
        <f t="shared" ca="1" si="2"/>
        <v>10</v>
      </c>
      <c r="E9" s="18">
        <f t="shared" ca="1" si="3"/>
        <v>43</v>
      </c>
      <c r="F9" s="18">
        <f t="shared" ca="1" si="13"/>
        <v>33</v>
      </c>
      <c r="G9" s="2">
        <f t="shared" ca="1" si="4"/>
        <v>0</v>
      </c>
      <c r="H9" s="18" t="str">
        <f t="shared" ca="1" si="5"/>
        <v>hounslow trinity centre</v>
      </c>
      <c r="I9" s="18">
        <f t="shared" ca="1" si="6"/>
        <v>18</v>
      </c>
      <c r="J9" s="18">
        <f t="shared" ca="1" si="7"/>
        <v>6</v>
      </c>
      <c r="K9" s="18">
        <f t="shared" ca="1" si="8"/>
        <v>20</v>
      </c>
      <c r="L9" s="18">
        <f t="shared" ca="1" si="14"/>
        <v>2</v>
      </c>
      <c r="M9" s="18" t="str">
        <f t="shared" ca="1" si="9"/>
        <v>hammersmith</v>
      </c>
      <c r="N9" s="18">
        <f t="shared" ca="1" si="10"/>
        <v>37</v>
      </c>
      <c r="O9" s="18" t="str">
        <f t="shared" ca="1" si="11"/>
        <v>tottenham</v>
      </c>
      <c r="P9" s="18">
        <f t="shared" ca="1" si="12"/>
        <v>19</v>
      </c>
      <c r="Q9" s="80"/>
      <c r="R9" s="23">
        <f>RANK(Z9,$Z$3:$Z$111)+COUNTIF(Z9:Z$111,Z9)-1</f>
        <v>8</v>
      </c>
      <c r="S9" s="35">
        <f ca="1">RANK(AO9,$AO$3:$AO$111)+COUNTIF(AO9:AO$111,AO9)-1</f>
        <v>105</v>
      </c>
      <c r="T9" s="23">
        <f ca="1">RANK(W9,$W$3:$W$111)+COUNTIF(W9:W$111,W9)-1</f>
        <v>19</v>
      </c>
      <c r="U9" s="23">
        <f ca="1">RANK(X9,$X$3:$X$111)+COUNTIF(X9:X$111,X9)-1</f>
        <v>24</v>
      </c>
      <c r="V9" s="71" t="s">
        <v>104</v>
      </c>
      <c r="W9" s="23">
        <f t="shared" ca="1" si="15"/>
        <v>8</v>
      </c>
      <c r="X9" s="23">
        <f t="shared" ca="1" si="16"/>
        <v>8</v>
      </c>
      <c r="Y9" s="24">
        <f t="shared" ca="1" si="17"/>
        <v>0</v>
      </c>
      <c r="Z9" s="25">
        <f>SUMIF('r'!G$4:G$535,$V9,'r'!$C$4:$C$535)</f>
        <v>8</v>
      </c>
      <c r="AA9" s="23">
        <f ca="1">SUMIF('r'!H$4:H$538,$V9,'r'!$C$4:$C$535)</f>
        <v>0</v>
      </c>
      <c r="AB9" s="23">
        <f ca="1">SUMIF('r'!I$4:I$539,$V9,'r'!$C$4:$C$535)</f>
        <v>0</v>
      </c>
      <c r="AC9" s="23">
        <f ca="1">SUMIF('r'!J$4:J$539,$V9,'r'!$C$4:$C$535)</f>
        <v>0</v>
      </c>
      <c r="AD9" s="23">
        <f ca="1">SUMIF('r'!K$4:K$540,$V9,'r'!$C$4:$C$535)</f>
        <v>0</v>
      </c>
      <c r="AE9" s="23">
        <f ca="1">SUMIF('r'!L$4:L$541,$V9,'r'!$C$4:$C$535)</f>
        <v>0</v>
      </c>
      <c r="AF9" s="23"/>
      <c r="AG9" s="27">
        <f>SUMIF('r'!G$4:G$535,$V9,'r'!$D$4:$D$535)</f>
        <v>8</v>
      </c>
      <c r="AH9" s="23">
        <f ca="1">SUMIF('r'!H$4:H$538,$V9,'r'!$D$4:$D$535)</f>
        <v>0</v>
      </c>
      <c r="AI9" s="23">
        <f ca="1">SUMIF('r'!I$4:I$539,$V9,'r'!$D$4:$D$535)</f>
        <v>0</v>
      </c>
      <c r="AJ9" s="23">
        <f ca="1">SUMIF('r'!J$4:J$539,$V9,'r'!$D$4:$D$535)</f>
        <v>0</v>
      </c>
      <c r="AK9" s="23">
        <f ca="1">SUMIF('r'!K$4:K$540,$V9,'r'!$D$4:$D$535)</f>
        <v>0</v>
      </c>
      <c r="AL9" s="23">
        <f ca="1">SUMIF('r'!L$4:L$541,$V9,'r'!$D$4:$D$535)</f>
        <v>0</v>
      </c>
      <c r="AM9" s="25"/>
      <c r="AN9" s="23"/>
      <c r="AO9" s="23">
        <f t="shared" ca="1" si="18"/>
        <v>0</v>
      </c>
      <c r="AP9" s="36">
        <f t="shared" ca="1" si="19"/>
        <v>0</v>
      </c>
    </row>
    <row r="10" spans="1:42" ht="12.75" customHeight="1" x14ac:dyDescent="0.2">
      <c r="A10" s="19">
        <v>8</v>
      </c>
      <c r="B10" s="18" t="str">
        <f t="shared" si="0"/>
        <v>canning town</v>
      </c>
      <c r="C10" s="18">
        <f t="shared" si="1"/>
        <v>8</v>
      </c>
      <c r="D10" s="18">
        <f t="shared" ca="1" si="2"/>
        <v>8</v>
      </c>
      <c r="E10" s="18">
        <f t="shared" ca="1" si="3"/>
        <v>8</v>
      </c>
      <c r="F10" s="18">
        <f t="shared" ca="1" si="13"/>
        <v>0</v>
      </c>
      <c r="G10" s="2">
        <f t="shared" ca="1" si="4"/>
        <v>0</v>
      </c>
      <c r="H10" s="18" t="str">
        <f t="shared" ca="1" si="5"/>
        <v>uxbridge</v>
      </c>
      <c r="I10" s="18">
        <f t="shared" ca="1" si="6"/>
        <v>17</v>
      </c>
      <c r="J10" s="18">
        <f t="shared" ca="1" si="7"/>
        <v>17</v>
      </c>
      <c r="K10" s="18">
        <f t="shared" ca="1" si="8"/>
        <v>19</v>
      </c>
      <c r="L10" s="18">
        <f t="shared" ca="1" si="14"/>
        <v>2</v>
      </c>
      <c r="M10" s="18" t="str">
        <f t="shared" ca="1" si="9"/>
        <v>marble arch</v>
      </c>
      <c r="N10" s="18">
        <f t="shared" ca="1" si="10"/>
        <v>35</v>
      </c>
      <c r="O10" s="18" t="str">
        <f t="shared" ca="1" si="11"/>
        <v>shepherds bush</v>
      </c>
      <c r="P10" s="18">
        <f t="shared" ca="1" si="12"/>
        <v>19</v>
      </c>
      <c r="Q10" s="81"/>
      <c r="R10" s="23">
        <f>RANK(Z10,$Z$3:$Z$111)+COUNTIF(Z10:Z$111,Z10)-1</f>
        <v>42</v>
      </c>
      <c r="S10" s="35">
        <f ca="1">RANK(AO10,$AO$3:$AO$111)+COUNTIF(AO10:AO$111,AO10)-1</f>
        <v>81</v>
      </c>
      <c r="T10" s="23">
        <f ca="1">RANK(W10,$W$3:$W$111)+COUNTIF(W10:W$111,W10)-1</f>
        <v>47</v>
      </c>
      <c r="U10" s="23">
        <f ca="1">RANK(X10,$X$3:$X$111)+COUNTIF(X10:X$111,X10)-1</f>
        <v>45</v>
      </c>
      <c r="V10" s="71" t="s">
        <v>732</v>
      </c>
      <c r="W10" s="23">
        <f t="shared" ca="1" si="15"/>
        <v>2</v>
      </c>
      <c r="X10" s="23">
        <f t="shared" ca="1" si="16"/>
        <v>3</v>
      </c>
      <c r="Y10" s="24">
        <f t="shared" ca="1" si="17"/>
        <v>1</v>
      </c>
      <c r="Z10" s="25">
        <f>SUMIF('r'!G$4:G$535,$V10,'r'!$C$4:$C$535)</f>
        <v>2</v>
      </c>
      <c r="AA10" s="23">
        <f ca="1">SUMIF('r'!H$4:H$538,$V10,'r'!$C$4:$C$535)</f>
        <v>0</v>
      </c>
      <c r="AB10" s="23">
        <f ca="1">SUMIF('r'!I$4:I$539,$V10,'r'!$C$4:$C$535)</f>
        <v>0</v>
      </c>
      <c r="AC10" s="23">
        <f ca="1">SUMIF('r'!J$4:J$539,$V10,'r'!$C$4:$C$535)</f>
        <v>0</v>
      </c>
      <c r="AD10" s="23">
        <f ca="1">SUMIF('r'!K$4:K$540,$V10,'r'!$C$4:$C$535)</f>
        <v>0</v>
      </c>
      <c r="AE10" s="23">
        <f ca="1">SUMIF('r'!L$4:L$541,$V10,'r'!$C$4:$C$535)</f>
        <v>0</v>
      </c>
      <c r="AF10" s="23"/>
      <c r="AG10" s="27">
        <f>SUMIF('r'!G$4:G$535,$V10,'r'!$D$4:$D$535)</f>
        <v>3</v>
      </c>
      <c r="AH10" s="23">
        <f ca="1">SUMIF('r'!H$4:H$538,$V10,'r'!$D$4:$D$535)</f>
        <v>0</v>
      </c>
      <c r="AI10" s="23">
        <f ca="1">SUMIF('r'!I$4:I$539,$V10,'r'!$D$4:$D$535)</f>
        <v>0</v>
      </c>
      <c r="AJ10" s="23">
        <f ca="1">SUMIF('r'!J$4:J$539,$V10,'r'!$D$4:$D$535)</f>
        <v>0</v>
      </c>
      <c r="AK10" s="23">
        <f ca="1">SUMIF('r'!K$4:K$540,$V10,'r'!$D$4:$D$535)</f>
        <v>0</v>
      </c>
      <c r="AL10" s="23">
        <f ca="1">SUMIF('r'!L$4:L$541,$V10,'r'!$D$4:$D$535)</f>
        <v>0</v>
      </c>
      <c r="AM10" s="25"/>
      <c r="AN10" s="23"/>
      <c r="AO10" s="23">
        <f t="shared" ca="1" si="18"/>
        <v>1</v>
      </c>
      <c r="AP10" s="36">
        <f t="shared" ca="1" si="19"/>
        <v>0</v>
      </c>
    </row>
    <row r="11" spans="1:42" ht="12.75" customHeight="1" x14ac:dyDescent="0.2">
      <c r="A11" s="19">
        <v>9</v>
      </c>
      <c r="B11" s="18" t="str">
        <f t="shared" si="0"/>
        <v>richmond</v>
      </c>
      <c r="C11" s="18">
        <f t="shared" si="1"/>
        <v>7</v>
      </c>
      <c r="D11" s="18">
        <f t="shared" ca="1" si="2"/>
        <v>7</v>
      </c>
      <c r="E11" s="18">
        <f t="shared" ca="1" si="3"/>
        <v>7</v>
      </c>
      <c r="F11" s="18">
        <f t="shared" ca="1" si="13"/>
        <v>0</v>
      </c>
      <c r="G11" s="2">
        <f t="shared" ca="1" si="4"/>
        <v>0</v>
      </c>
      <c r="H11" s="18" t="str">
        <f t="shared" ca="1" si="5"/>
        <v>new addington</v>
      </c>
      <c r="I11" s="18">
        <f t="shared" ca="1" si="6"/>
        <v>15</v>
      </c>
      <c r="J11" s="18">
        <f t="shared" ca="1" si="7"/>
        <v>3</v>
      </c>
      <c r="K11" s="18">
        <f t="shared" ca="1" si="8"/>
        <v>15</v>
      </c>
      <c r="L11" s="18">
        <f t="shared" ca="1" si="14"/>
        <v>0</v>
      </c>
      <c r="M11" s="18" t="str">
        <f t="shared" ca="1" si="9"/>
        <v>willesden garage</v>
      </c>
      <c r="N11" s="18">
        <f t="shared" ca="1" si="10"/>
        <v>34</v>
      </c>
      <c r="O11" s="18" t="str">
        <f t="shared" ca="1" si="11"/>
        <v>dalston</v>
      </c>
      <c r="P11" s="18">
        <f t="shared" ca="1" si="12"/>
        <v>17</v>
      </c>
      <c r="Q11" s="80"/>
      <c r="R11" s="23">
        <f>RANK(Z11,$Z$3:$Z$111)+COUNTIF(Z11:Z$111,Z11)-1</f>
        <v>24</v>
      </c>
      <c r="S11" s="35">
        <f ca="1">RANK(AO11,$AO$3:$AO$111)+COUNTIF(AO11:AO$111,AO11)-1</f>
        <v>70</v>
      </c>
      <c r="T11" s="23">
        <f ca="1">RANK(W11,$W$3:$W$111)+COUNTIF(W11:W$111,W11)-1</f>
        <v>15</v>
      </c>
      <c r="U11" s="23">
        <f ca="1">RANK(X11,$X$3:$X$111)+COUNTIF(X11:X$111,X11)-1</f>
        <v>13</v>
      </c>
      <c r="V11" s="71" t="s">
        <v>79</v>
      </c>
      <c r="W11" s="23">
        <f t="shared" ca="1" si="15"/>
        <v>9</v>
      </c>
      <c r="X11" s="23">
        <f t="shared" ca="1" si="16"/>
        <v>23</v>
      </c>
      <c r="Y11" s="24">
        <f t="shared" ca="1" si="17"/>
        <v>14</v>
      </c>
      <c r="Z11" s="25">
        <f>SUMIF('r'!G$4:G$535,$V11,'r'!$C$4:$C$535)</f>
        <v>4</v>
      </c>
      <c r="AA11" s="23">
        <f ca="1">SUMIF('r'!H$4:H$538,$V11,'r'!$C$4:$C$535)</f>
        <v>3</v>
      </c>
      <c r="AB11" s="23">
        <f ca="1">SUMIF('r'!I$4:I$539,$V11,'r'!$C$4:$C$535)</f>
        <v>2</v>
      </c>
      <c r="AC11" s="23">
        <f ca="1">SUMIF('r'!J$4:J$539,$V11,'r'!$C$4:$C$535)</f>
        <v>0</v>
      </c>
      <c r="AD11" s="23">
        <f ca="1">SUMIF('r'!K$4:K$540,$V11,'r'!$C$4:$C$535)</f>
        <v>0</v>
      </c>
      <c r="AE11" s="23">
        <f ca="1">SUMIF('r'!L$4:L$541,$V11,'r'!$C$4:$C$535)</f>
        <v>0</v>
      </c>
      <c r="AF11" s="23"/>
      <c r="AG11" s="27">
        <f>SUMIF('r'!G$4:G$535,$V11,'r'!$D$4:$D$535)</f>
        <v>4</v>
      </c>
      <c r="AH11" s="23">
        <f ca="1">SUMIF('r'!H$4:H$538,$V11,'r'!$D$4:$D$535)</f>
        <v>17</v>
      </c>
      <c r="AI11" s="23">
        <f ca="1">SUMIF('r'!I$4:I$539,$V11,'r'!$D$4:$D$535)</f>
        <v>2</v>
      </c>
      <c r="AJ11" s="23">
        <f ca="1">SUMIF('r'!J$4:J$539,$V11,'r'!$D$4:$D$535)</f>
        <v>0</v>
      </c>
      <c r="AK11" s="23">
        <f ca="1">SUMIF('r'!K$4:K$540,$V11,'r'!$D$4:$D$535)</f>
        <v>0</v>
      </c>
      <c r="AL11" s="23">
        <f ca="1">SUMIF('r'!L$4:L$541,$V11,'r'!$D$4:$D$535)</f>
        <v>0</v>
      </c>
      <c r="AM11" s="25"/>
      <c r="AN11" s="23"/>
      <c r="AO11" s="23">
        <f t="shared" ca="1" si="18"/>
        <v>14</v>
      </c>
      <c r="AP11" s="36">
        <f t="shared" ca="1" si="19"/>
        <v>0</v>
      </c>
    </row>
    <row r="12" spans="1:42" ht="12.75" customHeight="1" x14ac:dyDescent="0.2">
      <c r="A12" s="20">
        <v>10</v>
      </c>
      <c r="B12" s="18" t="str">
        <f t="shared" si="0"/>
        <v>marble arch</v>
      </c>
      <c r="C12" s="18">
        <f t="shared" si="1"/>
        <v>7</v>
      </c>
      <c r="D12" s="18">
        <f t="shared" ca="1" si="2"/>
        <v>25</v>
      </c>
      <c r="E12" s="18">
        <f t="shared" ca="1" si="3"/>
        <v>35</v>
      </c>
      <c r="F12" s="18">
        <f t="shared" ca="1" si="13"/>
        <v>10</v>
      </c>
      <c r="G12" s="2">
        <f t="shared" ca="1" si="4"/>
        <v>0</v>
      </c>
      <c r="H12" s="18" t="str">
        <f t="shared" ca="1" si="5"/>
        <v>dalston</v>
      </c>
      <c r="I12" s="18">
        <f t="shared" ca="1" si="6"/>
        <v>14</v>
      </c>
      <c r="J12" s="18">
        <f t="shared" ca="1" si="7"/>
        <v>7</v>
      </c>
      <c r="K12" s="18">
        <f t="shared" ca="1" si="8"/>
        <v>31</v>
      </c>
      <c r="L12" s="18">
        <f t="shared" ca="1" si="14"/>
        <v>17</v>
      </c>
      <c r="M12" s="18" t="str">
        <f t="shared" ca="1" si="9"/>
        <v>dalston</v>
      </c>
      <c r="N12" s="18">
        <f t="shared" ca="1" si="10"/>
        <v>31</v>
      </c>
      <c r="O12" s="18">
        <f t="shared" ca="1" si="11"/>
        <v>0</v>
      </c>
      <c r="P12" s="18">
        <f t="shared" ca="1" si="12"/>
        <v>16</v>
      </c>
      <c r="Q12" s="81"/>
      <c r="R12" s="23">
        <f>RANK(Z12,$Z$3:$Z$111)+COUNTIF(Z12:Z$111,Z12)-1</f>
        <v>33</v>
      </c>
      <c r="S12" s="35">
        <f ca="1">RANK(AO12,$AO$3:$AO$111)+COUNTIF(AO12:AO$111,AO12)-1</f>
        <v>104</v>
      </c>
      <c r="T12" s="23">
        <f ca="1">RANK(W12,$W$3:$W$111)+COUNTIF(W12:W$111,W12)-1</f>
        <v>41</v>
      </c>
      <c r="U12" s="23">
        <f ca="1">RANK(X12,$X$3:$X$111)+COUNTIF(X12:X$111,X12)-1</f>
        <v>44</v>
      </c>
      <c r="V12" s="71" t="s">
        <v>147</v>
      </c>
      <c r="W12" s="23">
        <f t="shared" ca="1" si="15"/>
        <v>3</v>
      </c>
      <c r="X12" s="23">
        <f t="shared" ca="1" si="16"/>
        <v>3</v>
      </c>
      <c r="Y12" s="24">
        <f t="shared" ca="1" si="17"/>
        <v>0</v>
      </c>
      <c r="Z12" s="25">
        <f>SUMIF('r'!G$4:G$535,$V12,'r'!$C$4:$C$535)</f>
        <v>3</v>
      </c>
      <c r="AA12" s="23">
        <f ca="1">SUMIF('r'!H$4:H$538,$V12,'r'!$C$4:$C$535)</f>
        <v>0</v>
      </c>
      <c r="AB12" s="23">
        <f ca="1">SUMIF('r'!I$4:I$539,$V12,'r'!$C$4:$C$535)</f>
        <v>0</v>
      </c>
      <c r="AC12" s="23">
        <f ca="1">SUMIF('r'!J$4:J$539,$V12,'r'!$C$4:$C$535)</f>
        <v>0</v>
      </c>
      <c r="AD12" s="23">
        <f ca="1">SUMIF('r'!K$4:K$540,$V12,'r'!$C$4:$C$535)</f>
        <v>0</v>
      </c>
      <c r="AE12" s="23">
        <f ca="1">SUMIF('r'!L$4:L$541,$V12,'r'!$C$4:$C$535)</f>
        <v>0</v>
      </c>
      <c r="AF12" s="23"/>
      <c r="AG12" s="27">
        <f>SUMIF('r'!G$4:G$535,$V12,'r'!$D$4:$D$535)</f>
        <v>3</v>
      </c>
      <c r="AH12" s="23">
        <f ca="1">SUMIF('r'!H$4:H$538,$V12,'r'!$D$4:$D$535)</f>
        <v>0</v>
      </c>
      <c r="AI12" s="23">
        <f ca="1">SUMIF('r'!I$4:I$539,$V12,'r'!$D$4:$D$535)</f>
        <v>0</v>
      </c>
      <c r="AJ12" s="23">
        <f ca="1">SUMIF('r'!J$4:J$539,$V12,'r'!$D$4:$D$535)</f>
        <v>0</v>
      </c>
      <c r="AK12" s="23">
        <f ca="1">SUMIF('r'!K$4:K$540,$V12,'r'!$D$4:$D$535)</f>
        <v>0</v>
      </c>
      <c r="AL12" s="23">
        <f ca="1">SUMIF('r'!L$4:L$541,$V12,'r'!$D$4:$D$535)</f>
        <v>0</v>
      </c>
      <c r="AM12" s="25"/>
      <c r="AN12" s="23"/>
      <c r="AO12" s="23">
        <f t="shared" ca="1" si="18"/>
        <v>0</v>
      </c>
      <c r="AP12" s="36">
        <f t="shared" ca="1" si="19"/>
        <v>0</v>
      </c>
    </row>
    <row r="13" spans="1:42" ht="12.75" customHeight="1" x14ac:dyDescent="0.2">
      <c r="A13" s="19">
        <v>11</v>
      </c>
      <c r="B13" s="18" t="str">
        <f t="shared" si="0"/>
        <v>lewisham</v>
      </c>
      <c r="C13" s="18">
        <f t="shared" si="1"/>
        <v>7</v>
      </c>
      <c r="D13" s="18">
        <f t="shared" ca="1" si="2"/>
        <v>8</v>
      </c>
      <c r="E13" s="18">
        <f t="shared" ca="1" si="3"/>
        <v>8</v>
      </c>
      <c r="F13" s="18">
        <f t="shared" ca="1" si="13"/>
        <v>0</v>
      </c>
      <c r="G13" s="2">
        <f t="shared" ca="1" si="4"/>
        <v>0</v>
      </c>
      <c r="H13" s="18" t="str">
        <f t="shared" ca="1" si="5"/>
        <v>victoria</v>
      </c>
      <c r="I13" s="18">
        <f t="shared" ca="1" si="6"/>
        <v>13</v>
      </c>
      <c r="J13" s="18">
        <f t="shared" ca="1" si="7"/>
        <v>0</v>
      </c>
      <c r="K13" s="18">
        <f t="shared" ca="1" si="8"/>
        <v>27</v>
      </c>
      <c r="L13" s="18">
        <f t="shared" ca="1" si="14"/>
        <v>14</v>
      </c>
      <c r="M13" s="18" t="str">
        <f t="shared" ca="1" si="9"/>
        <v>trafalgar square</v>
      </c>
      <c r="N13" s="18">
        <f t="shared" ca="1" si="10"/>
        <v>29</v>
      </c>
      <c r="O13" s="18">
        <f t="shared" ca="1" si="11"/>
        <v>0</v>
      </c>
      <c r="P13" s="18">
        <f t="shared" ca="1" si="12"/>
        <v>16</v>
      </c>
      <c r="Q13" s="80"/>
      <c r="R13" s="23">
        <f>RANK(Z13,$Z$3:$Z$111)+COUNTIF(Z13:Z$111,Z13)-1</f>
        <v>23</v>
      </c>
      <c r="S13" s="35">
        <f ca="1">RANK(AO13,$AO$3:$AO$111)+COUNTIF(AO13:AO$111,AO13)-1</f>
        <v>103</v>
      </c>
      <c r="T13" s="23">
        <f ca="1">RANK(W13,$W$3:$W$111)+COUNTIF(W13:W$111,W13)-1</f>
        <v>36</v>
      </c>
      <c r="U13" s="23">
        <f ca="1">RANK(X13,$X$3:$X$111)+COUNTIF(X13:X$111,X13)-1</f>
        <v>39</v>
      </c>
      <c r="V13" s="71" t="s">
        <v>538</v>
      </c>
      <c r="W13" s="23">
        <f t="shared" ca="1" si="15"/>
        <v>4</v>
      </c>
      <c r="X13" s="23">
        <f t="shared" ca="1" si="16"/>
        <v>4</v>
      </c>
      <c r="Y13" s="24">
        <f t="shared" ca="1" si="17"/>
        <v>0</v>
      </c>
      <c r="Z13" s="25">
        <f>SUMIF('r'!G$4:G$535,$V13,'r'!$C$4:$C$535)</f>
        <v>4</v>
      </c>
      <c r="AA13" s="23">
        <f ca="1">SUMIF('r'!H$4:H$538,$V13,'r'!$C$4:$C$535)</f>
        <v>0</v>
      </c>
      <c r="AB13" s="23">
        <f ca="1">SUMIF('r'!I$4:I$539,$V13,'r'!$C$4:$C$535)</f>
        <v>0</v>
      </c>
      <c r="AC13" s="23">
        <f ca="1">SUMIF('r'!J$4:J$539,$V13,'r'!$C$4:$C$535)</f>
        <v>0</v>
      </c>
      <c r="AD13" s="23">
        <f ca="1">SUMIF('r'!K$4:K$540,$V13,'r'!$C$4:$C$535)</f>
        <v>0</v>
      </c>
      <c r="AE13" s="23">
        <f ca="1">SUMIF('r'!L$4:L$541,$V13,'r'!$C$4:$C$535)</f>
        <v>0</v>
      </c>
      <c r="AF13" s="23"/>
      <c r="AG13" s="27">
        <f>SUMIF('r'!G$4:G$535,$V13,'r'!$D$4:$D$535)</f>
        <v>4</v>
      </c>
      <c r="AH13" s="23">
        <f ca="1">SUMIF('r'!H$4:H$538,$V13,'r'!$D$4:$D$535)</f>
        <v>0</v>
      </c>
      <c r="AI13" s="23">
        <f ca="1">SUMIF('r'!I$4:I$539,$V13,'r'!$D$4:$D$535)</f>
        <v>0</v>
      </c>
      <c r="AJ13" s="23">
        <f ca="1">SUMIF('r'!J$4:J$539,$V13,'r'!$D$4:$D$535)</f>
        <v>0</v>
      </c>
      <c r="AK13" s="23">
        <f ca="1">SUMIF('r'!K$4:K$540,$V13,'r'!$D$4:$D$535)</f>
        <v>0</v>
      </c>
      <c r="AL13" s="23">
        <f ca="1">SUMIF('r'!L$4:L$541,$V13,'r'!$D$4:$D$535)</f>
        <v>0</v>
      </c>
      <c r="AM13" s="25"/>
      <c r="AN13" s="23"/>
      <c r="AO13" s="23">
        <f t="shared" ca="1" si="18"/>
        <v>0</v>
      </c>
      <c r="AP13" s="36">
        <f t="shared" ca="1" si="19"/>
        <v>0</v>
      </c>
    </row>
    <row r="14" spans="1:42" ht="12.75" customHeight="1" x14ac:dyDescent="0.2">
      <c r="A14" s="19">
        <v>12</v>
      </c>
      <c r="B14" s="18" t="str">
        <f t="shared" si="0"/>
        <v>dalston</v>
      </c>
      <c r="C14" s="18">
        <f t="shared" si="1"/>
        <v>7</v>
      </c>
      <c r="D14" s="18">
        <f t="shared" ca="1" si="2"/>
        <v>14</v>
      </c>
      <c r="E14" s="18">
        <f t="shared" ca="1" si="3"/>
        <v>31</v>
      </c>
      <c r="F14" s="18">
        <f t="shared" ca="1" si="13"/>
        <v>17</v>
      </c>
      <c r="G14" s="2">
        <f t="shared" ca="1" si="4"/>
        <v>0</v>
      </c>
      <c r="H14" s="18" t="str">
        <f t="shared" ca="1" si="5"/>
        <v>thornton heath</v>
      </c>
      <c r="I14" s="18">
        <f t="shared" ca="1" si="6"/>
        <v>12</v>
      </c>
      <c r="J14" s="18">
        <f t="shared" ca="1" si="7"/>
        <v>12</v>
      </c>
      <c r="K14" s="18">
        <f t="shared" ca="1" si="8"/>
        <v>47</v>
      </c>
      <c r="L14" s="18">
        <f t="shared" ca="1" si="14"/>
        <v>35</v>
      </c>
      <c r="M14" s="18" t="str">
        <f t="shared" ca="1" si="9"/>
        <v>victoria</v>
      </c>
      <c r="N14" s="18">
        <f t="shared" ca="1" si="10"/>
        <v>27</v>
      </c>
      <c r="O14" s="18">
        <f t="shared" ca="1" si="11"/>
        <v>0</v>
      </c>
      <c r="P14" s="18">
        <f t="shared" ca="1" si="12"/>
        <v>16</v>
      </c>
      <c r="Q14" s="80"/>
      <c r="R14" s="23">
        <f>RANK(Z14,$Z$3:$Z$111)+COUNTIF(Z14:Z$111,Z14)-1</f>
        <v>12</v>
      </c>
      <c r="S14" s="35">
        <f ca="1">RANK(AO14,$AO$3:$AO$111)+COUNTIF(AO14:AO$111,AO14)-1</f>
        <v>9</v>
      </c>
      <c r="T14" s="23">
        <f ca="1">RANK(W14,$W$3:$W$111)+COUNTIF(W14:W$111,W14)-1</f>
        <v>10</v>
      </c>
      <c r="U14" s="23">
        <f ca="1">RANK(X14,$X$3:$X$111)+COUNTIF(X14:X$111,X14)-1</f>
        <v>10</v>
      </c>
      <c r="V14" s="71" t="s">
        <v>181</v>
      </c>
      <c r="W14" s="23">
        <f t="shared" ca="1" si="15"/>
        <v>14</v>
      </c>
      <c r="X14" s="23">
        <f t="shared" ca="1" si="16"/>
        <v>31</v>
      </c>
      <c r="Y14" s="24">
        <f t="shared" ca="1" si="17"/>
        <v>17</v>
      </c>
      <c r="Z14" s="25">
        <f>SUMIF('r'!G$4:G$535,$V14,'r'!$C$4:$C$535)</f>
        <v>7</v>
      </c>
      <c r="AA14" s="23">
        <f ca="1">SUMIF('r'!H$4:H$538,$V14,'r'!$C$4:$C$535)</f>
        <v>7</v>
      </c>
      <c r="AB14" s="23">
        <f ca="1">SUMIF('r'!I$4:I$539,$V14,'r'!$C$4:$C$535)</f>
        <v>0</v>
      </c>
      <c r="AC14" s="23">
        <f ca="1">SUMIF('r'!J$4:J$539,$V14,'r'!$C$4:$C$535)</f>
        <v>0</v>
      </c>
      <c r="AD14" s="23">
        <f ca="1">SUMIF('r'!K$4:K$540,$V14,'r'!$C$4:$C$535)</f>
        <v>0</v>
      </c>
      <c r="AE14" s="23">
        <f ca="1">SUMIF('r'!L$4:L$541,$V14,'r'!$C$4:$C$535)</f>
        <v>0</v>
      </c>
      <c r="AF14" s="23"/>
      <c r="AG14" s="27">
        <f>SUMIF('r'!G$4:G$535,$V14,'r'!$D$4:$D$535)</f>
        <v>7</v>
      </c>
      <c r="AH14" s="23">
        <f ca="1">SUMIF('r'!H$4:H$538,$V14,'r'!$D$4:$D$535)</f>
        <v>24</v>
      </c>
      <c r="AI14" s="23">
        <f ca="1">SUMIF('r'!I$4:I$539,$V14,'r'!$D$4:$D$535)</f>
        <v>0</v>
      </c>
      <c r="AJ14" s="23">
        <f ca="1">SUMIF('r'!J$4:J$539,$V14,'r'!$D$4:$D$535)</f>
        <v>0</v>
      </c>
      <c r="AK14" s="23">
        <f ca="1">SUMIF('r'!K$4:K$540,$V14,'r'!$D$4:$D$535)</f>
        <v>0</v>
      </c>
      <c r="AL14" s="23">
        <f ca="1">SUMIF('r'!L$4:L$541,$V14,'r'!$D$4:$D$535)</f>
        <v>0</v>
      </c>
      <c r="AM14" s="25"/>
      <c r="AN14" s="23"/>
      <c r="AO14" s="23">
        <f t="shared" ca="1" si="18"/>
        <v>17</v>
      </c>
      <c r="AP14" s="36">
        <f t="shared" ca="1" si="19"/>
        <v>0</v>
      </c>
    </row>
    <row r="15" spans="1:42" ht="12.75" customHeight="1" x14ac:dyDescent="0.2">
      <c r="A15" s="19">
        <v>13</v>
      </c>
      <c r="B15" s="18" t="str">
        <f t="shared" si="0"/>
        <v>mill hill</v>
      </c>
      <c r="C15" s="18">
        <f t="shared" si="1"/>
        <v>6</v>
      </c>
      <c r="D15" s="18">
        <f t="shared" ca="1" si="2"/>
        <v>6</v>
      </c>
      <c r="E15" s="18">
        <f t="shared" ca="1" si="3"/>
        <v>6</v>
      </c>
      <c r="F15" s="18">
        <f t="shared" ca="1" si="13"/>
        <v>0</v>
      </c>
      <c r="G15" s="2">
        <f t="shared" ca="1" si="4"/>
        <v>0</v>
      </c>
      <c r="H15" s="18" t="str">
        <f t="shared" ca="1" si="5"/>
        <v>east croydon</v>
      </c>
      <c r="I15" s="18">
        <f t="shared" ca="1" si="6"/>
        <v>10</v>
      </c>
      <c r="J15" s="18">
        <f t="shared" ca="1" si="7"/>
        <v>10</v>
      </c>
      <c r="K15" s="18">
        <f t="shared" ca="1" si="8"/>
        <v>43</v>
      </c>
      <c r="L15" s="18">
        <f t="shared" ca="1" si="14"/>
        <v>33</v>
      </c>
      <c r="M15" s="18" t="str">
        <f t="shared" ca="1" si="9"/>
        <v>clapham junction</v>
      </c>
      <c r="N15" s="18">
        <f t="shared" ca="1" si="10"/>
        <v>23</v>
      </c>
      <c r="O15" s="18">
        <f t="shared" ca="1" si="11"/>
        <v>0</v>
      </c>
      <c r="P15" s="18">
        <f t="shared" ca="1" si="12"/>
        <v>16</v>
      </c>
      <c r="Q15" s="80"/>
      <c r="R15" s="23">
        <f>RANK(Z15,$Z$3:$Z$111)+COUNTIF(Z15:Z$111,Z15)-1</f>
        <v>32</v>
      </c>
      <c r="S15" s="35">
        <f ca="1">RANK(AO15,$AO$3:$AO$111)+COUNTIF(AO15:AO$111,AO15)-1</f>
        <v>102</v>
      </c>
      <c r="T15" s="23">
        <f ca="1">RANK(W15,$W$3:$W$111)+COUNTIF(W15:W$111,W15)-1</f>
        <v>27</v>
      </c>
      <c r="U15" s="23">
        <f ca="1">RANK(X15,$X$3:$X$111)+COUNTIF(X15:X$111,X15)-1</f>
        <v>33</v>
      </c>
      <c r="V15" s="71" t="s">
        <v>681</v>
      </c>
      <c r="W15" s="23">
        <f t="shared" ca="1" si="15"/>
        <v>5</v>
      </c>
      <c r="X15" s="23">
        <f t="shared" ca="1" si="16"/>
        <v>5</v>
      </c>
      <c r="Y15" s="24">
        <f t="shared" ca="1" si="17"/>
        <v>0</v>
      </c>
      <c r="Z15" s="25">
        <f>SUMIF('r'!G$4:G$535,$V15,'r'!$C$4:$C$535)</f>
        <v>3</v>
      </c>
      <c r="AA15" s="23">
        <f ca="1">SUMIF('r'!H$4:H$538,$V15,'r'!$C$4:$C$535)</f>
        <v>0</v>
      </c>
      <c r="AB15" s="23">
        <f ca="1">SUMIF('r'!I$4:I$539,$V15,'r'!$C$4:$C$535)</f>
        <v>2</v>
      </c>
      <c r="AC15" s="23">
        <f ca="1">SUMIF('r'!J$4:J$539,$V15,'r'!$C$4:$C$535)</f>
        <v>0</v>
      </c>
      <c r="AD15" s="23">
        <f ca="1">SUMIF('r'!K$4:K$540,$V15,'r'!$C$4:$C$535)</f>
        <v>0</v>
      </c>
      <c r="AE15" s="23">
        <f ca="1">SUMIF('r'!L$4:L$541,$V15,'r'!$C$4:$C$535)</f>
        <v>0</v>
      </c>
      <c r="AF15" s="23"/>
      <c r="AG15" s="27">
        <f>SUMIF('r'!G$4:G$535,$V15,'r'!$D$4:$D$535)</f>
        <v>3</v>
      </c>
      <c r="AH15" s="23">
        <f ca="1">SUMIF('r'!H$4:H$538,$V15,'r'!$D$4:$D$535)</f>
        <v>0</v>
      </c>
      <c r="AI15" s="23">
        <f ca="1">SUMIF('r'!I$4:I$539,$V15,'r'!$D$4:$D$535)</f>
        <v>2</v>
      </c>
      <c r="AJ15" s="23">
        <f ca="1">SUMIF('r'!J$4:J$539,$V15,'r'!$D$4:$D$535)</f>
        <v>0</v>
      </c>
      <c r="AK15" s="23">
        <f ca="1">SUMIF('r'!K$4:K$540,$V15,'r'!$D$4:$D$535)</f>
        <v>0</v>
      </c>
      <c r="AL15" s="23">
        <f ca="1">SUMIF('r'!L$4:L$541,$V15,'r'!$D$4:$D$535)</f>
        <v>0</v>
      </c>
      <c r="AM15" s="25"/>
      <c r="AN15" s="23"/>
      <c r="AO15" s="23">
        <f t="shared" ca="1" si="18"/>
        <v>0</v>
      </c>
      <c r="AP15" s="36">
        <f t="shared" ca="1" si="19"/>
        <v>0</v>
      </c>
    </row>
    <row r="16" spans="1:42" ht="12.75" customHeight="1" x14ac:dyDescent="0.2">
      <c r="A16" s="19">
        <v>14</v>
      </c>
      <c r="B16" s="18" t="str">
        <f t="shared" si="0"/>
        <v>hounslow trinity centre</v>
      </c>
      <c r="C16" s="18">
        <f t="shared" si="1"/>
        <v>6</v>
      </c>
      <c r="D16" s="18">
        <f t="shared" ca="1" si="2"/>
        <v>18</v>
      </c>
      <c r="E16" s="18">
        <f t="shared" ca="1" si="3"/>
        <v>20</v>
      </c>
      <c r="F16" s="18">
        <f t="shared" ca="1" si="13"/>
        <v>2</v>
      </c>
      <c r="G16" s="2">
        <f t="shared" ca="1" si="4"/>
        <v>0</v>
      </c>
      <c r="H16" s="18" t="str">
        <f t="shared" ca="1" si="5"/>
        <v>aldgate</v>
      </c>
      <c r="I16" s="18">
        <f t="shared" ca="1" si="6"/>
        <v>10</v>
      </c>
      <c r="J16" s="18">
        <f t="shared" ca="1" si="7"/>
        <v>3</v>
      </c>
      <c r="K16" s="18">
        <f t="shared" ca="1" si="8"/>
        <v>12</v>
      </c>
      <c r="L16" s="18">
        <f t="shared" ca="1" si="14"/>
        <v>2</v>
      </c>
      <c r="M16" s="18" t="str">
        <f t="shared" ca="1" si="9"/>
        <v>shepherds bush</v>
      </c>
      <c r="N16" s="18">
        <f t="shared" ca="1" si="10"/>
        <v>21</v>
      </c>
      <c r="O16" s="18">
        <f t="shared" ca="1" si="11"/>
        <v>0</v>
      </c>
      <c r="P16" s="18">
        <f t="shared" ca="1" si="12"/>
        <v>16</v>
      </c>
      <c r="Q16" s="80"/>
      <c r="R16" s="23">
        <f>RANK(Z16,$Z$3:$Z$111)+COUNTIF(Z16:Z$111,Z16)-1</f>
        <v>7</v>
      </c>
      <c r="S16" s="35">
        <f ca="1">RANK(AO16,$AO$3:$AO$111)+COUNTIF(AO16:AO$111,AO16)-1</f>
        <v>5</v>
      </c>
      <c r="T16" s="23">
        <f ca="1">RANK(W16,$W$3:$W$111)+COUNTIF(W16:W$111,W16)-1</f>
        <v>13</v>
      </c>
      <c r="U16" s="23">
        <f ca="1">RANK(X16,$X$3:$X$111)+COUNTIF(X16:X$111,X16)-1</f>
        <v>5</v>
      </c>
      <c r="V16" s="71" t="s">
        <v>530</v>
      </c>
      <c r="W16" s="23">
        <f t="shared" ca="1" si="15"/>
        <v>10</v>
      </c>
      <c r="X16" s="23">
        <f t="shared" ca="1" si="16"/>
        <v>43</v>
      </c>
      <c r="Y16" s="24">
        <f t="shared" ca="1" si="17"/>
        <v>33</v>
      </c>
      <c r="Z16" s="25">
        <f>SUMIF('r'!G$4:G$535,$V16,'r'!$C$4:$C$535)</f>
        <v>10</v>
      </c>
      <c r="AA16" s="23">
        <f ca="1">SUMIF('r'!H$4:H$538,$V16,'r'!$C$4:$C$535)</f>
        <v>0</v>
      </c>
      <c r="AB16" s="23">
        <f ca="1">SUMIF('r'!I$4:I$539,$V16,'r'!$C$4:$C$535)</f>
        <v>0</v>
      </c>
      <c r="AC16" s="23">
        <f ca="1">SUMIF('r'!J$4:J$539,$V16,'r'!$C$4:$C$535)</f>
        <v>0</v>
      </c>
      <c r="AD16" s="23">
        <f ca="1">SUMIF('r'!K$4:K$540,$V16,'r'!$C$4:$C$535)</f>
        <v>0</v>
      </c>
      <c r="AE16" s="23">
        <f ca="1">SUMIF('r'!L$4:L$541,$V16,'r'!$C$4:$C$535)</f>
        <v>0</v>
      </c>
      <c r="AF16" s="23"/>
      <c r="AG16" s="27">
        <f>SUMIF('r'!G$4:G$535,$V16,'r'!$D$4:$D$535)</f>
        <v>10</v>
      </c>
      <c r="AH16" s="23">
        <f ca="1">SUMIF('r'!H$4:H$538,$V16,'r'!$D$4:$D$535)</f>
        <v>33</v>
      </c>
      <c r="AI16" s="23">
        <f ca="1">SUMIF('r'!I$4:I$539,$V16,'r'!$D$4:$D$535)</f>
        <v>0</v>
      </c>
      <c r="AJ16" s="23">
        <f ca="1">SUMIF('r'!J$4:J$539,$V16,'r'!$D$4:$D$535)</f>
        <v>0</v>
      </c>
      <c r="AK16" s="23">
        <f ca="1">SUMIF('r'!K$4:K$540,$V16,'r'!$D$4:$D$535)</f>
        <v>0</v>
      </c>
      <c r="AL16" s="23">
        <f ca="1">SUMIF('r'!L$4:L$541,$V16,'r'!$D$4:$D$535)</f>
        <v>0</v>
      </c>
      <c r="AM16" s="25"/>
      <c r="AN16" s="23"/>
      <c r="AO16" s="23">
        <f t="shared" ca="1" si="18"/>
        <v>33</v>
      </c>
      <c r="AP16" s="36">
        <f t="shared" ca="1" si="19"/>
        <v>0</v>
      </c>
    </row>
    <row r="17" spans="1:42" ht="12.75" customHeight="1" x14ac:dyDescent="0.2">
      <c r="A17" s="19">
        <v>15</v>
      </c>
      <c r="B17" s="18" t="str">
        <f t="shared" si="0"/>
        <v>homerton</v>
      </c>
      <c r="C17" s="18">
        <f t="shared" si="1"/>
        <v>5</v>
      </c>
      <c r="D17" s="18">
        <f t="shared" ca="1" si="2"/>
        <v>5</v>
      </c>
      <c r="E17" s="18">
        <f t="shared" ca="1" si="3"/>
        <v>5</v>
      </c>
      <c r="F17" s="18">
        <f t="shared" ca="1" si="13"/>
        <v>0</v>
      </c>
      <c r="G17" s="2">
        <f t="shared" ca="1" si="4"/>
        <v>0</v>
      </c>
      <c r="H17" s="18" t="str">
        <f t="shared" ca="1" si="5"/>
        <v>clapham junction</v>
      </c>
      <c r="I17" s="18">
        <f t="shared" ca="1" si="6"/>
        <v>9</v>
      </c>
      <c r="J17" s="18">
        <f t="shared" ca="1" si="7"/>
        <v>4</v>
      </c>
      <c r="K17" s="18">
        <f t="shared" ca="1" si="8"/>
        <v>23</v>
      </c>
      <c r="L17" s="18">
        <f t="shared" ca="1" si="14"/>
        <v>14</v>
      </c>
      <c r="M17" s="18" t="str">
        <f t="shared" ca="1" si="9"/>
        <v>hounslow trinity centre</v>
      </c>
      <c r="N17" s="18">
        <f t="shared" ca="1" si="10"/>
        <v>20</v>
      </c>
      <c r="O17" s="18">
        <f t="shared" ca="1" si="11"/>
        <v>0</v>
      </c>
      <c r="P17" s="18">
        <f t="shared" ca="1" si="12"/>
        <v>16</v>
      </c>
      <c r="Q17" s="81"/>
      <c r="R17" s="23">
        <f>RANK(Z17,$Z$3:$Z$111)+COUNTIF(Z17:Z$111,Z17)-1</f>
        <v>31</v>
      </c>
      <c r="S17" s="35">
        <f ca="1">RANK(AO17,$AO$3:$AO$111)+COUNTIF(AO17:AO$111,AO17)-1</f>
        <v>73</v>
      </c>
      <c r="T17" s="23">
        <f ca="1">RANK(W17,$W$3:$W$111)+COUNTIF(W17:W$111,W17)-1</f>
        <v>22</v>
      </c>
      <c r="U17" s="23">
        <f ca="1">RANK(X17,$X$3:$X$111)+COUNTIF(X17:X$111,X17)-1</f>
        <v>17</v>
      </c>
      <c r="V17" s="71" t="s">
        <v>64</v>
      </c>
      <c r="W17" s="23">
        <f t="shared" ca="1" si="15"/>
        <v>7</v>
      </c>
      <c r="X17" s="23">
        <f t="shared" ca="1" si="16"/>
        <v>16</v>
      </c>
      <c r="Y17" s="24">
        <f t="shared" ca="1" si="17"/>
        <v>9</v>
      </c>
      <c r="Z17" s="25">
        <f>SUMIF('r'!G$4:G$535,$V17,'r'!$C$4:$C$535)</f>
        <v>3</v>
      </c>
      <c r="AA17" s="23">
        <f ca="1">SUMIF('r'!H$4:H$538,$V17,'r'!$C$4:$C$535)</f>
        <v>4</v>
      </c>
      <c r="AB17" s="23">
        <f ca="1">SUMIF('r'!I$4:I$539,$V17,'r'!$C$4:$C$535)</f>
        <v>0</v>
      </c>
      <c r="AC17" s="23">
        <f ca="1">SUMIF('r'!J$4:J$539,$V17,'r'!$C$4:$C$535)</f>
        <v>0</v>
      </c>
      <c r="AD17" s="23">
        <f ca="1">SUMIF('r'!K$4:K$540,$V17,'r'!$C$4:$C$535)</f>
        <v>0</v>
      </c>
      <c r="AE17" s="23">
        <f ca="1">SUMIF('r'!L$4:L$541,$V17,'r'!$C$4:$C$535)</f>
        <v>0</v>
      </c>
      <c r="AF17" s="23"/>
      <c r="AG17" s="27">
        <f>SUMIF('r'!G$4:G$535,$V17,'r'!$D$4:$D$535)</f>
        <v>12</v>
      </c>
      <c r="AH17" s="23">
        <f ca="1">SUMIF('r'!H$4:H$538,$V17,'r'!$D$4:$D$535)</f>
        <v>4</v>
      </c>
      <c r="AI17" s="23">
        <f ca="1">SUMIF('r'!I$4:I$539,$V17,'r'!$D$4:$D$535)</f>
        <v>0</v>
      </c>
      <c r="AJ17" s="23">
        <f ca="1">SUMIF('r'!J$4:J$539,$V17,'r'!$D$4:$D$535)</f>
        <v>0</v>
      </c>
      <c r="AK17" s="23">
        <f ca="1">SUMIF('r'!K$4:K$540,$V17,'r'!$D$4:$D$535)</f>
        <v>0</v>
      </c>
      <c r="AL17" s="23">
        <f ca="1">SUMIF('r'!L$4:L$541,$V17,'r'!$D$4:$D$535)</f>
        <v>0</v>
      </c>
      <c r="AM17" s="25"/>
      <c r="AN17" s="23"/>
      <c r="AO17" s="23">
        <f t="shared" ca="1" si="18"/>
        <v>9</v>
      </c>
      <c r="AP17" s="36">
        <f t="shared" ca="1" si="19"/>
        <v>0</v>
      </c>
    </row>
    <row r="18" spans="1:42" ht="12.75" customHeight="1" x14ac:dyDescent="0.2">
      <c r="A18" s="20">
        <v>16</v>
      </c>
      <c r="B18" s="18" t="str">
        <f t="shared" si="0"/>
        <v>hayes</v>
      </c>
      <c r="C18" s="18">
        <f t="shared" si="1"/>
        <v>5</v>
      </c>
      <c r="D18" s="18">
        <f t="shared" ca="1" si="2"/>
        <v>8</v>
      </c>
      <c r="E18" s="18">
        <f t="shared" ca="1" si="3"/>
        <v>8</v>
      </c>
      <c r="F18" s="18">
        <f t="shared" ca="1" si="13"/>
        <v>0</v>
      </c>
      <c r="G18" s="2">
        <f t="shared" ca="1" si="4"/>
        <v>0</v>
      </c>
      <c r="H18" s="18" t="str">
        <f t="shared" ca="1" si="5"/>
        <v>lewisham</v>
      </c>
      <c r="I18" s="18">
        <f t="shared" ca="1" si="6"/>
        <v>8</v>
      </c>
      <c r="J18" s="18">
        <f t="shared" ca="1" si="7"/>
        <v>7</v>
      </c>
      <c r="K18" s="18">
        <f t="shared" ca="1" si="8"/>
        <v>8</v>
      </c>
      <c r="L18" s="18">
        <f t="shared" ca="1" si="14"/>
        <v>0</v>
      </c>
      <c r="M18" s="18" t="str">
        <f t="shared" ca="1" si="9"/>
        <v>uxbridge</v>
      </c>
      <c r="N18" s="18">
        <f t="shared" ca="1" si="10"/>
        <v>19</v>
      </c>
      <c r="O18" s="18">
        <f t="shared" ca="1" si="11"/>
        <v>0</v>
      </c>
      <c r="P18" s="18">
        <f t="shared" ca="1" si="12"/>
        <v>16</v>
      </c>
      <c r="Q18" s="80" t="s">
        <v>93</v>
      </c>
      <c r="R18" s="23">
        <f>RANK(Z18,$Z$3:$Z$111)+COUNTIF(Z18:Z$111,Z18)-1</f>
        <v>1</v>
      </c>
      <c r="S18" s="35">
        <f ca="1">RANK(AO18,$AO$3:$AO$111)+COUNTIF(AO18:AO$111,AO18)-1</f>
        <v>2</v>
      </c>
      <c r="T18" s="23">
        <f ca="1">RANK(W18,$W$3:$W$111)+COUNTIF(W18:W$111,W18)-1</f>
        <v>2</v>
      </c>
      <c r="U18" s="23">
        <f ca="1">RANK(X18,$X$3:$X$111)+COUNTIF(X18:X$111,X18)-1</f>
        <v>2</v>
      </c>
      <c r="V18" s="71" t="s">
        <v>75</v>
      </c>
      <c r="W18" s="23">
        <f t="shared" ca="1" si="15"/>
        <v>70</v>
      </c>
      <c r="X18" s="23">
        <f t="shared" ca="1" si="16"/>
        <v>111</v>
      </c>
      <c r="Y18" s="24">
        <f t="shared" ca="1" si="17"/>
        <v>41</v>
      </c>
      <c r="Z18" s="25">
        <f>SUMIF('r'!G$4:G$535,$V18,'r'!$C$4:$C$535)</f>
        <v>70</v>
      </c>
      <c r="AA18" s="23">
        <f ca="1">SUMIF('r'!H$4:H$538,$V18,'r'!$C$4:$C$535)</f>
        <v>0</v>
      </c>
      <c r="AB18" s="23">
        <f ca="1">SUMIF('r'!I$4:I$539,$V18,'r'!$C$4:$C$535)</f>
        <v>0</v>
      </c>
      <c r="AC18" s="23">
        <f ca="1">SUMIF('r'!J$4:J$539,$V18,'r'!$C$4:$C$535)</f>
        <v>0</v>
      </c>
      <c r="AD18" s="23">
        <f ca="1">SUMIF('r'!K$4:K$540,$V18,'r'!$C$4:$C$535)</f>
        <v>0</v>
      </c>
      <c r="AE18" s="23">
        <f ca="1">SUMIF('r'!L$4:L$541,$V18,'r'!$C$4:$C$535)</f>
        <v>0</v>
      </c>
      <c r="AF18" s="23"/>
      <c r="AG18" s="27">
        <f>SUMIF('r'!G$4:G$535,$V18,'r'!$D$4:$D$535)</f>
        <v>78</v>
      </c>
      <c r="AH18" s="23">
        <f ca="1">SUMIF('r'!H$4:H$538,$V18,'r'!$D$4:$D$535)</f>
        <v>0</v>
      </c>
      <c r="AI18" s="23">
        <f ca="1">SUMIF('r'!I$4:I$539,$V18,'r'!$D$4:$D$535)</f>
        <v>33</v>
      </c>
      <c r="AJ18" s="23">
        <f ca="1">SUMIF('r'!J$4:J$539,$V18,'r'!$D$4:$D$535)</f>
        <v>0</v>
      </c>
      <c r="AK18" s="23">
        <f ca="1">SUMIF('r'!K$4:K$540,$V18,'r'!$D$4:$D$535)</f>
        <v>0</v>
      </c>
      <c r="AL18" s="23">
        <f ca="1">SUMIF('r'!L$4:L$541,$V18,'r'!$D$4:$D$535)</f>
        <v>0</v>
      </c>
      <c r="AM18" s="25"/>
      <c r="AN18" s="23"/>
      <c r="AO18" s="23">
        <f t="shared" ca="1" si="18"/>
        <v>41</v>
      </c>
      <c r="AP18" s="36">
        <f t="shared" ca="1" si="19"/>
        <v>0</v>
      </c>
    </row>
    <row r="19" spans="1:42" ht="12.75" customHeight="1" x14ac:dyDescent="0.2">
      <c r="A19" s="19">
        <v>17</v>
      </c>
      <c r="B19" s="18" t="str">
        <f t="shared" si="0"/>
        <v>enfield</v>
      </c>
      <c r="C19" s="18">
        <f t="shared" si="1"/>
        <v>5</v>
      </c>
      <c r="D19" s="18">
        <f t="shared" ca="1" si="2"/>
        <v>5</v>
      </c>
      <c r="E19" s="18">
        <f t="shared" ca="1" si="3"/>
        <v>5</v>
      </c>
      <c r="F19" s="18">
        <f t="shared" ca="1" si="13"/>
        <v>0</v>
      </c>
      <c r="G19" s="2">
        <f t="shared" ca="1" si="4"/>
        <v>0</v>
      </c>
      <c r="H19" s="18" t="str">
        <f t="shared" ca="1" si="5"/>
        <v>hayes</v>
      </c>
      <c r="I19" s="18">
        <f t="shared" ca="1" si="6"/>
        <v>8</v>
      </c>
      <c r="J19" s="18">
        <f t="shared" ca="1" si="7"/>
        <v>5</v>
      </c>
      <c r="K19" s="18">
        <f t="shared" ca="1" si="8"/>
        <v>8</v>
      </c>
      <c r="L19" s="18">
        <f t="shared" ca="1" si="14"/>
        <v>0</v>
      </c>
      <c r="M19" s="18" t="str">
        <f t="shared" ca="1" si="9"/>
        <v>edmonton green</v>
      </c>
      <c r="N19" s="18">
        <f t="shared" ca="1" si="10"/>
        <v>16</v>
      </c>
      <c r="O19" s="18">
        <f t="shared" ca="1" si="11"/>
        <v>0</v>
      </c>
      <c r="P19" s="18">
        <f t="shared" ca="1" si="12"/>
        <v>16</v>
      </c>
      <c r="Q19" s="80"/>
      <c r="R19" s="23">
        <f>RANK(Z19,$Z$3:$Z$111)+COUNTIF(Z19:Z$111,Z19)-1</f>
        <v>17</v>
      </c>
      <c r="S19" s="35">
        <f ca="1">RANK(AO19,$AO$3:$AO$111)+COUNTIF(AO19:AO$111,AO19)-1</f>
        <v>101</v>
      </c>
      <c r="T19" s="23">
        <f ca="1">RANK(W19,$W$3:$W$111)+COUNTIF(W19:W$111,W19)-1</f>
        <v>26</v>
      </c>
      <c r="U19" s="23">
        <f ca="1">RANK(X19,$X$3:$X$111)+COUNTIF(X19:X$111,X19)-1</f>
        <v>32</v>
      </c>
      <c r="V19" s="71" t="s">
        <v>505</v>
      </c>
      <c r="W19" s="23">
        <f t="shared" ca="1" si="15"/>
        <v>5</v>
      </c>
      <c r="X19" s="23">
        <f t="shared" ca="1" si="16"/>
        <v>5</v>
      </c>
      <c r="Y19" s="24">
        <f t="shared" ca="1" si="17"/>
        <v>0</v>
      </c>
      <c r="Z19" s="25">
        <f>SUMIF('r'!G$4:G$535,$V19,'r'!$C$4:$C$535)</f>
        <v>5</v>
      </c>
      <c r="AA19" s="23">
        <f ca="1">SUMIF('r'!H$4:H$538,$V19,'r'!$C$4:$C$535)</f>
        <v>0</v>
      </c>
      <c r="AB19" s="23">
        <f ca="1">SUMIF('r'!I$4:I$539,$V19,'r'!$C$4:$C$535)</f>
        <v>0</v>
      </c>
      <c r="AC19" s="23">
        <f ca="1">SUMIF('r'!J$4:J$539,$V19,'r'!$C$4:$C$535)</f>
        <v>0</v>
      </c>
      <c r="AD19" s="23">
        <f ca="1">SUMIF('r'!K$4:K$540,$V19,'r'!$C$4:$C$535)</f>
        <v>0</v>
      </c>
      <c r="AE19" s="23">
        <f ca="1">SUMIF('r'!L$4:L$541,$V19,'r'!$C$4:$C$535)</f>
        <v>0</v>
      </c>
      <c r="AF19" s="23"/>
      <c r="AG19" s="27">
        <f>SUMIF('r'!G$4:G$535,$V19,'r'!$D$4:$D$535)</f>
        <v>5</v>
      </c>
      <c r="AH19" s="23">
        <f ca="1">SUMIF('r'!H$4:H$538,$V19,'r'!$D$4:$D$535)</f>
        <v>0</v>
      </c>
      <c r="AI19" s="23">
        <f ca="1">SUMIF('r'!I$4:I$539,$V19,'r'!$D$4:$D$535)</f>
        <v>0</v>
      </c>
      <c r="AJ19" s="23">
        <f ca="1">SUMIF('r'!J$4:J$539,$V19,'r'!$D$4:$D$535)</f>
        <v>0</v>
      </c>
      <c r="AK19" s="23">
        <f ca="1">SUMIF('r'!K$4:K$540,$V19,'r'!$D$4:$D$535)</f>
        <v>0</v>
      </c>
      <c r="AL19" s="23">
        <f ca="1">SUMIF('r'!L$4:L$541,$V19,'r'!$D$4:$D$535)</f>
        <v>0</v>
      </c>
      <c r="AM19" s="25"/>
      <c r="AN19" s="23"/>
      <c r="AO19" s="23">
        <f t="shared" ca="1" si="18"/>
        <v>0</v>
      </c>
      <c r="AP19" s="36">
        <f t="shared" ca="1" si="19"/>
        <v>0</v>
      </c>
    </row>
    <row r="20" spans="1:42" ht="12.75" customHeight="1" x14ac:dyDescent="0.2">
      <c r="A20" s="19">
        <v>18</v>
      </c>
      <c r="B20" s="18" t="str">
        <f t="shared" si="0"/>
        <v>barking</v>
      </c>
      <c r="C20" s="18">
        <f t="shared" si="1"/>
        <v>5</v>
      </c>
      <c r="D20" s="18">
        <f t="shared" ca="1" si="2"/>
        <v>8</v>
      </c>
      <c r="E20" s="18">
        <f t="shared" ca="1" si="3"/>
        <v>8</v>
      </c>
      <c r="F20" s="18">
        <f t="shared" ca="1" si="13"/>
        <v>0</v>
      </c>
      <c r="G20" s="2">
        <f t="shared" ca="1" si="4"/>
        <v>0</v>
      </c>
      <c r="H20" s="18" t="str">
        <f t="shared" ca="1" si="5"/>
        <v>finsbury park</v>
      </c>
      <c r="I20" s="18">
        <f t="shared" ca="1" si="6"/>
        <v>8</v>
      </c>
      <c r="J20" s="18">
        <f t="shared" ca="1" si="7"/>
        <v>0</v>
      </c>
      <c r="K20" s="18">
        <f t="shared" ca="1" si="8"/>
        <v>8</v>
      </c>
      <c r="L20" s="18">
        <f t="shared" ca="1" si="14"/>
        <v>0</v>
      </c>
      <c r="M20" s="18" t="str">
        <f t="shared" ca="1" si="9"/>
        <v>new addington</v>
      </c>
      <c r="N20" s="18">
        <f t="shared" ca="1" si="10"/>
        <v>15</v>
      </c>
      <c r="O20" s="18">
        <f t="shared" ca="1" si="11"/>
        <v>0</v>
      </c>
      <c r="P20" s="18">
        <f t="shared" ca="1" si="12"/>
        <v>16</v>
      </c>
      <c r="Q20" s="80"/>
      <c r="R20" s="23">
        <f>RANK(Z20,$Z$3:$Z$111)+COUNTIF(Z20:Z$111,Z20)-1</f>
        <v>41</v>
      </c>
      <c r="S20" s="35">
        <f ca="1">RANK(AO20,$AO$3:$AO$111)+COUNTIF(AO20:AO$111,AO20)-1</f>
        <v>100</v>
      </c>
      <c r="T20" s="23">
        <f ca="1">RANK(W20,$W$3:$W$111)+COUNTIF(W20:W$111,W20)-1</f>
        <v>40</v>
      </c>
      <c r="U20" s="23">
        <f ca="1">RANK(X20,$X$3:$X$111)+COUNTIF(X20:X$111,X20)-1</f>
        <v>43</v>
      </c>
      <c r="V20" s="71" t="s">
        <v>191</v>
      </c>
      <c r="W20" s="23">
        <f t="shared" ca="1" si="15"/>
        <v>3</v>
      </c>
      <c r="X20" s="23">
        <f t="shared" ca="1" si="16"/>
        <v>3</v>
      </c>
      <c r="Y20" s="24">
        <f t="shared" ca="1" si="17"/>
        <v>0</v>
      </c>
      <c r="Z20" s="25">
        <f>SUMIF('r'!G$4:G$535,$V20,'r'!$C$4:$C$535)</f>
        <v>2</v>
      </c>
      <c r="AA20" s="23">
        <f ca="1">SUMIF('r'!H$4:H$538,$V20,'r'!$C$4:$C$535)</f>
        <v>1</v>
      </c>
      <c r="AB20" s="23">
        <f ca="1">SUMIF('r'!I$4:I$539,$V20,'r'!$C$4:$C$535)</f>
        <v>0</v>
      </c>
      <c r="AC20" s="23">
        <f ca="1">SUMIF('r'!J$4:J$539,$V20,'r'!$C$4:$C$535)</f>
        <v>0</v>
      </c>
      <c r="AD20" s="23">
        <f ca="1">SUMIF('r'!K$4:K$540,$V20,'r'!$C$4:$C$535)</f>
        <v>0</v>
      </c>
      <c r="AE20" s="23">
        <f ca="1">SUMIF('r'!L$4:L$541,$V20,'r'!$C$4:$C$535)</f>
        <v>0</v>
      </c>
      <c r="AF20" s="23"/>
      <c r="AG20" s="27">
        <f>SUMIF('r'!G$4:G$535,$V20,'r'!$D$4:$D$535)</f>
        <v>2</v>
      </c>
      <c r="AH20" s="23">
        <f ca="1">SUMIF('r'!H$4:H$538,$V20,'r'!$D$4:$D$535)</f>
        <v>1</v>
      </c>
      <c r="AI20" s="23">
        <f ca="1">SUMIF('r'!I$4:I$539,$V20,'r'!$D$4:$D$535)</f>
        <v>0</v>
      </c>
      <c r="AJ20" s="23">
        <f ca="1">SUMIF('r'!J$4:J$539,$V20,'r'!$D$4:$D$535)</f>
        <v>0</v>
      </c>
      <c r="AK20" s="23">
        <f ca="1">SUMIF('r'!K$4:K$540,$V20,'r'!$D$4:$D$535)</f>
        <v>0</v>
      </c>
      <c r="AL20" s="23">
        <f ca="1">SUMIF('r'!L$4:L$541,$V20,'r'!$D$4:$D$535)</f>
        <v>0</v>
      </c>
      <c r="AM20" s="25"/>
      <c r="AN20" s="23"/>
      <c r="AO20" s="23">
        <f t="shared" ca="1" si="18"/>
        <v>0</v>
      </c>
      <c r="AP20" s="36">
        <f t="shared" ca="1" si="19"/>
        <v>0</v>
      </c>
    </row>
    <row r="21" spans="1:42" ht="12.75" customHeight="1" x14ac:dyDescent="0.2">
      <c r="A21" s="19">
        <v>19</v>
      </c>
      <c r="B21" s="18" t="str">
        <f t="shared" si="0"/>
        <v>bank</v>
      </c>
      <c r="C21" s="18">
        <f t="shared" si="1"/>
        <v>5</v>
      </c>
      <c r="D21" s="18">
        <f t="shared" ca="1" si="2"/>
        <v>5</v>
      </c>
      <c r="E21" s="18">
        <f t="shared" ca="1" si="3"/>
        <v>7</v>
      </c>
      <c r="F21" s="18">
        <f t="shared" ca="1" si="13"/>
        <v>2</v>
      </c>
      <c r="G21" s="2">
        <f t="shared" ca="1" si="4"/>
        <v>0</v>
      </c>
      <c r="H21" s="18" t="str">
        <f t="shared" ca="1" si="5"/>
        <v>canning town</v>
      </c>
      <c r="I21" s="18">
        <f t="shared" ca="1" si="6"/>
        <v>8</v>
      </c>
      <c r="J21" s="18">
        <f t="shared" ca="1" si="7"/>
        <v>8</v>
      </c>
      <c r="K21" s="18">
        <f t="shared" ca="1" si="8"/>
        <v>8</v>
      </c>
      <c r="L21" s="18">
        <f t="shared" ca="1" si="14"/>
        <v>0</v>
      </c>
      <c r="M21" s="18" t="str">
        <f t="shared" ca="1" si="9"/>
        <v>kingston</v>
      </c>
      <c r="N21" s="18">
        <f t="shared" ca="1" si="10"/>
        <v>12</v>
      </c>
      <c r="O21" s="18">
        <f t="shared" ca="1" si="11"/>
        <v>0</v>
      </c>
      <c r="P21" s="18">
        <f t="shared" ca="1" si="12"/>
        <v>16</v>
      </c>
      <c r="Q21" s="80" t="s">
        <v>94</v>
      </c>
      <c r="R21" s="23">
        <f>RANK(Z21,$Z$3:$Z$111)+COUNTIF(Z21:Z$111,Z21)-1</f>
        <v>2</v>
      </c>
      <c r="S21" s="35">
        <f ca="1">RANK(AO21,$AO$3:$AO$111)+COUNTIF(AO21:AO$111,AO21)-1</f>
        <v>78</v>
      </c>
      <c r="T21" s="23">
        <f ca="1">RANK(W21,$W$3:$W$111)+COUNTIF(W21:W$111,W21)-1</f>
        <v>3</v>
      </c>
      <c r="U21" s="23">
        <f ca="1">RANK(X21,$X$3:$X$111)+COUNTIF(X21:X$111,X21)-1</f>
        <v>6</v>
      </c>
      <c r="V21" s="71" t="s">
        <v>506</v>
      </c>
      <c r="W21" s="23">
        <f t="shared" ca="1" si="15"/>
        <v>40</v>
      </c>
      <c r="X21" s="23">
        <f t="shared" ca="1" si="16"/>
        <v>42</v>
      </c>
      <c r="Y21" s="24">
        <f t="shared" ca="1" si="17"/>
        <v>2</v>
      </c>
      <c r="Z21" s="25">
        <f>SUMIF('r'!G$4:G$535,$V21,'r'!$C$4:$C$535)</f>
        <v>40</v>
      </c>
      <c r="AA21" s="23">
        <f ca="1">SUMIF('r'!H$4:H$538,$V21,'r'!$C$4:$C$535)</f>
        <v>0</v>
      </c>
      <c r="AB21" s="23">
        <f ca="1">SUMIF('r'!I$4:I$539,$V21,'r'!$C$4:$C$535)</f>
        <v>0</v>
      </c>
      <c r="AC21" s="23">
        <f ca="1">SUMIF('r'!J$4:J$539,$V21,'r'!$C$4:$C$535)</f>
        <v>0</v>
      </c>
      <c r="AD21" s="23">
        <f ca="1">SUMIF('r'!K$4:K$540,$V21,'r'!$C$4:$C$535)</f>
        <v>0</v>
      </c>
      <c r="AE21" s="23">
        <f ca="1">SUMIF('r'!L$4:L$541,$V21,'r'!$C$4:$C$535)</f>
        <v>0</v>
      </c>
      <c r="AF21" s="23"/>
      <c r="AG21" s="27">
        <f>SUMIF('r'!G$4:G$535,$V21,'r'!$D$4:$D$535)</f>
        <v>42</v>
      </c>
      <c r="AH21" s="23">
        <f ca="1">SUMIF('r'!H$4:H$538,$V21,'r'!$D$4:$D$535)</f>
        <v>0</v>
      </c>
      <c r="AI21" s="23">
        <f ca="1">SUMIF('r'!I$4:I$539,$V21,'r'!$D$4:$D$535)</f>
        <v>0</v>
      </c>
      <c r="AJ21" s="23">
        <f ca="1">SUMIF('r'!J$4:J$539,$V21,'r'!$D$4:$D$535)</f>
        <v>0</v>
      </c>
      <c r="AK21" s="23">
        <f ca="1">SUMIF('r'!K$4:K$540,$V21,'r'!$D$4:$D$535)</f>
        <v>0</v>
      </c>
      <c r="AL21" s="23">
        <f ca="1">SUMIF('r'!L$4:L$541,$V21,'r'!$D$4:$D$535)</f>
        <v>0</v>
      </c>
      <c r="AM21" s="25"/>
      <c r="AN21" s="23"/>
      <c r="AO21" s="23">
        <f t="shared" ca="1" si="18"/>
        <v>2</v>
      </c>
      <c r="AP21" s="36">
        <f t="shared" ca="1" si="19"/>
        <v>0</v>
      </c>
    </row>
    <row r="22" spans="1:42" ht="12.75" customHeight="1" x14ac:dyDescent="0.2">
      <c r="A22" s="19">
        <v>20</v>
      </c>
      <c r="B22" s="18" t="str">
        <f t="shared" si="0"/>
        <v>turnpike lane</v>
      </c>
      <c r="C22" s="18">
        <f t="shared" si="1"/>
        <v>4</v>
      </c>
      <c r="D22" s="18">
        <f t="shared" ca="1" si="2"/>
        <v>4</v>
      </c>
      <c r="E22" s="18">
        <f t="shared" ca="1" si="3"/>
        <v>4</v>
      </c>
      <c r="F22" s="18">
        <f t="shared" ca="1" si="13"/>
        <v>0</v>
      </c>
      <c r="G22" s="2">
        <f t="shared" ca="1" si="4"/>
        <v>0</v>
      </c>
      <c r="H22" s="18" t="str">
        <f t="shared" ca="1" si="5"/>
        <v>barking</v>
      </c>
      <c r="I22" s="18">
        <f t="shared" ca="1" si="6"/>
        <v>8</v>
      </c>
      <c r="J22" s="18">
        <f t="shared" ca="1" si="7"/>
        <v>5</v>
      </c>
      <c r="K22" s="18">
        <f t="shared" ca="1" si="8"/>
        <v>8</v>
      </c>
      <c r="L22" s="18">
        <f t="shared" ca="1" si="14"/>
        <v>0</v>
      </c>
      <c r="M22" s="18" t="str">
        <f t="shared" ca="1" si="9"/>
        <v>aldgate</v>
      </c>
      <c r="N22" s="18">
        <f t="shared" ca="1" si="10"/>
        <v>12</v>
      </c>
      <c r="O22" s="18">
        <f t="shared" ca="1" si="11"/>
        <v>0</v>
      </c>
      <c r="P22" s="18">
        <f t="shared" ca="1" si="12"/>
        <v>16</v>
      </c>
      <c r="Q22" s="80"/>
      <c r="R22" s="23">
        <f>RANK(Z22,$Z$3:$Z$111)+COUNTIF(Z22:Z$111,Z22)-1</f>
        <v>40</v>
      </c>
      <c r="S22" s="35">
        <f ca="1">RANK(AO22,$AO$3:$AO$111)+COUNTIF(AO22:AO$111,AO22)-1</f>
        <v>99</v>
      </c>
      <c r="T22" s="23">
        <f ca="1">RANK(W22,$W$3:$W$111)+COUNTIF(W22:W$111,W22)-1</f>
        <v>35</v>
      </c>
      <c r="U22" s="23">
        <f ca="1">RANK(X22,$X$3:$X$111)+COUNTIF(X22:X$111,X22)-1</f>
        <v>38</v>
      </c>
      <c r="V22" s="97" t="s">
        <v>555</v>
      </c>
      <c r="W22" s="23">
        <f t="shared" ca="1" si="15"/>
        <v>4</v>
      </c>
      <c r="X22" s="23">
        <f t="shared" ca="1" si="16"/>
        <v>4</v>
      </c>
      <c r="Y22" s="24">
        <f t="shared" ca="1" si="17"/>
        <v>0</v>
      </c>
      <c r="Z22" s="25">
        <f>SUMIF('r'!G$4:G$535,$V22,'r'!$C$4:$C$535)</f>
        <v>2</v>
      </c>
      <c r="AA22" s="23">
        <f ca="1">SUMIF('r'!H$4:H$538,$V22,'r'!$C$4:$C$535)</f>
        <v>2</v>
      </c>
      <c r="AB22" s="23">
        <f ca="1">SUMIF('r'!I$4:I$539,$V22,'r'!$C$4:$C$535)</f>
        <v>0</v>
      </c>
      <c r="AC22" s="23">
        <f ca="1">SUMIF('r'!J$4:J$539,$V22,'r'!$C$4:$C$535)</f>
        <v>0</v>
      </c>
      <c r="AD22" s="23">
        <f ca="1">SUMIF('r'!K$4:K$540,$V22,'r'!$C$4:$C$535)</f>
        <v>0</v>
      </c>
      <c r="AE22" s="23">
        <f ca="1">SUMIF('r'!L$4:L$541,$V22,'r'!$C$4:$C$535)</f>
        <v>0</v>
      </c>
      <c r="AF22" s="23"/>
      <c r="AG22" s="27">
        <f>SUMIF('r'!G$4:G$535,$V22,'r'!$D$4:$D$535)</f>
        <v>2</v>
      </c>
      <c r="AH22" s="23">
        <f ca="1">SUMIF('r'!H$4:H$538,$V22,'r'!$D$4:$D$535)</f>
        <v>2</v>
      </c>
      <c r="AI22" s="23">
        <f ca="1">SUMIF('r'!I$4:I$539,$V22,'r'!$D$4:$D$535)</f>
        <v>0</v>
      </c>
      <c r="AJ22" s="23">
        <f ca="1">SUMIF('r'!J$4:J$539,$V22,'r'!$D$4:$D$535)</f>
        <v>0</v>
      </c>
      <c r="AK22" s="23">
        <f ca="1">SUMIF('r'!K$4:K$540,$V22,'r'!$D$4:$D$535)</f>
        <v>0</v>
      </c>
      <c r="AL22" s="23">
        <f ca="1">SUMIF('r'!L$4:L$541,$V22,'r'!$D$4:$D$535)</f>
        <v>0</v>
      </c>
      <c r="AM22" s="25"/>
      <c r="AN22" s="23"/>
      <c r="AO22" s="23">
        <f t="shared" ca="1" si="18"/>
        <v>0</v>
      </c>
      <c r="AP22" s="36">
        <f t="shared" ca="1" si="19"/>
        <v>0</v>
      </c>
    </row>
    <row r="23" spans="1:42" ht="12.75" customHeight="1" x14ac:dyDescent="0.2">
      <c r="A23" s="20">
        <v>21</v>
      </c>
      <c r="B23" s="18" t="str">
        <f t="shared" si="0"/>
        <v>new cross</v>
      </c>
      <c r="C23" s="18">
        <f t="shared" si="1"/>
        <v>4</v>
      </c>
      <c r="D23" s="18">
        <f t="shared" ca="1" si="2"/>
        <v>4</v>
      </c>
      <c r="E23" s="18">
        <f t="shared" ca="1" si="3"/>
        <v>4</v>
      </c>
      <c r="F23" s="18">
        <f t="shared" ca="1" si="13"/>
        <v>0</v>
      </c>
      <c r="G23" s="2">
        <f t="shared" ca="1" si="4"/>
        <v>0</v>
      </c>
      <c r="H23" s="18" t="str">
        <f t="shared" ca="1" si="5"/>
        <v>richmond</v>
      </c>
      <c r="I23" s="18">
        <f t="shared" ca="1" si="6"/>
        <v>7</v>
      </c>
      <c r="J23" s="18">
        <f t="shared" ca="1" si="7"/>
        <v>7</v>
      </c>
      <c r="K23" s="18">
        <f t="shared" ca="1" si="8"/>
        <v>7</v>
      </c>
      <c r="L23" s="18">
        <f t="shared" ca="1" si="14"/>
        <v>0</v>
      </c>
      <c r="M23" s="18" t="str">
        <f t="shared" ca="1" si="9"/>
        <v>lewisham</v>
      </c>
      <c r="N23" s="18">
        <f t="shared" ca="1" si="10"/>
        <v>8</v>
      </c>
      <c r="O23" s="18">
        <f t="shared" ca="1" si="11"/>
        <v>0</v>
      </c>
      <c r="P23" s="18">
        <f t="shared" ca="1" si="12"/>
        <v>16</v>
      </c>
      <c r="Q23" s="80"/>
      <c r="R23" s="23">
        <f>RANK(Z23,$Z$3:$Z$111)+COUNTIF(Z23:Z$111,Z23)-1</f>
        <v>109</v>
      </c>
      <c r="S23" s="35">
        <f ca="1">RANK(AO23,$AO$3:$AO$111)+COUNTIF(AO23:AO$111,AO23)-1</f>
        <v>98</v>
      </c>
      <c r="T23" s="23">
        <f ca="1">RANK(W23,$W$3:$W$111)+COUNTIF(W23:W$111,W23)-1</f>
        <v>18</v>
      </c>
      <c r="U23" s="23">
        <f ca="1">RANK(X23,$X$3:$X$111)+COUNTIF(X23:X$111,X23)-1</f>
        <v>23</v>
      </c>
      <c r="V23" s="71" t="s">
        <v>540</v>
      </c>
      <c r="W23" s="23">
        <f t="shared" ca="1" si="15"/>
        <v>8</v>
      </c>
      <c r="X23" s="23">
        <f t="shared" ca="1" si="16"/>
        <v>8</v>
      </c>
      <c r="Y23" s="24">
        <f t="shared" ca="1" si="17"/>
        <v>0</v>
      </c>
      <c r="Z23" s="25">
        <f>SUMIF('r'!G$4:G$535,$V23,'r'!$C$4:$C$535)</f>
        <v>0</v>
      </c>
      <c r="AA23" s="23">
        <f ca="1">SUMIF('r'!H$4:H$538,$V23,'r'!$C$4:$C$535)</f>
        <v>8</v>
      </c>
      <c r="AB23" s="23">
        <f ca="1">SUMIF('r'!I$4:I$539,$V23,'r'!$C$4:$C$535)</f>
        <v>0</v>
      </c>
      <c r="AC23" s="23">
        <f ca="1">SUMIF('r'!J$4:J$539,$V23,'r'!$C$4:$C$535)</f>
        <v>0</v>
      </c>
      <c r="AD23" s="23">
        <f ca="1">SUMIF('r'!K$4:K$540,$V23,'r'!$C$4:$C$535)</f>
        <v>0</v>
      </c>
      <c r="AE23" s="23">
        <f ca="1">SUMIF('r'!L$4:L$541,$V23,'r'!$C$4:$C$535)</f>
        <v>0</v>
      </c>
      <c r="AF23" s="23"/>
      <c r="AG23" s="27">
        <f>SUMIF('r'!G$4:G$535,$V23,'r'!$D$4:$D$535)</f>
        <v>0</v>
      </c>
      <c r="AH23" s="23">
        <f ca="1">SUMIF('r'!H$4:H$538,$V23,'r'!$D$4:$D$535)</f>
        <v>8</v>
      </c>
      <c r="AI23" s="23">
        <f ca="1">SUMIF('r'!I$4:I$539,$V23,'r'!$D$4:$D$535)</f>
        <v>0</v>
      </c>
      <c r="AJ23" s="23">
        <f ca="1">SUMIF('r'!J$4:J$539,$V23,'r'!$D$4:$D$535)</f>
        <v>0</v>
      </c>
      <c r="AK23" s="23">
        <f ca="1">SUMIF('r'!K$4:K$540,$V23,'r'!$D$4:$D$535)</f>
        <v>0</v>
      </c>
      <c r="AL23" s="23">
        <f ca="1">SUMIF('r'!L$4:L$541,$V23,'r'!$D$4:$D$535)</f>
        <v>0</v>
      </c>
      <c r="AM23" s="25"/>
      <c r="AN23" s="23"/>
      <c r="AO23" s="23">
        <f t="shared" ca="1" si="18"/>
        <v>0</v>
      </c>
      <c r="AP23" s="36">
        <f t="shared" ca="1" si="19"/>
        <v>0</v>
      </c>
    </row>
    <row r="24" spans="1:42" ht="12.75" customHeight="1" x14ac:dyDescent="0.2">
      <c r="A24" s="20">
        <v>22</v>
      </c>
      <c r="B24" s="18" t="str">
        <f t="shared" si="0"/>
        <v>kingston</v>
      </c>
      <c r="C24" s="18">
        <f t="shared" si="1"/>
        <v>4</v>
      </c>
      <c r="D24" s="18">
        <f t="shared" ca="1" si="2"/>
        <v>4</v>
      </c>
      <c r="E24" s="18">
        <f t="shared" ca="1" si="3"/>
        <v>12</v>
      </c>
      <c r="F24" s="18">
        <f t="shared" ca="1" si="13"/>
        <v>8</v>
      </c>
      <c r="G24" s="2">
        <f t="shared" ca="1" si="4"/>
        <v>0</v>
      </c>
      <c r="H24" s="18" t="str">
        <f t="shared" ca="1" si="5"/>
        <v>edmonton green</v>
      </c>
      <c r="I24" s="18">
        <f t="shared" ca="1" si="6"/>
        <v>7</v>
      </c>
      <c r="J24" s="18">
        <f t="shared" ca="1" si="7"/>
        <v>3</v>
      </c>
      <c r="K24" s="18">
        <f t="shared" ca="1" si="8"/>
        <v>16</v>
      </c>
      <c r="L24" s="18">
        <f t="shared" ca="1" si="14"/>
        <v>9</v>
      </c>
      <c r="M24" s="18" t="str">
        <f t="shared" ca="1" si="9"/>
        <v>hayes</v>
      </c>
      <c r="N24" s="18">
        <f t="shared" ca="1" si="10"/>
        <v>8</v>
      </c>
      <c r="O24" s="18">
        <f t="shared" ca="1" si="11"/>
        <v>0</v>
      </c>
      <c r="P24" s="18">
        <f t="shared" ca="1" si="12"/>
        <v>16</v>
      </c>
      <c r="Q24" s="81"/>
      <c r="R24" s="23">
        <f>RANK(Z24,$Z$3:$Z$111)+COUNTIF(Z24:Z$111,Z24)-1</f>
        <v>46</v>
      </c>
      <c r="S24" s="35">
        <f ca="1">RANK(AO24,$AO$3:$AO$111)+COUNTIF(AO24:AO$111,AO24)-1</f>
        <v>97</v>
      </c>
      <c r="T24" s="23">
        <f ca="1">RANK(W24,$W$3:$W$111)+COUNTIF(W24:W$111,W24)-1</f>
        <v>34</v>
      </c>
      <c r="U24" s="23">
        <f ca="1">RANK(X24,$X$3:$X$111)+COUNTIF(X24:X$111,X24)-1</f>
        <v>37</v>
      </c>
      <c r="V24" s="71" t="s">
        <v>609</v>
      </c>
      <c r="W24" s="23">
        <f t="shared" ca="1" si="15"/>
        <v>4</v>
      </c>
      <c r="X24" s="23">
        <f t="shared" ca="1" si="16"/>
        <v>4</v>
      </c>
      <c r="Y24" s="24">
        <f t="shared" ca="1" si="17"/>
        <v>0</v>
      </c>
      <c r="Z24" s="25">
        <f>SUMIF('r'!G$4:G$535,$V24,'r'!$C$4:$C$535)</f>
        <v>1</v>
      </c>
      <c r="AA24" s="23">
        <f ca="1">SUMIF('r'!H$4:H$538,$V24,'r'!$C$4:$C$535)</f>
        <v>3</v>
      </c>
      <c r="AB24" s="23">
        <f ca="1">SUMIF('r'!I$4:I$539,$V24,'r'!$C$4:$C$535)</f>
        <v>0</v>
      </c>
      <c r="AC24" s="23">
        <f ca="1">SUMIF('r'!J$4:J$539,$V24,'r'!$C$4:$C$535)</f>
        <v>0</v>
      </c>
      <c r="AD24" s="23">
        <f ca="1">SUMIF('r'!K$4:K$540,$V24,'r'!$C$4:$C$535)</f>
        <v>0</v>
      </c>
      <c r="AE24" s="23">
        <f ca="1">SUMIF('r'!L$4:L$541,$V24,'r'!$C$4:$C$535)</f>
        <v>0</v>
      </c>
      <c r="AF24" s="23"/>
      <c r="AG24" s="27">
        <f>SUMIF('r'!G$4:G$535,$V24,'r'!$D$4:$D$535)</f>
        <v>1</v>
      </c>
      <c r="AH24" s="23">
        <f ca="1">SUMIF('r'!H$4:H$538,$V24,'r'!$D$4:$D$535)</f>
        <v>3</v>
      </c>
      <c r="AI24" s="23">
        <f ca="1">SUMIF('r'!I$4:I$539,$V24,'r'!$D$4:$D$535)</f>
        <v>0</v>
      </c>
      <c r="AJ24" s="23">
        <f ca="1">SUMIF('r'!J$4:J$539,$V24,'r'!$D$4:$D$535)</f>
        <v>0</v>
      </c>
      <c r="AK24" s="23">
        <f ca="1">SUMIF('r'!K$4:K$540,$V24,'r'!$D$4:$D$535)</f>
        <v>0</v>
      </c>
      <c r="AL24" s="23">
        <f ca="1">SUMIF('r'!L$4:L$541,$V24,'r'!$D$4:$D$535)</f>
        <v>0</v>
      </c>
      <c r="AM24" s="25"/>
      <c r="AN24" s="23"/>
      <c r="AO24" s="23">
        <f t="shared" ca="1" si="18"/>
        <v>0</v>
      </c>
      <c r="AP24" s="36">
        <f t="shared" ca="1" si="19"/>
        <v>0</v>
      </c>
    </row>
    <row r="25" spans="1:42" ht="12.75" customHeight="1" x14ac:dyDescent="0.2">
      <c r="A25" s="19">
        <v>23</v>
      </c>
      <c r="B25" s="18" t="str">
        <f t="shared" si="0"/>
        <v>coulsdon</v>
      </c>
      <c r="C25" s="18">
        <f t="shared" si="1"/>
        <v>4</v>
      </c>
      <c r="D25" s="18">
        <f t="shared" ca="1" si="2"/>
        <v>4</v>
      </c>
      <c r="E25" s="18">
        <f t="shared" ca="1" si="3"/>
        <v>4</v>
      </c>
      <c r="F25" s="18">
        <f t="shared" ca="1" si="13"/>
        <v>0</v>
      </c>
      <c r="G25" s="2">
        <f t="shared" ca="1" si="4"/>
        <v>0</v>
      </c>
      <c r="H25" s="18" t="str">
        <f t="shared" ca="1" si="5"/>
        <v>mill hill</v>
      </c>
      <c r="I25" s="18">
        <f t="shared" ca="1" si="6"/>
        <v>6</v>
      </c>
      <c r="J25" s="18">
        <f t="shared" ca="1" si="7"/>
        <v>6</v>
      </c>
      <c r="K25" s="18">
        <f t="shared" ca="1" si="8"/>
        <v>6</v>
      </c>
      <c r="L25" s="18">
        <f t="shared" ca="1" si="14"/>
        <v>0</v>
      </c>
      <c r="M25" s="18" t="str">
        <f t="shared" ca="1" si="9"/>
        <v>finsbury park</v>
      </c>
      <c r="N25" s="18">
        <f t="shared" ca="1" si="10"/>
        <v>8</v>
      </c>
      <c r="O25" s="18">
        <f t="shared" ca="1" si="11"/>
        <v>0</v>
      </c>
      <c r="P25" s="18">
        <f t="shared" ca="1" si="12"/>
        <v>16</v>
      </c>
      <c r="Q25" s="81"/>
      <c r="R25" s="23">
        <f>RANK(Z25,$Z$3:$Z$111)+COUNTIF(Z25:Z$111,Z25)-1</f>
        <v>108</v>
      </c>
      <c r="S25" s="35">
        <f ca="1">RANK(AO25,$AO$3:$AO$111)+COUNTIF(AO25:AO$111,AO25)-1</f>
        <v>4</v>
      </c>
      <c r="T25" s="23">
        <f ca="1">RANK(W25,$W$3:$W$111)+COUNTIF(W25:W$111,W25)-1</f>
        <v>46</v>
      </c>
      <c r="U25" s="23">
        <f ca="1">RANK(X25,$X$3:$X$111)+COUNTIF(X25:X$111,X25)-1</f>
        <v>7</v>
      </c>
      <c r="V25" s="74" t="s">
        <v>110</v>
      </c>
      <c r="W25" s="23">
        <f t="shared" ca="1" si="15"/>
        <v>2</v>
      </c>
      <c r="X25" s="23">
        <f t="shared" ca="1" si="16"/>
        <v>37</v>
      </c>
      <c r="Y25" s="24">
        <f t="shared" ca="1" si="17"/>
        <v>35</v>
      </c>
      <c r="Z25" s="25">
        <f>SUMIF('r'!G$4:G$535,$V25,'r'!$C$4:$C$535)</f>
        <v>0</v>
      </c>
      <c r="AA25" s="23">
        <f ca="1">SUMIF('r'!H$4:H$538,$V25,'r'!$C$4:$C$535)</f>
        <v>2</v>
      </c>
      <c r="AB25" s="23">
        <f ca="1">SUMIF('r'!I$4:I$539,$V25,'r'!$C$4:$C$535)</f>
        <v>0</v>
      </c>
      <c r="AC25" s="23">
        <f ca="1">SUMIF('r'!J$4:J$539,$V25,'r'!$C$4:$C$535)</f>
        <v>0</v>
      </c>
      <c r="AD25" s="23">
        <f ca="1">SUMIF('r'!K$4:K$540,$V25,'r'!$C$4:$C$535)</f>
        <v>0</v>
      </c>
      <c r="AE25" s="23">
        <f ca="1">SUMIF('r'!L$4:L$541,$V25,'r'!$C$4:$C$535)</f>
        <v>0</v>
      </c>
      <c r="AF25" s="23"/>
      <c r="AG25" s="27">
        <f>SUMIF('r'!G$4:G$535,$V25,'r'!$D$4:$D$535)</f>
        <v>17</v>
      </c>
      <c r="AH25" s="23">
        <f ca="1">SUMIF('r'!H$4:H$538,$V25,'r'!$D$4:$D$535)</f>
        <v>20</v>
      </c>
      <c r="AI25" s="23">
        <f ca="1">SUMIF('r'!I$4:I$539,$V25,'r'!$D$4:$D$535)</f>
        <v>0</v>
      </c>
      <c r="AJ25" s="23">
        <f ca="1">SUMIF('r'!J$4:J$539,$V25,'r'!$D$4:$D$535)</f>
        <v>0</v>
      </c>
      <c r="AK25" s="23">
        <f ca="1">SUMIF('r'!K$4:K$540,$V25,'r'!$D$4:$D$535)</f>
        <v>0</v>
      </c>
      <c r="AL25" s="23">
        <f ca="1">SUMIF('r'!L$4:L$541,$V25,'r'!$D$4:$D$535)</f>
        <v>0</v>
      </c>
      <c r="AM25" s="25"/>
      <c r="AN25" s="23"/>
      <c r="AO25" s="23">
        <f t="shared" ca="1" si="18"/>
        <v>35</v>
      </c>
      <c r="AP25" s="36">
        <f t="shared" ca="1" si="19"/>
        <v>0</v>
      </c>
    </row>
    <row r="26" spans="1:42" ht="12.75" customHeight="1" x14ac:dyDescent="0.2">
      <c r="A26" s="20">
        <v>24</v>
      </c>
      <c r="B26" s="18" t="str">
        <f t="shared" si="0"/>
        <v>clapham junction</v>
      </c>
      <c r="C26" s="18">
        <f t="shared" si="1"/>
        <v>4</v>
      </c>
      <c r="D26" s="18">
        <f t="shared" ca="1" si="2"/>
        <v>9</v>
      </c>
      <c r="E26" s="18">
        <f t="shared" ca="1" si="3"/>
        <v>23</v>
      </c>
      <c r="F26" s="18">
        <f t="shared" ca="1" si="13"/>
        <v>14</v>
      </c>
      <c r="G26" s="2">
        <f t="shared" ca="1" si="4"/>
        <v>0</v>
      </c>
      <c r="H26" s="18" t="str">
        <f t="shared" ca="1" si="5"/>
        <v>sutton</v>
      </c>
      <c r="I26" s="18">
        <f t="shared" ca="1" si="6"/>
        <v>5</v>
      </c>
      <c r="J26" s="18">
        <f t="shared" ca="1" si="7"/>
        <v>3</v>
      </c>
      <c r="K26" s="18">
        <f t="shared" ca="1" si="8"/>
        <v>5</v>
      </c>
      <c r="L26" s="18">
        <f t="shared" ca="1" si="14"/>
        <v>0</v>
      </c>
      <c r="M26" s="18" t="str">
        <f t="shared" ca="1" si="9"/>
        <v>canning town</v>
      </c>
      <c r="N26" s="18">
        <f t="shared" ca="1" si="10"/>
        <v>8</v>
      </c>
      <c r="O26" s="18">
        <f t="shared" ca="1" si="11"/>
        <v>0</v>
      </c>
      <c r="P26" s="18">
        <f t="shared" ca="1" si="12"/>
        <v>16</v>
      </c>
      <c r="Q26" s="81"/>
      <c r="R26" s="23">
        <f>RANK(Z26,$Z$3:$Z$111)+COUNTIF(Z26:Z$111,Z26)-1</f>
        <v>16</v>
      </c>
      <c r="S26" s="35">
        <f ca="1">RANK(AO26,$AO$3:$AO$111)+COUNTIF(AO26:AO$111,AO26)-1</f>
        <v>96</v>
      </c>
      <c r="T26" s="23">
        <f ca="1">RANK(W26,$W$3:$W$111)+COUNTIF(W26:W$111,W26)-1</f>
        <v>17</v>
      </c>
      <c r="U26" s="23">
        <f ca="1">RANK(X26,$X$3:$X$111)+COUNTIF(X26:X$111,X26)-1</f>
        <v>22</v>
      </c>
      <c r="V26" s="71" t="s">
        <v>81</v>
      </c>
      <c r="W26" s="23">
        <f t="shared" ca="1" si="15"/>
        <v>8</v>
      </c>
      <c r="X26" s="23">
        <f t="shared" ca="1" si="16"/>
        <v>8</v>
      </c>
      <c r="Y26" s="24">
        <f t="shared" ca="1" si="17"/>
        <v>0</v>
      </c>
      <c r="Z26" s="25">
        <f>SUMIF('r'!G$4:G$535,$V26,'r'!$C$4:$C$535)</f>
        <v>5</v>
      </c>
      <c r="AA26" s="23">
        <f ca="1">SUMIF('r'!H$4:H$538,$V26,'r'!$C$4:$C$535)</f>
        <v>3</v>
      </c>
      <c r="AB26" s="23">
        <f ca="1">SUMIF('r'!I$4:I$539,$V26,'r'!$C$4:$C$535)</f>
        <v>0</v>
      </c>
      <c r="AC26" s="23">
        <f ca="1">SUMIF('r'!J$4:J$539,$V26,'r'!$C$4:$C$535)</f>
        <v>0</v>
      </c>
      <c r="AD26" s="23">
        <f ca="1">SUMIF('r'!K$4:K$540,$V26,'r'!$C$4:$C$535)</f>
        <v>0</v>
      </c>
      <c r="AE26" s="23">
        <f ca="1">SUMIF('r'!L$4:L$541,$V26,'r'!$C$4:$C$535)</f>
        <v>0</v>
      </c>
      <c r="AF26" s="23"/>
      <c r="AG26" s="27">
        <f>SUMIF('r'!G$4:G$535,$V26,'r'!$D$4:$D$535)</f>
        <v>5</v>
      </c>
      <c r="AH26" s="23">
        <f ca="1">SUMIF('r'!H$4:H$538,$V26,'r'!$D$4:$D$535)</f>
        <v>3</v>
      </c>
      <c r="AI26" s="23">
        <f ca="1">SUMIF('r'!I$4:I$539,$V26,'r'!$D$4:$D$535)</f>
        <v>0</v>
      </c>
      <c r="AJ26" s="23">
        <f ca="1">SUMIF('r'!J$4:J$539,$V26,'r'!$D$4:$D$535)</f>
        <v>0</v>
      </c>
      <c r="AK26" s="23">
        <f ca="1">SUMIF('r'!K$4:K$540,$V26,'r'!$D$4:$D$535)</f>
        <v>0</v>
      </c>
      <c r="AL26" s="23">
        <f ca="1">SUMIF('r'!L$4:L$541,$V26,'r'!$D$4:$D$535)</f>
        <v>0</v>
      </c>
      <c r="AM26" s="25"/>
      <c r="AN26" s="23"/>
      <c r="AO26" s="23">
        <f t="shared" ca="1" si="18"/>
        <v>0</v>
      </c>
      <c r="AP26" s="36">
        <f t="shared" ca="1" si="19"/>
        <v>0</v>
      </c>
    </row>
    <row r="27" spans="1:42" ht="12.75" customHeight="1" x14ac:dyDescent="0.2">
      <c r="A27" s="19">
        <v>25</v>
      </c>
      <c r="B27" s="18" t="str">
        <f t="shared" si="0"/>
        <v>bexleyheath</v>
      </c>
      <c r="C27" s="18">
        <f t="shared" si="1"/>
        <v>4</v>
      </c>
      <c r="D27" s="18">
        <f t="shared" ca="1" si="2"/>
        <v>4</v>
      </c>
      <c r="E27" s="18">
        <f t="shared" ca="1" si="3"/>
        <v>4</v>
      </c>
      <c r="F27" s="18">
        <f t="shared" ca="1" si="13"/>
        <v>0</v>
      </c>
      <c r="G27" s="2">
        <f t="shared" ca="1" si="4"/>
        <v>0</v>
      </c>
      <c r="H27" s="18" t="str">
        <f t="shared" ca="1" si="5"/>
        <v>homerton</v>
      </c>
      <c r="I27" s="18">
        <f t="shared" ca="1" si="6"/>
        <v>5</v>
      </c>
      <c r="J27" s="18">
        <f t="shared" ca="1" si="7"/>
        <v>5</v>
      </c>
      <c r="K27" s="18">
        <f t="shared" ca="1" si="8"/>
        <v>5</v>
      </c>
      <c r="L27" s="18">
        <f t="shared" ca="1" si="14"/>
        <v>0</v>
      </c>
      <c r="M27" s="18" t="str">
        <f t="shared" ca="1" si="9"/>
        <v>barking</v>
      </c>
      <c r="N27" s="18">
        <f t="shared" ca="1" si="10"/>
        <v>8</v>
      </c>
      <c r="O27" s="18">
        <f t="shared" ca="1" si="11"/>
        <v>0</v>
      </c>
      <c r="P27" s="18">
        <f t="shared" ca="1" si="12"/>
        <v>16</v>
      </c>
      <c r="Q27" s="80"/>
      <c r="R27" s="23">
        <f>RANK(Z27,$Z$3:$Z$111)+COUNTIF(Z27:Z$111,Z27)-1</f>
        <v>15</v>
      </c>
      <c r="S27" s="35">
        <f ca="1">RANK(AO27,$AO$3:$AO$111)+COUNTIF(AO27:AO$111,AO27)-1</f>
        <v>95</v>
      </c>
      <c r="T27" s="23">
        <f ca="1">RANK(W27,$W$3:$W$111)+COUNTIF(W27:W$111,W27)-1</f>
        <v>25</v>
      </c>
      <c r="U27" s="23">
        <f ca="1">RANK(X27,$X$3:$X$111)+COUNTIF(X27:X$111,X27)-1</f>
        <v>31</v>
      </c>
      <c r="V27" s="71" t="s">
        <v>539</v>
      </c>
      <c r="W27" s="23">
        <f t="shared" ca="1" si="15"/>
        <v>5</v>
      </c>
      <c r="X27" s="23">
        <f t="shared" ca="1" si="16"/>
        <v>5</v>
      </c>
      <c r="Y27" s="24">
        <f t="shared" ca="1" si="17"/>
        <v>0</v>
      </c>
      <c r="Z27" s="25">
        <f>SUMIF('r'!G$4:G$535,$V27,'r'!$C$4:$C$535)</f>
        <v>5</v>
      </c>
      <c r="AA27" s="23">
        <f ca="1">SUMIF('r'!H$4:H$538,$V27,'r'!$C$4:$C$535)</f>
        <v>0</v>
      </c>
      <c r="AB27" s="23">
        <f ca="1">SUMIF('r'!I$4:I$539,$V27,'r'!$C$4:$C$535)</f>
        <v>0</v>
      </c>
      <c r="AC27" s="23">
        <f ca="1">SUMIF('r'!J$4:J$539,$V27,'r'!$C$4:$C$535)</f>
        <v>0</v>
      </c>
      <c r="AD27" s="23">
        <f ca="1">SUMIF('r'!K$4:K$540,$V27,'r'!$C$4:$C$535)</f>
        <v>0</v>
      </c>
      <c r="AE27" s="23">
        <f ca="1">SUMIF('r'!L$4:L$541,$V27,'r'!$C$4:$C$535)</f>
        <v>0</v>
      </c>
      <c r="AF27" s="23"/>
      <c r="AG27" s="27">
        <f>SUMIF('r'!G$4:G$535,$V27,'r'!$D$4:$D$535)</f>
        <v>5</v>
      </c>
      <c r="AH27" s="23">
        <f ca="1">SUMIF('r'!H$4:H$538,$V27,'r'!$D$4:$D$535)</f>
        <v>0</v>
      </c>
      <c r="AI27" s="23">
        <f ca="1">SUMIF('r'!I$4:I$539,$V27,'r'!$D$4:$D$535)</f>
        <v>0</v>
      </c>
      <c r="AJ27" s="23">
        <f ca="1">SUMIF('r'!J$4:J$539,$V27,'r'!$D$4:$D$535)</f>
        <v>0</v>
      </c>
      <c r="AK27" s="23">
        <f ca="1">SUMIF('r'!K$4:K$540,$V27,'r'!$D$4:$D$535)</f>
        <v>0</v>
      </c>
      <c r="AL27" s="23">
        <f ca="1">SUMIF('r'!L$4:L$541,$V27,'r'!$D$4:$D$535)</f>
        <v>0</v>
      </c>
      <c r="AM27" s="25"/>
      <c r="AN27" s="23"/>
      <c r="AO27" s="23">
        <f t="shared" ca="1" si="18"/>
        <v>0</v>
      </c>
      <c r="AP27" s="36">
        <f t="shared" ca="1" si="19"/>
        <v>0</v>
      </c>
    </row>
    <row r="28" spans="1:42" ht="12.75" customHeight="1" x14ac:dyDescent="0.2">
      <c r="A28" s="19">
        <v>26</v>
      </c>
      <c r="B28" s="18" t="str">
        <f t="shared" si="0"/>
        <v>sutton</v>
      </c>
      <c r="C28" s="18">
        <f t="shared" si="1"/>
        <v>3</v>
      </c>
      <c r="D28" s="18">
        <f t="shared" ca="1" si="2"/>
        <v>5</v>
      </c>
      <c r="E28" s="18">
        <f t="shared" ca="1" si="3"/>
        <v>5</v>
      </c>
      <c r="F28" s="18">
        <f t="shared" ca="1" si="13"/>
        <v>0</v>
      </c>
      <c r="G28" s="2">
        <f t="shared" ca="1" si="4"/>
        <v>0</v>
      </c>
      <c r="H28" s="18" t="str">
        <f t="shared" ca="1" si="5"/>
        <v>enfield</v>
      </c>
      <c r="I28" s="18">
        <f t="shared" ca="1" si="6"/>
        <v>5</v>
      </c>
      <c r="J28" s="18">
        <f t="shared" ca="1" si="7"/>
        <v>5</v>
      </c>
      <c r="K28" s="18">
        <f t="shared" ca="1" si="8"/>
        <v>5</v>
      </c>
      <c r="L28" s="18">
        <f t="shared" ca="1" si="14"/>
        <v>0</v>
      </c>
      <c r="M28" s="18" t="str">
        <f t="shared" ca="1" si="9"/>
        <v>richmond</v>
      </c>
      <c r="N28" s="18">
        <f t="shared" ca="1" si="10"/>
        <v>7</v>
      </c>
      <c r="O28" s="18">
        <f t="shared" ca="1" si="11"/>
        <v>0</v>
      </c>
      <c r="P28" s="18">
        <f t="shared" ca="1" si="12"/>
        <v>16</v>
      </c>
      <c r="Q28" s="81"/>
      <c r="R28" s="23">
        <f>RANK(Z28,$Z$3:$Z$111)+COUNTIF(Z28:Z$111,Z28)-1</f>
        <v>14</v>
      </c>
      <c r="S28" s="35">
        <f ca="1">RANK(AO28,$AO$3:$AO$111)+COUNTIF(AO28:AO$111,AO28)-1</f>
        <v>77</v>
      </c>
      <c r="T28" s="23">
        <f ca="1">RANK(W28,$W$3:$W$111)+COUNTIF(W28:W$111,W28)-1</f>
        <v>7</v>
      </c>
      <c r="U28" s="23">
        <f ca="1">RANK(X28,$X$3:$X$111)+COUNTIF(X28:X$111,X28)-1</f>
        <v>15</v>
      </c>
      <c r="V28" s="71" t="s">
        <v>658</v>
      </c>
      <c r="W28" s="23">
        <f t="shared" ca="1" si="15"/>
        <v>18</v>
      </c>
      <c r="X28" s="23">
        <f t="shared" ca="1" si="16"/>
        <v>20</v>
      </c>
      <c r="Y28" s="24">
        <f t="shared" ca="1" si="17"/>
        <v>2</v>
      </c>
      <c r="Z28" s="25">
        <f>SUMIF('r'!G$4:G$535,$V28,'r'!$C$4:$C$535)</f>
        <v>6</v>
      </c>
      <c r="AA28" s="23">
        <f ca="1">SUMIF('r'!H$4:H$538,$V28,'r'!$C$4:$C$535)</f>
        <v>12</v>
      </c>
      <c r="AB28" s="23">
        <f ca="1">SUMIF('r'!I$4:I$539,$V28,'r'!$C$4:$C$535)</f>
        <v>0</v>
      </c>
      <c r="AC28" s="23">
        <f ca="1">SUMIF('r'!J$4:J$539,$V28,'r'!$C$4:$C$535)</f>
        <v>0</v>
      </c>
      <c r="AD28" s="23">
        <f ca="1">SUMIF('r'!K$4:K$540,$V28,'r'!$C$4:$C$535)</f>
        <v>0</v>
      </c>
      <c r="AE28" s="23">
        <f ca="1">SUMIF('r'!L$4:L$541,$V28,'r'!$C$4:$C$535)</f>
        <v>0</v>
      </c>
      <c r="AF28" s="23"/>
      <c r="AG28" s="27">
        <f>SUMIF('r'!G$4:G$535,$V28,'r'!$D$4:$D$535)</f>
        <v>6</v>
      </c>
      <c r="AH28" s="23">
        <f ca="1">SUMIF('r'!H$4:H$538,$V28,'r'!$D$4:$D$535)</f>
        <v>14</v>
      </c>
      <c r="AI28" s="23">
        <f ca="1">SUMIF('r'!I$4:I$539,$V28,'r'!$D$4:$D$535)</f>
        <v>0</v>
      </c>
      <c r="AJ28" s="23">
        <f ca="1">SUMIF('r'!J$4:J$539,$V28,'r'!$D$4:$D$535)</f>
        <v>0</v>
      </c>
      <c r="AK28" s="23">
        <f ca="1">SUMIF('r'!K$4:K$540,$V28,'r'!$D$4:$D$535)</f>
        <v>0</v>
      </c>
      <c r="AL28" s="23">
        <f ca="1">SUMIF('r'!L$4:L$541,$V28,'r'!$D$4:$D$535)</f>
        <v>0</v>
      </c>
      <c r="AM28" s="25"/>
      <c r="AN28" s="23"/>
      <c r="AO28" s="23">
        <f t="shared" ca="1" si="18"/>
        <v>2</v>
      </c>
      <c r="AP28" s="36">
        <f t="shared" ca="1" si="19"/>
        <v>0</v>
      </c>
    </row>
    <row r="29" spans="1:42" ht="12.75" customHeight="1" x14ac:dyDescent="0.2">
      <c r="A29" s="20">
        <v>27</v>
      </c>
      <c r="B29" s="18" t="str">
        <f t="shared" si="0"/>
        <v>putney bridge</v>
      </c>
      <c r="C29" s="18">
        <f t="shared" si="1"/>
        <v>3</v>
      </c>
      <c r="D29" s="18">
        <f t="shared" ca="1" si="2"/>
        <v>3</v>
      </c>
      <c r="E29" s="18">
        <f t="shared" ca="1" si="3"/>
        <v>3</v>
      </c>
      <c r="F29" s="18">
        <f t="shared" ca="1" si="13"/>
        <v>0</v>
      </c>
      <c r="G29" s="2">
        <f t="shared" ca="1" si="4"/>
        <v>0</v>
      </c>
      <c r="H29" s="18" t="str">
        <f t="shared" ca="1" si="5"/>
        <v>ealing broadway</v>
      </c>
      <c r="I29" s="18">
        <f t="shared" ca="1" si="6"/>
        <v>5</v>
      </c>
      <c r="J29" s="18">
        <f t="shared" ca="1" si="7"/>
        <v>3</v>
      </c>
      <c r="K29" s="18">
        <f t="shared" ca="1" si="8"/>
        <v>5</v>
      </c>
      <c r="L29" s="18">
        <f t="shared" ca="1" si="14"/>
        <v>0</v>
      </c>
      <c r="M29" s="18" t="str">
        <f t="shared" ca="1" si="9"/>
        <v>bank</v>
      </c>
      <c r="N29" s="18">
        <f t="shared" ca="1" si="10"/>
        <v>7</v>
      </c>
      <c r="O29" s="18">
        <f t="shared" ca="1" si="11"/>
        <v>0</v>
      </c>
      <c r="P29" s="18">
        <f t="shared" ca="1" si="12"/>
        <v>16</v>
      </c>
      <c r="Q29" s="80"/>
      <c r="R29" s="23">
        <f>RANK(Z29,$Z$3:$Z$111)+COUNTIF(Z29:Z$111,Z29)-1</f>
        <v>30</v>
      </c>
      <c r="S29" s="35">
        <f ca="1">RANK(AO29,$AO$3:$AO$111)+COUNTIF(AO29:AO$111,AO29)-1</f>
        <v>76</v>
      </c>
      <c r="T29" s="23">
        <f ca="1">RANK(W29,$W$3:$W$111)+COUNTIF(W29:W$111,W29)-1</f>
        <v>33</v>
      </c>
      <c r="U29" s="23">
        <f ca="1">RANK(X29,$X$3:$X$111)+COUNTIF(X29:X$111,X29)-1</f>
        <v>29</v>
      </c>
      <c r="V29" s="73" t="s">
        <v>10</v>
      </c>
      <c r="W29" s="23">
        <f t="shared" ca="1" si="15"/>
        <v>4</v>
      </c>
      <c r="X29" s="23">
        <f t="shared" ca="1" si="16"/>
        <v>6</v>
      </c>
      <c r="Y29" s="24">
        <f t="shared" ca="1" si="17"/>
        <v>2</v>
      </c>
      <c r="Z29" s="25">
        <f>SUMIF('r'!G$4:G$535,$V29,'r'!$C$4:$C$535)</f>
        <v>3</v>
      </c>
      <c r="AA29" s="23">
        <f ca="1">SUMIF('r'!H$4:H$538,$V29,'r'!$C$4:$C$535)</f>
        <v>1</v>
      </c>
      <c r="AB29" s="23">
        <f ca="1">SUMIF('r'!I$4:I$539,$V29,'r'!$C$4:$C$535)</f>
        <v>0</v>
      </c>
      <c r="AC29" s="23">
        <f ca="1">SUMIF('r'!J$4:J$539,$V29,'r'!$C$4:$C$535)</f>
        <v>0</v>
      </c>
      <c r="AD29" s="23">
        <f ca="1">SUMIF('r'!K$4:K$540,$V29,'r'!$C$4:$C$535)</f>
        <v>0</v>
      </c>
      <c r="AE29" s="23">
        <f ca="1">SUMIF('r'!L$4:L$541,$V29,'r'!$C$4:$C$535)</f>
        <v>0</v>
      </c>
      <c r="AF29" s="23"/>
      <c r="AG29" s="27">
        <f>SUMIF('r'!G$4:G$535,$V29,'r'!$D$4:$D$535)</f>
        <v>3</v>
      </c>
      <c r="AH29" s="23">
        <f ca="1">SUMIF('r'!H$4:H$538,$V29,'r'!$D$4:$D$535)</f>
        <v>1</v>
      </c>
      <c r="AI29" s="23">
        <f ca="1">SUMIF('r'!I$4:I$539,$V29,'r'!$D$4:$D$535)</f>
        <v>2</v>
      </c>
      <c r="AJ29" s="23">
        <f ca="1">SUMIF('r'!J$4:J$539,$V29,'r'!$D$4:$D$535)</f>
        <v>0</v>
      </c>
      <c r="AK29" s="23">
        <f ca="1">SUMIF('r'!K$4:K$540,$V29,'r'!$D$4:$D$535)</f>
        <v>0</v>
      </c>
      <c r="AL29" s="23">
        <f ca="1">SUMIF('r'!L$4:L$541,$V29,'r'!$D$4:$D$535)</f>
        <v>0</v>
      </c>
      <c r="AM29" s="25"/>
      <c r="AN29" s="23"/>
      <c r="AO29" s="23">
        <f t="shared" ca="1" si="18"/>
        <v>2</v>
      </c>
      <c r="AP29" s="36">
        <f t="shared" ca="1" si="19"/>
        <v>0</v>
      </c>
    </row>
    <row r="30" spans="1:42" ht="12.75" customHeight="1" x14ac:dyDescent="0.2">
      <c r="A30" s="20">
        <v>28</v>
      </c>
      <c r="B30" s="18" t="str">
        <f t="shared" si="0"/>
        <v>orpington</v>
      </c>
      <c r="C30" s="18">
        <f t="shared" si="1"/>
        <v>3</v>
      </c>
      <c r="D30" s="18">
        <f t="shared" ca="1" si="2"/>
        <v>3</v>
      </c>
      <c r="E30" s="18">
        <f t="shared" ca="1" si="3"/>
        <v>3</v>
      </c>
      <c r="F30" s="18">
        <f t="shared" ca="1" si="13"/>
        <v>0</v>
      </c>
      <c r="G30" s="2">
        <f t="shared" ca="1" si="4"/>
        <v>0</v>
      </c>
      <c r="H30" s="18" t="str">
        <f t="shared" ca="1" si="5"/>
        <v>bank</v>
      </c>
      <c r="I30" s="18">
        <f t="shared" ca="1" si="6"/>
        <v>5</v>
      </c>
      <c r="J30" s="18">
        <f t="shared" ca="1" si="7"/>
        <v>5</v>
      </c>
      <c r="K30" s="18">
        <f t="shared" ca="1" si="8"/>
        <v>7</v>
      </c>
      <c r="L30" s="18">
        <f t="shared" ca="1" si="14"/>
        <v>2</v>
      </c>
      <c r="M30" s="18" t="str">
        <f t="shared" ca="1" si="9"/>
        <v>mill hill</v>
      </c>
      <c r="N30" s="18">
        <f t="shared" ca="1" si="10"/>
        <v>6</v>
      </c>
      <c r="O30" s="18">
        <f t="shared" ca="1" si="11"/>
        <v>0</v>
      </c>
      <c r="P30" s="18">
        <f t="shared" ca="1" si="12"/>
        <v>16</v>
      </c>
      <c r="Q30" s="80"/>
      <c r="R30" s="23">
        <f>RANK(Z30,$Z$3:$Z$111)+COUNTIF(Z30:Z$111,Z30)-1</f>
        <v>22</v>
      </c>
      <c r="S30" s="35">
        <f ca="1">RANK(AO30,$AO$3:$AO$111)+COUNTIF(AO30:AO$111,AO30)-1</f>
        <v>74</v>
      </c>
      <c r="T30" s="23">
        <f ca="1">RANK(W30,$W$3:$W$111)+COUNTIF(W30:W$111,W30)-1</f>
        <v>32</v>
      </c>
      <c r="U30" s="23">
        <f ca="1">RANK(X30,$X$3:$X$111)+COUNTIF(X30:X$111,X30)-1</f>
        <v>19</v>
      </c>
      <c r="V30" s="71" t="s">
        <v>173</v>
      </c>
      <c r="W30" s="23">
        <f t="shared" ca="1" si="15"/>
        <v>4</v>
      </c>
      <c r="X30" s="23">
        <f t="shared" ca="1" si="16"/>
        <v>12</v>
      </c>
      <c r="Y30" s="24">
        <f t="shared" ca="1" si="17"/>
        <v>8</v>
      </c>
      <c r="Z30" s="25">
        <f>SUMIF('r'!G$4:G$535,$V30,'r'!$C$4:$C$535)</f>
        <v>4</v>
      </c>
      <c r="AA30" s="23">
        <f ca="1">SUMIF('r'!H$4:H$538,$V30,'r'!$C$4:$C$535)</f>
        <v>0</v>
      </c>
      <c r="AB30" s="23">
        <f ca="1">SUMIF('r'!I$4:I$539,$V30,'r'!$C$4:$C$535)</f>
        <v>0</v>
      </c>
      <c r="AC30" s="23">
        <f ca="1">SUMIF('r'!J$4:J$539,$V30,'r'!$C$4:$C$535)</f>
        <v>0</v>
      </c>
      <c r="AD30" s="23">
        <f ca="1">SUMIF('r'!K$4:K$540,$V30,'r'!$C$4:$C$535)</f>
        <v>0</v>
      </c>
      <c r="AE30" s="23">
        <f ca="1">SUMIF('r'!L$4:L$541,$V30,'r'!$C$4:$C$535)</f>
        <v>0</v>
      </c>
      <c r="AF30" s="23"/>
      <c r="AG30" s="27">
        <f>SUMIF('r'!G$4:G$535,$V30,'r'!$D$4:$D$535)</f>
        <v>12</v>
      </c>
      <c r="AH30" s="23">
        <f ca="1">SUMIF('r'!H$4:H$538,$V30,'r'!$D$4:$D$535)</f>
        <v>0</v>
      </c>
      <c r="AI30" s="23">
        <f ca="1">SUMIF('r'!I$4:I$539,$V30,'r'!$D$4:$D$535)</f>
        <v>0</v>
      </c>
      <c r="AJ30" s="23">
        <f ca="1">SUMIF('r'!J$4:J$539,$V30,'r'!$D$4:$D$535)</f>
        <v>0</v>
      </c>
      <c r="AK30" s="23">
        <f ca="1">SUMIF('r'!K$4:K$540,$V30,'r'!$D$4:$D$535)</f>
        <v>0</v>
      </c>
      <c r="AL30" s="23">
        <f ca="1">SUMIF('r'!L$4:L$541,$V30,'r'!$D$4:$D$535)</f>
        <v>0</v>
      </c>
      <c r="AM30" s="25"/>
      <c r="AN30" s="23"/>
      <c r="AO30" s="23">
        <f t="shared" ca="1" si="18"/>
        <v>8</v>
      </c>
      <c r="AP30" s="36">
        <f t="shared" ca="1" si="19"/>
        <v>0</v>
      </c>
    </row>
    <row r="31" spans="1:42" ht="12.75" customHeight="1" x14ac:dyDescent="0.2">
      <c r="A31" s="19">
        <v>29</v>
      </c>
      <c r="B31" s="18" t="str">
        <f t="shared" si="0"/>
        <v>new addington</v>
      </c>
      <c r="C31" s="18">
        <f t="shared" si="1"/>
        <v>3</v>
      </c>
      <c r="D31" s="18">
        <f t="shared" ca="1" si="2"/>
        <v>15</v>
      </c>
      <c r="E31" s="18">
        <f t="shared" ca="1" si="3"/>
        <v>15</v>
      </c>
      <c r="F31" s="18">
        <f t="shared" ca="1" si="13"/>
        <v>0</v>
      </c>
      <c r="G31" s="2">
        <f t="shared" ca="1" si="4"/>
        <v>0</v>
      </c>
      <c r="H31" s="18" t="str">
        <f t="shared" ca="1" si="5"/>
        <v>turnpike lane</v>
      </c>
      <c r="I31" s="18">
        <f t="shared" ca="1" si="6"/>
        <v>4</v>
      </c>
      <c r="J31" s="18">
        <f t="shared" ca="1" si="7"/>
        <v>4</v>
      </c>
      <c r="K31" s="18">
        <f t="shared" ca="1" si="8"/>
        <v>4</v>
      </c>
      <c r="L31" s="18">
        <f t="shared" ca="1" si="14"/>
        <v>0</v>
      </c>
      <c r="M31" s="18" t="str">
        <f t="shared" ca="1" si="9"/>
        <v>ilford</v>
      </c>
      <c r="N31" s="18">
        <f t="shared" ca="1" si="10"/>
        <v>6</v>
      </c>
      <c r="O31" s="18">
        <f t="shared" ca="1" si="11"/>
        <v>0</v>
      </c>
      <c r="P31" s="18">
        <f t="shared" ca="1" si="12"/>
        <v>16</v>
      </c>
      <c r="Q31" s="81"/>
      <c r="R31" s="23">
        <f>RANK(Z31,$Z$3:$Z$111)+COUNTIF(Z31:Z$111,Z31)-1</f>
        <v>11</v>
      </c>
      <c r="S31" s="35">
        <f ca="1">RANK(AO31,$AO$3:$AO$111)+COUNTIF(AO31:AO$111,AO31)-1</f>
        <v>94</v>
      </c>
      <c r="T31" s="23">
        <f ca="1">RANK(W31,$W$3:$W$111)+COUNTIF(W31:W$111,W31)-1</f>
        <v>16</v>
      </c>
      <c r="U31" s="23">
        <f ca="1">RANK(X31,$X$3:$X$111)+COUNTIF(X31:X$111,X31)-1</f>
        <v>21</v>
      </c>
      <c r="V31" s="71" t="s">
        <v>11</v>
      </c>
      <c r="W31" s="23">
        <f t="shared" ca="1" si="15"/>
        <v>8</v>
      </c>
      <c r="X31" s="23">
        <f t="shared" ca="1" si="16"/>
        <v>8</v>
      </c>
      <c r="Y31" s="24">
        <f t="shared" ca="1" si="17"/>
        <v>0</v>
      </c>
      <c r="Z31" s="25">
        <f>SUMIF('r'!G$4:G$535,$V31,'r'!$C$4:$C$535)</f>
        <v>7</v>
      </c>
      <c r="AA31" s="23">
        <f ca="1">SUMIF('r'!H$4:H$538,$V31,'r'!$C$4:$C$535)</f>
        <v>1</v>
      </c>
      <c r="AB31" s="23">
        <f ca="1">SUMIF('r'!I$4:I$539,$V31,'r'!$C$4:$C$535)</f>
        <v>0</v>
      </c>
      <c r="AC31" s="23">
        <f ca="1">SUMIF('r'!J$4:J$539,$V31,'r'!$C$4:$C$535)</f>
        <v>0</v>
      </c>
      <c r="AD31" s="23">
        <f ca="1">SUMIF('r'!K$4:K$540,$V31,'r'!$C$4:$C$535)</f>
        <v>0</v>
      </c>
      <c r="AE31" s="23">
        <f ca="1">SUMIF('r'!L$4:L$541,$V31,'r'!$C$4:$C$535)</f>
        <v>0</v>
      </c>
      <c r="AF31" s="23"/>
      <c r="AG31" s="27">
        <f>SUMIF('r'!G$4:G$535,$V31,'r'!$D$4:$D$535)</f>
        <v>7</v>
      </c>
      <c r="AH31" s="23">
        <f ca="1">SUMIF('r'!H$4:H$538,$V31,'r'!$D$4:$D$535)</f>
        <v>1</v>
      </c>
      <c r="AI31" s="23">
        <f ca="1">SUMIF('r'!I$4:I$539,$V31,'r'!$D$4:$D$535)</f>
        <v>0</v>
      </c>
      <c r="AJ31" s="23">
        <f ca="1">SUMIF('r'!J$4:J$539,$V31,'r'!$D$4:$D$535)</f>
        <v>0</v>
      </c>
      <c r="AK31" s="23">
        <f ca="1">SUMIF('r'!K$4:K$540,$V31,'r'!$D$4:$D$535)</f>
        <v>0</v>
      </c>
      <c r="AL31" s="23">
        <f ca="1">SUMIF('r'!L$4:L$541,$V31,'r'!$D$4:$D$535)</f>
        <v>0</v>
      </c>
      <c r="AM31" s="25"/>
      <c r="AN31" s="23"/>
      <c r="AO31" s="23">
        <f t="shared" ca="1" si="18"/>
        <v>0</v>
      </c>
      <c r="AP31" s="36">
        <f t="shared" ca="1" si="19"/>
        <v>0</v>
      </c>
    </row>
    <row r="32" spans="1:42" ht="12.75" customHeight="1" x14ac:dyDescent="0.2">
      <c r="A32" s="20">
        <v>30</v>
      </c>
      <c r="B32" s="18" t="str">
        <f t="shared" si="0"/>
        <v>ilford</v>
      </c>
      <c r="C32" s="18">
        <f t="shared" si="1"/>
        <v>3</v>
      </c>
      <c r="D32" s="18">
        <f t="shared" ca="1" si="2"/>
        <v>4</v>
      </c>
      <c r="E32" s="18">
        <f t="shared" ca="1" si="3"/>
        <v>6</v>
      </c>
      <c r="F32" s="18">
        <f t="shared" ca="1" si="13"/>
        <v>2</v>
      </c>
      <c r="G32" s="2">
        <f t="shared" ca="1" si="4"/>
        <v>0</v>
      </c>
      <c r="H32" s="18" t="str">
        <f t="shared" ca="1" si="5"/>
        <v>romford</v>
      </c>
      <c r="I32" s="18">
        <f t="shared" ca="1" si="6"/>
        <v>4</v>
      </c>
      <c r="J32" s="18">
        <f t="shared" ca="1" si="7"/>
        <v>1</v>
      </c>
      <c r="K32" s="18">
        <f t="shared" ca="1" si="8"/>
        <v>4</v>
      </c>
      <c r="L32" s="18">
        <f t="shared" ca="1" si="14"/>
        <v>0</v>
      </c>
      <c r="M32" s="18" t="str">
        <f t="shared" ca="1" si="9"/>
        <v>sutton</v>
      </c>
      <c r="N32" s="18">
        <f t="shared" ca="1" si="10"/>
        <v>5</v>
      </c>
      <c r="O32" s="18">
        <f t="shared" ca="1" si="11"/>
        <v>0</v>
      </c>
      <c r="P32" s="18">
        <f t="shared" ca="1" si="12"/>
        <v>16</v>
      </c>
      <c r="Q32" s="81"/>
      <c r="R32" s="23">
        <f>RANK(Z32,$Z$3:$Z$111)+COUNTIF(Z32:Z$111,Z32)-1</f>
        <v>39</v>
      </c>
      <c r="S32" s="35">
        <f ca="1">RANK(AO32,$AO$3:$AO$111)+COUNTIF(AO32:AO$111,AO32)-1</f>
        <v>93</v>
      </c>
      <c r="T32" s="23">
        <f ca="1">RANK(W32,$W$3:$W$111)+COUNTIF(W32:W$111,W32)-1</f>
        <v>45</v>
      </c>
      <c r="U32" s="23">
        <f ca="1">RANK(X32,$X$3:$X$111)+COUNTIF(X32:X$111,X32)-1</f>
        <v>48</v>
      </c>
      <c r="V32" s="71" t="s">
        <v>541</v>
      </c>
      <c r="W32" s="23">
        <f t="shared" ca="1" si="15"/>
        <v>2</v>
      </c>
      <c r="X32" s="23">
        <f t="shared" ca="1" si="16"/>
        <v>2</v>
      </c>
      <c r="Y32" s="24">
        <f t="shared" ca="1" si="17"/>
        <v>0</v>
      </c>
      <c r="Z32" s="25">
        <f>SUMIF('r'!G$4:G$535,$V32,'r'!$C$4:$C$535)</f>
        <v>2</v>
      </c>
      <c r="AA32" s="23">
        <f ca="1">SUMIF('r'!H$4:H$538,$V32,'r'!$C$4:$C$535)</f>
        <v>0</v>
      </c>
      <c r="AB32" s="23">
        <f ca="1">SUMIF('r'!I$4:I$539,$V32,'r'!$C$4:$C$535)</f>
        <v>0</v>
      </c>
      <c r="AC32" s="23">
        <f ca="1">SUMIF('r'!J$4:J$539,$V32,'r'!$C$4:$C$535)</f>
        <v>0</v>
      </c>
      <c r="AD32" s="23">
        <f ca="1">SUMIF('r'!K$4:K$540,$V32,'r'!$C$4:$C$535)</f>
        <v>0</v>
      </c>
      <c r="AE32" s="23">
        <f ca="1">SUMIF('r'!L$4:L$541,$V32,'r'!$C$4:$C$535)</f>
        <v>0</v>
      </c>
      <c r="AF32" s="23"/>
      <c r="AG32" s="27">
        <f>SUMIF('r'!G$4:G$535,$V32,'r'!$D$4:$D$535)</f>
        <v>2</v>
      </c>
      <c r="AH32" s="23">
        <f ca="1">SUMIF('r'!H$4:H$538,$V32,'r'!$D$4:$D$535)</f>
        <v>0</v>
      </c>
      <c r="AI32" s="23">
        <f ca="1">SUMIF('r'!I$4:I$539,$V32,'r'!$D$4:$D$535)</f>
        <v>0</v>
      </c>
      <c r="AJ32" s="23">
        <f ca="1">SUMIF('r'!J$4:J$539,$V32,'r'!$D$4:$D$535)</f>
        <v>0</v>
      </c>
      <c r="AK32" s="23">
        <f ca="1">SUMIF('r'!K$4:K$540,$V32,'r'!$D$4:$D$535)</f>
        <v>0</v>
      </c>
      <c r="AL32" s="23">
        <f ca="1">SUMIF('r'!L$4:L$541,$V32,'r'!$D$4:$D$535)</f>
        <v>0</v>
      </c>
      <c r="AM32" s="25"/>
      <c r="AN32" s="23"/>
      <c r="AO32" s="23">
        <f t="shared" ca="1" si="18"/>
        <v>0</v>
      </c>
      <c r="AP32" s="36">
        <f t="shared" ca="1" si="19"/>
        <v>0</v>
      </c>
    </row>
    <row r="33" spans="1:42" ht="12.75" customHeight="1" x14ac:dyDescent="0.2">
      <c r="A33" s="19">
        <v>31</v>
      </c>
      <c r="B33" s="18" t="str">
        <f t="shared" si="0"/>
        <v>edmonton green</v>
      </c>
      <c r="C33" s="18">
        <f t="shared" si="1"/>
        <v>3</v>
      </c>
      <c r="D33" s="18">
        <f t="shared" ca="1" si="2"/>
        <v>7</v>
      </c>
      <c r="E33" s="18">
        <f t="shared" ca="1" si="3"/>
        <v>16</v>
      </c>
      <c r="F33" s="18">
        <f t="shared" ca="1" si="13"/>
        <v>9</v>
      </c>
      <c r="G33" s="2">
        <f t="shared" ca="1" si="4"/>
        <v>0</v>
      </c>
      <c r="H33" s="18" t="str">
        <f t="shared" ca="1" si="5"/>
        <v>new cross</v>
      </c>
      <c r="I33" s="18">
        <f t="shared" ca="1" si="6"/>
        <v>4</v>
      </c>
      <c r="J33" s="18">
        <f t="shared" ca="1" si="7"/>
        <v>4</v>
      </c>
      <c r="K33" s="18">
        <f t="shared" ca="1" si="8"/>
        <v>4</v>
      </c>
      <c r="L33" s="18">
        <f t="shared" ca="1" si="14"/>
        <v>0</v>
      </c>
      <c r="M33" s="18" t="str">
        <f t="shared" ca="1" si="9"/>
        <v>homerton</v>
      </c>
      <c r="N33" s="18">
        <f t="shared" ca="1" si="10"/>
        <v>5</v>
      </c>
      <c r="O33" s="18">
        <f t="shared" ca="1" si="11"/>
        <v>0</v>
      </c>
      <c r="P33" s="18">
        <f t="shared" ca="1" si="12"/>
        <v>16</v>
      </c>
      <c r="Q33" s="80"/>
      <c r="R33" s="23">
        <f>RANK(Z33,$Z$3:$Z$111)+COUNTIF(Z33:Z$111,Z33)-1</f>
        <v>10</v>
      </c>
      <c r="S33" s="35">
        <f ca="1">RANK(AO33,$AO$3:$AO$111)+COUNTIF(AO33:AO$111,AO33)-1</f>
        <v>71</v>
      </c>
      <c r="T33" s="23">
        <f ca="1">RANK(W33,$W$3:$W$111)+COUNTIF(W33:W$111,W33)-1</f>
        <v>6</v>
      </c>
      <c r="U33" s="23">
        <f ca="1">RANK(X33,$X$3:$X$111)+COUNTIF(X33:X$111,X33)-1</f>
        <v>8</v>
      </c>
      <c r="V33" s="71" t="s">
        <v>77</v>
      </c>
      <c r="W33" s="23">
        <f t="shared" ca="1" si="15"/>
        <v>25</v>
      </c>
      <c r="X33" s="23">
        <f t="shared" ca="1" si="16"/>
        <v>35</v>
      </c>
      <c r="Y33" s="24">
        <f t="shared" ca="1" si="17"/>
        <v>10</v>
      </c>
      <c r="Z33" s="25">
        <f>SUMIF('r'!G$4:G$535,$V33,'r'!$C$4:$C$535)</f>
        <v>7</v>
      </c>
      <c r="AA33" s="23">
        <f ca="1">SUMIF('r'!H$4:H$538,$V33,'r'!$C$4:$C$535)</f>
        <v>18</v>
      </c>
      <c r="AB33" s="23">
        <f ca="1">SUMIF('r'!I$4:I$539,$V33,'r'!$C$4:$C$535)</f>
        <v>0</v>
      </c>
      <c r="AC33" s="23">
        <f ca="1">SUMIF('r'!J$4:J$539,$V33,'r'!$C$4:$C$535)</f>
        <v>0</v>
      </c>
      <c r="AD33" s="23">
        <f ca="1">SUMIF('r'!K$4:K$540,$V33,'r'!$C$4:$C$535)</f>
        <v>0</v>
      </c>
      <c r="AE33" s="23">
        <f ca="1">SUMIF('r'!L$4:L$541,$V33,'r'!$C$4:$C$535)</f>
        <v>0</v>
      </c>
      <c r="AF33" s="23"/>
      <c r="AG33" s="27">
        <f>SUMIF('r'!G$4:G$535,$V33,'r'!$D$4:$D$535)</f>
        <v>9</v>
      </c>
      <c r="AH33" s="23">
        <f ca="1">SUMIF('r'!H$4:H$538,$V33,'r'!$D$4:$D$535)</f>
        <v>26</v>
      </c>
      <c r="AI33" s="23">
        <f ca="1">SUMIF('r'!I$4:I$539,$V33,'r'!$D$4:$D$535)</f>
        <v>0</v>
      </c>
      <c r="AJ33" s="23">
        <f ca="1">SUMIF('r'!J$4:J$539,$V33,'r'!$D$4:$D$535)</f>
        <v>0</v>
      </c>
      <c r="AK33" s="23">
        <f ca="1">SUMIF('r'!K$4:K$540,$V33,'r'!$D$4:$D$535)</f>
        <v>0</v>
      </c>
      <c r="AL33" s="23">
        <f ca="1">SUMIF('r'!L$4:L$541,$V33,'r'!$D$4:$D$535)</f>
        <v>0</v>
      </c>
      <c r="AM33" s="25"/>
      <c r="AN33" s="23"/>
      <c r="AO33" s="23">
        <f t="shared" ca="1" si="18"/>
        <v>10</v>
      </c>
      <c r="AP33" s="36">
        <f t="shared" ca="1" si="19"/>
        <v>0</v>
      </c>
    </row>
    <row r="34" spans="1:42" ht="12.75" customHeight="1" x14ac:dyDescent="0.2">
      <c r="A34" s="20">
        <v>32</v>
      </c>
      <c r="B34" s="18" t="str">
        <f t="shared" si="0"/>
        <v>ealing broadway</v>
      </c>
      <c r="C34" s="18">
        <f t="shared" si="1"/>
        <v>3</v>
      </c>
      <c r="D34" s="18">
        <f t="shared" ca="1" si="2"/>
        <v>5</v>
      </c>
      <c r="E34" s="18">
        <f t="shared" ca="1" si="3"/>
        <v>5</v>
      </c>
      <c r="F34" s="18">
        <f t="shared" ca="1" si="13"/>
        <v>0</v>
      </c>
      <c r="G34" s="2">
        <f t="shared" ca="1" si="4"/>
        <v>0</v>
      </c>
      <c r="H34" s="18" t="str">
        <f t="shared" ca="1" si="5"/>
        <v>kingston</v>
      </c>
      <c r="I34" s="18">
        <f t="shared" ca="1" si="6"/>
        <v>4</v>
      </c>
      <c r="J34" s="18">
        <f t="shared" ca="1" si="7"/>
        <v>4</v>
      </c>
      <c r="K34" s="18">
        <f t="shared" ca="1" si="8"/>
        <v>12</v>
      </c>
      <c r="L34" s="18">
        <f t="shared" ca="1" si="14"/>
        <v>8</v>
      </c>
      <c r="M34" s="18" t="str">
        <f t="shared" ca="1" si="9"/>
        <v>enfield</v>
      </c>
      <c r="N34" s="18">
        <f t="shared" ca="1" si="10"/>
        <v>5</v>
      </c>
      <c r="O34" s="18">
        <f t="shared" ca="1" si="11"/>
        <v>0</v>
      </c>
      <c r="P34" s="18">
        <f t="shared" ca="1" si="12"/>
        <v>16</v>
      </c>
      <c r="Q34" s="80"/>
      <c r="R34" s="23">
        <f>RANK(Z34,$Z$3:$Z$111)+COUNTIF(Z34:Z$111,Z34)-1</f>
        <v>13</v>
      </c>
      <c r="S34" s="35">
        <f ca="1">RANK(AO34,$AO$3:$AO$111)+COUNTIF(AO34:AO$111,AO34)-1</f>
        <v>92</v>
      </c>
      <c r="T34" s="23">
        <f ca="1">RANK(W34,$W$3:$W$111)+COUNTIF(W34:W$111,W34)-1</f>
        <v>23</v>
      </c>
      <c r="U34" s="23">
        <f ca="1">RANK(X34,$X$3:$X$111)+COUNTIF(X34:X$111,X34)-1</f>
        <v>28</v>
      </c>
      <c r="V34" s="86" t="s">
        <v>682</v>
      </c>
      <c r="W34" s="23">
        <f t="shared" ca="1" si="15"/>
        <v>6</v>
      </c>
      <c r="X34" s="23">
        <f t="shared" ca="1" si="16"/>
        <v>6</v>
      </c>
      <c r="Y34" s="24">
        <f t="shared" ca="1" si="17"/>
        <v>0</v>
      </c>
      <c r="Z34" s="25">
        <f>SUMIF('r'!G$4:G$535,$V34,'r'!$C$4:$C$535)</f>
        <v>6</v>
      </c>
      <c r="AA34" s="23">
        <f ca="1">SUMIF('r'!H$4:H$538,$V34,'r'!$C$4:$C$535)</f>
        <v>0</v>
      </c>
      <c r="AB34" s="23">
        <f ca="1">SUMIF('r'!I$4:I$539,$V34,'r'!$C$4:$C$535)</f>
        <v>0</v>
      </c>
      <c r="AC34" s="23">
        <f ca="1">SUMIF('r'!J$4:J$539,$V34,'r'!$C$4:$C$535)</f>
        <v>0</v>
      </c>
      <c r="AD34" s="23">
        <f ca="1">SUMIF('r'!K$4:K$540,$V34,'r'!$C$4:$C$535)</f>
        <v>0</v>
      </c>
      <c r="AE34" s="23">
        <f ca="1">SUMIF('r'!L$4:L$541,$V34,'r'!$C$4:$C$535)</f>
        <v>0</v>
      </c>
      <c r="AF34" s="23"/>
      <c r="AG34" s="27">
        <f>SUMIF('r'!G$4:G$535,$V34,'r'!$D$4:$D$535)</f>
        <v>6</v>
      </c>
      <c r="AH34" s="23">
        <f ca="1">SUMIF('r'!H$4:H$538,$V34,'r'!$D$4:$D$535)</f>
        <v>0</v>
      </c>
      <c r="AI34" s="23">
        <f ca="1">SUMIF('r'!I$4:I$539,$V34,'r'!$D$4:$D$535)</f>
        <v>0</v>
      </c>
      <c r="AJ34" s="23">
        <f ca="1">SUMIF('r'!J$4:J$539,$V34,'r'!$D$4:$D$535)</f>
        <v>0</v>
      </c>
      <c r="AK34" s="23">
        <f ca="1">SUMIF('r'!K$4:K$540,$V34,'r'!$D$4:$D$535)</f>
        <v>0</v>
      </c>
      <c r="AL34" s="23">
        <f ca="1">SUMIF('r'!L$4:L$541,$V34,'r'!$D$4:$D$535)</f>
        <v>0</v>
      </c>
      <c r="AM34" s="25"/>
      <c r="AN34" s="23"/>
      <c r="AO34" s="23">
        <f t="shared" ca="1" si="18"/>
        <v>0</v>
      </c>
      <c r="AP34" s="36">
        <f t="shared" ca="1" si="19"/>
        <v>0</v>
      </c>
    </row>
    <row r="35" spans="1:42" ht="12.75" customHeight="1" x14ac:dyDescent="0.2">
      <c r="A35" s="19">
        <v>33</v>
      </c>
      <c r="B35" s="18" t="str">
        <f t="shared" ref="B35:B66" si="20">VLOOKUP($A35,$R$3:$V$111,5,FALSE)</f>
        <v>commercial</v>
      </c>
      <c r="C35" s="18">
        <f t="shared" ref="C35:C66" si="21">VLOOKUP($A35,$R$3:$Z$111,9,FALSE)</f>
        <v>3</v>
      </c>
      <c r="D35" s="18">
        <f t="shared" ref="D35:D66" ca="1" si="22">VLOOKUP($A35,$R$3:$Z$111,6,FALSE)</f>
        <v>3</v>
      </c>
      <c r="E35" s="18">
        <f t="shared" ref="E35:E66" ca="1" si="23">VLOOKUP($A35,$R$3:$Z$111,7,FALSE)</f>
        <v>3</v>
      </c>
      <c r="F35" s="18">
        <f t="shared" ca="1" si="13"/>
        <v>0</v>
      </c>
      <c r="G35" s="2">
        <f t="shared" ref="G35:G66" ca="1" si="24">VLOOKUP($A35,$R$3:$AP$111,25,FALSE)</f>
        <v>0</v>
      </c>
      <c r="H35" s="18" t="str">
        <f t="shared" ref="H35:H66" ca="1" si="25">VLOOKUP($A35,$T$3:$V$111,3,FALSE)</f>
        <v>ilford</v>
      </c>
      <c r="I35" s="18">
        <f t="shared" ref="I35:I66" ca="1" si="26">VLOOKUP($A35,$T$3:$Z$111,4,FALSE)</f>
        <v>4</v>
      </c>
      <c r="J35" s="18">
        <f t="shared" ref="J35:J66" ca="1" si="27">VLOOKUP($A35,$T$3:$Z$111,7,FALSE)</f>
        <v>3</v>
      </c>
      <c r="K35" s="18">
        <f t="shared" ref="K35:K66" ca="1" si="28">VLOOKUP($A35,$T$3:$X$111,5,FALSE)</f>
        <v>6</v>
      </c>
      <c r="L35" s="18">
        <f t="shared" ca="1" si="14"/>
        <v>2</v>
      </c>
      <c r="M35" s="18" t="str">
        <f t="shared" ref="M35:M66" ca="1" si="29">VLOOKUP($A35,$U$3:$V$111,2,FALSE)</f>
        <v>ealing broadway</v>
      </c>
      <c r="N35" s="18">
        <f t="shared" ref="N35:N66" ca="1" si="30">VLOOKUP($A35,$U$3:$X$111,4,FALSE)</f>
        <v>5</v>
      </c>
      <c r="O35" s="18">
        <f t="shared" ref="O35:O66" ca="1" si="31">VLOOKUP($A35,$S$3:$Y$111,4,FALSE)</f>
        <v>0</v>
      </c>
      <c r="P35" s="18">
        <f t="shared" ref="P35:P66" ca="1" si="32">VLOOKUP($A35,$S$3:$AO$111,23,FALSE)</f>
        <v>16</v>
      </c>
      <c r="Q35" s="81"/>
      <c r="R35" s="23">
        <f>RANK(Z35,$Z$3:$Z$111)+COUNTIF(Z35:Z$111,Z35)-1</f>
        <v>38</v>
      </c>
      <c r="S35" s="35">
        <f ca="1">RANK(AO35,$AO$3:$AO$111)+COUNTIF(AO35:AO$111,AO35)-1</f>
        <v>91</v>
      </c>
      <c r="T35" s="23">
        <f ca="1">RANK(W35,$W$3:$W$111)+COUNTIF(W35:W$111,W35)-1</f>
        <v>44</v>
      </c>
      <c r="U35" s="23">
        <f ca="1">RANK(X35,$X$3:$X$111)+COUNTIF(X35:X$111,X35)-1</f>
        <v>47</v>
      </c>
      <c r="V35" s="71" t="s">
        <v>12</v>
      </c>
      <c r="W35" s="23">
        <f t="shared" ca="1" si="15"/>
        <v>2</v>
      </c>
      <c r="X35" s="23">
        <f t="shared" ca="1" si="16"/>
        <v>2</v>
      </c>
      <c r="Y35" s="24">
        <f t="shared" ca="1" si="17"/>
        <v>0</v>
      </c>
      <c r="Z35" s="25">
        <f>SUMIF('r'!G$4:G$535,$V35,'r'!$C$4:$C$535)</f>
        <v>2</v>
      </c>
      <c r="AA35" s="23">
        <f ca="1">SUMIF('r'!H$4:H$538,$V35,'r'!$C$4:$C$535)</f>
        <v>0</v>
      </c>
      <c r="AB35" s="23">
        <f ca="1">SUMIF('r'!I$4:I$539,$V35,'r'!$C$4:$C$535)</f>
        <v>0</v>
      </c>
      <c r="AC35" s="23">
        <f ca="1">SUMIF('r'!J$4:J$539,$V35,'r'!$C$4:$C$535)</f>
        <v>0</v>
      </c>
      <c r="AD35" s="23">
        <f ca="1">SUMIF('r'!K$4:K$540,$V35,'r'!$C$4:$C$535)</f>
        <v>0</v>
      </c>
      <c r="AE35" s="23">
        <f ca="1">SUMIF('r'!L$4:L$541,$V35,'r'!$C$4:$C$535)</f>
        <v>0</v>
      </c>
      <c r="AF35" s="23"/>
      <c r="AG35" s="27">
        <f>SUMIF('r'!G$4:G$535,$V35,'r'!$D$4:$D$535)</f>
        <v>2</v>
      </c>
      <c r="AH35" s="23">
        <f ca="1">SUMIF('r'!H$4:H$538,$V35,'r'!$D$4:$D$535)</f>
        <v>0</v>
      </c>
      <c r="AI35" s="23">
        <f ca="1">SUMIF('r'!I$4:I$539,$V35,'r'!$D$4:$D$535)</f>
        <v>0</v>
      </c>
      <c r="AJ35" s="23">
        <f ca="1">SUMIF('r'!J$4:J$539,$V35,'r'!$D$4:$D$535)</f>
        <v>0</v>
      </c>
      <c r="AK35" s="23">
        <f ca="1">SUMIF('r'!K$4:K$540,$V35,'r'!$D$4:$D$535)</f>
        <v>0</v>
      </c>
      <c r="AL35" s="23">
        <f ca="1">SUMIF('r'!L$4:L$541,$V35,'r'!$D$4:$D$535)</f>
        <v>0</v>
      </c>
      <c r="AM35" s="25"/>
      <c r="AN35" s="23"/>
      <c r="AO35" s="23">
        <f t="shared" ca="1" si="18"/>
        <v>0</v>
      </c>
      <c r="AP35" s="36">
        <f t="shared" ca="1" si="19"/>
        <v>0</v>
      </c>
    </row>
    <row r="36" spans="1:42" ht="12.75" customHeight="1" x14ac:dyDescent="0.2">
      <c r="A36" s="19">
        <v>34</v>
      </c>
      <c r="B36" s="18" t="str">
        <f t="shared" si="20"/>
        <v>aldgate</v>
      </c>
      <c r="C36" s="18">
        <f t="shared" si="21"/>
        <v>3</v>
      </c>
      <c r="D36" s="18">
        <f t="shared" ca="1" si="22"/>
        <v>10</v>
      </c>
      <c r="E36" s="18">
        <f t="shared" ca="1" si="23"/>
        <v>12</v>
      </c>
      <c r="F36" s="18">
        <f t="shared" ca="1" si="13"/>
        <v>2</v>
      </c>
      <c r="G36" s="2">
        <f t="shared" ca="1" si="24"/>
        <v>0</v>
      </c>
      <c r="H36" s="18" t="str">
        <f t="shared" ca="1" si="25"/>
        <v>hainalt</v>
      </c>
      <c r="I36" s="18">
        <f t="shared" ca="1" si="26"/>
        <v>4</v>
      </c>
      <c r="J36" s="18">
        <f t="shared" ca="1" si="27"/>
        <v>1</v>
      </c>
      <c r="K36" s="18">
        <f t="shared" ca="1" si="28"/>
        <v>4</v>
      </c>
      <c r="L36" s="18">
        <f t="shared" ca="1" si="14"/>
        <v>0</v>
      </c>
      <c r="M36" s="18" t="str">
        <f t="shared" ca="1" si="29"/>
        <v>turnpike lane</v>
      </c>
      <c r="N36" s="18">
        <f t="shared" ca="1" si="30"/>
        <v>4</v>
      </c>
      <c r="O36" s="18">
        <f t="shared" ca="1" si="31"/>
        <v>0</v>
      </c>
      <c r="P36" s="18">
        <f t="shared" ca="1" si="32"/>
        <v>16</v>
      </c>
      <c r="Q36" s="81"/>
      <c r="R36" s="23">
        <f>RANK(Z36,$Z$3:$Z$111)+COUNTIF(Z36:Z$111,Z36)-1</f>
        <v>29</v>
      </c>
      <c r="S36" s="35">
        <f ca="1">RANK(AO36,$AO$3:$AO$111)+COUNTIF(AO36:AO$111,AO36)-1</f>
        <v>90</v>
      </c>
      <c r="T36" s="23">
        <f ca="1">RANK(W36,$W$3:$W$111)+COUNTIF(W36:W$111,W36)-1</f>
        <v>9</v>
      </c>
      <c r="U36" s="23">
        <f ca="1">RANK(X36,$X$3:$X$111)+COUNTIF(X36:X$111,X36)-1</f>
        <v>18</v>
      </c>
      <c r="V36" s="71" t="s">
        <v>608</v>
      </c>
      <c r="W36" s="23">
        <f t="shared" ca="1" si="15"/>
        <v>15</v>
      </c>
      <c r="X36" s="23">
        <f t="shared" ca="1" si="16"/>
        <v>15</v>
      </c>
      <c r="Y36" s="24">
        <f t="shared" ca="1" si="17"/>
        <v>0</v>
      </c>
      <c r="Z36" s="25">
        <f>SUMIF('r'!G$4:G$535,$V36,'r'!$C$4:$C$535)</f>
        <v>3</v>
      </c>
      <c r="AA36" s="23">
        <f ca="1">SUMIF('r'!H$4:H$538,$V36,'r'!$C$4:$C$535)</f>
        <v>12</v>
      </c>
      <c r="AB36" s="23">
        <f ca="1">SUMIF('r'!I$4:I$539,$V36,'r'!$C$4:$C$535)</f>
        <v>0</v>
      </c>
      <c r="AC36" s="23">
        <f ca="1">SUMIF('r'!J$4:J$539,$V36,'r'!$C$4:$C$535)</f>
        <v>0</v>
      </c>
      <c r="AD36" s="23">
        <f ca="1">SUMIF('r'!K$4:K$540,$V36,'r'!$C$4:$C$535)</f>
        <v>0</v>
      </c>
      <c r="AE36" s="23">
        <f ca="1">SUMIF('r'!L$4:L$541,$V36,'r'!$C$4:$C$535)</f>
        <v>0</v>
      </c>
      <c r="AF36" s="23"/>
      <c r="AG36" s="27">
        <f>SUMIF('r'!G$4:G$535,$V36,'r'!$D$4:$D$535)</f>
        <v>3</v>
      </c>
      <c r="AH36" s="23">
        <f ca="1">SUMIF('r'!H$4:H$538,$V36,'r'!$D$4:$D$535)</f>
        <v>12</v>
      </c>
      <c r="AI36" s="23">
        <f ca="1">SUMIF('r'!I$4:I$539,$V36,'r'!$D$4:$D$535)</f>
        <v>0</v>
      </c>
      <c r="AJ36" s="23">
        <f ca="1">SUMIF('r'!J$4:J$539,$V36,'r'!$D$4:$D$535)</f>
        <v>0</v>
      </c>
      <c r="AK36" s="23">
        <f ca="1">SUMIF('r'!K$4:K$540,$V36,'r'!$D$4:$D$535)</f>
        <v>0</v>
      </c>
      <c r="AL36" s="23">
        <f ca="1">SUMIF('r'!L$4:L$541,$V36,'r'!$D$4:$D$535)</f>
        <v>0</v>
      </c>
      <c r="AM36" s="25"/>
      <c r="AN36" s="23"/>
      <c r="AO36" s="23">
        <f t="shared" ca="1" si="18"/>
        <v>0</v>
      </c>
      <c r="AP36" s="36">
        <f t="shared" ca="1" si="19"/>
        <v>0</v>
      </c>
    </row>
    <row r="37" spans="1:42" ht="12.75" customHeight="1" x14ac:dyDescent="0.2">
      <c r="A37" s="19">
        <v>35</v>
      </c>
      <c r="B37" s="18" t="str">
        <f t="shared" si="20"/>
        <v>waterloo</v>
      </c>
      <c r="C37" s="18">
        <f t="shared" si="21"/>
        <v>2</v>
      </c>
      <c r="D37" s="18">
        <f t="shared" ca="1" si="22"/>
        <v>73</v>
      </c>
      <c r="E37" s="18">
        <f t="shared" ca="1" si="23"/>
        <v>133</v>
      </c>
      <c r="F37" s="18">
        <f t="shared" ca="1" si="13"/>
        <v>60</v>
      </c>
      <c r="G37" s="2">
        <f t="shared" ca="1" si="24"/>
        <v>0</v>
      </c>
      <c r="H37" s="18" t="str">
        <f t="shared" ca="1" si="25"/>
        <v>feltham</v>
      </c>
      <c r="I37" s="18">
        <f t="shared" ca="1" si="26"/>
        <v>4</v>
      </c>
      <c r="J37" s="18">
        <f t="shared" ca="1" si="27"/>
        <v>2</v>
      </c>
      <c r="K37" s="18">
        <f t="shared" ca="1" si="28"/>
        <v>4</v>
      </c>
      <c r="L37" s="18">
        <f t="shared" ca="1" si="14"/>
        <v>0</v>
      </c>
      <c r="M37" s="18" t="str">
        <f t="shared" ca="1" si="29"/>
        <v>romford</v>
      </c>
      <c r="N37" s="18">
        <f t="shared" ca="1" si="30"/>
        <v>4</v>
      </c>
      <c r="O37" s="18">
        <f t="shared" ca="1" si="31"/>
        <v>0</v>
      </c>
      <c r="P37" s="18">
        <f t="shared" ca="1" si="32"/>
        <v>16</v>
      </c>
      <c r="Q37" s="81"/>
      <c r="R37" s="23">
        <f>RANK(Z37,$Z$3:$Z$111)+COUNTIF(Z37:Z$111,Z37)-1</f>
        <v>21</v>
      </c>
      <c r="S37" s="35">
        <f ca="1">RANK(AO37,$AO$3:$AO$111)+COUNTIF(AO37:AO$111,AO37)-1</f>
        <v>89</v>
      </c>
      <c r="T37" s="23">
        <f ca="1">RANK(W37,$W$3:$W$111)+COUNTIF(W37:W$111,W37)-1</f>
        <v>31</v>
      </c>
      <c r="U37" s="23">
        <f ca="1">RANK(X37,$X$3:$X$111)+COUNTIF(X37:X$111,X37)-1</f>
        <v>36</v>
      </c>
      <c r="V37" s="71" t="s">
        <v>763</v>
      </c>
      <c r="W37" s="23">
        <f t="shared" ca="1" si="15"/>
        <v>4</v>
      </c>
      <c r="X37" s="23">
        <f t="shared" ca="1" si="16"/>
        <v>4</v>
      </c>
      <c r="Y37" s="24">
        <f t="shared" ca="1" si="17"/>
        <v>0</v>
      </c>
      <c r="Z37" s="25">
        <f>SUMIF('r'!G$4:G$535,$V37,'r'!$C$4:$C$535)</f>
        <v>4</v>
      </c>
      <c r="AA37" s="23">
        <f ca="1">SUMIF('r'!H$4:H$538,$V37,'r'!$C$4:$C$535)</f>
        <v>0</v>
      </c>
      <c r="AB37" s="23">
        <f ca="1">SUMIF('r'!I$4:I$539,$V37,'r'!$C$4:$C$535)</f>
        <v>0</v>
      </c>
      <c r="AC37" s="23">
        <f ca="1">SUMIF('r'!J$4:J$539,$V37,'r'!$C$4:$C$535)</f>
        <v>0</v>
      </c>
      <c r="AD37" s="23">
        <f ca="1">SUMIF('r'!K$4:K$540,$V37,'r'!$C$4:$C$535)</f>
        <v>0</v>
      </c>
      <c r="AE37" s="23">
        <f ca="1">SUMIF('r'!L$4:L$541,$V37,'r'!$C$4:$C$535)</f>
        <v>0</v>
      </c>
      <c r="AF37" s="23"/>
      <c r="AG37" s="27">
        <f>SUMIF('r'!G$4:G$535,$V37,'r'!$D$4:$D$535)</f>
        <v>4</v>
      </c>
      <c r="AH37" s="23">
        <f ca="1">SUMIF('r'!H$4:H$538,$V37,'r'!$D$4:$D$535)</f>
        <v>0</v>
      </c>
      <c r="AI37" s="23">
        <f ca="1">SUMIF('r'!I$4:I$539,$V37,'r'!$D$4:$D$535)</f>
        <v>0</v>
      </c>
      <c r="AJ37" s="23">
        <f ca="1">SUMIF('r'!J$4:J$539,$V37,'r'!$D$4:$D$535)</f>
        <v>0</v>
      </c>
      <c r="AK37" s="23">
        <f ca="1">SUMIF('r'!K$4:K$540,$V37,'r'!$D$4:$D$535)</f>
        <v>0</v>
      </c>
      <c r="AL37" s="23">
        <f ca="1">SUMIF('r'!L$4:L$541,$V37,'r'!$D$4:$D$535)</f>
        <v>0</v>
      </c>
      <c r="AM37" s="25"/>
      <c r="AN37" s="23"/>
      <c r="AO37" s="23">
        <f t="shared" ca="1" si="18"/>
        <v>0</v>
      </c>
      <c r="AP37" s="36">
        <f t="shared" ca="1" si="19"/>
        <v>0</v>
      </c>
    </row>
    <row r="38" spans="1:42" ht="12.75" customHeight="1" x14ac:dyDescent="0.2">
      <c r="A38" s="20">
        <v>36</v>
      </c>
      <c r="B38" s="18" t="str">
        <f t="shared" si="20"/>
        <v>tooting broadway</v>
      </c>
      <c r="C38" s="18">
        <f t="shared" si="21"/>
        <v>2</v>
      </c>
      <c r="D38" s="18">
        <f t="shared" ca="1" si="22"/>
        <v>2</v>
      </c>
      <c r="E38" s="18">
        <f t="shared" ca="1" si="23"/>
        <v>2</v>
      </c>
      <c r="F38" s="18">
        <f t="shared" ca="1" si="13"/>
        <v>0</v>
      </c>
      <c r="G38" s="2">
        <f t="shared" ca="1" si="24"/>
        <v>0</v>
      </c>
      <c r="H38" s="18" t="str">
        <f t="shared" ca="1" si="25"/>
        <v>coulsdon</v>
      </c>
      <c r="I38" s="18">
        <f t="shared" ca="1" si="26"/>
        <v>4</v>
      </c>
      <c r="J38" s="18">
        <f t="shared" ca="1" si="27"/>
        <v>4</v>
      </c>
      <c r="K38" s="18">
        <f t="shared" ca="1" si="28"/>
        <v>4</v>
      </c>
      <c r="L38" s="18">
        <f t="shared" ca="1" si="14"/>
        <v>0</v>
      </c>
      <c r="M38" s="18" t="str">
        <f t="shared" ca="1" si="29"/>
        <v>new cross</v>
      </c>
      <c r="N38" s="18">
        <f t="shared" ca="1" si="30"/>
        <v>4</v>
      </c>
      <c r="O38" s="18">
        <f t="shared" ca="1" si="31"/>
        <v>0</v>
      </c>
      <c r="P38" s="18">
        <f t="shared" ca="1" si="32"/>
        <v>16</v>
      </c>
      <c r="Q38" s="81"/>
      <c r="R38" s="23">
        <f>RANK(Z38,$Z$3:$Z$111)+COUNTIF(Z38:Z$111,Z38)-1</f>
        <v>28</v>
      </c>
      <c r="S38" s="35">
        <f ca="1">RANK(AO38,$AO$3:$AO$111)+COUNTIF(AO38:AO$111,AO38)-1</f>
        <v>88</v>
      </c>
      <c r="T38" s="23">
        <f ca="1">RANK(W38,$W$3:$W$111)+COUNTIF(W38:W$111,W38)-1</f>
        <v>39</v>
      </c>
      <c r="U38" s="23">
        <f ca="1">RANK(X38,$X$3:$X$111)+COUNTIF(X38:X$111,X38)-1</f>
        <v>42</v>
      </c>
      <c r="V38" s="71" t="s">
        <v>510</v>
      </c>
      <c r="W38" s="23">
        <f t="shared" ca="1" si="15"/>
        <v>3</v>
      </c>
      <c r="X38" s="23">
        <f t="shared" ca="1" si="16"/>
        <v>3</v>
      </c>
      <c r="Y38" s="24">
        <f t="shared" ca="1" si="17"/>
        <v>0</v>
      </c>
      <c r="Z38" s="25">
        <f>SUMIF('r'!G$4:G$535,$V38,'r'!$C$4:$C$535)</f>
        <v>3</v>
      </c>
      <c r="AA38" s="23">
        <f ca="1">SUMIF('r'!H$4:H$538,$V38,'r'!$C$4:$C$535)</f>
        <v>0</v>
      </c>
      <c r="AB38" s="23">
        <f ca="1">SUMIF('r'!I$4:I$539,$V38,'r'!$C$4:$C$535)</f>
        <v>0</v>
      </c>
      <c r="AC38" s="23">
        <f ca="1">SUMIF('r'!J$4:J$539,$V38,'r'!$C$4:$C$535)</f>
        <v>0</v>
      </c>
      <c r="AD38" s="23">
        <f ca="1">SUMIF('r'!K$4:K$540,$V38,'r'!$C$4:$C$535)</f>
        <v>0</v>
      </c>
      <c r="AE38" s="23">
        <f ca="1">SUMIF('r'!L$4:L$541,$V38,'r'!$C$4:$C$535)</f>
        <v>0</v>
      </c>
      <c r="AF38" s="23"/>
      <c r="AG38" s="27">
        <f>SUMIF('r'!G$4:G$535,$V38,'r'!$D$4:$D$535)</f>
        <v>3</v>
      </c>
      <c r="AH38" s="23">
        <f ca="1">SUMIF('r'!H$4:H$538,$V38,'r'!$D$4:$D$535)</f>
        <v>0</v>
      </c>
      <c r="AI38" s="23">
        <f ca="1">SUMIF('r'!I$4:I$539,$V38,'r'!$D$4:$D$535)</f>
        <v>0</v>
      </c>
      <c r="AJ38" s="23">
        <f ca="1">SUMIF('r'!J$4:J$539,$V38,'r'!$D$4:$D$535)</f>
        <v>0</v>
      </c>
      <c r="AK38" s="23">
        <f ca="1">SUMIF('r'!K$4:K$540,$V38,'r'!$D$4:$D$535)</f>
        <v>0</v>
      </c>
      <c r="AL38" s="23">
        <f ca="1">SUMIF('r'!L$4:L$541,$V38,'r'!$D$4:$D$535)</f>
        <v>0</v>
      </c>
      <c r="AM38" s="25"/>
      <c r="AN38" s="23"/>
      <c r="AO38" s="23">
        <f t="shared" ca="1" si="18"/>
        <v>0</v>
      </c>
      <c r="AP38" s="36">
        <f t="shared" ca="1" si="19"/>
        <v>0</v>
      </c>
    </row>
    <row r="39" spans="1:42" ht="12.75" customHeight="1" x14ac:dyDescent="0.2">
      <c r="A39" s="19">
        <v>37</v>
      </c>
      <c r="B39" s="18" t="str">
        <f t="shared" si="20"/>
        <v>shepherds bush</v>
      </c>
      <c r="C39" s="18">
        <f t="shared" si="21"/>
        <v>2</v>
      </c>
      <c r="D39" s="18">
        <f t="shared" ca="1" si="22"/>
        <v>2</v>
      </c>
      <c r="E39" s="18">
        <f t="shared" ca="1" si="23"/>
        <v>21</v>
      </c>
      <c r="F39" s="18">
        <f t="shared" ca="1" si="13"/>
        <v>19</v>
      </c>
      <c r="G39" s="2">
        <f t="shared" ca="1" si="24"/>
        <v>0</v>
      </c>
      <c r="H39" s="18" t="str">
        <f t="shared" ca="1" si="25"/>
        <v>bexleyheath</v>
      </c>
      <c r="I39" s="18">
        <f t="shared" ca="1" si="26"/>
        <v>4</v>
      </c>
      <c r="J39" s="18">
        <f t="shared" ca="1" si="27"/>
        <v>4</v>
      </c>
      <c r="K39" s="18">
        <f t="shared" ca="1" si="28"/>
        <v>4</v>
      </c>
      <c r="L39" s="18">
        <f t="shared" ca="1" si="14"/>
        <v>0</v>
      </c>
      <c r="M39" s="18" t="str">
        <f t="shared" ca="1" si="29"/>
        <v>hainalt</v>
      </c>
      <c r="N39" s="18">
        <f t="shared" ca="1" si="30"/>
        <v>4</v>
      </c>
      <c r="O39" s="18">
        <f t="shared" ca="1" si="31"/>
        <v>0</v>
      </c>
      <c r="P39" s="18">
        <f t="shared" ca="1" si="32"/>
        <v>16</v>
      </c>
      <c r="Q39" s="80"/>
      <c r="R39" s="23">
        <f>RANK(Z39,$Z$3:$Z$111)+COUNTIF(Z39:Z$111,Z39)-1</f>
        <v>27</v>
      </c>
      <c r="S39" s="35">
        <f ca="1">RANK(AO39,$AO$3:$AO$111)+COUNTIF(AO39:AO$111,AO39)-1</f>
        <v>87</v>
      </c>
      <c r="T39" s="23">
        <f ca="1">RANK(W39,$W$3:$W$111)+COUNTIF(W39:W$111,W39)-1</f>
        <v>38</v>
      </c>
      <c r="U39" s="23">
        <f ca="1">RANK(X39,$X$3:$X$111)+COUNTIF(X39:X$111,X39)-1</f>
        <v>41</v>
      </c>
      <c r="V39" s="71" t="s">
        <v>175</v>
      </c>
      <c r="W39" s="23">
        <f t="shared" ca="1" si="15"/>
        <v>3</v>
      </c>
      <c r="X39" s="23">
        <f t="shared" ca="1" si="16"/>
        <v>3</v>
      </c>
      <c r="Y39" s="24">
        <f t="shared" ca="1" si="17"/>
        <v>0</v>
      </c>
      <c r="Z39" s="25">
        <f>SUMIF('r'!G$4:G$535,$V39,'r'!$C$4:$C$535)</f>
        <v>3</v>
      </c>
      <c r="AA39" s="23">
        <f ca="1">SUMIF('r'!H$4:H$538,$V39,'r'!$C$4:$C$535)</f>
        <v>0</v>
      </c>
      <c r="AB39" s="23">
        <f ca="1">SUMIF('r'!I$4:I$539,$V39,'r'!$C$4:$C$535)</f>
        <v>0</v>
      </c>
      <c r="AC39" s="23">
        <f ca="1">SUMIF('r'!J$4:J$539,$V39,'r'!$C$4:$C$535)</f>
        <v>0</v>
      </c>
      <c r="AD39" s="23">
        <f ca="1">SUMIF('r'!K$4:K$540,$V39,'r'!$C$4:$C$535)</f>
        <v>0</v>
      </c>
      <c r="AE39" s="23">
        <f ca="1">SUMIF('r'!L$4:L$541,$V39,'r'!$C$4:$C$535)</f>
        <v>0</v>
      </c>
      <c r="AF39" s="23"/>
      <c r="AG39" s="27">
        <f>SUMIF('r'!G$4:G$535,$V39,'r'!$D$4:$D$535)</f>
        <v>3</v>
      </c>
      <c r="AH39" s="23">
        <f ca="1">SUMIF('r'!H$4:H$538,$V39,'r'!$D$4:$D$535)</f>
        <v>0</v>
      </c>
      <c r="AI39" s="23">
        <f ca="1">SUMIF('r'!I$4:I$539,$V39,'r'!$D$4:$D$535)</f>
        <v>0</v>
      </c>
      <c r="AJ39" s="23">
        <f ca="1">SUMIF('r'!J$4:J$539,$V39,'r'!$D$4:$D$535)</f>
        <v>0</v>
      </c>
      <c r="AK39" s="23">
        <f ca="1">SUMIF('r'!K$4:K$540,$V39,'r'!$D$4:$D$535)</f>
        <v>0</v>
      </c>
      <c r="AL39" s="23">
        <f ca="1">SUMIF('r'!L$4:L$541,$V39,'r'!$D$4:$D$535)</f>
        <v>0</v>
      </c>
      <c r="AM39" s="25"/>
      <c r="AN39" s="23"/>
      <c r="AO39" s="23">
        <f t="shared" ca="1" si="18"/>
        <v>0</v>
      </c>
      <c r="AP39" s="36">
        <f t="shared" ca="1" si="19"/>
        <v>0</v>
      </c>
    </row>
    <row r="40" spans="1:42" ht="12.75" customHeight="1" x14ac:dyDescent="0.2">
      <c r="A40" s="19">
        <v>38</v>
      </c>
      <c r="B40" s="18" t="str">
        <f t="shared" si="20"/>
        <v>morden</v>
      </c>
      <c r="C40" s="18">
        <f t="shared" si="21"/>
        <v>2</v>
      </c>
      <c r="D40" s="18">
        <f t="shared" ca="1" si="22"/>
        <v>2</v>
      </c>
      <c r="E40" s="18">
        <f t="shared" ca="1" si="23"/>
        <v>2</v>
      </c>
      <c r="F40" s="18">
        <f t="shared" ca="1" si="13"/>
        <v>0</v>
      </c>
      <c r="G40" s="2">
        <f t="shared" ca="1" si="24"/>
        <v>0</v>
      </c>
      <c r="H40" s="18" t="str">
        <f t="shared" ca="1" si="25"/>
        <v>putney bridge</v>
      </c>
      <c r="I40" s="18">
        <f t="shared" ca="1" si="26"/>
        <v>3</v>
      </c>
      <c r="J40" s="18">
        <f t="shared" ca="1" si="27"/>
        <v>3</v>
      </c>
      <c r="K40" s="18">
        <f t="shared" ca="1" si="28"/>
        <v>3</v>
      </c>
      <c r="L40" s="18">
        <f t="shared" ca="1" si="14"/>
        <v>0</v>
      </c>
      <c r="M40" s="18" t="str">
        <f t="shared" ca="1" si="29"/>
        <v>feltham</v>
      </c>
      <c r="N40" s="18">
        <f t="shared" ca="1" si="30"/>
        <v>4</v>
      </c>
      <c r="O40" s="18">
        <f t="shared" ca="1" si="31"/>
        <v>0</v>
      </c>
      <c r="P40" s="18">
        <f t="shared" ca="1" si="32"/>
        <v>16</v>
      </c>
      <c r="Q40" s="80"/>
      <c r="R40" s="23">
        <f>RANK(Z40,$Z$3:$Z$111)+COUNTIF(Z40:Z$111,Z40)-1</f>
        <v>9</v>
      </c>
      <c r="S40" s="35">
        <f ca="1">RANK(AO40,$AO$3:$AO$111)+COUNTIF(AO40:AO$111,AO40)-1</f>
        <v>86</v>
      </c>
      <c r="T40" s="23">
        <f ca="1">RANK(W40,$W$3:$W$111)+COUNTIF(W40:W$111,W40)-1</f>
        <v>21</v>
      </c>
      <c r="U40" s="23">
        <f ca="1">RANK(X40,$X$3:$X$111)+COUNTIF(X40:X$111,X40)-1</f>
        <v>26</v>
      </c>
      <c r="V40" s="71" t="s">
        <v>550</v>
      </c>
      <c r="W40" s="23">
        <f t="shared" ca="1" si="15"/>
        <v>7</v>
      </c>
      <c r="X40" s="23">
        <f t="shared" ca="1" si="16"/>
        <v>7</v>
      </c>
      <c r="Y40" s="24">
        <f t="shared" ca="1" si="17"/>
        <v>0</v>
      </c>
      <c r="Z40" s="25">
        <f>SUMIF('r'!G$4:G$535,$V40,'r'!$C$4:$C$535)</f>
        <v>7</v>
      </c>
      <c r="AA40" s="23">
        <f ca="1">SUMIF('r'!H$4:H$538,$V40,'r'!$C$4:$C$535)</f>
        <v>0</v>
      </c>
      <c r="AB40" s="23">
        <f ca="1">SUMIF('r'!I$4:I$539,$V40,'r'!$C$4:$C$535)</f>
        <v>0</v>
      </c>
      <c r="AC40" s="23">
        <f ca="1">SUMIF('r'!J$4:J$539,$V40,'r'!$C$4:$C$535)</f>
        <v>0</v>
      </c>
      <c r="AD40" s="23">
        <f ca="1">SUMIF('r'!K$4:K$540,$V40,'r'!$C$4:$C$535)</f>
        <v>0</v>
      </c>
      <c r="AE40" s="23">
        <f ca="1">SUMIF('r'!L$4:L$541,$V40,'r'!$C$4:$C$535)</f>
        <v>0</v>
      </c>
      <c r="AF40" s="23"/>
      <c r="AG40" s="27">
        <f>SUMIF('r'!G$4:G$535,$V40,'r'!$D$4:$D$535)</f>
        <v>7</v>
      </c>
      <c r="AH40" s="23">
        <f ca="1">SUMIF('r'!H$4:H$538,$V40,'r'!$D$4:$D$535)</f>
        <v>0</v>
      </c>
      <c r="AI40" s="23">
        <f ca="1">SUMIF('r'!I$4:I$539,$V40,'r'!$D$4:$D$535)</f>
        <v>0</v>
      </c>
      <c r="AJ40" s="23">
        <f ca="1">SUMIF('r'!J$4:J$539,$V40,'r'!$D$4:$D$535)</f>
        <v>0</v>
      </c>
      <c r="AK40" s="23">
        <f ca="1">SUMIF('r'!K$4:K$540,$V40,'r'!$D$4:$D$535)</f>
        <v>0</v>
      </c>
      <c r="AL40" s="23">
        <f ca="1">SUMIF('r'!L$4:L$541,$V40,'r'!$D$4:$D$535)</f>
        <v>0</v>
      </c>
      <c r="AM40" s="25"/>
      <c r="AN40" s="23"/>
      <c r="AO40" s="23">
        <f t="shared" ca="1" si="18"/>
        <v>0</v>
      </c>
      <c r="AP40" s="36">
        <f t="shared" ca="1" si="19"/>
        <v>0</v>
      </c>
    </row>
    <row r="41" spans="1:42" ht="12.75" customHeight="1" x14ac:dyDescent="0.2">
      <c r="A41" s="19">
        <v>39</v>
      </c>
      <c r="B41" s="18" t="str">
        <f t="shared" si="20"/>
        <v>leytonstone high street</v>
      </c>
      <c r="C41" s="18">
        <f t="shared" si="21"/>
        <v>2</v>
      </c>
      <c r="D41" s="18">
        <f t="shared" ca="1" si="22"/>
        <v>2</v>
      </c>
      <c r="E41" s="18">
        <f t="shared" ca="1" si="23"/>
        <v>2</v>
      </c>
      <c r="F41" s="18">
        <f t="shared" ca="1" si="13"/>
        <v>0</v>
      </c>
      <c r="G41" s="2">
        <f t="shared" ca="1" si="24"/>
        <v>0</v>
      </c>
      <c r="H41" s="18" t="str">
        <f t="shared" ca="1" si="25"/>
        <v>orpington</v>
      </c>
      <c r="I41" s="18">
        <f t="shared" ca="1" si="26"/>
        <v>3</v>
      </c>
      <c r="J41" s="18">
        <f t="shared" ca="1" si="27"/>
        <v>3</v>
      </c>
      <c r="K41" s="18">
        <f t="shared" ca="1" si="28"/>
        <v>3</v>
      </c>
      <c r="L41" s="18">
        <f t="shared" ca="1" si="14"/>
        <v>0</v>
      </c>
      <c r="M41" s="18" t="str">
        <f t="shared" ca="1" si="29"/>
        <v>coulsdon</v>
      </c>
      <c r="N41" s="18">
        <f t="shared" ca="1" si="30"/>
        <v>4</v>
      </c>
      <c r="O41" s="18">
        <f t="shared" ca="1" si="31"/>
        <v>0</v>
      </c>
      <c r="P41" s="18">
        <f t="shared" ca="1" si="32"/>
        <v>16</v>
      </c>
      <c r="Q41" s="81"/>
      <c r="R41" s="23">
        <f>RANK(Z41,$Z$3:$Z$111)+COUNTIF(Z41:Z$111,Z41)-1</f>
        <v>45</v>
      </c>
      <c r="S41" s="35">
        <f ca="1">RANK(AO41,$AO$3:$AO$111)+COUNTIF(AO41:AO$111,AO41)-1</f>
        <v>85</v>
      </c>
      <c r="T41" s="23">
        <f ca="1">RANK(W41,$W$3:$W$111)+COUNTIF(W41:W$111,W41)-1</f>
        <v>30</v>
      </c>
      <c r="U41" s="23">
        <f ca="1">RANK(X41,$X$3:$X$111)+COUNTIF(X41:X$111,X41)-1</f>
        <v>35</v>
      </c>
      <c r="V41" s="71" t="s">
        <v>180</v>
      </c>
      <c r="W41" s="23">
        <f t="shared" ca="1" si="15"/>
        <v>4</v>
      </c>
      <c r="X41" s="23">
        <f t="shared" ca="1" si="16"/>
        <v>4</v>
      </c>
      <c r="Y41" s="24">
        <f t="shared" ca="1" si="17"/>
        <v>0</v>
      </c>
      <c r="Z41" s="25">
        <f>SUMIF('r'!G$4:G$535,$V41,'r'!$C$4:$C$535)</f>
        <v>1</v>
      </c>
      <c r="AA41" s="23">
        <f ca="1">SUMIF('r'!H$4:H$538,$V41,'r'!$C$4:$C$535)</f>
        <v>3</v>
      </c>
      <c r="AB41" s="23">
        <f ca="1">SUMIF('r'!I$4:I$539,$V41,'r'!$C$4:$C$535)</f>
        <v>0</v>
      </c>
      <c r="AC41" s="23">
        <f ca="1">SUMIF('r'!J$4:J$539,$V41,'r'!$C$4:$C$535)</f>
        <v>0</v>
      </c>
      <c r="AD41" s="23">
        <f ca="1">SUMIF('r'!K$4:K$540,$V41,'r'!$C$4:$C$535)</f>
        <v>0</v>
      </c>
      <c r="AE41" s="23">
        <f ca="1">SUMIF('r'!L$4:L$541,$V41,'r'!$C$4:$C$535)</f>
        <v>0</v>
      </c>
      <c r="AF41" s="23"/>
      <c r="AG41" s="27">
        <f>SUMIF('r'!G$4:G$535,$V41,'r'!$D$4:$D$535)</f>
        <v>1</v>
      </c>
      <c r="AH41" s="23">
        <f ca="1">SUMIF('r'!H$4:H$538,$V41,'r'!$D$4:$D$535)</f>
        <v>3</v>
      </c>
      <c r="AI41" s="23">
        <f ca="1">SUMIF('r'!I$4:I$539,$V41,'r'!$D$4:$D$535)</f>
        <v>0</v>
      </c>
      <c r="AJ41" s="23">
        <f ca="1">SUMIF('r'!J$4:J$539,$V41,'r'!$D$4:$D$535)</f>
        <v>0</v>
      </c>
      <c r="AK41" s="23">
        <f ca="1">SUMIF('r'!K$4:K$540,$V41,'r'!$D$4:$D$535)</f>
        <v>0</v>
      </c>
      <c r="AL41" s="23">
        <f ca="1">SUMIF('r'!L$4:L$541,$V41,'r'!$D$4:$D$535)</f>
        <v>0</v>
      </c>
      <c r="AM41" s="25"/>
      <c r="AN41" s="23"/>
      <c r="AO41" s="23">
        <f t="shared" ca="1" si="18"/>
        <v>0</v>
      </c>
      <c r="AP41" s="36">
        <f t="shared" ca="1" si="19"/>
        <v>0</v>
      </c>
    </row>
    <row r="42" spans="1:42" ht="12.75" customHeight="1" x14ac:dyDescent="0.2">
      <c r="A42" s="19">
        <v>40</v>
      </c>
      <c r="B42" s="18" t="str">
        <f t="shared" si="20"/>
        <v>feltham</v>
      </c>
      <c r="C42" s="18">
        <f t="shared" si="21"/>
        <v>2</v>
      </c>
      <c r="D42" s="18">
        <f t="shared" ca="1" si="22"/>
        <v>4</v>
      </c>
      <c r="E42" s="18">
        <f t="shared" ca="1" si="23"/>
        <v>4</v>
      </c>
      <c r="F42" s="18">
        <f t="shared" ca="1" si="13"/>
        <v>0</v>
      </c>
      <c r="G42" s="2">
        <f t="shared" ca="1" si="24"/>
        <v>0</v>
      </c>
      <c r="H42" s="18" t="str">
        <f t="shared" ca="1" si="25"/>
        <v>erith</v>
      </c>
      <c r="I42" s="18">
        <f t="shared" ca="1" si="26"/>
        <v>3</v>
      </c>
      <c r="J42" s="18">
        <f t="shared" ca="1" si="27"/>
        <v>2</v>
      </c>
      <c r="K42" s="18">
        <f t="shared" ca="1" si="28"/>
        <v>3</v>
      </c>
      <c r="L42" s="18">
        <f t="shared" ca="1" si="14"/>
        <v>0</v>
      </c>
      <c r="M42" s="18" t="str">
        <f t="shared" ca="1" si="29"/>
        <v>bexleyheath</v>
      </c>
      <c r="N42" s="18">
        <f t="shared" ca="1" si="30"/>
        <v>4</v>
      </c>
      <c r="O42" s="18">
        <f t="shared" ca="1" si="31"/>
        <v>0</v>
      </c>
      <c r="P42" s="18">
        <f t="shared" ca="1" si="32"/>
        <v>16</v>
      </c>
      <c r="Q42" s="80"/>
      <c r="R42" s="23">
        <f>RANK(Z42,$Z$3:$Z$111)+COUNTIF(Z42:Z$111,Z42)-1</f>
        <v>37</v>
      </c>
      <c r="S42" s="35">
        <f ca="1">RANK(AO42,$AO$3:$AO$111)+COUNTIF(AO42:AO$111,AO42)-1</f>
        <v>8</v>
      </c>
      <c r="T42" s="23">
        <f ca="1">RANK(W42,$W$3:$W$111)+COUNTIF(W42:W$111,W42)-1</f>
        <v>43</v>
      </c>
      <c r="U42" s="23">
        <f ca="1">RANK(X42,$X$3:$X$111)+COUNTIF(X42:X$111,X42)-1</f>
        <v>14</v>
      </c>
      <c r="V42" s="71" t="s">
        <v>74</v>
      </c>
      <c r="W42" s="23">
        <f t="shared" ca="1" si="15"/>
        <v>2</v>
      </c>
      <c r="X42" s="23">
        <f t="shared" ca="1" si="16"/>
        <v>21</v>
      </c>
      <c r="Y42" s="24">
        <f t="shared" ca="1" si="17"/>
        <v>19</v>
      </c>
      <c r="Z42" s="25">
        <f>SUMIF('r'!G$4:G$535,$V42,'r'!$C$4:$C$535)</f>
        <v>2</v>
      </c>
      <c r="AA42" s="23">
        <f ca="1">SUMIF('r'!H$4:H$538,$V42,'r'!$C$4:$C$535)</f>
        <v>0</v>
      </c>
      <c r="AB42" s="23">
        <f ca="1">SUMIF('r'!I$4:I$539,$V42,'r'!$C$4:$C$535)</f>
        <v>0</v>
      </c>
      <c r="AC42" s="23">
        <f ca="1">SUMIF('r'!J$4:J$539,$V42,'r'!$C$4:$C$535)</f>
        <v>0</v>
      </c>
      <c r="AD42" s="23">
        <f ca="1">SUMIF('r'!K$4:K$540,$V42,'r'!$C$4:$C$535)</f>
        <v>0</v>
      </c>
      <c r="AE42" s="23">
        <f ca="1">SUMIF('r'!L$4:L$541,$V42,'r'!$C$4:$C$535)</f>
        <v>0</v>
      </c>
      <c r="AF42" s="23"/>
      <c r="AG42" s="27">
        <f>SUMIF('r'!G$4:G$535,$V42,'r'!$D$4:$D$535)</f>
        <v>20</v>
      </c>
      <c r="AH42" s="23">
        <f ca="1">SUMIF('r'!H$4:H$538,$V42,'r'!$D$4:$D$535)</f>
        <v>1</v>
      </c>
      <c r="AI42" s="23">
        <f ca="1">SUMIF('r'!I$4:I$539,$V42,'r'!$D$4:$D$535)</f>
        <v>0</v>
      </c>
      <c r="AJ42" s="23">
        <f ca="1">SUMIF('r'!J$4:J$539,$V42,'r'!$D$4:$D$535)</f>
        <v>0</v>
      </c>
      <c r="AK42" s="23">
        <f ca="1">SUMIF('r'!K$4:K$540,$V42,'r'!$D$4:$D$535)</f>
        <v>0</v>
      </c>
      <c r="AL42" s="23">
        <f ca="1">SUMIF('r'!L$4:L$541,$V42,'r'!$D$4:$D$535)</f>
        <v>0</v>
      </c>
      <c r="AM42" s="25"/>
      <c r="AN42" s="23"/>
      <c r="AO42" s="23">
        <f t="shared" ca="1" si="18"/>
        <v>19</v>
      </c>
      <c r="AP42" s="36">
        <f t="shared" ca="1" si="19"/>
        <v>0</v>
      </c>
    </row>
    <row r="43" spans="1:42" ht="12.75" customHeight="1" x14ac:dyDescent="0.2">
      <c r="A43" s="20">
        <v>41</v>
      </c>
      <c r="B43" s="18" t="str">
        <f t="shared" si="20"/>
        <v>erith</v>
      </c>
      <c r="C43" s="18">
        <f t="shared" si="21"/>
        <v>2</v>
      </c>
      <c r="D43" s="18">
        <f t="shared" ca="1" si="22"/>
        <v>3</v>
      </c>
      <c r="E43" s="18">
        <f t="shared" ca="1" si="23"/>
        <v>3</v>
      </c>
      <c r="F43" s="18">
        <f t="shared" ca="1" si="13"/>
        <v>0</v>
      </c>
      <c r="G43" s="2">
        <f t="shared" ca="1" si="24"/>
        <v>0</v>
      </c>
      <c r="H43" s="18" t="str">
        <f t="shared" ca="1" si="25"/>
        <v>commercial</v>
      </c>
      <c r="I43" s="18">
        <f t="shared" ca="1" si="26"/>
        <v>3</v>
      </c>
      <c r="J43" s="18">
        <f t="shared" ca="1" si="27"/>
        <v>3</v>
      </c>
      <c r="K43" s="18">
        <f t="shared" ca="1" si="28"/>
        <v>3</v>
      </c>
      <c r="L43" s="18">
        <f t="shared" ca="1" si="14"/>
        <v>0</v>
      </c>
      <c r="M43" s="18" t="str">
        <f t="shared" ca="1" si="29"/>
        <v>putney bridge</v>
      </c>
      <c r="N43" s="18">
        <f t="shared" ca="1" si="30"/>
        <v>3</v>
      </c>
      <c r="O43" s="18">
        <f t="shared" ca="1" si="31"/>
        <v>0</v>
      </c>
      <c r="P43" s="18">
        <f t="shared" ca="1" si="32"/>
        <v>16</v>
      </c>
      <c r="Q43" s="80"/>
      <c r="R43" s="23">
        <f>RANK(Z43,$Z$3:$Z$111)+COUNTIF(Z43:Z$111,Z43)-1</f>
        <v>26</v>
      </c>
      <c r="S43" s="35">
        <f ca="1">RANK(AO43,$AO$3:$AO$111)+COUNTIF(AO43:AO$111,AO43)-1</f>
        <v>84</v>
      </c>
      <c r="T43" s="23">
        <f ca="1">RANK(W43,$W$3:$W$111)+COUNTIF(W43:W$111,W43)-1</f>
        <v>24</v>
      </c>
      <c r="U43" s="23">
        <f ca="1">RANK(X43,$X$3:$X$111)+COUNTIF(X43:X$111,X43)-1</f>
        <v>30</v>
      </c>
      <c r="V43" s="71" t="s">
        <v>83</v>
      </c>
      <c r="W43" s="23">
        <f t="shared" ca="1" si="15"/>
        <v>5</v>
      </c>
      <c r="X43" s="23">
        <f t="shared" ca="1" si="16"/>
        <v>5</v>
      </c>
      <c r="Y43" s="24">
        <f t="shared" ca="1" si="17"/>
        <v>0</v>
      </c>
      <c r="Z43" s="25">
        <f>SUMIF('r'!G$4:G$535,$V43,'r'!$C$4:$C$535)</f>
        <v>3</v>
      </c>
      <c r="AA43" s="23">
        <f ca="1">SUMIF('r'!H$4:H$538,$V43,'r'!$C$4:$C$535)</f>
        <v>2</v>
      </c>
      <c r="AB43" s="23">
        <f ca="1">SUMIF('r'!I$4:I$539,$V43,'r'!$C$4:$C$535)</f>
        <v>0</v>
      </c>
      <c r="AC43" s="23">
        <f ca="1">SUMIF('r'!J$4:J$539,$V43,'r'!$C$4:$C$535)</f>
        <v>0</v>
      </c>
      <c r="AD43" s="23">
        <f ca="1">SUMIF('r'!K$4:K$540,$V43,'r'!$C$4:$C$535)</f>
        <v>0</v>
      </c>
      <c r="AE43" s="23">
        <f ca="1">SUMIF('r'!L$4:L$541,$V43,'r'!$C$4:$C$535)</f>
        <v>0</v>
      </c>
      <c r="AF43" s="23"/>
      <c r="AG43" s="27">
        <f>SUMIF('r'!G$4:G$535,$V43,'r'!$D$4:$D$535)</f>
        <v>3</v>
      </c>
      <c r="AH43" s="23">
        <f ca="1">SUMIF('r'!H$4:H$538,$V43,'r'!$D$4:$D$535)</f>
        <v>2</v>
      </c>
      <c r="AI43" s="23">
        <f ca="1">SUMIF('r'!I$4:I$539,$V43,'r'!$D$4:$D$535)</f>
        <v>0</v>
      </c>
      <c r="AJ43" s="23">
        <f ca="1">SUMIF('r'!J$4:J$539,$V43,'r'!$D$4:$D$535)</f>
        <v>0</v>
      </c>
      <c r="AK43" s="23">
        <f ca="1">SUMIF('r'!K$4:K$540,$V43,'r'!$D$4:$D$535)</f>
        <v>0</v>
      </c>
      <c r="AL43" s="23">
        <f ca="1">SUMIF('r'!L$4:L$541,$V43,'r'!$D$4:$D$535)</f>
        <v>0</v>
      </c>
      <c r="AM43" s="25"/>
      <c r="AN43" s="23"/>
      <c r="AO43" s="23">
        <f t="shared" ca="1" si="18"/>
        <v>0</v>
      </c>
      <c r="AP43" s="36">
        <f t="shared" ca="1" si="19"/>
        <v>0</v>
      </c>
    </row>
    <row r="44" spans="1:42" ht="12.75" customHeight="1" x14ac:dyDescent="0.2">
      <c r="A44" s="19">
        <v>42</v>
      </c>
      <c r="B44" s="18" t="str">
        <f t="shared" si="20"/>
        <v>chingford</v>
      </c>
      <c r="C44" s="18">
        <f t="shared" si="21"/>
        <v>2</v>
      </c>
      <c r="D44" s="18">
        <f t="shared" ca="1" si="22"/>
        <v>2</v>
      </c>
      <c r="E44" s="18">
        <f t="shared" ca="1" si="23"/>
        <v>3</v>
      </c>
      <c r="F44" s="18">
        <f t="shared" ca="1" si="13"/>
        <v>1</v>
      </c>
      <c r="G44" s="2">
        <f t="shared" ca="1" si="24"/>
        <v>0</v>
      </c>
      <c r="H44" s="18" t="str">
        <f t="shared" ca="1" si="25"/>
        <v>tooting broadway</v>
      </c>
      <c r="I44" s="18">
        <f t="shared" ca="1" si="26"/>
        <v>2</v>
      </c>
      <c r="J44" s="18">
        <f t="shared" ca="1" si="27"/>
        <v>2</v>
      </c>
      <c r="K44" s="18">
        <f t="shared" ca="1" si="28"/>
        <v>2</v>
      </c>
      <c r="L44" s="18">
        <f t="shared" ca="1" si="14"/>
        <v>0</v>
      </c>
      <c r="M44" s="18" t="str">
        <f t="shared" ca="1" si="29"/>
        <v>orpington</v>
      </c>
      <c r="N44" s="18">
        <f t="shared" ca="1" si="30"/>
        <v>3</v>
      </c>
      <c r="O44" s="18">
        <f t="shared" ca="1" si="31"/>
        <v>0</v>
      </c>
      <c r="P44" s="18">
        <f t="shared" ca="1" si="32"/>
        <v>16</v>
      </c>
      <c r="Q44" s="80"/>
      <c r="R44" s="23">
        <f>RANK(Z44,$Z$3:$Z$111)+COUNTIF(Z44:Z$111,Z44)-1</f>
        <v>6</v>
      </c>
      <c r="S44" s="35">
        <f ca="1">RANK(AO44,$AO$3:$AO$111)+COUNTIF(AO44:AO$111,AO44)-1</f>
        <v>3</v>
      </c>
      <c r="T44" s="23">
        <f ca="1">RANK(W44,$W$3:$W$111)+COUNTIF(W44:W$111,W44)-1</f>
        <v>12</v>
      </c>
      <c r="U44" s="23">
        <f ca="1">RANK(X44,$X$3:$X$111)+COUNTIF(X44:X$111,X44)-1</f>
        <v>4</v>
      </c>
      <c r="V44" s="71" t="s">
        <v>536</v>
      </c>
      <c r="W44" s="23">
        <f t="shared" ca="1" si="15"/>
        <v>12</v>
      </c>
      <c r="X44" s="23">
        <f t="shared" ca="1" si="16"/>
        <v>47</v>
      </c>
      <c r="Y44" s="24">
        <f t="shared" ca="1" si="17"/>
        <v>35</v>
      </c>
      <c r="Z44" s="25">
        <f>SUMIF('r'!G$4:G$535,$V44,'r'!$C$4:$C$535)</f>
        <v>12</v>
      </c>
      <c r="AA44" s="23">
        <f ca="1">SUMIF('r'!H$4:H$538,$V44,'r'!$C$4:$C$535)</f>
        <v>0</v>
      </c>
      <c r="AB44" s="23">
        <f ca="1">SUMIF('r'!I$4:I$539,$V44,'r'!$C$4:$C$535)</f>
        <v>0</v>
      </c>
      <c r="AC44" s="23">
        <f ca="1">SUMIF('r'!J$4:J$539,$V44,'r'!$C$4:$C$535)</f>
        <v>0</v>
      </c>
      <c r="AD44" s="23">
        <f ca="1">SUMIF('r'!K$4:K$540,$V44,'r'!$C$4:$C$535)</f>
        <v>0</v>
      </c>
      <c r="AE44" s="23">
        <f ca="1">SUMIF('r'!L$4:L$541,$V44,'r'!$C$4:$C$535)</f>
        <v>0</v>
      </c>
      <c r="AF44" s="23"/>
      <c r="AG44" s="27">
        <f>SUMIF('r'!G$4:G$535,$V44,'r'!$D$4:$D$535)</f>
        <v>47</v>
      </c>
      <c r="AH44" s="23">
        <f ca="1">SUMIF('r'!H$4:H$538,$V44,'r'!$D$4:$D$535)</f>
        <v>0</v>
      </c>
      <c r="AI44" s="23">
        <f ca="1">SUMIF('r'!I$4:I$539,$V44,'r'!$D$4:$D$535)</f>
        <v>0</v>
      </c>
      <c r="AJ44" s="23">
        <f ca="1">SUMIF('r'!J$4:J$539,$V44,'r'!$D$4:$D$535)</f>
        <v>0</v>
      </c>
      <c r="AK44" s="23">
        <f ca="1">SUMIF('r'!K$4:K$540,$V44,'r'!$D$4:$D$535)</f>
        <v>0</v>
      </c>
      <c r="AL44" s="23">
        <f ca="1">SUMIF('r'!L$4:L$541,$V44,'r'!$D$4:$D$535)</f>
        <v>0</v>
      </c>
      <c r="AM44" s="25"/>
      <c r="AN44" s="23"/>
      <c r="AO44" s="23">
        <f t="shared" ca="1" si="18"/>
        <v>35</v>
      </c>
      <c r="AP44" s="36">
        <f t="shared" ca="1" si="19"/>
        <v>0</v>
      </c>
    </row>
    <row r="45" spans="1:42" ht="12.75" customHeight="1" x14ac:dyDescent="0.2">
      <c r="A45" s="19">
        <v>43</v>
      </c>
      <c r="B45" s="18" t="str">
        <f t="shared" si="20"/>
        <v>bromley south</v>
      </c>
      <c r="C45" s="18">
        <f t="shared" si="21"/>
        <v>2</v>
      </c>
      <c r="D45" s="18">
        <f t="shared" ca="1" si="22"/>
        <v>2</v>
      </c>
      <c r="E45" s="18">
        <f t="shared" ca="1" si="23"/>
        <v>2</v>
      </c>
      <c r="F45" s="18">
        <f t="shared" ca="1" si="13"/>
        <v>0</v>
      </c>
      <c r="G45" s="2">
        <f t="shared" ca="1" si="24"/>
        <v>0</v>
      </c>
      <c r="H45" s="18" t="str">
        <f t="shared" ca="1" si="25"/>
        <v>shepherds bush</v>
      </c>
      <c r="I45" s="18">
        <f t="shared" ca="1" si="26"/>
        <v>2</v>
      </c>
      <c r="J45" s="18">
        <f t="shared" ca="1" si="27"/>
        <v>2</v>
      </c>
      <c r="K45" s="18">
        <f t="shared" ca="1" si="28"/>
        <v>21</v>
      </c>
      <c r="L45" s="18">
        <f t="shared" ca="1" si="14"/>
        <v>19</v>
      </c>
      <c r="M45" s="18" t="str">
        <f t="shared" ca="1" si="29"/>
        <v>erith</v>
      </c>
      <c r="N45" s="18">
        <f t="shared" ca="1" si="30"/>
        <v>3</v>
      </c>
      <c r="O45" s="18">
        <f t="shared" ca="1" si="31"/>
        <v>0</v>
      </c>
      <c r="P45" s="18">
        <f t="shared" ca="1" si="32"/>
        <v>16</v>
      </c>
      <c r="Q45" s="80"/>
      <c r="R45" s="23">
        <f>RANK(Z45,$Z$3:$Z$111)+COUNTIF(Z45:Z$111,Z45)-1</f>
        <v>36</v>
      </c>
      <c r="S45" s="35">
        <f ca="1">RANK(AO45,$AO$3:$AO$111)+COUNTIF(AO45:AO$111,AO45)-1</f>
        <v>83</v>
      </c>
      <c r="T45" s="23">
        <f ca="1">RANK(W45,$W$3:$W$111)+COUNTIF(W45:W$111,W45)-1</f>
        <v>42</v>
      </c>
      <c r="U45" s="23">
        <f ca="1">RANK(X45,$X$3:$X$111)+COUNTIF(X45:X$111,X45)-1</f>
        <v>46</v>
      </c>
      <c r="V45" s="71" t="s">
        <v>715</v>
      </c>
      <c r="W45" s="23">
        <f t="shared" ca="1" si="15"/>
        <v>2</v>
      </c>
      <c r="X45" s="23">
        <f t="shared" ca="1" si="16"/>
        <v>2</v>
      </c>
      <c r="Y45" s="24">
        <f t="shared" ca="1" si="17"/>
        <v>0</v>
      </c>
      <c r="Z45" s="25">
        <f>SUMIF('r'!G$4:G$535,$V45,'r'!$C$4:$C$535)</f>
        <v>2</v>
      </c>
      <c r="AA45" s="23">
        <f ca="1">SUMIF('r'!H$4:H$538,$V45,'r'!$C$4:$C$535)</f>
        <v>0</v>
      </c>
      <c r="AB45" s="23">
        <f ca="1">SUMIF('r'!I$4:I$539,$V45,'r'!$C$4:$C$535)</f>
        <v>0</v>
      </c>
      <c r="AC45" s="23">
        <f ca="1">SUMIF('r'!J$4:J$539,$V45,'r'!$C$4:$C$535)</f>
        <v>0</v>
      </c>
      <c r="AD45" s="23">
        <f ca="1">SUMIF('r'!K$4:K$540,$V45,'r'!$C$4:$C$535)</f>
        <v>0</v>
      </c>
      <c r="AE45" s="23">
        <f ca="1">SUMIF('r'!L$4:L$541,$V45,'r'!$C$4:$C$535)</f>
        <v>0</v>
      </c>
      <c r="AF45" s="23"/>
      <c r="AG45" s="27">
        <f>SUMIF('r'!G$4:G$535,$V45,'r'!$D$4:$D$535)</f>
        <v>2</v>
      </c>
      <c r="AH45" s="23">
        <f ca="1">SUMIF('r'!H$4:H$538,$V45,'r'!$D$4:$D$535)</f>
        <v>0</v>
      </c>
      <c r="AI45" s="23">
        <f ca="1">SUMIF('r'!I$4:I$539,$V45,'r'!$D$4:$D$535)</f>
        <v>0</v>
      </c>
      <c r="AJ45" s="23">
        <f ca="1">SUMIF('r'!J$4:J$539,$V45,'r'!$D$4:$D$535)</f>
        <v>0</v>
      </c>
      <c r="AK45" s="23">
        <f ca="1">SUMIF('r'!K$4:K$540,$V45,'r'!$D$4:$D$535)</f>
        <v>0</v>
      </c>
      <c r="AL45" s="23">
        <f ca="1">SUMIF('r'!L$4:L$541,$V45,'r'!$D$4:$D$535)</f>
        <v>0</v>
      </c>
      <c r="AM45" s="25"/>
      <c r="AN45" s="23"/>
      <c r="AO45" s="23">
        <f t="shared" ca="1" si="18"/>
        <v>0</v>
      </c>
      <c r="AP45" s="36">
        <f t="shared" ca="1" si="19"/>
        <v>0</v>
      </c>
    </row>
    <row r="46" spans="1:42" ht="12.75" customHeight="1" x14ac:dyDescent="0.2">
      <c r="A46" s="19">
        <v>44</v>
      </c>
      <c r="B46" s="18" t="str">
        <f t="shared" si="20"/>
        <v>archway</v>
      </c>
      <c r="C46" s="18">
        <f t="shared" si="21"/>
        <v>2</v>
      </c>
      <c r="D46" s="18">
        <f t="shared" ca="1" si="22"/>
        <v>2</v>
      </c>
      <c r="E46" s="18">
        <f t="shared" ca="1" si="23"/>
        <v>2</v>
      </c>
      <c r="F46" s="18">
        <f t="shared" ca="1" si="13"/>
        <v>0</v>
      </c>
      <c r="G46" s="2">
        <f t="shared" ca="1" si="24"/>
        <v>0</v>
      </c>
      <c r="H46" s="18" t="str">
        <f t="shared" ca="1" si="25"/>
        <v>morden</v>
      </c>
      <c r="I46" s="18">
        <f t="shared" ca="1" si="26"/>
        <v>2</v>
      </c>
      <c r="J46" s="18">
        <f t="shared" ca="1" si="27"/>
        <v>2</v>
      </c>
      <c r="K46" s="18">
        <f t="shared" ca="1" si="28"/>
        <v>2</v>
      </c>
      <c r="L46" s="18">
        <f t="shared" ca="1" si="14"/>
        <v>0</v>
      </c>
      <c r="M46" s="18" t="str">
        <f t="shared" ca="1" si="29"/>
        <v>commercial</v>
      </c>
      <c r="N46" s="18">
        <f t="shared" ca="1" si="30"/>
        <v>3</v>
      </c>
      <c r="O46" s="18">
        <f t="shared" ca="1" si="31"/>
        <v>0</v>
      </c>
      <c r="P46" s="18">
        <f t="shared" ca="1" si="32"/>
        <v>16</v>
      </c>
      <c r="Q46" s="80" t="s">
        <v>87</v>
      </c>
      <c r="R46" s="23">
        <f>RANK(Z46,$Z$3:$Z$111)+COUNTIF(Z46:Z$111,Z46)-1</f>
        <v>3</v>
      </c>
      <c r="S46" s="35">
        <f ca="1">RANK(AO46,$AO$3:$AO$111)+COUNTIF(AO46:AO$111,AO46)-1</f>
        <v>7</v>
      </c>
      <c r="T46" s="23">
        <f ca="1">RANK(W46,$W$3:$W$111)+COUNTIF(W46:W$111,W46)-1</f>
        <v>4</v>
      </c>
      <c r="U46" s="23">
        <f ca="1">RANK(X46,$X$3:$X$111)+COUNTIF(X46:X$111,X46)-1</f>
        <v>3</v>
      </c>
      <c r="V46" s="71" t="s">
        <v>155</v>
      </c>
      <c r="W46" s="23">
        <f t="shared" ca="1" si="15"/>
        <v>36</v>
      </c>
      <c r="X46" s="23">
        <f t="shared" ca="1" si="16"/>
        <v>55</v>
      </c>
      <c r="Y46" s="24">
        <f t="shared" ca="1" si="17"/>
        <v>19</v>
      </c>
      <c r="Z46" s="25">
        <f>SUMIF('r'!G$4:G$535,$V46,'r'!$C$4:$C$535)</f>
        <v>33</v>
      </c>
      <c r="AA46" s="23">
        <f ca="1">SUMIF('r'!H$4:H$538,$V46,'r'!$C$4:$C$535)</f>
        <v>3</v>
      </c>
      <c r="AB46" s="23">
        <f ca="1">SUMIF('r'!I$4:I$539,$V46,'r'!$C$4:$C$535)</f>
        <v>0</v>
      </c>
      <c r="AC46" s="23">
        <f ca="1">SUMIF('r'!J$4:J$539,$V46,'r'!$C$4:$C$535)</f>
        <v>0</v>
      </c>
      <c r="AD46" s="23">
        <f ca="1">SUMIF('r'!K$4:K$540,$V46,'r'!$C$4:$C$535)</f>
        <v>0</v>
      </c>
      <c r="AE46" s="23">
        <f ca="1">SUMIF('r'!L$4:L$541,$V46,'r'!$C$4:$C$535)</f>
        <v>0</v>
      </c>
      <c r="AF46" s="23"/>
      <c r="AG46" s="27">
        <f>SUMIF('r'!G$4:G$535,$V46,'r'!$D$4:$D$535)</f>
        <v>52</v>
      </c>
      <c r="AH46" s="23">
        <f ca="1">SUMIF('r'!H$4:H$538,$V46,'r'!$D$4:$D$535)</f>
        <v>3</v>
      </c>
      <c r="AI46" s="23">
        <f ca="1">SUMIF('r'!I$4:I$539,$V46,'r'!$D$4:$D$535)</f>
        <v>0</v>
      </c>
      <c r="AJ46" s="23">
        <f ca="1">SUMIF('r'!J$4:J$539,$V46,'r'!$D$4:$D$535)</f>
        <v>0</v>
      </c>
      <c r="AK46" s="23">
        <f ca="1">SUMIF('r'!K$4:K$540,$V46,'r'!$D$4:$D$535)</f>
        <v>0</v>
      </c>
      <c r="AL46" s="23">
        <f ca="1">SUMIF('r'!L$4:L$541,$V46,'r'!$D$4:$D$535)</f>
        <v>0</v>
      </c>
      <c r="AM46" s="25"/>
      <c r="AN46" s="23"/>
      <c r="AO46" s="23">
        <f t="shared" ca="1" si="18"/>
        <v>19</v>
      </c>
      <c r="AP46" s="36">
        <f t="shared" ca="1" si="19"/>
        <v>0</v>
      </c>
    </row>
    <row r="47" spans="1:42" ht="12.75" customHeight="1" x14ac:dyDescent="0.2">
      <c r="A47" s="19">
        <v>45</v>
      </c>
      <c r="B47" s="18" t="str">
        <f t="shared" si="20"/>
        <v>romford</v>
      </c>
      <c r="C47" s="18">
        <f t="shared" si="21"/>
        <v>1</v>
      </c>
      <c r="D47" s="18">
        <f t="shared" ca="1" si="22"/>
        <v>4</v>
      </c>
      <c r="E47" s="18">
        <f t="shared" ca="1" si="23"/>
        <v>4</v>
      </c>
      <c r="F47" s="18">
        <f t="shared" ca="1" si="13"/>
        <v>0</v>
      </c>
      <c r="G47" s="2">
        <f t="shared" ca="1" si="24"/>
        <v>0</v>
      </c>
      <c r="H47" s="18" t="str">
        <f t="shared" ca="1" si="25"/>
        <v>leytonstone high street</v>
      </c>
      <c r="I47" s="18">
        <f t="shared" ca="1" si="26"/>
        <v>2</v>
      </c>
      <c r="J47" s="18">
        <f t="shared" ca="1" si="27"/>
        <v>2</v>
      </c>
      <c r="K47" s="18">
        <f t="shared" ca="1" si="28"/>
        <v>2</v>
      </c>
      <c r="L47" s="18">
        <f t="shared" ca="1" si="14"/>
        <v>0</v>
      </c>
      <c r="M47" s="18" t="str">
        <f t="shared" ca="1" si="29"/>
        <v>chingford</v>
      </c>
      <c r="N47" s="18">
        <f t="shared" ca="1" si="30"/>
        <v>3</v>
      </c>
      <c r="O47" s="18">
        <f t="shared" ca="1" si="31"/>
        <v>0</v>
      </c>
      <c r="P47" s="18">
        <f t="shared" ca="1" si="32"/>
        <v>16</v>
      </c>
      <c r="Q47" s="80"/>
      <c r="R47" s="23">
        <f>RANK(Z47,$Z$3:$Z$111)+COUNTIF(Z47:Z$111,Z47)-1</f>
        <v>107</v>
      </c>
      <c r="S47" s="35">
        <f ca="1">RANK(AO47,$AO$3:$AO$111)+COUNTIF(AO47:AO$111,AO47)-1</f>
        <v>6</v>
      </c>
      <c r="T47" s="23">
        <f ca="1">RANK(W47,$W$3:$W$111)+COUNTIF(W47:W$111,W47)-1</f>
        <v>109</v>
      </c>
      <c r="U47" s="23">
        <f ca="1">RANK(X47,$X$3:$X$111)+COUNTIF(X47:X$111,X47)-1</f>
        <v>11</v>
      </c>
      <c r="V47" s="100" t="s">
        <v>146</v>
      </c>
      <c r="W47" s="23">
        <f t="shared" ca="1" si="15"/>
        <v>0</v>
      </c>
      <c r="X47" s="23">
        <f t="shared" ca="1" si="16"/>
        <v>29</v>
      </c>
      <c r="Y47" s="24">
        <f t="shared" ca="1" si="17"/>
        <v>29</v>
      </c>
      <c r="Z47" s="25">
        <f>SUMIF('r'!G$4:G$535,$V47,'r'!$C$4:$C$535)</f>
        <v>0</v>
      </c>
      <c r="AA47" s="23">
        <f ca="1">SUMIF('r'!H$4:H$538,$V47,'r'!$C$4:$C$535)</f>
        <v>0</v>
      </c>
      <c r="AB47" s="23">
        <f ca="1">SUMIF('r'!I$4:I$539,$V47,'r'!$C$4:$C$535)</f>
        <v>0</v>
      </c>
      <c r="AC47" s="23">
        <f ca="1">SUMIF('r'!J$4:J$539,$V47,'r'!$C$4:$C$535)</f>
        <v>0</v>
      </c>
      <c r="AD47" s="23">
        <f ca="1">SUMIF('r'!K$4:K$540,$V47,'r'!$C$4:$C$535)</f>
        <v>0</v>
      </c>
      <c r="AE47" s="23">
        <f ca="1">SUMIF('r'!L$4:L$541,$V47,'r'!$C$4:$C$535)</f>
        <v>0</v>
      </c>
      <c r="AF47" s="23"/>
      <c r="AG47" s="27">
        <f>SUMIF('r'!G$4:G$535,$V47,'r'!$D$4:$D$535)</f>
        <v>0</v>
      </c>
      <c r="AH47" s="23">
        <f ca="1">SUMIF('r'!H$4:H$538,$V47,'r'!$D$4:$D$535)</f>
        <v>29</v>
      </c>
      <c r="AI47" s="23">
        <f ca="1">SUMIF('r'!I$4:I$539,$V47,'r'!$D$4:$D$535)</f>
        <v>0</v>
      </c>
      <c r="AJ47" s="23">
        <f ca="1">SUMIF('r'!J$4:J$539,$V47,'r'!$D$4:$D$535)</f>
        <v>0</v>
      </c>
      <c r="AK47" s="23">
        <f ca="1">SUMIF('r'!K$4:K$540,$V47,'r'!$D$4:$D$535)</f>
        <v>0</v>
      </c>
      <c r="AL47" s="23">
        <f ca="1">SUMIF('r'!L$4:L$541,$V47,'r'!$D$4:$D$535)</f>
        <v>0</v>
      </c>
      <c r="AM47" s="25"/>
      <c r="AN47" s="23"/>
      <c r="AO47" s="23">
        <f t="shared" ca="1" si="18"/>
        <v>29</v>
      </c>
      <c r="AP47" s="36">
        <f t="shared" ca="1" si="19"/>
        <v>0</v>
      </c>
    </row>
    <row r="48" spans="1:42" ht="12.75" customHeight="1" x14ac:dyDescent="0.2">
      <c r="A48" s="19">
        <v>46</v>
      </c>
      <c r="B48" s="18" t="str">
        <f t="shared" si="20"/>
        <v>hainalt</v>
      </c>
      <c r="C48" s="18">
        <f t="shared" si="21"/>
        <v>1</v>
      </c>
      <c r="D48" s="18">
        <f t="shared" ca="1" si="22"/>
        <v>4</v>
      </c>
      <c r="E48" s="18">
        <f t="shared" ca="1" si="23"/>
        <v>4</v>
      </c>
      <c r="F48" s="18">
        <f t="shared" ca="1" si="13"/>
        <v>0</v>
      </c>
      <c r="G48" s="2">
        <f t="shared" ca="1" si="24"/>
        <v>0</v>
      </c>
      <c r="H48" s="18" t="str">
        <f t="shared" ca="1" si="25"/>
        <v>hammersmith</v>
      </c>
      <c r="I48" s="18">
        <f t="shared" ca="1" si="26"/>
        <v>2</v>
      </c>
      <c r="J48" s="18">
        <f t="shared" ca="1" si="27"/>
        <v>0</v>
      </c>
      <c r="K48" s="18">
        <f t="shared" ca="1" si="28"/>
        <v>37</v>
      </c>
      <c r="L48" s="18">
        <f t="shared" ca="1" si="14"/>
        <v>35</v>
      </c>
      <c r="M48" s="18" t="str">
        <f t="shared" ca="1" si="29"/>
        <v>tooting broadway</v>
      </c>
      <c r="N48" s="18">
        <f t="shared" ca="1" si="30"/>
        <v>2</v>
      </c>
      <c r="O48" s="18">
        <f t="shared" ca="1" si="31"/>
        <v>0</v>
      </c>
      <c r="P48" s="18">
        <f t="shared" ca="1" si="32"/>
        <v>16</v>
      </c>
      <c r="Q48" s="80"/>
      <c r="R48" s="23">
        <f>RANK(Z48,$Z$3:$Z$111)+COUNTIF(Z48:Z$111,Z48)-1</f>
        <v>20</v>
      </c>
      <c r="S48" s="35">
        <f ca="1">RANK(AO48,$AO$3:$AO$111)+COUNTIF(AO48:AO$111,AO48)-1</f>
        <v>82</v>
      </c>
      <c r="T48" s="23">
        <f ca="1">RANK(W48,$W$3:$W$111)+COUNTIF(W48:W$111,W48)-1</f>
        <v>29</v>
      </c>
      <c r="U48" s="23">
        <f ca="1">RANK(X48,$X$3:$X$111)+COUNTIF(X48:X$111,X48)-1</f>
        <v>34</v>
      </c>
      <c r="V48" s="71" t="s">
        <v>46</v>
      </c>
      <c r="W48" s="23">
        <f t="shared" ca="1" si="15"/>
        <v>4</v>
      </c>
      <c r="X48" s="23">
        <f t="shared" ca="1" si="16"/>
        <v>4</v>
      </c>
      <c r="Y48" s="24">
        <f t="shared" ca="1" si="17"/>
        <v>0</v>
      </c>
      <c r="Z48" s="25">
        <f>SUMIF('r'!G$4:G$535,$V48,'r'!$C$4:$C$535)</f>
        <v>4</v>
      </c>
      <c r="AA48" s="23">
        <f ca="1">SUMIF('r'!H$4:H$538,$V48,'r'!$C$4:$C$535)</f>
        <v>0</v>
      </c>
      <c r="AB48" s="23">
        <f ca="1">SUMIF('r'!I$4:I$539,$V48,'r'!$C$4:$C$535)</f>
        <v>0</v>
      </c>
      <c r="AC48" s="23">
        <f ca="1">SUMIF('r'!J$4:J$539,$V48,'r'!$C$4:$C$535)</f>
        <v>0</v>
      </c>
      <c r="AD48" s="23">
        <f ca="1">SUMIF('r'!K$4:K$540,$V48,'r'!$C$4:$C$535)</f>
        <v>0</v>
      </c>
      <c r="AE48" s="23">
        <f ca="1">SUMIF('r'!L$4:L$541,$V48,'r'!$C$4:$C$535)</f>
        <v>0</v>
      </c>
      <c r="AF48" s="23"/>
      <c r="AG48" s="27">
        <f>SUMIF('r'!G$4:G$535,$V48,'r'!$D$4:$D$535)</f>
        <v>4</v>
      </c>
      <c r="AH48" s="23">
        <f ca="1">SUMIF('r'!H$4:H$538,$V48,'r'!$D$4:$D$535)</f>
        <v>0</v>
      </c>
      <c r="AI48" s="23">
        <f ca="1">SUMIF('r'!I$4:I$539,$V48,'r'!$D$4:$D$535)</f>
        <v>0</v>
      </c>
      <c r="AJ48" s="23">
        <f ca="1">SUMIF('r'!J$4:J$539,$V48,'r'!$D$4:$D$535)</f>
        <v>0</v>
      </c>
      <c r="AK48" s="23">
        <f ca="1">SUMIF('r'!K$4:K$540,$V48,'r'!$D$4:$D$535)</f>
        <v>0</v>
      </c>
      <c r="AL48" s="23">
        <f ca="1">SUMIF('r'!L$4:L$541,$V48,'r'!$D$4:$D$535)</f>
        <v>0</v>
      </c>
      <c r="AM48" s="25"/>
      <c r="AN48" s="23"/>
      <c r="AO48" s="23">
        <f t="shared" ca="1" si="18"/>
        <v>0</v>
      </c>
      <c r="AP48" s="36">
        <f t="shared" ca="1" si="19"/>
        <v>0</v>
      </c>
    </row>
    <row r="49" spans="1:42" ht="12.75" customHeight="1" x14ac:dyDescent="0.2">
      <c r="A49" s="19">
        <v>47</v>
      </c>
      <c r="B49" s="18">
        <f t="shared" si="20"/>
        <v>0</v>
      </c>
      <c r="C49" s="18">
        <f t="shared" si="21"/>
        <v>0</v>
      </c>
      <c r="D49" s="18">
        <f t="shared" ca="1" si="22"/>
        <v>0</v>
      </c>
      <c r="E49" s="18">
        <f t="shared" ca="1" si="23"/>
        <v>0</v>
      </c>
      <c r="F49" s="18">
        <f t="shared" ca="1" si="13"/>
        <v>0</v>
      </c>
      <c r="G49" s="2">
        <f t="shared" ca="1" si="24"/>
        <v>16</v>
      </c>
      <c r="H49" s="18" t="str">
        <f t="shared" ca="1" si="25"/>
        <v>chingford</v>
      </c>
      <c r="I49" s="18">
        <f t="shared" ca="1" si="26"/>
        <v>2</v>
      </c>
      <c r="J49" s="18">
        <f t="shared" ca="1" si="27"/>
        <v>2</v>
      </c>
      <c r="K49" s="18">
        <f t="shared" ca="1" si="28"/>
        <v>3</v>
      </c>
      <c r="L49" s="18">
        <f t="shared" ca="1" si="14"/>
        <v>1</v>
      </c>
      <c r="M49" s="18" t="str">
        <f t="shared" ca="1" si="29"/>
        <v>morden</v>
      </c>
      <c r="N49" s="18">
        <f t="shared" ca="1" si="30"/>
        <v>2</v>
      </c>
      <c r="O49" s="18">
        <f t="shared" ca="1" si="31"/>
        <v>0</v>
      </c>
      <c r="P49" s="18">
        <f t="shared" ca="1" si="32"/>
        <v>16</v>
      </c>
      <c r="Q49" s="80" t="s">
        <v>97</v>
      </c>
      <c r="R49" s="23">
        <f>RANK(Z49,$Z$3:$Z$111)+COUNTIF(Z49:Z$111,Z49)-1</f>
        <v>5</v>
      </c>
      <c r="S49" s="35">
        <f ca="1">RANK(AO49,$AO$3:$AO$111)+COUNTIF(AO49:AO$111,AO49)-1</f>
        <v>75</v>
      </c>
      <c r="T49" s="23">
        <f ca="1">RANK(W49,$W$3:$W$111)+COUNTIF(W49:W$111,W49)-1</f>
        <v>8</v>
      </c>
      <c r="U49" s="23">
        <f ca="1">RANK(X49,$X$3:$X$111)+COUNTIF(X49:X$111,X49)-1</f>
        <v>16</v>
      </c>
      <c r="V49" s="71" t="s">
        <v>182</v>
      </c>
      <c r="W49" s="23">
        <f t="shared" ca="1" si="15"/>
        <v>17</v>
      </c>
      <c r="X49" s="23">
        <f t="shared" ca="1" si="16"/>
        <v>19</v>
      </c>
      <c r="Y49" s="24">
        <f t="shared" ca="1" si="17"/>
        <v>2</v>
      </c>
      <c r="Z49" s="25">
        <f>SUMIF('r'!G$4:G$535,$V49,'r'!$C$4:$C$535)</f>
        <v>17</v>
      </c>
      <c r="AA49" s="23">
        <f ca="1">SUMIF('r'!H$4:H$538,$V49,'r'!$C$4:$C$535)</f>
        <v>0</v>
      </c>
      <c r="AB49" s="23">
        <f ca="1">SUMIF('r'!I$4:I$539,$V49,'r'!$C$4:$C$535)</f>
        <v>0</v>
      </c>
      <c r="AC49" s="23">
        <f ca="1">SUMIF('r'!J$4:J$539,$V49,'r'!$C$4:$C$535)</f>
        <v>0</v>
      </c>
      <c r="AD49" s="23">
        <f ca="1">SUMIF('r'!K$4:K$540,$V49,'r'!$C$4:$C$535)</f>
        <v>0</v>
      </c>
      <c r="AE49" s="23">
        <f ca="1">SUMIF('r'!L$4:L$541,$V49,'r'!$C$4:$C$535)</f>
        <v>0</v>
      </c>
      <c r="AF49" s="23"/>
      <c r="AG49" s="27">
        <f>SUMIF('r'!G$4:G$535,$V49,'r'!$D$4:$D$535)</f>
        <v>19</v>
      </c>
      <c r="AH49" s="23">
        <f ca="1">SUMIF('r'!H$4:H$538,$V49,'r'!$D$4:$D$535)</f>
        <v>0</v>
      </c>
      <c r="AI49" s="23">
        <f ca="1">SUMIF('r'!I$4:I$539,$V49,'r'!$D$4:$D$535)</f>
        <v>0</v>
      </c>
      <c r="AJ49" s="23">
        <f ca="1">SUMIF('r'!J$4:J$539,$V49,'r'!$D$4:$D$535)</f>
        <v>0</v>
      </c>
      <c r="AK49" s="23">
        <f ca="1">SUMIF('r'!K$4:K$540,$V49,'r'!$D$4:$D$535)</f>
        <v>0</v>
      </c>
      <c r="AL49" s="23">
        <f ca="1">SUMIF('r'!L$4:L$541,$V49,'r'!$D$4:$D$535)</f>
        <v>0</v>
      </c>
      <c r="AM49" s="25"/>
      <c r="AN49" s="23"/>
      <c r="AO49" s="23">
        <f t="shared" ca="1" si="18"/>
        <v>2</v>
      </c>
      <c r="AP49" s="36">
        <f t="shared" ca="1" si="19"/>
        <v>0</v>
      </c>
    </row>
    <row r="50" spans="1:42" ht="12.75" customHeight="1" x14ac:dyDescent="0.2">
      <c r="A50" s="19">
        <v>48</v>
      </c>
      <c r="B50" s="18">
        <f t="shared" si="20"/>
        <v>0</v>
      </c>
      <c r="C50" s="18">
        <f t="shared" si="21"/>
        <v>0</v>
      </c>
      <c r="D50" s="18">
        <f t="shared" ca="1" si="22"/>
        <v>0</v>
      </c>
      <c r="E50" s="18">
        <f t="shared" ca="1" si="23"/>
        <v>0</v>
      </c>
      <c r="F50" s="18">
        <f t="shared" ca="1" si="13"/>
        <v>0</v>
      </c>
      <c r="G50" s="2">
        <f t="shared" ca="1" si="24"/>
        <v>16</v>
      </c>
      <c r="H50" s="18" t="str">
        <f t="shared" ca="1" si="25"/>
        <v>bromley south</v>
      </c>
      <c r="I50" s="18">
        <f t="shared" ca="1" si="26"/>
        <v>2</v>
      </c>
      <c r="J50" s="18">
        <f t="shared" ca="1" si="27"/>
        <v>2</v>
      </c>
      <c r="K50" s="18">
        <f t="shared" ca="1" si="28"/>
        <v>2</v>
      </c>
      <c r="L50" s="18">
        <f t="shared" ca="1" si="14"/>
        <v>0</v>
      </c>
      <c r="M50" s="18" t="str">
        <f t="shared" ca="1" si="29"/>
        <v>leytonstone high street</v>
      </c>
      <c r="N50" s="18">
        <f t="shared" ca="1" si="30"/>
        <v>2</v>
      </c>
      <c r="O50" s="18">
        <f t="shared" ca="1" si="31"/>
        <v>0</v>
      </c>
      <c r="P50" s="18">
        <f t="shared" ca="1" si="32"/>
        <v>16</v>
      </c>
      <c r="Q50" s="80"/>
      <c r="R50" s="23">
        <f>RANK(Z50,$Z$3:$Z$111)+COUNTIF(Z50:Z$111,Z50)-1</f>
        <v>106</v>
      </c>
      <c r="S50" s="35">
        <f ca="1">RANK(AO50,$AO$3:$AO$111)+COUNTIF(AO50:AO$111,AO50)-1</f>
        <v>69</v>
      </c>
      <c r="T50" s="23">
        <f ca="1">RANK(W50,$W$3:$W$111)+COUNTIF(W50:W$111,W50)-1</f>
        <v>11</v>
      </c>
      <c r="U50" s="23">
        <f ca="1">RANK(X50,$X$3:$X$111)+COUNTIF(X50:X$111,X50)-1</f>
        <v>12</v>
      </c>
      <c r="V50" s="71" t="s">
        <v>76</v>
      </c>
      <c r="W50" s="23">
        <f t="shared" ca="1" si="15"/>
        <v>13</v>
      </c>
      <c r="X50" s="23">
        <f t="shared" ca="1" si="16"/>
        <v>27</v>
      </c>
      <c r="Y50" s="24">
        <f t="shared" ca="1" si="17"/>
        <v>14</v>
      </c>
      <c r="Z50" s="25">
        <f>SUMIF('r'!G$4:G$535,$V50,'r'!$C$4:$C$535)</f>
        <v>0</v>
      </c>
      <c r="AA50" s="23">
        <f ca="1">SUMIF('r'!H$4:H$538,$V50,'r'!$C$4:$C$535)</f>
        <v>11</v>
      </c>
      <c r="AB50" s="23">
        <f ca="1">SUMIF('r'!I$4:I$539,$V50,'r'!$C$4:$C$535)</f>
        <v>2</v>
      </c>
      <c r="AC50" s="23">
        <f ca="1">SUMIF('r'!J$4:J$539,$V50,'r'!$C$4:$C$535)</f>
        <v>0</v>
      </c>
      <c r="AD50" s="23">
        <f ca="1">SUMIF('r'!K$4:K$540,$V50,'r'!$C$4:$C$535)</f>
        <v>0</v>
      </c>
      <c r="AE50" s="23">
        <f ca="1">SUMIF('r'!L$4:L$541,$V50,'r'!$C$4:$C$535)</f>
        <v>0</v>
      </c>
      <c r="AF50" s="23"/>
      <c r="AG50" s="27">
        <f>SUMIF('r'!G$4:G$535,$V50,'r'!$D$4:$D$535)</f>
        <v>14</v>
      </c>
      <c r="AH50" s="23">
        <f ca="1">SUMIF('r'!H$4:H$538,$V50,'r'!$D$4:$D$535)</f>
        <v>11</v>
      </c>
      <c r="AI50" s="23">
        <f ca="1">SUMIF('r'!I$4:I$539,$V50,'r'!$D$4:$D$535)</f>
        <v>2</v>
      </c>
      <c r="AJ50" s="23">
        <f ca="1">SUMIF('r'!J$4:J$539,$V50,'r'!$D$4:$D$535)</f>
        <v>0</v>
      </c>
      <c r="AK50" s="23">
        <f ca="1">SUMIF('r'!K$4:K$540,$V50,'r'!$D$4:$D$535)</f>
        <v>0</v>
      </c>
      <c r="AL50" s="23">
        <f ca="1">SUMIF('r'!L$4:L$541,$V50,'r'!$D$4:$D$535)</f>
        <v>0</v>
      </c>
      <c r="AM50" s="25"/>
      <c r="AN50" s="23"/>
      <c r="AO50" s="23">
        <f t="shared" ca="1" si="18"/>
        <v>14</v>
      </c>
      <c r="AP50" s="36">
        <f t="shared" ca="1" si="19"/>
        <v>0</v>
      </c>
    </row>
    <row r="51" spans="1:42" ht="12.75" customHeight="1" x14ac:dyDescent="0.2">
      <c r="A51" s="19">
        <v>49</v>
      </c>
      <c r="B51" s="18">
        <f t="shared" si="20"/>
        <v>0</v>
      </c>
      <c r="C51" s="18">
        <f t="shared" si="21"/>
        <v>0</v>
      </c>
      <c r="D51" s="18">
        <f t="shared" ca="1" si="22"/>
        <v>0</v>
      </c>
      <c r="E51" s="18">
        <f t="shared" ca="1" si="23"/>
        <v>0</v>
      </c>
      <c r="F51" s="18">
        <f t="shared" ca="1" si="13"/>
        <v>0</v>
      </c>
      <c r="G51" s="2">
        <f t="shared" ca="1" si="24"/>
        <v>16</v>
      </c>
      <c r="H51" s="18" t="str">
        <f t="shared" ca="1" si="25"/>
        <v>archway</v>
      </c>
      <c r="I51" s="18">
        <f t="shared" ca="1" si="26"/>
        <v>2</v>
      </c>
      <c r="J51" s="18">
        <f t="shared" ca="1" si="27"/>
        <v>2</v>
      </c>
      <c r="K51" s="18">
        <f t="shared" ca="1" si="28"/>
        <v>2</v>
      </c>
      <c r="L51" s="18">
        <f t="shared" ca="1" si="14"/>
        <v>0</v>
      </c>
      <c r="M51" s="18" t="str">
        <f t="shared" ca="1" si="29"/>
        <v>bromley south</v>
      </c>
      <c r="N51" s="18">
        <f t="shared" ca="1" si="30"/>
        <v>2</v>
      </c>
      <c r="O51" s="18">
        <f t="shared" ca="1" si="31"/>
        <v>0</v>
      </c>
      <c r="P51" s="18">
        <f t="shared" ca="1" si="32"/>
        <v>16</v>
      </c>
      <c r="Q51" s="80"/>
      <c r="R51" s="23">
        <f>RANK(Z51,$Z$3:$Z$111)+COUNTIF(Z51:Z$111,Z51)-1</f>
        <v>35</v>
      </c>
      <c r="S51" s="35">
        <f ca="1">RANK(AO51,$AO$3:$AO$111)+COUNTIF(AO51:AO$111,AO51)-1</f>
        <v>1</v>
      </c>
      <c r="T51" s="23">
        <f ca="1">RANK(W51,$W$3:$W$111)+COUNTIF(W51:W$111,W51)-1</f>
        <v>1</v>
      </c>
      <c r="U51" s="23">
        <f ca="1">RANK(X51,$X$3:$X$111)+COUNTIF(X51:X$111,X51)-1</f>
        <v>1</v>
      </c>
      <c r="V51" s="71" t="s">
        <v>84</v>
      </c>
      <c r="W51" s="23">
        <f t="shared" ca="1" si="15"/>
        <v>73</v>
      </c>
      <c r="X51" s="23">
        <f t="shared" ca="1" si="16"/>
        <v>133</v>
      </c>
      <c r="Y51" s="24">
        <f t="shared" ca="1" si="17"/>
        <v>60</v>
      </c>
      <c r="Z51" s="25">
        <f>SUMIF('r'!G$4:G$535,$V51,'r'!$C$4:$C$535)</f>
        <v>2</v>
      </c>
      <c r="AA51" s="23">
        <f ca="1">SUMIF('r'!H$4:H$538,$V51,'r'!$C$4:$C$535)</f>
        <v>61</v>
      </c>
      <c r="AB51" s="23">
        <f ca="1">SUMIF('r'!I$4:I$539,$V51,'r'!$C$4:$C$535)</f>
        <v>7</v>
      </c>
      <c r="AC51" s="23">
        <f ca="1">SUMIF('r'!J$4:J$539,$V51,'r'!$C$4:$C$535)</f>
        <v>3</v>
      </c>
      <c r="AD51" s="23">
        <f ca="1">SUMIF('r'!K$4:K$540,$V51,'r'!$C$4:$C$535)</f>
        <v>0</v>
      </c>
      <c r="AE51" s="23">
        <f ca="1">SUMIF('r'!L$4:L$541,$V51,'r'!$C$4:$C$535)</f>
        <v>0</v>
      </c>
      <c r="AF51" s="23"/>
      <c r="AG51" s="27">
        <f>SUMIF('r'!G$4:G$535,$V51,'r'!$D$4:$D$535)</f>
        <v>43</v>
      </c>
      <c r="AH51" s="23">
        <f ca="1">SUMIF('r'!H$4:H$538,$V51,'r'!$D$4:$D$535)</f>
        <v>63</v>
      </c>
      <c r="AI51" s="23">
        <f ca="1">SUMIF('r'!I$4:I$539,$V51,'r'!$D$4:$D$535)</f>
        <v>24</v>
      </c>
      <c r="AJ51" s="23">
        <f ca="1">SUMIF('r'!J$4:J$539,$V51,'r'!$D$4:$D$535)</f>
        <v>3</v>
      </c>
      <c r="AK51" s="23">
        <f ca="1">SUMIF('r'!K$4:K$540,$V51,'r'!$D$4:$D$535)</f>
        <v>0</v>
      </c>
      <c r="AL51" s="23">
        <f ca="1">SUMIF('r'!L$4:L$541,$V51,'r'!$D$4:$D$535)</f>
        <v>0</v>
      </c>
      <c r="AM51" s="25"/>
      <c r="AN51" s="23"/>
      <c r="AO51" s="23">
        <f t="shared" ca="1" si="18"/>
        <v>60</v>
      </c>
      <c r="AP51" s="36">
        <f t="shared" ca="1" si="19"/>
        <v>0</v>
      </c>
    </row>
    <row r="52" spans="1:42" ht="12.75" customHeight="1" x14ac:dyDescent="0.2">
      <c r="A52" s="20">
        <v>50</v>
      </c>
      <c r="B52" s="18">
        <f t="shared" si="20"/>
        <v>0</v>
      </c>
      <c r="C52" s="18">
        <f t="shared" si="21"/>
        <v>0</v>
      </c>
      <c r="D52" s="18">
        <f t="shared" ca="1" si="22"/>
        <v>0</v>
      </c>
      <c r="E52" s="18">
        <f t="shared" ca="1" si="23"/>
        <v>0</v>
      </c>
      <c r="F52" s="18">
        <f t="shared" ca="1" si="13"/>
        <v>0</v>
      </c>
      <c r="G52" s="2">
        <f t="shared" ca="1" si="24"/>
        <v>16</v>
      </c>
      <c r="H52" s="18">
        <f t="shared" ca="1" si="25"/>
        <v>0</v>
      </c>
      <c r="I52" s="18">
        <f t="shared" ca="1" si="26"/>
        <v>0</v>
      </c>
      <c r="J52" s="18">
        <f t="shared" ca="1" si="27"/>
        <v>0</v>
      </c>
      <c r="K52" s="18">
        <f t="shared" ca="1" si="28"/>
        <v>0</v>
      </c>
      <c r="L52" s="18">
        <f t="shared" ca="1" si="14"/>
        <v>0</v>
      </c>
      <c r="M52" s="18" t="str">
        <f t="shared" ca="1" si="29"/>
        <v>archway</v>
      </c>
      <c r="N52" s="18">
        <f t="shared" ca="1" si="30"/>
        <v>2</v>
      </c>
      <c r="O52" s="18">
        <f t="shared" ca="1" si="31"/>
        <v>0</v>
      </c>
      <c r="P52" s="18">
        <f t="shared" ca="1" si="32"/>
        <v>16</v>
      </c>
      <c r="Q52" s="80" t="s">
        <v>96</v>
      </c>
      <c r="R52" s="23">
        <f>RANK(Z52,$Z$3:$Z$111)+COUNTIF(Z52:Z$111,Z52)-1</f>
        <v>4</v>
      </c>
      <c r="S52" s="35">
        <f ca="1">RANK(AO52,$AO$3:$AO$111)+COUNTIF(AO52:AO$111,AO52)-1</f>
        <v>72</v>
      </c>
      <c r="T52" s="23">
        <f ca="1">RANK(W52,$W$3:$W$111)+COUNTIF(W52:W$111,W52)-1</f>
        <v>5</v>
      </c>
      <c r="U52" s="23">
        <f ca="1">RANK(X52,$X$3:$X$111)+COUNTIF(X52:X$111,X52)-1</f>
        <v>9</v>
      </c>
      <c r="V52" s="71" t="s">
        <v>771</v>
      </c>
      <c r="W52" s="23">
        <f t="shared" ca="1" si="15"/>
        <v>25</v>
      </c>
      <c r="X52" s="23">
        <f t="shared" ca="1" si="16"/>
        <v>34</v>
      </c>
      <c r="Y52" s="24">
        <f t="shared" ca="1" si="17"/>
        <v>9</v>
      </c>
      <c r="Z52" s="25">
        <f>SUMIF('r'!G$4:G$535,$V52,'r'!$C$4:$C$535)</f>
        <v>25</v>
      </c>
      <c r="AA52" s="23">
        <f ca="1">SUMIF('r'!H$4:H$538,$V52,'r'!$C$4:$C$535)</f>
        <v>0</v>
      </c>
      <c r="AB52" s="23">
        <f ca="1">SUMIF('r'!I$4:I$539,$V52,'r'!$C$4:$C$535)</f>
        <v>0</v>
      </c>
      <c r="AC52" s="23">
        <f ca="1">SUMIF('r'!J$4:J$539,$V52,'r'!$C$4:$C$535)</f>
        <v>0</v>
      </c>
      <c r="AD52" s="23">
        <f ca="1">SUMIF('r'!K$4:K$540,$V52,'r'!$C$4:$C$535)</f>
        <v>0</v>
      </c>
      <c r="AE52" s="23">
        <f ca="1">SUMIF('r'!L$4:L$541,$V52,'r'!$C$4:$C$535)</f>
        <v>0</v>
      </c>
      <c r="AF52" s="23"/>
      <c r="AG52" s="27">
        <f>SUMIF('r'!G$4:G$535,$V52,'r'!$D$4:$D$535)</f>
        <v>34</v>
      </c>
      <c r="AH52" s="23">
        <f ca="1">SUMIF('r'!H$4:H$538,$V52,'r'!$D$4:$D$535)</f>
        <v>0</v>
      </c>
      <c r="AI52" s="23">
        <f ca="1">SUMIF('r'!I$4:I$539,$V52,'r'!$D$4:$D$535)</f>
        <v>0</v>
      </c>
      <c r="AJ52" s="23">
        <f ca="1">SUMIF('r'!J$4:J$539,$V52,'r'!$D$4:$D$535)</f>
        <v>0</v>
      </c>
      <c r="AK52" s="23">
        <f ca="1">SUMIF('r'!K$4:K$540,$V52,'r'!$D$4:$D$535)</f>
        <v>0</v>
      </c>
      <c r="AL52" s="23">
        <f ca="1">SUMIF('r'!L$4:L$541,$V52,'r'!$D$4:$D$535)</f>
        <v>0</v>
      </c>
      <c r="AM52" s="25"/>
      <c r="AN52" s="23"/>
      <c r="AO52" s="23">
        <f t="shared" ca="1" si="18"/>
        <v>9</v>
      </c>
      <c r="AP52" s="36">
        <f t="shared" ca="1" si="19"/>
        <v>0</v>
      </c>
    </row>
    <row r="53" spans="1:42" ht="12.75" customHeight="1" x14ac:dyDescent="0.2">
      <c r="A53" s="19">
        <v>51</v>
      </c>
      <c r="B53" s="18">
        <f t="shared" si="20"/>
        <v>0</v>
      </c>
      <c r="C53" s="18">
        <f t="shared" si="21"/>
        <v>0</v>
      </c>
      <c r="D53" s="18">
        <f t="shared" ca="1" si="22"/>
        <v>0</v>
      </c>
      <c r="E53" s="18">
        <f t="shared" ca="1" si="23"/>
        <v>0</v>
      </c>
      <c r="F53" s="18">
        <f t="shared" ca="1" si="13"/>
        <v>0</v>
      </c>
      <c r="G53" s="2">
        <f t="shared" ca="1" si="24"/>
        <v>16</v>
      </c>
      <c r="H53" s="18">
        <f t="shared" ca="1" si="25"/>
        <v>0</v>
      </c>
      <c r="I53" s="18">
        <f t="shared" ca="1" si="26"/>
        <v>0</v>
      </c>
      <c r="J53" s="18">
        <f t="shared" ca="1" si="27"/>
        <v>0</v>
      </c>
      <c r="K53" s="18">
        <f t="shared" ca="1" si="28"/>
        <v>0</v>
      </c>
      <c r="L53" s="18">
        <f t="shared" ca="1" si="14"/>
        <v>0</v>
      </c>
      <c r="M53" s="18">
        <f t="shared" ca="1" si="29"/>
        <v>0</v>
      </c>
      <c r="N53" s="18">
        <f t="shared" ca="1" si="30"/>
        <v>0</v>
      </c>
      <c r="O53" s="18">
        <f t="shared" ca="1" si="31"/>
        <v>0</v>
      </c>
      <c r="P53" s="18">
        <f t="shared" ca="1" si="32"/>
        <v>16</v>
      </c>
      <c r="Q53" s="80"/>
      <c r="R53" s="23">
        <f>RANK(Z53,$Z$3:$Z$111)+COUNTIF(Z53:Z$111,Z53)-1</f>
        <v>105</v>
      </c>
      <c r="S53" s="35">
        <f ca="1">RANK(AO53,$AO$3:$AO$111)+COUNTIF(AO53:AO$111,AO53)-1</f>
        <v>68</v>
      </c>
      <c r="T53" s="23">
        <f ca="1">RANK(W53,$W$3:$W$111)+COUNTIF(W53:W$111,W53)-1</f>
        <v>108</v>
      </c>
      <c r="U53" s="23">
        <f ca="1">RANK(X53,$X$3:$X$111)+COUNTIF(X53:X$111,X53)-1</f>
        <v>109</v>
      </c>
      <c r="V53" s="100"/>
      <c r="W53" s="23">
        <f t="shared" ca="1" si="15"/>
        <v>0</v>
      </c>
      <c r="X53" s="23">
        <f t="shared" ca="1" si="16"/>
        <v>0</v>
      </c>
      <c r="Y53" s="24">
        <f t="shared" ca="1" si="17"/>
        <v>0</v>
      </c>
      <c r="Z53" s="25">
        <f>SUMIF('r'!G$4:G$535,$V53,'r'!$C$4:$C$535)</f>
        <v>0</v>
      </c>
      <c r="AA53" s="23">
        <f ca="1">SUMIF('r'!H$4:H$538,$V53,'r'!$C$4:$C$535)</f>
        <v>0</v>
      </c>
      <c r="AB53" s="23">
        <f ca="1">SUMIF('r'!I$4:I$539,$V53,'r'!$C$4:$C$535)</f>
        <v>0</v>
      </c>
      <c r="AC53" s="23">
        <f ca="1">SUMIF('r'!J$4:J$539,$V53,'r'!$C$4:$C$535)</f>
        <v>0</v>
      </c>
      <c r="AD53" s="23">
        <f ca="1">SUMIF('r'!K$4:K$540,$V53,'r'!$C$4:$C$535)</f>
        <v>0</v>
      </c>
      <c r="AE53" s="23">
        <f ca="1">SUMIF('r'!L$4:L$541,$V53,'r'!$C$4:$C$535)</f>
        <v>0</v>
      </c>
      <c r="AF53" s="23"/>
      <c r="AG53" s="27">
        <f>SUMIF('r'!G$4:G$535,$V53,'r'!$D$4:$D$535)</f>
        <v>0</v>
      </c>
      <c r="AH53" s="23">
        <f ca="1">SUMIF('r'!H$4:H$538,$V53,'r'!$D$4:$D$535)</f>
        <v>0</v>
      </c>
      <c r="AI53" s="23">
        <f ca="1">SUMIF('r'!I$4:I$539,$V53,'r'!$D$4:$D$535)</f>
        <v>0</v>
      </c>
      <c r="AJ53" s="23">
        <f ca="1">SUMIF('r'!J$4:J$539,$V53,'r'!$D$4:$D$535)</f>
        <v>0</v>
      </c>
      <c r="AK53" s="23">
        <f ca="1">SUMIF('r'!K$4:K$540,$V53,'r'!$D$4:$D$535)</f>
        <v>0</v>
      </c>
      <c r="AL53" s="23">
        <f ca="1">SUMIF('r'!L$4:L$541,$V53,'r'!$D$4:$D$535)</f>
        <v>0</v>
      </c>
      <c r="AM53" s="25"/>
      <c r="AN53" s="23"/>
      <c r="AO53" s="23">
        <f t="shared" ca="1" si="18"/>
        <v>16</v>
      </c>
      <c r="AP53" s="36">
        <f t="shared" ca="1" si="19"/>
        <v>16</v>
      </c>
    </row>
    <row r="54" spans="1:42" ht="12.75" customHeight="1" x14ac:dyDescent="0.2">
      <c r="A54" s="19">
        <v>52</v>
      </c>
      <c r="B54" s="18">
        <f t="shared" si="20"/>
        <v>0</v>
      </c>
      <c r="C54" s="18">
        <f t="shared" si="21"/>
        <v>0</v>
      </c>
      <c r="D54" s="18">
        <f t="shared" ca="1" si="22"/>
        <v>0</v>
      </c>
      <c r="E54" s="18">
        <f t="shared" ca="1" si="23"/>
        <v>0</v>
      </c>
      <c r="F54" s="18">
        <f t="shared" ca="1" si="13"/>
        <v>0</v>
      </c>
      <c r="G54" s="2">
        <f t="shared" ca="1" si="24"/>
        <v>16</v>
      </c>
      <c r="H54" s="18">
        <f t="shared" ca="1" si="25"/>
        <v>0</v>
      </c>
      <c r="I54" s="18">
        <f t="shared" ca="1" si="26"/>
        <v>0</v>
      </c>
      <c r="J54" s="18">
        <f t="shared" ca="1" si="27"/>
        <v>0</v>
      </c>
      <c r="K54" s="18">
        <f t="shared" ca="1" si="28"/>
        <v>0</v>
      </c>
      <c r="L54" s="18">
        <f t="shared" ca="1" si="14"/>
        <v>0</v>
      </c>
      <c r="M54" s="18">
        <f t="shared" ca="1" si="29"/>
        <v>0</v>
      </c>
      <c r="N54" s="18">
        <f t="shared" ca="1" si="30"/>
        <v>0</v>
      </c>
      <c r="O54" s="18">
        <f t="shared" ca="1" si="31"/>
        <v>0</v>
      </c>
      <c r="P54" s="18">
        <f t="shared" ca="1" si="32"/>
        <v>16</v>
      </c>
      <c r="Q54" s="80"/>
      <c r="R54" s="23">
        <f>RANK(Z54,$Z$3:$Z$111)+COUNTIF(Z54:Z$111,Z54)-1</f>
        <v>104</v>
      </c>
      <c r="S54" s="35">
        <f ca="1">RANK(AO54,$AO$3:$AO$111)+COUNTIF(AO54:AO$111,AO54)-1</f>
        <v>67</v>
      </c>
      <c r="T54" s="23">
        <f ca="1">RANK(W54,$W$3:$W$111)+COUNTIF(W54:W$111,W54)-1</f>
        <v>107</v>
      </c>
      <c r="U54" s="23">
        <f ca="1">RANK(X54,$X$3:$X$111)+COUNTIF(X54:X$111,X54)-1</f>
        <v>108</v>
      </c>
      <c r="V54" s="71"/>
      <c r="W54" s="23">
        <f t="shared" ca="1" si="15"/>
        <v>0</v>
      </c>
      <c r="X54" s="23">
        <f t="shared" ca="1" si="16"/>
        <v>0</v>
      </c>
      <c r="Y54" s="24">
        <f t="shared" ca="1" si="17"/>
        <v>0</v>
      </c>
      <c r="Z54" s="25">
        <f>SUMIF('r'!G$4:G$535,$V54,'r'!$C$4:$C$535)</f>
        <v>0</v>
      </c>
      <c r="AA54" s="23">
        <f ca="1">SUMIF('r'!H$4:H$538,$V54,'r'!$C$4:$C$535)</f>
        <v>0</v>
      </c>
      <c r="AB54" s="23">
        <f ca="1">SUMIF('r'!I$4:I$539,$V54,'r'!$C$4:$C$535)</f>
        <v>0</v>
      </c>
      <c r="AC54" s="23">
        <f ca="1">SUMIF('r'!J$4:J$539,$V54,'r'!$C$4:$C$535)</f>
        <v>0</v>
      </c>
      <c r="AD54" s="23">
        <f ca="1">SUMIF('r'!K$4:K$540,$V54,'r'!$C$4:$C$535)</f>
        <v>0</v>
      </c>
      <c r="AE54" s="23">
        <f ca="1">SUMIF('r'!L$4:L$541,$V54,'r'!$C$4:$C$535)</f>
        <v>0</v>
      </c>
      <c r="AF54" s="23"/>
      <c r="AG54" s="27">
        <f>SUMIF('r'!G$4:G$535,$V54,'r'!$D$4:$D$535)</f>
        <v>0</v>
      </c>
      <c r="AH54" s="23">
        <f ca="1">SUMIF('r'!H$4:H$538,$V54,'r'!$D$4:$D$535)</f>
        <v>0</v>
      </c>
      <c r="AI54" s="23">
        <f ca="1">SUMIF('r'!I$4:I$539,$V54,'r'!$D$4:$D$535)</f>
        <v>0</v>
      </c>
      <c r="AJ54" s="23">
        <f ca="1">SUMIF('r'!J$4:J$539,$V54,'r'!$D$4:$D$535)</f>
        <v>0</v>
      </c>
      <c r="AK54" s="23">
        <f ca="1">SUMIF('r'!K$4:K$540,$V54,'r'!$D$4:$D$535)</f>
        <v>0</v>
      </c>
      <c r="AL54" s="23">
        <f ca="1">SUMIF('r'!L$4:L$541,$V54,'r'!$D$4:$D$535)</f>
        <v>0</v>
      </c>
      <c r="AM54" s="25"/>
      <c r="AN54" s="23"/>
      <c r="AO54" s="23">
        <f t="shared" ca="1" si="18"/>
        <v>16</v>
      </c>
      <c r="AP54" s="36">
        <f t="shared" ca="1" si="19"/>
        <v>16</v>
      </c>
    </row>
    <row r="55" spans="1:42" ht="12.75" customHeight="1" x14ac:dyDescent="0.2">
      <c r="A55" s="19">
        <v>53</v>
      </c>
      <c r="B55" s="18">
        <f t="shared" si="20"/>
        <v>0</v>
      </c>
      <c r="C55" s="18">
        <f t="shared" si="21"/>
        <v>0</v>
      </c>
      <c r="D55" s="18">
        <f t="shared" ca="1" si="22"/>
        <v>0</v>
      </c>
      <c r="E55" s="18">
        <f t="shared" ca="1" si="23"/>
        <v>0</v>
      </c>
      <c r="F55" s="18">
        <f t="shared" ca="1" si="13"/>
        <v>0</v>
      </c>
      <c r="G55" s="2">
        <f t="shared" ca="1" si="24"/>
        <v>16</v>
      </c>
      <c r="H55" s="18">
        <f t="shared" ca="1" si="25"/>
        <v>0</v>
      </c>
      <c r="I55" s="18">
        <f t="shared" ca="1" si="26"/>
        <v>0</v>
      </c>
      <c r="J55" s="18">
        <f t="shared" ca="1" si="27"/>
        <v>0</v>
      </c>
      <c r="K55" s="18">
        <f t="shared" ca="1" si="28"/>
        <v>0</v>
      </c>
      <c r="L55" s="18">
        <f t="shared" ca="1" si="14"/>
        <v>0</v>
      </c>
      <c r="M55" s="18">
        <f t="shared" ca="1" si="29"/>
        <v>0</v>
      </c>
      <c r="N55" s="18">
        <f t="shared" ca="1" si="30"/>
        <v>0</v>
      </c>
      <c r="O55" s="18">
        <f t="shared" ca="1" si="31"/>
        <v>0</v>
      </c>
      <c r="P55" s="18">
        <f t="shared" ca="1" si="32"/>
        <v>16</v>
      </c>
      <c r="Q55" s="81"/>
      <c r="R55" s="23">
        <f>RANK(Z55,$Z$3:$Z$111)+COUNTIF(Z55:Z$111,Z55)-1</f>
        <v>103</v>
      </c>
      <c r="S55" s="35">
        <f ca="1">RANK(AO55,$AO$3:$AO$111)+COUNTIF(AO55:AO$111,AO55)-1</f>
        <v>66</v>
      </c>
      <c r="T55" s="23">
        <f ca="1">RANK(W55,$W$3:$W$111)+COUNTIF(W55:W$111,W55)-1</f>
        <v>106</v>
      </c>
      <c r="U55" s="23">
        <f ca="1">RANK(X55,$X$3:$X$111)+COUNTIF(X55:X$111,X55)-1</f>
        <v>107</v>
      </c>
      <c r="V55" s="71"/>
      <c r="W55" s="23">
        <f t="shared" ca="1" si="15"/>
        <v>0</v>
      </c>
      <c r="X55" s="23">
        <f t="shared" ca="1" si="16"/>
        <v>0</v>
      </c>
      <c r="Y55" s="24">
        <f t="shared" ca="1" si="17"/>
        <v>0</v>
      </c>
      <c r="Z55" s="25">
        <f>SUMIF('r'!G$4:G$535,$V55,'r'!$C$4:$C$535)</f>
        <v>0</v>
      </c>
      <c r="AA55" s="23">
        <f ca="1">SUMIF('r'!H$4:H$538,$V55,'r'!$C$4:$C$535)</f>
        <v>0</v>
      </c>
      <c r="AB55" s="23">
        <f ca="1">SUMIF('r'!I$4:I$539,$V55,'r'!$C$4:$C$535)</f>
        <v>0</v>
      </c>
      <c r="AC55" s="23">
        <f ca="1">SUMIF('r'!J$4:J$539,$V55,'r'!$C$4:$C$535)</f>
        <v>0</v>
      </c>
      <c r="AD55" s="23">
        <f ca="1">SUMIF('r'!K$4:K$540,$V55,'r'!$C$4:$C$535)</f>
        <v>0</v>
      </c>
      <c r="AE55" s="23">
        <f ca="1">SUMIF('r'!L$4:L$541,$V55,'r'!$C$4:$C$535)</f>
        <v>0</v>
      </c>
      <c r="AF55" s="23"/>
      <c r="AG55" s="27">
        <f>SUMIF('r'!G$4:G$535,$V55,'r'!$D$4:$D$535)</f>
        <v>0</v>
      </c>
      <c r="AH55" s="23">
        <f ca="1">SUMIF('r'!H$4:H$538,$V55,'r'!$D$4:$D$535)</f>
        <v>0</v>
      </c>
      <c r="AI55" s="23">
        <f ca="1">SUMIF('r'!I$4:I$539,$V55,'r'!$D$4:$D$535)</f>
        <v>0</v>
      </c>
      <c r="AJ55" s="23">
        <f ca="1">SUMIF('r'!J$4:J$539,$V55,'r'!$D$4:$D$535)</f>
        <v>0</v>
      </c>
      <c r="AK55" s="23">
        <f ca="1">SUMIF('r'!K$4:K$540,$V55,'r'!$D$4:$D$535)</f>
        <v>0</v>
      </c>
      <c r="AL55" s="23">
        <f ca="1">SUMIF('r'!L$4:L$541,$V55,'r'!$D$4:$D$535)</f>
        <v>0</v>
      </c>
      <c r="AM55" s="25"/>
      <c r="AN55" s="23"/>
      <c r="AO55" s="23">
        <f t="shared" ca="1" si="18"/>
        <v>16</v>
      </c>
      <c r="AP55" s="36">
        <f t="shared" ca="1" si="19"/>
        <v>16</v>
      </c>
    </row>
    <row r="56" spans="1:42" ht="12.75" customHeight="1" x14ac:dyDescent="0.2">
      <c r="A56" s="19">
        <v>54</v>
      </c>
      <c r="B56" s="18">
        <f t="shared" si="20"/>
        <v>0</v>
      </c>
      <c r="C56" s="18">
        <f t="shared" si="21"/>
        <v>0</v>
      </c>
      <c r="D56" s="18">
        <f t="shared" ca="1" si="22"/>
        <v>0</v>
      </c>
      <c r="E56" s="18">
        <f t="shared" ca="1" si="23"/>
        <v>0</v>
      </c>
      <c r="F56" s="18">
        <f t="shared" ca="1" si="13"/>
        <v>0</v>
      </c>
      <c r="G56" s="2">
        <f t="shared" ca="1" si="24"/>
        <v>16</v>
      </c>
      <c r="H56" s="18">
        <f t="shared" ca="1" si="25"/>
        <v>0</v>
      </c>
      <c r="I56" s="18">
        <f t="shared" ca="1" si="26"/>
        <v>0</v>
      </c>
      <c r="J56" s="18">
        <f t="shared" ca="1" si="27"/>
        <v>0</v>
      </c>
      <c r="K56" s="18">
        <f t="shared" ca="1" si="28"/>
        <v>0</v>
      </c>
      <c r="L56" s="18">
        <f t="shared" ca="1" si="14"/>
        <v>0</v>
      </c>
      <c r="M56" s="18">
        <f t="shared" ca="1" si="29"/>
        <v>0</v>
      </c>
      <c r="N56" s="18">
        <f t="shared" ca="1" si="30"/>
        <v>0</v>
      </c>
      <c r="O56" s="18">
        <f t="shared" ca="1" si="31"/>
        <v>0</v>
      </c>
      <c r="P56" s="18">
        <f t="shared" ca="1" si="32"/>
        <v>16</v>
      </c>
      <c r="Q56" s="80"/>
      <c r="R56" s="23">
        <f>RANK(Z56,$Z$3:$Z$111)+COUNTIF(Z56:Z$111,Z56)-1</f>
        <v>102</v>
      </c>
      <c r="S56" s="35">
        <f ca="1">RANK(AO56,$AO$3:$AO$111)+COUNTIF(AO56:AO$111,AO56)-1</f>
        <v>65</v>
      </c>
      <c r="T56" s="23">
        <f ca="1">RANK(W56,$W$3:$W$111)+COUNTIF(W56:W$111,W56)-1</f>
        <v>105</v>
      </c>
      <c r="U56" s="23">
        <f ca="1">RANK(X56,$X$3:$X$111)+COUNTIF(X56:X$111,X56)-1</f>
        <v>106</v>
      </c>
      <c r="V56" s="71"/>
      <c r="W56" s="23">
        <f t="shared" ca="1" si="15"/>
        <v>0</v>
      </c>
      <c r="X56" s="23">
        <f t="shared" ca="1" si="16"/>
        <v>0</v>
      </c>
      <c r="Y56" s="24">
        <f t="shared" ca="1" si="17"/>
        <v>0</v>
      </c>
      <c r="Z56" s="25">
        <f>SUMIF('r'!G$4:G$535,$V56,'r'!$C$4:$C$535)</f>
        <v>0</v>
      </c>
      <c r="AA56" s="23">
        <f ca="1">SUMIF('r'!H$4:H$538,$V56,'r'!$C$4:$C$535)</f>
        <v>0</v>
      </c>
      <c r="AB56" s="23">
        <f ca="1">SUMIF('r'!I$4:I$539,$V56,'r'!$C$4:$C$535)</f>
        <v>0</v>
      </c>
      <c r="AC56" s="23">
        <f ca="1">SUMIF('r'!J$4:J$539,$V56,'r'!$C$4:$C$535)</f>
        <v>0</v>
      </c>
      <c r="AD56" s="23">
        <f ca="1">SUMIF('r'!K$4:K$540,$V56,'r'!$C$4:$C$535)</f>
        <v>0</v>
      </c>
      <c r="AE56" s="23">
        <f ca="1">SUMIF('r'!L$4:L$541,$V56,'r'!$C$4:$C$535)</f>
        <v>0</v>
      </c>
      <c r="AF56" s="23"/>
      <c r="AG56" s="27">
        <f>SUMIF('r'!G$4:G$535,$V56,'r'!$D$4:$D$535)</f>
        <v>0</v>
      </c>
      <c r="AH56" s="23">
        <f ca="1">SUMIF('r'!H$4:H$538,$V56,'r'!$D$4:$D$535)</f>
        <v>0</v>
      </c>
      <c r="AI56" s="23">
        <f ca="1">SUMIF('r'!I$4:I$539,$V56,'r'!$D$4:$D$535)</f>
        <v>0</v>
      </c>
      <c r="AJ56" s="23">
        <f ca="1">SUMIF('r'!J$4:J$539,$V56,'r'!$D$4:$D$535)</f>
        <v>0</v>
      </c>
      <c r="AK56" s="23">
        <f ca="1">SUMIF('r'!K$4:K$540,$V56,'r'!$D$4:$D$535)</f>
        <v>0</v>
      </c>
      <c r="AL56" s="23">
        <f ca="1">SUMIF('r'!L$4:L$541,$V56,'r'!$D$4:$D$535)</f>
        <v>0</v>
      </c>
      <c r="AM56" s="25"/>
      <c r="AN56" s="23"/>
      <c r="AO56" s="23">
        <f t="shared" ca="1" si="18"/>
        <v>16</v>
      </c>
      <c r="AP56" s="36">
        <f t="shared" ca="1" si="19"/>
        <v>16</v>
      </c>
    </row>
    <row r="57" spans="1:42" ht="12.75" customHeight="1" x14ac:dyDescent="0.2">
      <c r="A57" s="19">
        <v>55</v>
      </c>
      <c r="B57" s="18">
        <f t="shared" si="20"/>
        <v>0</v>
      </c>
      <c r="C57" s="18">
        <f t="shared" si="21"/>
        <v>0</v>
      </c>
      <c r="D57" s="18">
        <f t="shared" ca="1" si="22"/>
        <v>0</v>
      </c>
      <c r="E57" s="18">
        <f t="shared" ca="1" si="23"/>
        <v>0</v>
      </c>
      <c r="F57" s="18">
        <f t="shared" ca="1" si="13"/>
        <v>0</v>
      </c>
      <c r="G57" s="2">
        <f t="shared" ca="1" si="24"/>
        <v>16</v>
      </c>
      <c r="H57" s="18">
        <f t="shared" ca="1" si="25"/>
        <v>0</v>
      </c>
      <c r="I57" s="18">
        <f t="shared" ca="1" si="26"/>
        <v>0</v>
      </c>
      <c r="J57" s="18">
        <f t="shared" ca="1" si="27"/>
        <v>0</v>
      </c>
      <c r="K57" s="18">
        <f t="shared" ca="1" si="28"/>
        <v>0</v>
      </c>
      <c r="L57" s="18">
        <f t="shared" ca="1" si="14"/>
        <v>0</v>
      </c>
      <c r="M57" s="18">
        <f t="shared" ca="1" si="29"/>
        <v>0</v>
      </c>
      <c r="N57" s="18">
        <f t="shared" ca="1" si="30"/>
        <v>0</v>
      </c>
      <c r="O57" s="18">
        <f t="shared" ca="1" si="31"/>
        <v>0</v>
      </c>
      <c r="P57" s="18">
        <f t="shared" ca="1" si="32"/>
        <v>16</v>
      </c>
      <c r="Q57" s="80"/>
      <c r="R57" s="23">
        <f>RANK(Z57,$Z$3:$Z$111)+COUNTIF(Z57:Z$111,Z57)-1</f>
        <v>101</v>
      </c>
      <c r="S57" s="35">
        <f ca="1">RANK(AO57,$AO$3:$AO$111)+COUNTIF(AO57:AO$111,AO57)-1</f>
        <v>64</v>
      </c>
      <c r="T57" s="23">
        <f ca="1">RANK(W57,$W$3:$W$111)+COUNTIF(W57:W$111,W57)-1</f>
        <v>104</v>
      </c>
      <c r="U57" s="23">
        <f ca="1">RANK(X57,$X$3:$X$111)+COUNTIF(X57:X$111,X57)-1</f>
        <v>105</v>
      </c>
      <c r="V57" s="71"/>
      <c r="W57" s="23">
        <f t="shared" ca="1" si="15"/>
        <v>0</v>
      </c>
      <c r="X57" s="23">
        <f t="shared" ca="1" si="16"/>
        <v>0</v>
      </c>
      <c r="Y57" s="24">
        <f t="shared" ca="1" si="17"/>
        <v>0</v>
      </c>
      <c r="Z57" s="25">
        <f>SUMIF('r'!G$4:G$535,$V57,'r'!$C$4:$C$535)</f>
        <v>0</v>
      </c>
      <c r="AA57" s="23">
        <f ca="1">SUMIF('r'!H$4:H$538,$V57,'r'!$C$4:$C$535)</f>
        <v>0</v>
      </c>
      <c r="AB57" s="23">
        <f ca="1">SUMIF('r'!I$4:I$539,$V57,'r'!$C$4:$C$535)</f>
        <v>0</v>
      </c>
      <c r="AC57" s="23">
        <f ca="1">SUMIF('r'!J$4:J$539,$V57,'r'!$C$4:$C$535)</f>
        <v>0</v>
      </c>
      <c r="AD57" s="23">
        <f ca="1">SUMIF('r'!K$4:K$540,$V57,'r'!$C$4:$C$535)</f>
        <v>0</v>
      </c>
      <c r="AE57" s="23">
        <f ca="1">SUMIF('r'!L$4:L$541,$V57,'r'!$C$4:$C$535)</f>
        <v>0</v>
      </c>
      <c r="AF57" s="23"/>
      <c r="AG57" s="27">
        <f>SUMIF('r'!G$4:G$535,$V57,'r'!$D$4:$D$535)</f>
        <v>0</v>
      </c>
      <c r="AH57" s="23">
        <f ca="1">SUMIF('r'!H$4:H$538,$V57,'r'!$D$4:$D$535)</f>
        <v>0</v>
      </c>
      <c r="AI57" s="23">
        <f ca="1">SUMIF('r'!I$4:I$539,$V57,'r'!$D$4:$D$535)</f>
        <v>0</v>
      </c>
      <c r="AJ57" s="23">
        <f ca="1">SUMIF('r'!J$4:J$539,$V57,'r'!$D$4:$D$535)</f>
        <v>0</v>
      </c>
      <c r="AK57" s="23">
        <f ca="1">SUMIF('r'!K$4:K$540,$V57,'r'!$D$4:$D$535)</f>
        <v>0</v>
      </c>
      <c r="AL57" s="23">
        <f ca="1">SUMIF('r'!L$4:L$541,$V57,'r'!$D$4:$D$535)</f>
        <v>0</v>
      </c>
      <c r="AM57" s="25"/>
      <c r="AN57" s="23"/>
      <c r="AO57" s="23">
        <f t="shared" ca="1" si="18"/>
        <v>16</v>
      </c>
      <c r="AP57" s="36">
        <f t="shared" ca="1" si="19"/>
        <v>16</v>
      </c>
    </row>
    <row r="58" spans="1:42" ht="12.75" customHeight="1" x14ac:dyDescent="0.2">
      <c r="A58" s="20">
        <v>56</v>
      </c>
      <c r="B58" s="18">
        <f t="shared" si="20"/>
        <v>0</v>
      </c>
      <c r="C58" s="18">
        <f t="shared" si="21"/>
        <v>0</v>
      </c>
      <c r="D58" s="18">
        <f t="shared" ca="1" si="22"/>
        <v>0</v>
      </c>
      <c r="E58" s="18">
        <f t="shared" ca="1" si="23"/>
        <v>0</v>
      </c>
      <c r="F58" s="18">
        <f t="shared" ca="1" si="13"/>
        <v>0</v>
      </c>
      <c r="G58" s="2">
        <f t="shared" ca="1" si="24"/>
        <v>16</v>
      </c>
      <c r="H58" s="18">
        <f t="shared" ca="1" si="25"/>
        <v>0</v>
      </c>
      <c r="I58" s="18">
        <f t="shared" ca="1" si="26"/>
        <v>0</v>
      </c>
      <c r="J58" s="18">
        <f t="shared" ca="1" si="27"/>
        <v>0</v>
      </c>
      <c r="K58" s="18">
        <f t="shared" ca="1" si="28"/>
        <v>0</v>
      </c>
      <c r="L58" s="18">
        <f t="shared" ca="1" si="14"/>
        <v>0</v>
      </c>
      <c r="M58" s="18">
        <f t="shared" ca="1" si="29"/>
        <v>0</v>
      </c>
      <c r="N58" s="18">
        <f t="shared" ca="1" si="30"/>
        <v>0</v>
      </c>
      <c r="O58" s="18">
        <f t="shared" ca="1" si="31"/>
        <v>0</v>
      </c>
      <c r="P58" s="18">
        <f t="shared" ca="1" si="32"/>
        <v>16</v>
      </c>
      <c r="Q58" s="80"/>
      <c r="R58" s="23">
        <f>RANK(Z58,$Z$3:$Z$111)+COUNTIF(Z58:Z$111,Z58)-1</f>
        <v>100</v>
      </c>
      <c r="S58" s="35">
        <f ca="1">RANK(AO58,$AO$3:$AO$111)+COUNTIF(AO58:AO$111,AO58)-1</f>
        <v>63</v>
      </c>
      <c r="T58" s="23">
        <f ca="1">RANK(W58,$W$3:$W$111)+COUNTIF(W58:W$111,W58)-1</f>
        <v>103</v>
      </c>
      <c r="U58" s="23">
        <f ca="1">RANK(X58,$X$3:$X$111)+COUNTIF(X58:X$111,X58)-1</f>
        <v>104</v>
      </c>
      <c r="V58" s="71"/>
      <c r="W58" s="23">
        <f t="shared" ca="1" si="15"/>
        <v>0</v>
      </c>
      <c r="X58" s="23">
        <f t="shared" ca="1" si="16"/>
        <v>0</v>
      </c>
      <c r="Y58" s="24">
        <f t="shared" ca="1" si="17"/>
        <v>0</v>
      </c>
      <c r="Z58" s="25">
        <f>SUMIF('r'!G$4:G$535,$V58,'r'!$C$4:$C$535)</f>
        <v>0</v>
      </c>
      <c r="AA58" s="23">
        <f ca="1">SUMIF('r'!H$4:H$538,$V58,'r'!$C$4:$C$535)</f>
        <v>0</v>
      </c>
      <c r="AB58" s="23">
        <f ca="1">SUMIF('r'!I$4:I$539,$V58,'r'!$C$4:$C$535)</f>
        <v>0</v>
      </c>
      <c r="AC58" s="23">
        <f ca="1">SUMIF('r'!J$4:J$539,$V58,'r'!$C$4:$C$535)</f>
        <v>0</v>
      </c>
      <c r="AD58" s="23">
        <f ca="1">SUMIF('r'!K$4:K$540,$V58,'r'!$C$4:$C$535)</f>
        <v>0</v>
      </c>
      <c r="AE58" s="23">
        <f ca="1">SUMIF('r'!L$4:L$541,$V58,'r'!$C$4:$C$535)</f>
        <v>0</v>
      </c>
      <c r="AF58" s="23"/>
      <c r="AG58" s="27">
        <f>SUMIF('r'!G$4:G$535,$V58,'r'!$D$4:$D$535)</f>
        <v>0</v>
      </c>
      <c r="AH58" s="23">
        <f ca="1">SUMIF('r'!H$4:H$538,$V58,'r'!$D$4:$D$535)</f>
        <v>0</v>
      </c>
      <c r="AI58" s="23">
        <f ca="1">SUMIF('r'!I$4:I$539,$V58,'r'!$D$4:$D$535)</f>
        <v>0</v>
      </c>
      <c r="AJ58" s="23">
        <f ca="1">SUMIF('r'!J$4:J$539,$V58,'r'!$D$4:$D$535)</f>
        <v>0</v>
      </c>
      <c r="AK58" s="23">
        <f ca="1">SUMIF('r'!K$4:K$540,$V58,'r'!$D$4:$D$535)</f>
        <v>0</v>
      </c>
      <c r="AL58" s="23">
        <f ca="1">SUMIF('r'!L$4:L$541,$V58,'r'!$D$4:$D$535)</f>
        <v>0</v>
      </c>
      <c r="AM58" s="25"/>
      <c r="AN58" s="23"/>
      <c r="AO58" s="23">
        <f t="shared" ca="1" si="18"/>
        <v>16</v>
      </c>
      <c r="AP58" s="36">
        <f t="shared" ca="1" si="19"/>
        <v>16</v>
      </c>
    </row>
    <row r="59" spans="1:42" ht="12.75" customHeight="1" x14ac:dyDescent="0.2">
      <c r="A59" s="20">
        <v>57</v>
      </c>
      <c r="B59" s="18">
        <f t="shared" si="20"/>
        <v>0</v>
      </c>
      <c r="C59" s="18">
        <f t="shared" si="21"/>
        <v>0</v>
      </c>
      <c r="D59" s="18">
        <f t="shared" ca="1" si="22"/>
        <v>0</v>
      </c>
      <c r="E59" s="18">
        <f t="shared" ca="1" si="23"/>
        <v>0</v>
      </c>
      <c r="F59" s="18">
        <f t="shared" ca="1" si="13"/>
        <v>0</v>
      </c>
      <c r="G59" s="2">
        <f t="shared" ca="1" si="24"/>
        <v>16</v>
      </c>
      <c r="H59" s="18">
        <f t="shared" ca="1" si="25"/>
        <v>0</v>
      </c>
      <c r="I59" s="18">
        <f t="shared" ca="1" si="26"/>
        <v>0</v>
      </c>
      <c r="J59" s="18">
        <f t="shared" ca="1" si="27"/>
        <v>0</v>
      </c>
      <c r="K59" s="18">
        <f t="shared" ca="1" si="28"/>
        <v>0</v>
      </c>
      <c r="L59" s="18">
        <f t="shared" ca="1" si="14"/>
        <v>0</v>
      </c>
      <c r="M59" s="18">
        <f t="shared" ca="1" si="29"/>
        <v>0</v>
      </c>
      <c r="N59" s="18">
        <f t="shared" ca="1" si="30"/>
        <v>0</v>
      </c>
      <c r="O59" s="18">
        <f t="shared" ca="1" si="31"/>
        <v>0</v>
      </c>
      <c r="P59" s="18">
        <f t="shared" ca="1" si="32"/>
        <v>16</v>
      </c>
      <c r="Q59" s="80"/>
      <c r="R59" s="23">
        <f>RANK(Z59,$Z$3:$Z$111)+COUNTIF(Z59:Z$111,Z59)-1</f>
        <v>99</v>
      </c>
      <c r="S59" s="35">
        <f ca="1">RANK(AO59,$AO$3:$AO$111)+COUNTIF(AO59:AO$111,AO59)-1</f>
        <v>62</v>
      </c>
      <c r="T59" s="23">
        <f ca="1">RANK(W59,$W$3:$W$111)+COUNTIF(W59:W$111,W59)-1</f>
        <v>102</v>
      </c>
      <c r="U59" s="23">
        <f ca="1">RANK(X59,$X$3:$X$111)+COUNTIF(X59:X$111,X59)-1</f>
        <v>103</v>
      </c>
      <c r="V59" s="71"/>
      <c r="W59" s="23">
        <f t="shared" ca="1" si="15"/>
        <v>0</v>
      </c>
      <c r="X59" s="23">
        <f t="shared" ca="1" si="16"/>
        <v>0</v>
      </c>
      <c r="Y59" s="24">
        <f t="shared" ca="1" si="17"/>
        <v>0</v>
      </c>
      <c r="Z59" s="25">
        <f>SUMIF('r'!G$4:G$535,$V59,'r'!$C$4:$C$535)</f>
        <v>0</v>
      </c>
      <c r="AA59" s="23">
        <f ca="1">SUMIF('r'!H$4:H$538,$V59,'r'!$C$4:$C$535)</f>
        <v>0</v>
      </c>
      <c r="AB59" s="23">
        <f ca="1">SUMIF('r'!I$4:I$539,$V59,'r'!$C$4:$C$535)</f>
        <v>0</v>
      </c>
      <c r="AC59" s="23">
        <f ca="1">SUMIF('r'!J$4:J$539,$V59,'r'!$C$4:$C$535)</f>
        <v>0</v>
      </c>
      <c r="AD59" s="23">
        <f ca="1">SUMIF('r'!K$4:K$540,$V59,'r'!$C$4:$C$535)</f>
        <v>0</v>
      </c>
      <c r="AE59" s="23">
        <f ca="1">SUMIF('r'!L$4:L$541,$V59,'r'!$C$4:$C$535)</f>
        <v>0</v>
      </c>
      <c r="AF59" s="23"/>
      <c r="AG59" s="27">
        <f>SUMIF('r'!G$4:G$535,$V59,'r'!$D$4:$D$535)</f>
        <v>0</v>
      </c>
      <c r="AH59" s="23">
        <f ca="1">SUMIF('r'!H$4:H$538,$V59,'r'!$D$4:$D$535)</f>
        <v>0</v>
      </c>
      <c r="AI59" s="23">
        <f ca="1">SUMIF('r'!I$4:I$539,$V59,'r'!$D$4:$D$535)</f>
        <v>0</v>
      </c>
      <c r="AJ59" s="23">
        <f ca="1">SUMIF('r'!J$4:J$539,$V59,'r'!$D$4:$D$535)</f>
        <v>0</v>
      </c>
      <c r="AK59" s="23">
        <f ca="1">SUMIF('r'!K$4:K$540,$V59,'r'!$D$4:$D$535)</f>
        <v>0</v>
      </c>
      <c r="AL59" s="23">
        <f ca="1">SUMIF('r'!L$4:L$541,$V59,'r'!$D$4:$D$535)</f>
        <v>0</v>
      </c>
      <c r="AM59" s="25"/>
      <c r="AN59" s="23"/>
      <c r="AO59" s="23">
        <f t="shared" ca="1" si="18"/>
        <v>16</v>
      </c>
      <c r="AP59" s="36">
        <f t="shared" ca="1" si="19"/>
        <v>16</v>
      </c>
    </row>
    <row r="60" spans="1:42" ht="12.75" customHeight="1" x14ac:dyDescent="0.2">
      <c r="A60" s="20">
        <v>58</v>
      </c>
      <c r="B60" s="18">
        <f t="shared" si="20"/>
        <v>0</v>
      </c>
      <c r="C60" s="18">
        <f t="shared" si="21"/>
        <v>0</v>
      </c>
      <c r="D60" s="18">
        <f t="shared" ca="1" si="22"/>
        <v>0</v>
      </c>
      <c r="E60" s="18">
        <f t="shared" ca="1" si="23"/>
        <v>0</v>
      </c>
      <c r="F60" s="18">
        <f t="shared" ca="1" si="13"/>
        <v>0</v>
      </c>
      <c r="G60" s="2">
        <f t="shared" ca="1" si="24"/>
        <v>16</v>
      </c>
      <c r="H60" s="18">
        <f t="shared" ca="1" si="25"/>
        <v>0</v>
      </c>
      <c r="I60" s="18">
        <f t="shared" ca="1" si="26"/>
        <v>0</v>
      </c>
      <c r="J60" s="18">
        <f t="shared" ca="1" si="27"/>
        <v>0</v>
      </c>
      <c r="K60" s="18">
        <f t="shared" ca="1" si="28"/>
        <v>0</v>
      </c>
      <c r="L60" s="18">
        <f t="shared" ca="1" si="14"/>
        <v>0</v>
      </c>
      <c r="M60" s="18">
        <f t="shared" ca="1" si="29"/>
        <v>0</v>
      </c>
      <c r="N60" s="18">
        <f t="shared" ca="1" si="30"/>
        <v>0</v>
      </c>
      <c r="O60" s="18">
        <f t="shared" ca="1" si="31"/>
        <v>0</v>
      </c>
      <c r="P60" s="18">
        <f t="shared" ca="1" si="32"/>
        <v>16</v>
      </c>
      <c r="Q60" s="80"/>
      <c r="R60" s="23">
        <f>RANK(Z60,$Z$3:$Z$111)+COUNTIF(Z60:Z$111,Z60)-1</f>
        <v>98</v>
      </c>
      <c r="S60" s="35">
        <f ca="1">RANK(AO60,$AO$3:$AO$111)+COUNTIF(AO60:AO$111,AO60)-1</f>
        <v>61</v>
      </c>
      <c r="T60" s="23">
        <f ca="1">RANK(W60,$W$3:$W$111)+COUNTIF(W60:W$111,W60)-1</f>
        <v>101</v>
      </c>
      <c r="U60" s="23">
        <f ca="1">RANK(X60,$X$3:$X$111)+COUNTIF(X60:X$111,X60)-1</f>
        <v>102</v>
      </c>
      <c r="V60" s="71"/>
      <c r="W60" s="23">
        <f t="shared" ca="1" si="15"/>
        <v>0</v>
      </c>
      <c r="X60" s="23">
        <f t="shared" ca="1" si="16"/>
        <v>0</v>
      </c>
      <c r="Y60" s="24">
        <f t="shared" ca="1" si="17"/>
        <v>0</v>
      </c>
      <c r="Z60" s="25">
        <f>SUMIF('r'!G$4:G$535,$V60,'r'!$C$4:$C$535)</f>
        <v>0</v>
      </c>
      <c r="AA60" s="23">
        <f ca="1">SUMIF('r'!H$4:H$538,$V60,'r'!$C$4:$C$535)</f>
        <v>0</v>
      </c>
      <c r="AB60" s="23">
        <f ca="1">SUMIF('r'!I$4:I$539,$V60,'r'!$C$4:$C$535)</f>
        <v>0</v>
      </c>
      <c r="AC60" s="23">
        <f ca="1">SUMIF('r'!J$4:J$539,$V60,'r'!$C$4:$C$535)</f>
        <v>0</v>
      </c>
      <c r="AD60" s="23">
        <f ca="1">SUMIF('r'!K$4:K$540,$V60,'r'!$C$4:$C$535)</f>
        <v>0</v>
      </c>
      <c r="AE60" s="23">
        <f ca="1">SUMIF('r'!L$4:L$541,$V60,'r'!$C$4:$C$535)</f>
        <v>0</v>
      </c>
      <c r="AF60" s="23"/>
      <c r="AG60" s="27">
        <f>SUMIF('r'!G$4:G$535,$V60,'r'!$D$4:$D$535)</f>
        <v>0</v>
      </c>
      <c r="AH60" s="23">
        <f ca="1">SUMIF('r'!H$4:H$538,$V60,'r'!$D$4:$D$535)</f>
        <v>0</v>
      </c>
      <c r="AI60" s="23">
        <f ca="1">SUMIF('r'!I$4:I$539,$V60,'r'!$D$4:$D$535)</f>
        <v>0</v>
      </c>
      <c r="AJ60" s="23">
        <f ca="1">SUMIF('r'!J$4:J$539,$V60,'r'!$D$4:$D$535)</f>
        <v>0</v>
      </c>
      <c r="AK60" s="23">
        <f ca="1">SUMIF('r'!K$4:K$540,$V60,'r'!$D$4:$D$535)</f>
        <v>0</v>
      </c>
      <c r="AL60" s="23">
        <f ca="1">SUMIF('r'!L$4:L$541,$V60,'r'!$D$4:$D$535)</f>
        <v>0</v>
      </c>
      <c r="AM60" s="25"/>
      <c r="AN60" s="23"/>
      <c r="AO60" s="23">
        <f t="shared" ca="1" si="18"/>
        <v>16</v>
      </c>
      <c r="AP60" s="36">
        <f t="shared" ca="1" si="19"/>
        <v>16</v>
      </c>
    </row>
    <row r="61" spans="1:42" ht="12.75" customHeight="1" x14ac:dyDescent="0.2">
      <c r="A61" s="19">
        <v>59</v>
      </c>
      <c r="B61" s="18">
        <f t="shared" si="20"/>
        <v>0</v>
      </c>
      <c r="C61" s="18">
        <f t="shared" si="21"/>
        <v>0</v>
      </c>
      <c r="D61" s="18">
        <f t="shared" ca="1" si="22"/>
        <v>0</v>
      </c>
      <c r="E61" s="18">
        <f t="shared" ca="1" si="23"/>
        <v>0</v>
      </c>
      <c r="F61" s="18">
        <f t="shared" ca="1" si="13"/>
        <v>0</v>
      </c>
      <c r="G61" s="2">
        <f t="shared" ca="1" si="24"/>
        <v>16</v>
      </c>
      <c r="H61" s="18">
        <f t="shared" ca="1" si="25"/>
        <v>0</v>
      </c>
      <c r="I61" s="18">
        <f t="shared" ca="1" si="26"/>
        <v>0</v>
      </c>
      <c r="J61" s="18">
        <f t="shared" ca="1" si="27"/>
        <v>0</v>
      </c>
      <c r="K61" s="18">
        <f t="shared" ca="1" si="28"/>
        <v>0</v>
      </c>
      <c r="L61" s="18">
        <f t="shared" ca="1" si="14"/>
        <v>0</v>
      </c>
      <c r="M61" s="18">
        <f t="shared" ca="1" si="29"/>
        <v>0</v>
      </c>
      <c r="N61" s="18">
        <f t="shared" ca="1" si="30"/>
        <v>0</v>
      </c>
      <c r="O61" s="18">
        <f t="shared" ca="1" si="31"/>
        <v>0</v>
      </c>
      <c r="P61" s="18">
        <f t="shared" ca="1" si="32"/>
        <v>16</v>
      </c>
      <c r="Q61" s="80"/>
      <c r="R61" s="23">
        <f>RANK(Z61,$Z$3:$Z$111)+COUNTIF(Z61:Z$111,Z61)-1</f>
        <v>97</v>
      </c>
      <c r="S61" s="35">
        <f ca="1">RANK(AO61,$AO$3:$AO$111)+COUNTIF(AO61:AO$111,AO61)-1</f>
        <v>60</v>
      </c>
      <c r="T61" s="23">
        <f ca="1">RANK(W61,$W$3:$W$111)+COUNTIF(W61:W$111,W61)-1</f>
        <v>100</v>
      </c>
      <c r="U61" s="23">
        <f ca="1">RANK(X61,$X$3:$X$111)+COUNTIF(X61:X$111,X61)-1</f>
        <v>101</v>
      </c>
      <c r="V61" s="71"/>
      <c r="W61" s="23">
        <f t="shared" ca="1" si="15"/>
        <v>0</v>
      </c>
      <c r="X61" s="23">
        <f t="shared" ca="1" si="16"/>
        <v>0</v>
      </c>
      <c r="Y61" s="24">
        <f t="shared" ca="1" si="17"/>
        <v>0</v>
      </c>
      <c r="Z61" s="25">
        <f>SUMIF('r'!G$4:G$535,$V61,'r'!$C$4:$C$535)</f>
        <v>0</v>
      </c>
      <c r="AA61" s="23">
        <f ca="1">SUMIF('r'!H$4:H$538,$V61,'r'!$C$4:$C$535)</f>
        <v>0</v>
      </c>
      <c r="AB61" s="23">
        <f ca="1">SUMIF('r'!I$4:I$539,$V61,'r'!$C$4:$C$535)</f>
        <v>0</v>
      </c>
      <c r="AC61" s="23">
        <f ca="1">SUMIF('r'!J$4:J$539,$V61,'r'!$C$4:$C$535)</f>
        <v>0</v>
      </c>
      <c r="AD61" s="23">
        <f ca="1">SUMIF('r'!K$4:K$540,$V61,'r'!$C$4:$C$535)</f>
        <v>0</v>
      </c>
      <c r="AE61" s="23">
        <f ca="1">SUMIF('r'!L$4:L$541,$V61,'r'!$C$4:$C$535)</f>
        <v>0</v>
      </c>
      <c r="AF61" s="23"/>
      <c r="AG61" s="27">
        <f>SUMIF('r'!G$4:G$535,$V61,'r'!$D$4:$D$535)</f>
        <v>0</v>
      </c>
      <c r="AH61" s="23">
        <f ca="1">SUMIF('r'!H$4:H$538,$V61,'r'!$D$4:$D$535)</f>
        <v>0</v>
      </c>
      <c r="AI61" s="23">
        <f ca="1">SUMIF('r'!I$4:I$539,$V61,'r'!$D$4:$D$535)</f>
        <v>0</v>
      </c>
      <c r="AJ61" s="23">
        <f ca="1">SUMIF('r'!J$4:J$539,$V61,'r'!$D$4:$D$535)</f>
        <v>0</v>
      </c>
      <c r="AK61" s="23">
        <f ca="1">SUMIF('r'!K$4:K$540,$V61,'r'!$D$4:$D$535)</f>
        <v>0</v>
      </c>
      <c r="AL61" s="23">
        <f ca="1">SUMIF('r'!L$4:L$541,$V61,'r'!$D$4:$D$535)</f>
        <v>0</v>
      </c>
      <c r="AM61" s="25"/>
      <c r="AN61" s="23"/>
      <c r="AO61" s="23">
        <f t="shared" ca="1" si="18"/>
        <v>16</v>
      </c>
      <c r="AP61" s="36">
        <f t="shared" ca="1" si="19"/>
        <v>16</v>
      </c>
    </row>
    <row r="62" spans="1:42" ht="12.75" customHeight="1" x14ac:dyDescent="0.2">
      <c r="A62" s="19">
        <v>60</v>
      </c>
      <c r="B62" s="18">
        <f t="shared" si="20"/>
        <v>0</v>
      </c>
      <c r="C62" s="18">
        <f t="shared" si="21"/>
        <v>0</v>
      </c>
      <c r="D62" s="18">
        <f t="shared" ca="1" si="22"/>
        <v>0</v>
      </c>
      <c r="E62" s="18">
        <f t="shared" ca="1" si="23"/>
        <v>0</v>
      </c>
      <c r="F62" s="18">
        <f t="shared" ca="1" si="13"/>
        <v>0</v>
      </c>
      <c r="G62" s="2">
        <f t="shared" ca="1" si="24"/>
        <v>16</v>
      </c>
      <c r="H62" s="18">
        <f t="shared" ca="1" si="25"/>
        <v>0</v>
      </c>
      <c r="I62" s="18">
        <f t="shared" ca="1" si="26"/>
        <v>0</v>
      </c>
      <c r="J62" s="18">
        <f t="shared" ca="1" si="27"/>
        <v>0</v>
      </c>
      <c r="K62" s="18">
        <f t="shared" ca="1" si="28"/>
        <v>0</v>
      </c>
      <c r="L62" s="18">
        <f t="shared" ca="1" si="14"/>
        <v>0</v>
      </c>
      <c r="M62" s="18">
        <f t="shared" ca="1" si="29"/>
        <v>0</v>
      </c>
      <c r="N62" s="18">
        <f t="shared" ca="1" si="30"/>
        <v>0</v>
      </c>
      <c r="O62" s="18">
        <f t="shared" ca="1" si="31"/>
        <v>0</v>
      </c>
      <c r="P62" s="18">
        <f t="shared" ca="1" si="32"/>
        <v>16</v>
      </c>
      <c r="Q62" s="80"/>
      <c r="R62" s="23">
        <f>RANK(Z62,$Z$3:$Z$111)+COUNTIF(Z62:Z$111,Z62)-1</f>
        <v>96</v>
      </c>
      <c r="S62" s="35">
        <f ca="1">RANK(AO62,$AO$3:$AO$111)+COUNTIF(AO62:AO$111,AO62)-1</f>
        <v>59</v>
      </c>
      <c r="T62" s="23">
        <f ca="1">RANK(W62,$W$3:$W$111)+COUNTIF(W62:W$111,W62)-1</f>
        <v>99</v>
      </c>
      <c r="U62" s="23">
        <f ca="1">RANK(X62,$X$3:$X$111)+COUNTIF(X62:X$111,X62)-1</f>
        <v>100</v>
      </c>
      <c r="V62" s="71"/>
      <c r="W62" s="23">
        <f t="shared" ca="1" si="15"/>
        <v>0</v>
      </c>
      <c r="X62" s="23">
        <f t="shared" ca="1" si="16"/>
        <v>0</v>
      </c>
      <c r="Y62" s="24">
        <f t="shared" ca="1" si="17"/>
        <v>0</v>
      </c>
      <c r="Z62" s="25">
        <f>SUMIF('r'!G$4:G$535,$V62,'r'!$C$4:$C$535)</f>
        <v>0</v>
      </c>
      <c r="AA62" s="23">
        <f ca="1">SUMIF('r'!H$4:H$538,$V62,'r'!$C$4:$C$535)</f>
        <v>0</v>
      </c>
      <c r="AB62" s="23">
        <f ca="1">SUMIF('r'!I$4:I$539,$V62,'r'!$C$4:$C$535)</f>
        <v>0</v>
      </c>
      <c r="AC62" s="23">
        <f ca="1">SUMIF('r'!J$4:J$539,$V62,'r'!$C$4:$C$535)</f>
        <v>0</v>
      </c>
      <c r="AD62" s="23">
        <f ca="1">SUMIF('r'!K$4:K$540,$V62,'r'!$C$4:$C$535)</f>
        <v>0</v>
      </c>
      <c r="AE62" s="23">
        <f ca="1">SUMIF('r'!L$4:L$541,$V62,'r'!$C$4:$C$535)</f>
        <v>0</v>
      </c>
      <c r="AF62" s="23"/>
      <c r="AG62" s="27">
        <f>SUMIF('r'!G$4:G$535,$V62,'r'!$D$4:$D$535)</f>
        <v>0</v>
      </c>
      <c r="AH62" s="23">
        <f ca="1">SUMIF('r'!H$4:H$538,$V62,'r'!$D$4:$D$535)</f>
        <v>0</v>
      </c>
      <c r="AI62" s="23">
        <f ca="1">SUMIF('r'!I$4:I$539,$V62,'r'!$D$4:$D$535)</f>
        <v>0</v>
      </c>
      <c r="AJ62" s="23">
        <f ca="1">SUMIF('r'!J$4:J$539,$V62,'r'!$D$4:$D$535)</f>
        <v>0</v>
      </c>
      <c r="AK62" s="23">
        <f ca="1">SUMIF('r'!K$4:K$540,$V62,'r'!$D$4:$D$535)</f>
        <v>0</v>
      </c>
      <c r="AL62" s="23">
        <f ca="1">SUMIF('r'!L$4:L$541,$V62,'r'!$D$4:$D$535)</f>
        <v>0</v>
      </c>
      <c r="AM62" s="25"/>
      <c r="AN62" s="23"/>
      <c r="AO62" s="23">
        <f t="shared" ca="1" si="18"/>
        <v>16</v>
      </c>
      <c r="AP62" s="36">
        <f t="shared" ca="1" si="19"/>
        <v>16</v>
      </c>
    </row>
    <row r="63" spans="1:42" ht="12.75" customHeight="1" x14ac:dyDescent="0.2">
      <c r="A63" s="19">
        <v>61</v>
      </c>
      <c r="B63" s="18">
        <f t="shared" si="20"/>
        <v>0</v>
      </c>
      <c r="C63" s="18">
        <f t="shared" si="21"/>
        <v>0</v>
      </c>
      <c r="D63" s="18">
        <f t="shared" ca="1" si="22"/>
        <v>0</v>
      </c>
      <c r="E63" s="18">
        <f t="shared" ca="1" si="23"/>
        <v>0</v>
      </c>
      <c r="F63" s="18">
        <f t="shared" ca="1" si="13"/>
        <v>0</v>
      </c>
      <c r="G63" s="2">
        <f t="shared" ca="1" si="24"/>
        <v>16</v>
      </c>
      <c r="H63" s="18">
        <f t="shared" ca="1" si="25"/>
        <v>0</v>
      </c>
      <c r="I63" s="18">
        <f t="shared" ca="1" si="26"/>
        <v>0</v>
      </c>
      <c r="J63" s="18">
        <f t="shared" ca="1" si="27"/>
        <v>0</v>
      </c>
      <c r="K63" s="18">
        <f t="shared" ca="1" si="28"/>
        <v>0</v>
      </c>
      <c r="L63" s="18">
        <f t="shared" ca="1" si="14"/>
        <v>0</v>
      </c>
      <c r="M63" s="18">
        <f t="shared" ca="1" si="29"/>
        <v>0</v>
      </c>
      <c r="N63" s="18">
        <f t="shared" ca="1" si="30"/>
        <v>0</v>
      </c>
      <c r="O63" s="18">
        <f t="shared" ca="1" si="31"/>
        <v>0</v>
      </c>
      <c r="P63" s="18">
        <f t="shared" ca="1" si="32"/>
        <v>16</v>
      </c>
      <c r="Q63" s="80"/>
      <c r="R63" s="23">
        <f>RANK(Z63,$Z$3:$Z$111)+COUNTIF(Z63:Z$111,Z63)-1</f>
        <v>95</v>
      </c>
      <c r="S63" s="35">
        <f ca="1">RANK(AO63,$AO$3:$AO$111)+COUNTIF(AO63:AO$111,AO63)-1</f>
        <v>58</v>
      </c>
      <c r="T63" s="23">
        <f ca="1">RANK(W63,$W$3:$W$111)+COUNTIF(W63:W$111,W63)-1</f>
        <v>98</v>
      </c>
      <c r="U63" s="23">
        <f ca="1">RANK(X63,$X$3:$X$111)+COUNTIF(X63:X$111,X63)-1</f>
        <v>99</v>
      </c>
      <c r="V63" s="74"/>
      <c r="W63" s="23">
        <f t="shared" ca="1" si="15"/>
        <v>0</v>
      </c>
      <c r="X63" s="23">
        <f t="shared" ca="1" si="16"/>
        <v>0</v>
      </c>
      <c r="Y63" s="24">
        <f t="shared" ca="1" si="17"/>
        <v>0</v>
      </c>
      <c r="Z63" s="25">
        <f>SUMIF('r'!G$4:G$535,$V63,'r'!$C$4:$C$535)</f>
        <v>0</v>
      </c>
      <c r="AA63" s="23">
        <f ca="1">SUMIF('r'!H$4:H$538,$V63,'r'!$C$4:$C$535)</f>
        <v>0</v>
      </c>
      <c r="AB63" s="23">
        <f ca="1">SUMIF('r'!I$4:I$539,$V63,'r'!$C$4:$C$535)</f>
        <v>0</v>
      </c>
      <c r="AC63" s="23">
        <f ca="1">SUMIF('r'!J$4:J$539,$V63,'r'!$C$4:$C$535)</f>
        <v>0</v>
      </c>
      <c r="AD63" s="23">
        <f ca="1">SUMIF('r'!K$4:K$540,$V63,'r'!$C$4:$C$535)</f>
        <v>0</v>
      </c>
      <c r="AE63" s="23">
        <f ca="1">SUMIF('r'!L$4:L$541,$V63,'r'!$C$4:$C$535)</f>
        <v>0</v>
      </c>
      <c r="AF63" s="23"/>
      <c r="AG63" s="27">
        <f>SUMIF('r'!G$4:G$535,$V63,'r'!$D$4:$D$535)</f>
        <v>0</v>
      </c>
      <c r="AH63" s="23">
        <f ca="1">SUMIF('r'!H$4:H$538,$V63,'r'!$D$4:$D$535)</f>
        <v>0</v>
      </c>
      <c r="AI63" s="23">
        <f ca="1">SUMIF('r'!I$4:I$539,$V63,'r'!$D$4:$D$535)</f>
        <v>0</v>
      </c>
      <c r="AJ63" s="23">
        <f ca="1">SUMIF('r'!J$4:J$539,$V63,'r'!$D$4:$D$535)</f>
        <v>0</v>
      </c>
      <c r="AK63" s="23">
        <f ca="1">SUMIF('r'!K$4:K$540,$V63,'r'!$D$4:$D$535)</f>
        <v>0</v>
      </c>
      <c r="AL63" s="23">
        <f ca="1">SUMIF('r'!L$4:L$541,$V63,'r'!$D$4:$D$535)</f>
        <v>0</v>
      </c>
      <c r="AM63" s="25"/>
      <c r="AN63" s="23"/>
      <c r="AO63" s="23">
        <f t="shared" ca="1" si="18"/>
        <v>16</v>
      </c>
      <c r="AP63" s="36">
        <f t="shared" ca="1" si="19"/>
        <v>16</v>
      </c>
    </row>
    <row r="64" spans="1:42" ht="12.75" customHeight="1" x14ac:dyDescent="0.2">
      <c r="A64" s="19">
        <v>62</v>
      </c>
      <c r="B64" s="18">
        <f t="shared" si="20"/>
        <v>0</v>
      </c>
      <c r="C64" s="18">
        <f t="shared" si="21"/>
        <v>0</v>
      </c>
      <c r="D64" s="18">
        <f t="shared" ca="1" si="22"/>
        <v>0</v>
      </c>
      <c r="E64" s="18">
        <f t="shared" ca="1" si="23"/>
        <v>0</v>
      </c>
      <c r="F64" s="18">
        <f t="shared" ca="1" si="13"/>
        <v>0</v>
      </c>
      <c r="G64" s="2">
        <f t="shared" ca="1" si="24"/>
        <v>16</v>
      </c>
      <c r="H64" s="18">
        <f t="shared" ca="1" si="25"/>
        <v>0</v>
      </c>
      <c r="I64" s="18">
        <f t="shared" ca="1" si="26"/>
        <v>0</v>
      </c>
      <c r="J64" s="18">
        <f t="shared" ca="1" si="27"/>
        <v>0</v>
      </c>
      <c r="K64" s="18">
        <f t="shared" ca="1" si="28"/>
        <v>0</v>
      </c>
      <c r="L64" s="18">
        <f t="shared" ca="1" si="14"/>
        <v>0</v>
      </c>
      <c r="M64" s="18">
        <f t="shared" ca="1" si="29"/>
        <v>0</v>
      </c>
      <c r="N64" s="18">
        <f t="shared" ca="1" si="30"/>
        <v>0</v>
      </c>
      <c r="O64" s="18">
        <f t="shared" ca="1" si="31"/>
        <v>0</v>
      </c>
      <c r="P64" s="18">
        <f t="shared" ca="1" si="32"/>
        <v>16</v>
      </c>
      <c r="Q64" s="80"/>
      <c r="R64" s="23">
        <f>RANK(Z64,$Z$3:$Z$111)+COUNTIF(Z64:Z$111,Z64)-1</f>
        <v>94</v>
      </c>
      <c r="S64" s="35">
        <f ca="1">RANK(AO64,$AO$3:$AO$111)+COUNTIF(AO64:AO$111,AO64)-1</f>
        <v>57</v>
      </c>
      <c r="T64" s="23">
        <f ca="1">RANK(W64,$W$3:$W$111)+COUNTIF(W64:W$111,W64)-1</f>
        <v>97</v>
      </c>
      <c r="U64" s="23">
        <f ca="1">RANK(X64,$X$3:$X$111)+COUNTIF(X64:X$111,X64)-1</f>
        <v>98</v>
      </c>
      <c r="V64" s="71"/>
      <c r="W64" s="23">
        <f t="shared" ca="1" si="15"/>
        <v>0</v>
      </c>
      <c r="X64" s="23">
        <f t="shared" ca="1" si="16"/>
        <v>0</v>
      </c>
      <c r="Y64" s="24">
        <f t="shared" ca="1" si="17"/>
        <v>0</v>
      </c>
      <c r="Z64" s="25">
        <f>SUMIF('r'!G$4:G$535,$V64,'r'!$C$4:$C$535)</f>
        <v>0</v>
      </c>
      <c r="AA64" s="23">
        <f ca="1">SUMIF('r'!H$4:H$538,$V64,'r'!$C$4:$C$535)</f>
        <v>0</v>
      </c>
      <c r="AB64" s="23">
        <f ca="1">SUMIF('r'!I$4:I$539,$V64,'r'!$C$4:$C$535)</f>
        <v>0</v>
      </c>
      <c r="AC64" s="23">
        <f ca="1">SUMIF('r'!J$4:J$539,$V64,'r'!$C$4:$C$535)</f>
        <v>0</v>
      </c>
      <c r="AD64" s="23">
        <f ca="1">SUMIF('r'!K$4:K$540,$V64,'r'!$C$4:$C$535)</f>
        <v>0</v>
      </c>
      <c r="AE64" s="23">
        <f ca="1">SUMIF('r'!L$4:L$541,$V64,'r'!$C$4:$C$535)</f>
        <v>0</v>
      </c>
      <c r="AF64" s="23"/>
      <c r="AG64" s="27">
        <f>SUMIF('r'!G$4:G$535,$V64,'r'!$D$4:$D$535)</f>
        <v>0</v>
      </c>
      <c r="AH64" s="23">
        <f ca="1">SUMIF('r'!H$4:H$538,$V64,'r'!$D$4:$D$535)</f>
        <v>0</v>
      </c>
      <c r="AI64" s="23">
        <f ca="1">SUMIF('r'!I$4:I$539,$V64,'r'!$D$4:$D$535)</f>
        <v>0</v>
      </c>
      <c r="AJ64" s="23">
        <f ca="1">SUMIF('r'!J$4:J$539,$V64,'r'!$D$4:$D$535)</f>
        <v>0</v>
      </c>
      <c r="AK64" s="23">
        <f ca="1">SUMIF('r'!K$4:K$540,$V64,'r'!$D$4:$D$535)</f>
        <v>0</v>
      </c>
      <c r="AL64" s="23">
        <f ca="1">SUMIF('r'!L$4:L$541,$V64,'r'!$D$4:$D$535)</f>
        <v>0</v>
      </c>
      <c r="AM64" s="25"/>
      <c r="AN64" s="23"/>
      <c r="AO64" s="23">
        <f t="shared" ca="1" si="18"/>
        <v>16</v>
      </c>
      <c r="AP64" s="36">
        <f t="shared" ca="1" si="19"/>
        <v>16</v>
      </c>
    </row>
    <row r="65" spans="1:42" ht="12.75" customHeight="1" x14ac:dyDescent="0.2">
      <c r="A65" s="19">
        <v>63</v>
      </c>
      <c r="B65" s="18">
        <f t="shared" si="20"/>
        <v>0</v>
      </c>
      <c r="C65" s="18">
        <f t="shared" si="21"/>
        <v>0</v>
      </c>
      <c r="D65" s="18">
        <f t="shared" ca="1" si="22"/>
        <v>0</v>
      </c>
      <c r="E65" s="18">
        <f t="shared" ca="1" si="23"/>
        <v>0</v>
      </c>
      <c r="F65" s="18">
        <f t="shared" ca="1" si="13"/>
        <v>0</v>
      </c>
      <c r="G65" s="2">
        <f t="shared" ca="1" si="24"/>
        <v>16</v>
      </c>
      <c r="H65" s="18">
        <f t="shared" ca="1" si="25"/>
        <v>0</v>
      </c>
      <c r="I65" s="18">
        <f t="shared" ca="1" si="26"/>
        <v>0</v>
      </c>
      <c r="J65" s="18">
        <f t="shared" ca="1" si="27"/>
        <v>0</v>
      </c>
      <c r="K65" s="18">
        <f t="shared" ca="1" si="28"/>
        <v>0</v>
      </c>
      <c r="L65" s="18">
        <f t="shared" ca="1" si="14"/>
        <v>0</v>
      </c>
      <c r="M65" s="18">
        <f t="shared" ca="1" si="29"/>
        <v>0</v>
      </c>
      <c r="N65" s="18">
        <f t="shared" ca="1" si="30"/>
        <v>0</v>
      </c>
      <c r="O65" s="18">
        <f t="shared" ca="1" si="31"/>
        <v>0</v>
      </c>
      <c r="P65" s="18">
        <f t="shared" ca="1" si="32"/>
        <v>16</v>
      </c>
      <c r="Q65" s="80"/>
      <c r="R65" s="23">
        <f>RANK(Z65,$Z$3:$Z$111)+COUNTIF(Z65:Z$111,Z65)-1</f>
        <v>93</v>
      </c>
      <c r="S65" s="35">
        <f ca="1">RANK(AO65,$AO$3:$AO$111)+COUNTIF(AO65:AO$111,AO65)-1</f>
        <v>56</v>
      </c>
      <c r="T65" s="23">
        <f ca="1">RANK(W65,$W$3:$W$111)+COUNTIF(W65:W$111,W65)-1</f>
        <v>96</v>
      </c>
      <c r="U65" s="23">
        <f ca="1">RANK(X65,$X$3:$X$111)+COUNTIF(X65:X$111,X65)-1</f>
        <v>97</v>
      </c>
      <c r="V65" s="72"/>
      <c r="W65" s="23">
        <f t="shared" ca="1" si="15"/>
        <v>0</v>
      </c>
      <c r="X65" s="23">
        <f t="shared" ca="1" si="16"/>
        <v>0</v>
      </c>
      <c r="Y65" s="24">
        <f t="shared" ca="1" si="17"/>
        <v>0</v>
      </c>
      <c r="Z65" s="25">
        <f>SUMIF('r'!G$4:G$535,$V65,'r'!$C$4:$C$535)</f>
        <v>0</v>
      </c>
      <c r="AA65" s="23">
        <f ca="1">SUMIF('r'!H$4:H$538,$V65,'r'!$C$4:$C$535)</f>
        <v>0</v>
      </c>
      <c r="AB65" s="23">
        <f ca="1">SUMIF('r'!I$4:I$539,$V65,'r'!$C$4:$C$535)</f>
        <v>0</v>
      </c>
      <c r="AC65" s="23">
        <f ca="1">SUMIF('r'!J$4:J$539,$V65,'r'!$C$4:$C$535)</f>
        <v>0</v>
      </c>
      <c r="AD65" s="23">
        <f ca="1">SUMIF('r'!K$4:K$540,$V65,'r'!$C$4:$C$535)</f>
        <v>0</v>
      </c>
      <c r="AE65" s="23">
        <f ca="1">SUMIF('r'!L$4:L$541,$V65,'r'!$C$4:$C$535)</f>
        <v>0</v>
      </c>
      <c r="AF65" s="23"/>
      <c r="AG65" s="27">
        <f>SUMIF('r'!G$4:G$535,$V65,'r'!$D$4:$D$535)</f>
        <v>0</v>
      </c>
      <c r="AH65" s="23">
        <f ca="1">SUMIF('r'!H$4:H$538,$V65,'r'!$D$4:$D$535)</f>
        <v>0</v>
      </c>
      <c r="AI65" s="23">
        <f ca="1">SUMIF('r'!I$4:I$539,$V65,'r'!$D$4:$D$535)</f>
        <v>0</v>
      </c>
      <c r="AJ65" s="23">
        <f ca="1">SUMIF('r'!J$4:J$539,$V65,'r'!$D$4:$D$535)</f>
        <v>0</v>
      </c>
      <c r="AK65" s="23">
        <f ca="1">SUMIF('r'!K$4:K$540,$V65,'r'!$D$4:$D$535)</f>
        <v>0</v>
      </c>
      <c r="AL65" s="23">
        <f ca="1">SUMIF('r'!L$4:L$541,$V65,'r'!$D$4:$D$535)</f>
        <v>0</v>
      </c>
      <c r="AM65" s="25"/>
      <c r="AN65" s="23"/>
      <c r="AO65" s="23">
        <f t="shared" ca="1" si="18"/>
        <v>16</v>
      </c>
      <c r="AP65" s="36">
        <f t="shared" ca="1" si="19"/>
        <v>16</v>
      </c>
    </row>
    <row r="66" spans="1:42" ht="12.75" customHeight="1" x14ac:dyDescent="0.2">
      <c r="A66" s="19">
        <v>64</v>
      </c>
      <c r="B66" s="18">
        <f t="shared" si="20"/>
        <v>0</v>
      </c>
      <c r="C66" s="18">
        <f t="shared" si="21"/>
        <v>0</v>
      </c>
      <c r="D66" s="18">
        <f t="shared" ca="1" si="22"/>
        <v>0</v>
      </c>
      <c r="E66" s="18">
        <f t="shared" ca="1" si="23"/>
        <v>0</v>
      </c>
      <c r="F66" s="18">
        <f t="shared" ca="1" si="13"/>
        <v>0</v>
      </c>
      <c r="G66" s="2">
        <f t="shared" ca="1" si="24"/>
        <v>16</v>
      </c>
      <c r="H66" s="18">
        <f t="shared" ca="1" si="25"/>
        <v>0</v>
      </c>
      <c r="I66" s="18">
        <f t="shared" ca="1" si="26"/>
        <v>0</v>
      </c>
      <c r="J66" s="18">
        <f t="shared" ca="1" si="27"/>
        <v>0</v>
      </c>
      <c r="K66" s="18">
        <f t="shared" ca="1" si="28"/>
        <v>0</v>
      </c>
      <c r="L66" s="18">
        <f t="shared" ca="1" si="14"/>
        <v>0</v>
      </c>
      <c r="M66" s="18">
        <f t="shared" ca="1" si="29"/>
        <v>0</v>
      </c>
      <c r="N66" s="18">
        <f t="shared" ca="1" si="30"/>
        <v>0</v>
      </c>
      <c r="O66" s="18">
        <f t="shared" ca="1" si="31"/>
        <v>0</v>
      </c>
      <c r="P66" s="18">
        <f t="shared" ca="1" si="32"/>
        <v>16</v>
      </c>
      <c r="Q66" s="80"/>
      <c r="R66" s="23">
        <f>RANK(Z66,$Z$3:$Z$111)+COUNTIF(Z66:Z$111,Z66)-1</f>
        <v>92</v>
      </c>
      <c r="S66" s="35">
        <f ca="1">RANK(AO66,$AO$3:$AO$111)+COUNTIF(AO66:AO$111,AO66)-1</f>
        <v>55</v>
      </c>
      <c r="T66" s="23">
        <f ca="1">RANK(W66,$W$3:$W$111)+COUNTIF(W66:W$111,W66)-1</f>
        <v>95</v>
      </c>
      <c r="U66" s="23">
        <f ca="1">RANK(X66,$X$3:$X$111)+COUNTIF(X66:X$111,X66)-1</f>
        <v>96</v>
      </c>
      <c r="V66" s="71"/>
      <c r="W66" s="23">
        <f t="shared" ca="1" si="15"/>
        <v>0</v>
      </c>
      <c r="X66" s="23">
        <f t="shared" ca="1" si="16"/>
        <v>0</v>
      </c>
      <c r="Y66" s="24">
        <f t="shared" ca="1" si="17"/>
        <v>0</v>
      </c>
      <c r="Z66" s="25">
        <f>SUMIF('r'!G$4:G$535,$V66,'r'!$C$4:$C$535)</f>
        <v>0</v>
      </c>
      <c r="AA66" s="23">
        <f ca="1">SUMIF('r'!H$4:H$538,$V66,'r'!$C$4:$C$535)</f>
        <v>0</v>
      </c>
      <c r="AB66" s="23">
        <f ca="1">SUMIF('r'!I$4:I$539,$V66,'r'!$C$4:$C$535)</f>
        <v>0</v>
      </c>
      <c r="AC66" s="23">
        <f ca="1">SUMIF('r'!J$4:J$539,$V66,'r'!$C$4:$C$535)</f>
        <v>0</v>
      </c>
      <c r="AD66" s="23">
        <f ca="1">SUMIF('r'!K$4:K$540,$V66,'r'!$C$4:$C$535)</f>
        <v>0</v>
      </c>
      <c r="AE66" s="23">
        <f ca="1">SUMIF('r'!L$4:L$541,$V66,'r'!$C$4:$C$535)</f>
        <v>0</v>
      </c>
      <c r="AF66" s="23"/>
      <c r="AG66" s="27">
        <f>SUMIF('r'!G$4:G$535,$V66,'r'!$D$4:$D$535)</f>
        <v>0</v>
      </c>
      <c r="AH66" s="23">
        <f ca="1">SUMIF('r'!H$4:H$538,$V66,'r'!$D$4:$D$535)</f>
        <v>0</v>
      </c>
      <c r="AI66" s="23">
        <f ca="1">SUMIF('r'!I$4:I$539,$V66,'r'!$D$4:$D$535)</f>
        <v>0</v>
      </c>
      <c r="AJ66" s="23">
        <f ca="1">SUMIF('r'!J$4:J$539,$V66,'r'!$D$4:$D$535)</f>
        <v>0</v>
      </c>
      <c r="AK66" s="23">
        <f ca="1">SUMIF('r'!K$4:K$540,$V66,'r'!$D$4:$D$535)</f>
        <v>0</v>
      </c>
      <c r="AL66" s="23">
        <f ca="1">SUMIF('r'!L$4:L$541,$V66,'r'!$D$4:$D$535)</f>
        <v>0</v>
      </c>
      <c r="AM66" s="25"/>
      <c r="AN66" s="23"/>
      <c r="AO66" s="23">
        <f t="shared" ca="1" si="18"/>
        <v>16</v>
      </c>
      <c r="AP66" s="36">
        <f t="shared" ca="1" si="19"/>
        <v>16</v>
      </c>
    </row>
    <row r="67" spans="1:42" ht="12.75" customHeight="1" x14ac:dyDescent="0.2">
      <c r="A67" s="19">
        <v>65</v>
      </c>
      <c r="B67" s="18">
        <f t="shared" ref="B67:B89" si="33">VLOOKUP($A67,$R$3:$V$111,5,FALSE)</f>
        <v>0</v>
      </c>
      <c r="C67" s="18">
        <f t="shared" ref="C67:C89" si="34">VLOOKUP($A67,$R$3:$Z$111,9,FALSE)</f>
        <v>0</v>
      </c>
      <c r="D67" s="18">
        <f t="shared" ref="D67:D89" ca="1" si="35">VLOOKUP($A67,$R$3:$Z$111,6,FALSE)</f>
        <v>0</v>
      </c>
      <c r="E67" s="18">
        <f t="shared" ref="E67:E89" ca="1" si="36">VLOOKUP($A67,$R$3:$Z$111,7,FALSE)</f>
        <v>0</v>
      </c>
      <c r="F67" s="18">
        <f t="shared" ca="1" si="13"/>
        <v>0</v>
      </c>
      <c r="G67" s="2">
        <f t="shared" ref="G67:G89" ca="1" si="37">VLOOKUP($A67,$R$3:$AP$111,25,FALSE)</f>
        <v>16</v>
      </c>
      <c r="H67" s="18">
        <f t="shared" ref="H67:H89" ca="1" si="38">VLOOKUP($A67,$T$3:$V$111,3,FALSE)</f>
        <v>0</v>
      </c>
      <c r="I67" s="18">
        <f t="shared" ref="I67:I89" ca="1" si="39">VLOOKUP($A67,$T$3:$Z$111,4,FALSE)</f>
        <v>0</v>
      </c>
      <c r="J67" s="18">
        <f t="shared" ref="J67:J89" ca="1" si="40">VLOOKUP($A67,$T$3:$Z$111,7,FALSE)</f>
        <v>0</v>
      </c>
      <c r="K67" s="18">
        <f t="shared" ref="K67:K89" ca="1" si="41">VLOOKUP($A67,$T$3:$X$111,5,FALSE)</f>
        <v>0</v>
      </c>
      <c r="L67" s="18">
        <f t="shared" ca="1" si="14"/>
        <v>0</v>
      </c>
      <c r="M67" s="18">
        <f t="shared" ref="M67:M89" ca="1" si="42">VLOOKUP($A67,$U$3:$V$111,2,FALSE)</f>
        <v>0</v>
      </c>
      <c r="N67" s="18">
        <f t="shared" ref="N67:N89" ca="1" si="43">VLOOKUP($A67,$U$3:$X$111,4,FALSE)</f>
        <v>0</v>
      </c>
      <c r="O67" s="18">
        <f t="shared" ref="O67:O89" ca="1" si="44">VLOOKUP($A67,$S$3:$Y$111,4,FALSE)</f>
        <v>0</v>
      </c>
      <c r="P67" s="18">
        <f t="shared" ref="P67:P89" ca="1" si="45">VLOOKUP($A67,$S$3:$AO$111,23,FALSE)</f>
        <v>16</v>
      </c>
      <c r="Q67" s="80"/>
      <c r="R67" s="23">
        <f>RANK(Z67,$Z$3:$Z$111)+COUNTIF(Z67:Z$111,Z67)-1</f>
        <v>91</v>
      </c>
      <c r="S67" s="35">
        <f ca="1">RANK(AO67,$AO$3:$AO$111)+COUNTIF(AO67:AO$111,AO67)-1</f>
        <v>54</v>
      </c>
      <c r="T67" s="23">
        <f ca="1">RANK(W67,$W$3:$W$111)+COUNTIF(W67:W$111,W67)-1</f>
        <v>94</v>
      </c>
      <c r="U67" s="23">
        <f ca="1">RANK(X67,$X$3:$X$111)+COUNTIF(X67:X$111,X67)-1</f>
        <v>95</v>
      </c>
      <c r="V67" s="71"/>
      <c r="W67" s="23">
        <f t="shared" ca="1" si="15"/>
        <v>0</v>
      </c>
      <c r="X67" s="23">
        <f t="shared" ca="1" si="16"/>
        <v>0</v>
      </c>
      <c r="Y67" s="24">
        <f t="shared" ca="1" si="17"/>
        <v>0</v>
      </c>
      <c r="Z67" s="25">
        <f>SUMIF('r'!G$4:G$535,$V67,'r'!$C$4:$C$535)</f>
        <v>0</v>
      </c>
      <c r="AA67" s="23">
        <f ca="1">SUMIF('r'!H$4:H$538,$V67,'r'!$C$4:$C$535)</f>
        <v>0</v>
      </c>
      <c r="AB67" s="23">
        <f ca="1">SUMIF('r'!I$4:I$539,$V67,'r'!$C$4:$C$535)</f>
        <v>0</v>
      </c>
      <c r="AC67" s="23">
        <f ca="1">SUMIF('r'!J$4:J$539,$V67,'r'!$C$4:$C$535)</f>
        <v>0</v>
      </c>
      <c r="AD67" s="23">
        <f ca="1">SUMIF('r'!K$4:K$540,$V67,'r'!$C$4:$C$535)</f>
        <v>0</v>
      </c>
      <c r="AE67" s="23">
        <f ca="1">SUMIF('r'!L$4:L$541,$V67,'r'!$C$4:$C$535)</f>
        <v>0</v>
      </c>
      <c r="AF67" s="23"/>
      <c r="AG67" s="27">
        <f>SUMIF('r'!G$4:G$535,$V67,'r'!$D$4:$D$535)</f>
        <v>0</v>
      </c>
      <c r="AH67" s="23">
        <f ca="1">SUMIF('r'!H$4:H$538,$V67,'r'!$D$4:$D$535)</f>
        <v>0</v>
      </c>
      <c r="AI67" s="23">
        <f ca="1">SUMIF('r'!I$4:I$539,$V67,'r'!$D$4:$D$535)</f>
        <v>0</v>
      </c>
      <c r="AJ67" s="23">
        <f ca="1">SUMIF('r'!J$4:J$539,$V67,'r'!$D$4:$D$535)</f>
        <v>0</v>
      </c>
      <c r="AK67" s="23">
        <f ca="1">SUMIF('r'!K$4:K$540,$V67,'r'!$D$4:$D$535)</f>
        <v>0</v>
      </c>
      <c r="AL67" s="23">
        <f ca="1">SUMIF('r'!L$4:L$541,$V67,'r'!$D$4:$D$535)</f>
        <v>0</v>
      </c>
      <c r="AM67" s="25"/>
      <c r="AN67" s="23"/>
      <c r="AO67" s="23">
        <f t="shared" ca="1" si="18"/>
        <v>16</v>
      </c>
      <c r="AP67" s="36">
        <f t="shared" ca="1" si="19"/>
        <v>16</v>
      </c>
    </row>
    <row r="68" spans="1:42" ht="12.75" customHeight="1" x14ac:dyDescent="0.2">
      <c r="A68" s="19">
        <v>66</v>
      </c>
      <c r="B68" s="18">
        <f t="shared" si="33"/>
        <v>0</v>
      </c>
      <c r="C68" s="18">
        <f t="shared" si="34"/>
        <v>0</v>
      </c>
      <c r="D68" s="18">
        <f t="shared" ca="1" si="35"/>
        <v>0</v>
      </c>
      <c r="E68" s="18">
        <f t="shared" ca="1" si="36"/>
        <v>0</v>
      </c>
      <c r="F68" s="18">
        <f t="shared" ref="F68:F89" ca="1" si="46">E68-D68</f>
        <v>0</v>
      </c>
      <c r="G68" s="2">
        <f t="shared" ca="1" si="37"/>
        <v>16</v>
      </c>
      <c r="H68" s="18">
        <f t="shared" ca="1" si="38"/>
        <v>0</v>
      </c>
      <c r="I68" s="18">
        <f t="shared" ca="1" si="39"/>
        <v>0</v>
      </c>
      <c r="J68" s="18">
        <f t="shared" ca="1" si="40"/>
        <v>0</v>
      </c>
      <c r="K68" s="18">
        <f t="shared" ca="1" si="41"/>
        <v>0</v>
      </c>
      <c r="L68" s="18">
        <f t="shared" ref="L68:L89" ca="1" si="47">K68-I68</f>
        <v>0</v>
      </c>
      <c r="M68" s="18">
        <f t="shared" ca="1" si="42"/>
        <v>0</v>
      </c>
      <c r="N68" s="18">
        <f t="shared" ca="1" si="43"/>
        <v>0</v>
      </c>
      <c r="O68" s="18">
        <f t="shared" ca="1" si="44"/>
        <v>0</v>
      </c>
      <c r="P68" s="18">
        <f t="shared" ca="1" si="45"/>
        <v>16</v>
      </c>
      <c r="Q68" s="80"/>
      <c r="R68" s="23">
        <f>RANK(Z68,$Z$3:$Z$111)+COUNTIF(Z68:Z$111,Z68)-1</f>
        <v>90</v>
      </c>
      <c r="S68" s="35">
        <f ca="1">RANK(AO68,$AO$3:$AO$111)+COUNTIF(AO68:AO$111,AO68)-1</f>
        <v>53</v>
      </c>
      <c r="T68" s="23">
        <f ca="1">RANK(W68,$W$3:$W$111)+COUNTIF(W68:W$111,W68)-1</f>
        <v>93</v>
      </c>
      <c r="U68" s="23">
        <f ca="1">RANK(X68,$X$3:$X$111)+COUNTIF(X68:X$111,X68)-1</f>
        <v>94</v>
      </c>
      <c r="V68" s="71"/>
      <c r="W68" s="23">
        <f t="shared" ca="1" si="15"/>
        <v>0</v>
      </c>
      <c r="X68" s="23">
        <f t="shared" ca="1" si="16"/>
        <v>0</v>
      </c>
      <c r="Y68" s="24">
        <f t="shared" ca="1" si="17"/>
        <v>0</v>
      </c>
      <c r="Z68" s="25">
        <f>SUMIF('r'!G$4:G$535,$V68,'r'!$C$4:$C$535)</f>
        <v>0</v>
      </c>
      <c r="AA68" s="23">
        <f ca="1">SUMIF('r'!H$4:H$538,$V68,'r'!$C$4:$C$535)</f>
        <v>0</v>
      </c>
      <c r="AB68" s="23">
        <f ca="1">SUMIF('r'!I$4:I$539,$V68,'r'!$C$4:$C$535)</f>
        <v>0</v>
      </c>
      <c r="AC68" s="23">
        <f ca="1">SUMIF('r'!J$4:J$539,$V68,'r'!$C$4:$C$535)</f>
        <v>0</v>
      </c>
      <c r="AD68" s="23">
        <f ca="1">SUMIF('r'!K$4:K$540,$V68,'r'!$C$4:$C$535)</f>
        <v>0</v>
      </c>
      <c r="AE68" s="23">
        <f ca="1">SUMIF('r'!L$4:L$541,$V68,'r'!$C$4:$C$535)</f>
        <v>0</v>
      </c>
      <c r="AF68" s="23"/>
      <c r="AG68" s="27">
        <f>SUMIF('r'!G$4:G$535,$V68,'r'!$D$4:$D$535)</f>
        <v>0</v>
      </c>
      <c r="AH68" s="23">
        <f ca="1">SUMIF('r'!H$4:H$538,$V68,'r'!$D$4:$D$535)</f>
        <v>0</v>
      </c>
      <c r="AI68" s="23">
        <f ca="1">SUMIF('r'!I$4:I$539,$V68,'r'!$D$4:$D$535)</f>
        <v>0</v>
      </c>
      <c r="AJ68" s="23">
        <f ca="1">SUMIF('r'!J$4:J$539,$V68,'r'!$D$4:$D$535)</f>
        <v>0</v>
      </c>
      <c r="AK68" s="23">
        <f ca="1">SUMIF('r'!K$4:K$540,$V68,'r'!$D$4:$D$535)</f>
        <v>0</v>
      </c>
      <c r="AL68" s="23">
        <f ca="1">SUMIF('r'!L$4:L$541,$V68,'r'!$D$4:$D$535)</f>
        <v>0</v>
      </c>
      <c r="AM68" s="25"/>
      <c r="AN68" s="23"/>
      <c r="AO68" s="23">
        <f t="shared" ca="1" si="18"/>
        <v>16</v>
      </c>
      <c r="AP68" s="36">
        <f t="shared" ca="1" si="19"/>
        <v>16</v>
      </c>
    </row>
    <row r="69" spans="1:42" ht="12.75" customHeight="1" x14ac:dyDescent="0.2">
      <c r="A69" s="19">
        <v>67</v>
      </c>
      <c r="B69" s="18">
        <f t="shared" si="33"/>
        <v>0</v>
      </c>
      <c r="C69" s="18">
        <f t="shared" si="34"/>
        <v>0</v>
      </c>
      <c r="D69" s="18">
        <f t="shared" ca="1" si="35"/>
        <v>0</v>
      </c>
      <c r="E69" s="18">
        <f t="shared" ca="1" si="36"/>
        <v>0</v>
      </c>
      <c r="F69" s="18">
        <f t="shared" ca="1" si="46"/>
        <v>0</v>
      </c>
      <c r="G69" s="2">
        <f t="shared" ca="1" si="37"/>
        <v>16</v>
      </c>
      <c r="H69" s="18">
        <f t="shared" ca="1" si="38"/>
        <v>0</v>
      </c>
      <c r="I69" s="18">
        <f t="shared" ca="1" si="39"/>
        <v>0</v>
      </c>
      <c r="J69" s="18">
        <f t="shared" ca="1" si="40"/>
        <v>0</v>
      </c>
      <c r="K69" s="18">
        <f t="shared" ca="1" si="41"/>
        <v>0</v>
      </c>
      <c r="L69" s="18">
        <f t="shared" ca="1" si="47"/>
        <v>0</v>
      </c>
      <c r="M69" s="18">
        <f t="shared" ca="1" si="42"/>
        <v>0</v>
      </c>
      <c r="N69" s="18">
        <f t="shared" ca="1" si="43"/>
        <v>0</v>
      </c>
      <c r="O69" s="18">
        <f t="shared" ca="1" si="44"/>
        <v>0</v>
      </c>
      <c r="P69" s="18">
        <f t="shared" ca="1" si="45"/>
        <v>16</v>
      </c>
      <c r="Q69" s="80"/>
      <c r="R69" s="23">
        <f>RANK(Z69,$Z$3:$Z$111)+COUNTIF(Z69:Z$111,Z69)-1</f>
        <v>89</v>
      </c>
      <c r="S69" s="35">
        <f ca="1">RANK(AO69,$AO$3:$AO$111)+COUNTIF(AO69:AO$111,AO69)-1</f>
        <v>52</v>
      </c>
      <c r="T69" s="23">
        <f ca="1">RANK(W69,$W$3:$W$111)+COUNTIF(W69:W$111,W69)-1</f>
        <v>92</v>
      </c>
      <c r="U69" s="23">
        <f ca="1">RANK(X69,$X$3:$X$111)+COUNTIF(X69:X$111,X69)-1</f>
        <v>93</v>
      </c>
      <c r="V69" s="71"/>
      <c r="W69" s="23">
        <f t="shared" ref="W69:W111" ca="1" si="48">SUM(Z69:AF69)</f>
        <v>0</v>
      </c>
      <c r="X69" s="23">
        <f t="shared" ref="X69:X111" ca="1" si="49">SUM(AG69:AL69)</f>
        <v>0</v>
      </c>
      <c r="Y69" s="24">
        <f t="shared" ref="Y69:Y111" ca="1" si="50">X69-W69</f>
        <v>0</v>
      </c>
      <c r="Z69" s="25">
        <f>SUMIF('r'!G$4:G$535,$V69,'r'!$C$4:$C$535)</f>
        <v>0</v>
      </c>
      <c r="AA69" s="23">
        <f ca="1">SUMIF('r'!H$4:H$538,$V69,'r'!$C$4:$C$535)</f>
        <v>0</v>
      </c>
      <c r="AB69" s="23">
        <f ca="1">SUMIF('r'!I$4:I$539,$V69,'r'!$C$4:$C$535)</f>
        <v>0</v>
      </c>
      <c r="AC69" s="23">
        <f ca="1">SUMIF('r'!J$4:J$539,$V69,'r'!$C$4:$C$535)</f>
        <v>0</v>
      </c>
      <c r="AD69" s="23">
        <f ca="1">SUMIF('r'!K$4:K$540,$V69,'r'!$C$4:$C$535)</f>
        <v>0</v>
      </c>
      <c r="AE69" s="23">
        <f ca="1">SUMIF('r'!L$4:L$541,$V69,'r'!$C$4:$C$535)</f>
        <v>0</v>
      </c>
      <c r="AF69" s="23"/>
      <c r="AG69" s="27">
        <f>SUMIF('r'!G$4:G$535,$V69,'r'!$D$4:$D$535)</f>
        <v>0</v>
      </c>
      <c r="AH69" s="23">
        <f ca="1">SUMIF('r'!H$4:H$538,$V69,'r'!$D$4:$D$535)</f>
        <v>0</v>
      </c>
      <c r="AI69" s="23">
        <f ca="1">SUMIF('r'!I$4:I$539,$V69,'r'!$D$4:$D$535)</f>
        <v>0</v>
      </c>
      <c r="AJ69" s="23">
        <f ca="1">SUMIF('r'!J$4:J$539,$V69,'r'!$D$4:$D$535)</f>
        <v>0</v>
      </c>
      <c r="AK69" s="23">
        <f ca="1">SUMIF('r'!K$4:K$540,$V69,'r'!$D$4:$D$535)</f>
        <v>0</v>
      </c>
      <c r="AL69" s="23">
        <f ca="1">SUMIF('r'!L$4:L$541,$V69,'r'!$D$4:$D$535)</f>
        <v>0</v>
      </c>
      <c r="AM69" s="25"/>
      <c r="AN69" s="23"/>
      <c r="AO69" s="23">
        <f t="shared" ref="AO69:AO111" ca="1" si="51">Y273+Y69</f>
        <v>16</v>
      </c>
      <c r="AP69" s="36">
        <f t="shared" ref="AP69:AP111" ca="1" si="52">AO69-Y69</f>
        <v>16</v>
      </c>
    </row>
    <row r="70" spans="1:42" ht="12.75" customHeight="1" x14ac:dyDescent="0.2">
      <c r="A70" s="19">
        <v>68</v>
      </c>
      <c r="B70" s="18">
        <f t="shared" si="33"/>
        <v>0</v>
      </c>
      <c r="C70" s="18">
        <f t="shared" si="34"/>
        <v>0</v>
      </c>
      <c r="D70" s="18">
        <f t="shared" ca="1" si="35"/>
        <v>0</v>
      </c>
      <c r="E70" s="18">
        <f t="shared" ca="1" si="36"/>
        <v>0</v>
      </c>
      <c r="F70" s="18">
        <f t="shared" ca="1" si="46"/>
        <v>0</v>
      </c>
      <c r="G70" s="2">
        <f t="shared" ca="1" si="37"/>
        <v>16</v>
      </c>
      <c r="H70" s="18">
        <f t="shared" ca="1" si="38"/>
        <v>0</v>
      </c>
      <c r="I70" s="18">
        <f t="shared" ca="1" si="39"/>
        <v>0</v>
      </c>
      <c r="J70" s="18">
        <f t="shared" ca="1" si="40"/>
        <v>0</v>
      </c>
      <c r="K70" s="18">
        <f t="shared" ca="1" si="41"/>
        <v>0</v>
      </c>
      <c r="L70" s="18">
        <f t="shared" ca="1" si="47"/>
        <v>0</v>
      </c>
      <c r="M70" s="18">
        <f t="shared" ca="1" si="42"/>
        <v>0</v>
      </c>
      <c r="N70" s="18">
        <f t="shared" ca="1" si="43"/>
        <v>0</v>
      </c>
      <c r="O70" s="18">
        <f t="shared" ca="1" si="44"/>
        <v>0</v>
      </c>
      <c r="P70" s="18">
        <f t="shared" ca="1" si="45"/>
        <v>16</v>
      </c>
      <c r="Q70" s="80"/>
      <c r="R70" s="23">
        <f>RANK(Z70,$Z$3:$Z$111)+COUNTIF(Z70:Z$111,Z70)-1</f>
        <v>88</v>
      </c>
      <c r="S70" s="35">
        <f ca="1">RANK(AO70,$AO$3:$AO$111)+COUNTIF(AO70:AO$111,AO70)-1</f>
        <v>51</v>
      </c>
      <c r="T70" s="23">
        <f ca="1">RANK(W70,$W$3:$W$111)+COUNTIF(W70:W$111,W70)-1</f>
        <v>91</v>
      </c>
      <c r="U70" s="23">
        <f ca="1">RANK(X70,$X$3:$X$111)+COUNTIF(X70:X$111,X70)-1</f>
        <v>92</v>
      </c>
      <c r="V70" s="71"/>
      <c r="W70" s="23">
        <f t="shared" ca="1" si="48"/>
        <v>0</v>
      </c>
      <c r="X70" s="23">
        <f t="shared" ca="1" si="49"/>
        <v>0</v>
      </c>
      <c r="Y70" s="24">
        <f t="shared" ca="1" si="50"/>
        <v>0</v>
      </c>
      <c r="Z70" s="25">
        <f>SUMIF('r'!G$4:G$535,$V70,'r'!$C$4:$C$535)</f>
        <v>0</v>
      </c>
      <c r="AA70" s="23">
        <f ca="1">SUMIF('r'!H$4:H$538,$V70,'r'!$C$4:$C$535)</f>
        <v>0</v>
      </c>
      <c r="AB70" s="23">
        <f ca="1">SUMIF('r'!I$4:I$539,$V70,'r'!$C$4:$C$535)</f>
        <v>0</v>
      </c>
      <c r="AC70" s="23">
        <f ca="1">SUMIF('r'!J$4:J$539,$V70,'r'!$C$4:$C$535)</f>
        <v>0</v>
      </c>
      <c r="AD70" s="23">
        <f ca="1">SUMIF('r'!K$4:K$540,$V70,'r'!$C$4:$C$535)</f>
        <v>0</v>
      </c>
      <c r="AE70" s="23">
        <f ca="1">SUMIF('r'!L$4:L$541,$V70,'r'!$C$4:$C$535)</f>
        <v>0</v>
      </c>
      <c r="AF70" s="23"/>
      <c r="AG70" s="27">
        <f>SUMIF('r'!G$4:G$535,$V70,'r'!$D$4:$D$535)</f>
        <v>0</v>
      </c>
      <c r="AH70" s="23">
        <f ca="1">SUMIF('r'!H$4:H$538,$V70,'r'!$D$4:$D$535)</f>
        <v>0</v>
      </c>
      <c r="AI70" s="23">
        <f ca="1">SUMIF('r'!I$4:I$539,$V70,'r'!$D$4:$D$535)</f>
        <v>0</v>
      </c>
      <c r="AJ70" s="23">
        <f ca="1">SUMIF('r'!J$4:J$539,$V70,'r'!$D$4:$D$535)</f>
        <v>0</v>
      </c>
      <c r="AK70" s="23">
        <f ca="1">SUMIF('r'!K$4:K$540,$V70,'r'!$D$4:$D$535)</f>
        <v>0</v>
      </c>
      <c r="AL70" s="23">
        <f ca="1">SUMIF('r'!L$4:L$541,$V70,'r'!$D$4:$D$535)</f>
        <v>0</v>
      </c>
      <c r="AM70" s="25"/>
      <c r="AN70" s="23"/>
      <c r="AO70" s="23">
        <f t="shared" ca="1" si="51"/>
        <v>16</v>
      </c>
      <c r="AP70" s="36">
        <f t="shared" ca="1" si="52"/>
        <v>16</v>
      </c>
    </row>
    <row r="71" spans="1:42" ht="12.75" customHeight="1" x14ac:dyDescent="0.2">
      <c r="A71" s="19">
        <v>69</v>
      </c>
      <c r="B71" s="18">
        <f t="shared" si="33"/>
        <v>0</v>
      </c>
      <c r="C71" s="18">
        <f t="shared" si="34"/>
        <v>0</v>
      </c>
      <c r="D71" s="18">
        <f t="shared" ca="1" si="35"/>
        <v>0</v>
      </c>
      <c r="E71" s="18">
        <f t="shared" ca="1" si="36"/>
        <v>0</v>
      </c>
      <c r="F71" s="18">
        <f t="shared" ca="1" si="46"/>
        <v>0</v>
      </c>
      <c r="G71" s="2">
        <f t="shared" ca="1" si="37"/>
        <v>16</v>
      </c>
      <c r="H71" s="18">
        <f t="shared" ca="1" si="38"/>
        <v>0</v>
      </c>
      <c r="I71" s="18">
        <f t="shared" ca="1" si="39"/>
        <v>0</v>
      </c>
      <c r="J71" s="18">
        <f t="shared" ca="1" si="40"/>
        <v>0</v>
      </c>
      <c r="K71" s="18">
        <f t="shared" ca="1" si="41"/>
        <v>0</v>
      </c>
      <c r="L71" s="18">
        <f t="shared" ca="1" si="47"/>
        <v>0</v>
      </c>
      <c r="M71" s="18">
        <f t="shared" ca="1" si="42"/>
        <v>0</v>
      </c>
      <c r="N71" s="18">
        <f t="shared" ca="1" si="43"/>
        <v>0</v>
      </c>
      <c r="O71" s="18" t="str">
        <f t="shared" ca="1" si="44"/>
        <v>victoria</v>
      </c>
      <c r="P71" s="18">
        <f t="shared" ca="1" si="45"/>
        <v>14</v>
      </c>
      <c r="Q71" s="80"/>
      <c r="R71" s="23">
        <f>RANK(Z71,$Z$3:$Z$111)+COUNTIF(Z71:Z$111,Z71)-1</f>
        <v>87</v>
      </c>
      <c r="S71" s="35">
        <f ca="1">RANK(AO71,$AO$3:$AO$111)+COUNTIF(AO71:AO$111,AO71)-1</f>
        <v>50</v>
      </c>
      <c r="T71" s="23">
        <f ca="1">RANK(W71,$W$3:$W$111)+COUNTIF(W71:W$111,W71)-1</f>
        <v>90</v>
      </c>
      <c r="U71" s="23">
        <f ca="1">RANK(X71,$X$3:$X$111)+COUNTIF(X71:X$111,X71)-1</f>
        <v>91</v>
      </c>
      <c r="V71" s="71"/>
      <c r="W71" s="23">
        <f t="shared" ca="1" si="48"/>
        <v>0</v>
      </c>
      <c r="X71" s="23">
        <f t="shared" ca="1" si="49"/>
        <v>0</v>
      </c>
      <c r="Y71" s="24">
        <f t="shared" ca="1" si="50"/>
        <v>0</v>
      </c>
      <c r="Z71" s="25">
        <f>SUMIF('r'!G$4:G$535,$V71,'r'!$C$4:$C$535)</f>
        <v>0</v>
      </c>
      <c r="AA71" s="23">
        <f ca="1">SUMIF('r'!H$4:H$538,$V71,'r'!$C$4:$C$535)</f>
        <v>0</v>
      </c>
      <c r="AB71" s="23">
        <f ca="1">SUMIF('r'!I$4:I$539,$V71,'r'!$C$4:$C$535)</f>
        <v>0</v>
      </c>
      <c r="AC71" s="23">
        <f ca="1">SUMIF('r'!J$4:J$539,$V71,'r'!$C$4:$C$535)</f>
        <v>0</v>
      </c>
      <c r="AD71" s="23">
        <f ca="1">SUMIF('r'!K$4:K$540,$V71,'r'!$C$4:$C$535)</f>
        <v>0</v>
      </c>
      <c r="AE71" s="23">
        <f ca="1">SUMIF('r'!L$4:L$541,$V71,'r'!$C$4:$C$535)</f>
        <v>0</v>
      </c>
      <c r="AF71" s="23"/>
      <c r="AG71" s="27">
        <f>SUMIF('r'!G$4:G$535,$V71,'r'!$D$4:$D$535)</f>
        <v>0</v>
      </c>
      <c r="AH71" s="23">
        <f ca="1">SUMIF('r'!H$4:H$538,$V71,'r'!$D$4:$D$535)</f>
        <v>0</v>
      </c>
      <c r="AI71" s="23">
        <f ca="1">SUMIF('r'!I$4:I$539,$V71,'r'!$D$4:$D$535)</f>
        <v>0</v>
      </c>
      <c r="AJ71" s="23">
        <f ca="1">SUMIF('r'!J$4:J$539,$V71,'r'!$D$4:$D$535)</f>
        <v>0</v>
      </c>
      <c r="AK71" s="23">
        <f ca="1">SUMIF('r'!K$4:K$540,$V71,'r'!$D$4:$D$535)</f>
        <v>0</v>
      </c>
      <c r="AL71" s="23">
        <f ca="1">SUMIF('r'!L$4:L$541,$V71,'r'!$D$4:$D$535)</f>
        <v>0</v>
      </c>
      <c r="AM71" s="25"/>
      <c r="AN71" s="23"/>
      <c r="AO71" s="23">
        <f t="shared" ca="1" si="51"/>
        <v>16</v>
      </c>
      <c r="AP71" s="36">
        <f t="shared" ca="1" si="52"/>
        <v>16</v>
      </c>
    </row>
    <row r="72" spans="1:42" ht="12.75" customHeight="1" x14ac:dyDescent="0.2">
      <c r="A72" s="19">
        <v>70</v>
      </c>
      <c r="B72" s="18">
        <f t="shared" si="33"/>
        <v>0</v>
      </c>
      <c r="C72" s="18">
        <f t="shared" si="34"/>
        <v>0</v>
      </c>
      <c r="D72" s="18">
        <f t="shared" ca="1" si="35"/>
        <v>0</v>
      </c>
      <c r="E72" s="18">
        <f t="shared" ca="1" si="36"/>
        <v>0</v>
      </c>
      <c r="F72" s="18">
        <f t="shared" ca="1" si="46"/>
        <v>0</v>
      </c>
      <c r="G72" s="2">
        <f t="shared" ca="1" si="37"/>
        <v>16</v>
      </c>
      <c r="H72" s="18">
        <f t="shared" ca="1" si="38"/>
        <v>0</v>
      </c>
      <c r="I72" s="18">
        <f t="shared" ca="1" si="39"/>
        <v>0</v>
      </c>
      <c r="J72" s="18">
        <f t="shared" ca="1" si="40"/>
        <v>0</v>
      </c>
      <c r="K72" s="18">
        <f t="shared" ca="1" si="41"/>
        <v>0</v>
      </c>
      <c r="L72" s="18">
        <f t="shared" ca="1" si="47"/>
        <v>0</v>
      </c>
      <c r="M72" s="18">
        <f t="shared" ca="1" si="42"/>
        <v>0</v>
      </c>
      <c r="N72" s="18">
        <f t="shared" ca="1" si="43"/>
        <v>0</v>
      </c>
      <c r="O72" s="18" t="str">
        <f t="shared" ca="1" si="44"/>
        <v>clapham junction</v>
      </c>
      <c r="P72" s="18">
        <f t="shared" ca="1" si="45"/>
        <v>14</v>
      </c>
      <c r="Q72" s="80"/>
      <c r="R72" s="23">
        <f>RANK(Z72,$Z$3:$Z$111)+COUNTIF(Z72:Z$111,Z72)-1</f>
        <v>86</v>
      </c>
      <c r="S72" s="35">
        <f ca="1">RANK(AO72,$AO$3:$AO$111)+COUNTIF(AO72:AO$111,AO72)-1</f>
        <v>49</v>
      </c>
      <c r="T72" s="23">
        <f ca="1">RANK(W72,$W$3:$W$111)+COUNTIF(W72:W$111,W72)-1</f>
        <v>89</v>
      </c>
      <c r="U72" s="23">
        <f ca="1">RANK(X72,$X$3:$X$111)+COUNTIF(X72:X$111,X72)-1</f>
        <v>90</v>
      </c>
      <c r="V72" s="71"/>
      <c r="W72" s="23">
        <f t="shared" ca="1" si="48"/>
        <v>0</v>
      </c>
      <c r="X72" s="23">
        <f t="shared" ca="1" si="49"/>
        <v>0</v>
      </c>
      <c r="Y72" s="24">
        <f t="shared" ca="1" si="50"/>
        <v>0</v>
      </c>
      <c r="Z72" s="25">
        <f>SUMIF('r'!G$4:G$535,$V72,'r'!$C$4:$C$535)</f>
        <v>0</v>
      </c>
      <c r="AA72" s="23">
        <f ca="1">SUMIF('r'!H$4:H$538,$V72,'r'!$C$4:$C$535)</f>
        <v>0</v>
      </c>
      <c r="AB72" s="23">
        <f ca="1">SUMIF('r'!I$4:I$539,$V72,'r'!$C$4:$C$535)</f>
        <v>0</v>
      </c>
      <c r="AC72" s="23">
        <f ca="1">SUMIF('r'!J$4:J$539,$V72,'r'!$C$4:$C$535)</f>
        <v>0</v>
      </c>
      <c r="AD72" s="23">
        <f ca="1">SUMIF('r'!K$4:K$540,$V72,'r'!$C$4:$C$535)</f>
        <v>0</v>
      </c>
      <c r="AE72" s="23">
        <f ca="1">SUMIF('r'!L$4:L$541,$V72,'r'!$C$4:$C$535)</f>
        <v>0</v>
      </c>
      <c r="AF72" s="23"/>
      <c r="AG72" s="27">
        <f>SUMIF('r'!G$4:G$535,$V72,'r'!$D$4:$D$535)</f>
        <v>0</v>
      </c>
      <c r="AH72" s="23">
        <f ca="1">SUMIF('r'!H$4:H$538,$V72,'r'!$D$4:$D$535)</f>
        <v>0</v>
      </c>
      <c r="AI72" s="23">
        <f ca="1">SUMIF('r'!I$4:I$539,$V72,'r'!$D$4:$D$535)</f>
        <v>0</v>
      </c>
      <c r="AJ72" s="23">
        <f ca="1">SUMIF('r'!J$4:J$539,$V72,'r'!$D$4:$D$535)</f>
        <v>0</v>
      </c>
      <c r="AK72" s="23">
        <f ca="1">SUMIF('r'!K$4:K$540,$V72,'r'!$D$4:$D$535)</f>
        <v>0</v>
      </c>
      <c r="AL72" s="23">
        <f ca="1">SUMIF('r'!L$4:L$541,$V72,'r'!$D$4:$D$535)</f>
        <v>0</v>
      </c>
      <c r="AM72" s="25"/>
      <c r="AN72" s="23"/>
      <c r="AO72" s="23">
        <f t="shared" ca="1" si="51"/>
        <v>16</v>
      </c>
      <c r="AP72" s="36">
        <f t="shared" ca="1" si="52"/>
        <v>16</v>
      </c>
    </row>
    <row r="73" spans="1:42" ht="12.75" customHeight="1" x14ac:dyDescent="0.2">
      <c r="A73" s="19">
        <v>71</v>
      </c>
      <c r="B73" s="18">
        <f t="shared" si="33"/>
        <v>0</v>
      </c>
      <c r="C73" s="18">
        <f t="shared" si="34"/>
        <v>0</v>
      </c>
      <c r="D73" s="18">
        <f t="shared" ca="1" si="35"/>
        <v>0</v>
      </c>
      <c r="E73" s="18">
        <f t="shared" ca="1" si="36"/>
        <v>0</v>
      </c>
      <c r="F73" s="18">
        <f t="shared" ca="1" si="46"/>
        <v>0</v>
      </c>
      <c r="G73" s="2">
        <f t="shared" ca="1" si="37"/>
        <v>16</v>
      </c>
      <c r="H73" s="18">
        <f t="shared" ca="1" si="38"/>
        <v>0</v>
      </c>
      <c r="I73" s="18">
        <f t="shared" ca="1" si="39"/>
        <v>0</v>
      </c>
      <c r="J73" s="18">
        <f t="shared" ca="1" si="40"/>
        <v>0</v>
      </c>
      <c r="K73" s="18">
        <f t="shared" ca="1" si="41"/>
        <v>0</v>
      </c>
      <c r="L73" s="18">
        <f t="shared" ca="1" si="47"/>
        <v>0</v>
      </c>
      <c r="M73" s="18">
        <f t="shared" ca="1" si="42"/>
        <v>0</v>
      </c>
      <c r="N73" s="18">
        <f t="shared" ca="1" si="43"/>
        <v>0</v>
      </c>
      <c r="O73" s="18" t="str">
        <f t="shared" ca="1" si="44"/>
        <v>marble arch</v>
      </c>
      <c r="P73" s="18">
        <f t="shared" ca="1" si="45"/>
        <v>10</v>
      </c>
      <c r="Q73" s="80"/>
      <c r="R73" s="23">
        <f>RANK(Z73,$Z$3:$Z$111)+COUNTIF(Z73:Z$111,Z73)-1</f>
        <v>85</v>
      </c>
      <c r="S73" s="35">
        <f ca="1">RANK(AO73,$AO$3:$AO$111)+COUNTIF(AO73:AO$111,AO73)-1</f>
        <v>48</v>
      </c>
      <c r="T73" s="23">
        <f ca="1">RANK(W73,$W$3:$W$111)+COUNTIF(W73:W$111,W73)-1</f>
        <v>88</v>
      </c>
      <c r="U73" s="23">
        <f ca="1">RANK(X73,$X$3:$X$111)+COUNTIF(X73:X$111,X73)-1</f>
        <v>89</v>
      </c>
      <c r="V73" s="71"/>
      <c r="W73" s="23">
        <f t="shared" ca="1" si="48"/>
        <v>0</v>
      </c>
      <c r="X73" s="23">
        <f t="shared" ca="1" si="49"/>
        <v>0</v>
      </c>
      <c r="Y73" s="24">
        <f t="shared" ca="1" si="50"/>
        <v>0</v>
      </c>
      <c r="Z73" s="25">
        <f>SUMIF('r'!G$4:G$535,$V73,'r'!$C$4:$C$535)</f>
        <v>0</v>
      </c>
      <c r="AA73" s="23">
        <f ca="1">SUMIF('r'!H$4:H$538,$V73,'r'!$C$4:$C$535)</f>
        <v>0</v>
      </c>
      <c r="AB73" s="23">
        <f ca="1">SUMIF('r'!I$4:I$539,$V73,'r'!$C$4:$C$535)</f>
        <v>0</v>
      </c>
      <c r="AC73" s="23">
        <f ca="1">SUMIF('r'!J$4:J$539,$V73,'r'!$C$4:$C$535)</f>
        <v>0</v>
      </c>
      <c r="AD73" s="23">
        <f ca="1">SUMIF('r'!K$4:K$540,$V73,'r'!$C$4:$C$535)</f>
        <v>0</v>
      </c>
      <c r="AE73" s="23">
        <f ca="1">SUMIF('r'!L$4:L$541,$V73,'r'!$C$4:$C$535)</f>
        <v>0</v>
      </c>
      <c r="AF73" s="23"/>
      <c r="AG73" s="27">
        <f>SUMIF('r'!G$4:G$535,$V73,'r'!$D$4:$D$535)</f>
        <v>0</v>
      </c>
      <c r="AH73" s="23">
        <f ca="1">SUMIF('r'!H$4:H$538,$V73,'r'!$D$4:$D$535)</f>
        <v>0</v>
      </c>
      <c r="AI73" s="23">
        <f ca="1">SUMIF('r'!I$4:I$539,$V73,'r'!$D$4:$D$535)</f>
        <v>0</v>
      </c>
      <c r="AJ73" s="23">
        <f ca="1">SUMIF('r'!J$4:J$539,$V73,'r'!$D$4:$D$535)</f>
        <v>0</v>
      </c>
      <c r="AK73" s="23">
        <f ca="1">SUMIF('r'!K$4:K$540,$V73,'r'!$D$4:$D$535)</f>
        <v>0</v>
      </c>
      <c r="AL73" s="23">
        <f ca="1">SUMIF('r'!L$4:L$541,$V73,'r'!$D$4:$D$535)</f>
        <v>0</v>
      </c>
      <c r="AM73" s="25"/>
      <c r="AN73" s="23"/>
      <c r="AO73" s="23">
        <f t="shared" ca="1" si="51"/>
        <v>16</v>
      </c>
      <c r="AP73" s="36">
        <f t="shared" ca="1" si="52"/>
        <v>16</v>
      </c>
    </row>
    <row r="74" spans="1:42" ht="12.75" customHeight="1" x14ac:dyDescent="0.2">
      <c r="A74" s="19">
        <v>72</v>
      </c>
      <c r="B74" s="18">
        <f t="shared" si="33"/>
        <v>0</v>
      </c>
      <c r="C74" s="18">
        <f t="shared" si="34"/>
        <v>0</v>
      </c>
      <c r="D74" s="18">
        <f t="shared" ca="1" si="35"/>
        <v>0</v>
      </c>
      <c r="E74" s="18">
        <f t="shared" ca="1" si="36"/>
        <v>0</v>
      </c>
      <c r="F74" s="18">
        <f t="shared" ca="1" si="46"/>
        <v>0</v>
      </c>
      <c r="G74" s="2">
        <f t="shared" ca="1" si="37"/>
        <v>16</v>
      </c>
      <c r="H74" s="18">
        <f t="shared" ca="1" si="38"/>
        <v>0</v>
      </c>
      <c r="I74" s="18">
        <f t="shared" ca="1" si="39"/>
        <v>0</v>
      </c>
      <c r="J74" s="18">
        <f t="shared" ca="1" si="40"/>
        <v>0</v>
      </c>
      <c r="K74" s="18">
        <f t="shared" ca="1" si="41"/>
        <v>0</v>
      </c>
      <c r="L74" s="18">
        <f t="shared" ca="1" si="47"/>
        <v>0</v>
      </c>
      <c r="M74" s="18">
        <f t="shared" ca="1" si="42"/>
        <v>0</v>
      </c>
      <c r="N74" s="18">
        <f t="shared" ca="1" si="43"/>
        <v>0</v>
      </c>
      <c r="O74" s="18" t="str">
        <f t="shared" ca="1" si="44"/>
        <v>willesden garage</v>
      </c>
      <c r="P74" s="18">
        <f t="shared" ca="1" si="45"/>
        <v>9</v>
      </c>
      <c r="Q74" s="80"/>
      <c r="R74" s="23">
        <f>RANK(Z74,$Z$3:$Z$111)+COUNTIF(Z74:Z$111,Z74)-1</f>
        <v>84</v>
      </c>
      <c r="S74" s="35">
        <f ca="1">RANK(AO74,$AO$3:$AO$111)+COUNTIF(AO74:AO$111,AO74)-1</f>
        <v>47</v>
      </c>
      <c r="T74" s="23">
        <f ca="1">RANK(W74,$W$3:$W$111)+COUNTIF(W74:W$111,W74)-1</f>
        <v>87</v>
      </c>
      <c r="U74" s="23">
        <f ca="1">RANK(X74,$X$3:$X$111)+COUNTIF(X74:X$111,X74)-1</f>
        <v>88</v>
      </c>
      <c r="V74" s="71"/>
      <c r="W74" s="23">
        <f t="shared" ca="1" si="48"/>
        <v>0</v>
      </c>
      <c r="X74" s="23">
        <f t="shared" ca="1" si="49"/>
        <v>0</v>
      </c>
      <c r="Y74" s="24">
        <f t="shared" ca="1" si="50"/>
        <v>0</v>
      </c>
      <c r="Z74" s="25">
        <f>SUMIF('r'!G$4:G$535,$V74,'r'!$C$4:$C$535)</f>
        <v>0</v>
      </c>
      <c r="AA74" s="23">
        <f ca="1">SUMIF('r'!H$4:H$538,$V74,'r'!$C$4:$C$535)</f>
        <v>0</v>
      </c>
      <c r="AB74" s="23">
        <f ca="1">SUMIF('r'!I$4:I$539,$V74,'r'!$C$4:$C$535)</f>
        <v>0</v>
      </c>
      <c r="AC74" s="23">
        <f ca="1">SUMIF('r'!J$4:J$539,$V74,'r'!$C$4:$C$535)</f>
        <v>0</v>
      </c>
      <c r="AD74" s="23">
        <f ca="1">SUMIF('r'!K$4:K$540,$V74,'r'!$C$4:$C$535)</f>
        <v>0</v>
      </c>
      <c r="AE74" s="23">
        <f ca="1">SUMIF('r'!L$4:L$541,$V74,'r'!$C$4:$C$535)</f>
        <v>0</v>
      </c>
      <c r="AF74" s="23"/>
      <c r="AG74" s="27">
        <f>SUMIF('r'!G$4:G$535,$V74,'r'!$D$4:$D$535)</f>
        <v>0</v>
      </c>
      <c r="AH74" s="23">
        <f ca="1">SUMIF('r'!H$4:H$538,$V74,'r'!$D$4:$D$535)</f>
        <v>0</v>
      </c>
      <c r="AI74" s="23">
        <f ca="1">SUMIF('r'!I$4:I$539,$V74,'r'!$D$4:$D$535)</f>
        <v>0</v>
      </c>
      <c r="AJ74" s="23">
        <f ca="1">SUMIF('r'!J$4:J$539,$V74,'r'!$D$4:$D$535)</f>
        <v>0</v>
      </c>
      <c r="AK74" s="23">
        <f ca="1">SUMIF('r'!K$4:K$540,$V74,'r'!$D$4:$D$535)</f>
        <v>0</v>
      </c>
      <c r="AL74" s="23">
        <f ca="1">SUMIF('r'!L$4:L$541,$V74,'r'!$D$4:$D$535)</f>
        <v>0</v>
      </c>
      <c r="AM74" s="25"/>
      <c r="AN74" s="23"/>
      <c r="AO74" s="23">
        <f t="shared" ca="1" si="51"/>
        <v>16</v>
      </c>
      <c r="AP74" s="36">
        <f t="shared" ca="1" si="52"/>
        <v>16</v>
      </c>
    </row>
    <row r="75" spans="1:42" ht="12.75" customHeight="1" x14ac:dyDescent="0.2">
      <c r="A75" s="19">
        <v>73</v>
      </c>
      <c r="B75" s="18">
        <f t="shared" si="33"/>
        <v>0</v>
      </c>
      <c r="C75" s="18">
        <f t="shared" si="34"/>
        <v>0</v>
      </c>
      <c r="D75" s="18">
        <f t="shared" ca="1" si="35"/>
        <v>0</v>
      </c>
      <c r="E75" s="18">
        <f t="shared" ca="1" si="36"/>
        <v>0</v>
      </c>
      <c r="F75" s="18">
        <f t="shared" ca="1" si="46"/>
        <v>0</v>
      </c>
      <c r="G75" s="2">
        <f t="shared" ca="1" si="37"/>
        <v>16</v>
      </c>
      <c r="H75" s="18">
        <f t="shared" ca="1" si="38"/>
        <v>0</v>
      </c>
      <c r="I75" s="18">
        <f t="shared" ca="1" si="39"/>
        <v>0</v>
      </c>
      <c r="J75" s="18">
        <f t="shared" ca="1" si="40"/>
        <v>0</v>
      </c>
      <c r="K75" s="18">
        <f t="shared" ca="1" si="41"/>
        <v>0</v>
      </c>
      <c r="L75" s="18">
        <f t="shared" ca="1" si="47"/>
        <v>0</v>
      </c>
      <c r="M75" s="18">
        <f t="shared" ca="1" si="42"/>
        <v>0</v>
      </c>
      <c r="N75" s="18">
        <f t="shared" ca="1" si="43"/>
        <v>0</v>
      </c>
      <c r="O75" s="18" t="str">
        <f t="shared" ca="1" si="44"/>
        <v>edmonton green</v>
      </c>
      <c r="P75" s="18">
        <f t="shared" ca="1" si="45"/>
        <v>9</v>
      </c>
      <c r="Q75" s="80"/>
      <c r="R75" s="23">
        <f>RANK(Z75,$Z$3:$Z$111)+COUNTIF(Z75:Z$111,Z75)-1</f>
        <v>83</v>
      </c>
      <c r="S75" s="35">
        <f ca="1">RANK(AO75,$AO$3:$AO$111)+COUNTIF(AO75:AO$111,AO75)-1</f>
        <v>46</v>
      </c>
      <c r="T75" s="23">
        <f ca="1">RANK(W75,$W$3:$W$111)+COUNTIF(W75:W$111,W75)-1</f>
        <v>86</v>
      </c>
      <c r="U75" s="23">
        <f ca="1">RANK(X75,$X$3:$X$111)+COUNTIF(X75:X$111,X75)-1</f>
        <v>87</v>
      </c>
      <c r="V75" s="71"/>
      <c r="W75" s="23">
        <f t="shared" ca="1" si="48"/>
        <v>0</v>
      </c>
      <c r="X75" s="23">
        <f t="shared" ca="1" si="49"/>
        <v>0</v>
      </c>
      <c r="Y75" s="24">
        <f t="shared" ca="1" si="50"/>
        <v>0</v>
      </c>
      <c r="Z75" s="25">
        <f>SUMIF('r'!G$4:G$535,$V75,'r'!$C$4:$C$535)</f>
        <v>0</v>
      </c>
      <c r="AA75" s="23">
        <f ca="1">SUMIF('r'!H$4:H$538,$V75,'r'!$C$4:$C$535)</f>
        <v>0</v>
      </c>
      <c r="AB75" s="23">
        <f ca="1">SUMIF('r'!I$4:I$539,$V75,'r'!$C$4:$C$535)</f>
        <v>0</v>
      </c>
      <c r="AC75" s="23">
        <f ca="1">SUMIF('r'!J$4:J$539,$V75,'r'!$C$4:$C$535)</f>
        <v>0</v>
      </c>
      <c r="AD75" s="23">
        <f ca="1">SUMIF('r'!K$4:K$540,$V75,'r'!$C$4:$C$535)</f>
        <v>0</v>
      </c>
      <c r="AE75" s="23">
        <f ca="1">SUMIF('r'!L$4:L$541,$V75,'r'!$C$4:$C$535)</f>
        <v>0</v>
      </c>
      <c r="AF75" s="23"/>
      <c r="AG75" s="27">
        <f>SUMIF('r'!G$4:G$535,$V75,'r'!$D$4:$D$535)</f>
        <v>0</v>
      </c>
      <c r="AH75" s="23">
        <f ca="1">SUMIF('r'!H$4:H$538,$V75,'r'!$D$4:$D$535)</f>
        <v>0</v>
      </c>
      <c r="AI75" s="23">
        <f ca="1">SUMIF('r'!I$4:I$539,$V75,'r'!$D$4:$D$535)</f>
        <v>0</v>
      </c>
      <c r="AJ75" s="23">
        <f ca="1">SUMIF('r'!J$4:J$539,$V75,'r'!$D$4:$D$535)</f>
        <v>0</v>
      </c>
      <c r="AK75" s="23">
        <f ca="1">SUMIF('r'!K$4:K$540,$V75,'r'!$D$4:$D$535)</f>
        <v>0</v>
      </c>
      <c r="AL75" s="23">
        <f ca="1">SUMIF('r'!L$4:L$541,$V75,'r'!$D$4:$D$535)</f>
        <v>0</v>
      </c>
      <c r="AM75" s="25"/>
      <c r="AN75" s="23"/>
      <c r="AO75" s="23">
        <f t="shared" ca="1" si="51"/>
        <v>16</v>
      </c>
      <c r="AP75" s="36">
        <f t="shared" ca="1" si="52"/>
        <v>16</v>
      </c>
    </row>
    <row r="76" spans="1:42" ht="12.75" customHeight="1" x14ac:dyDescent="0.2">
      <c r="A76" s="19">
        <v>74</v>
      </c>
      <c r="B76" s="18">
        <f t="shared" si="33"/>
        <v>0</v>
      </c>
      <c r="C76" s="18">
        <f t="shared" si="34"/>
        <v>0</v>
      </c>
      <c r="D76" s="18">
        <f t="shared" ca="1" si="35"/>
        <v>0</v>
      </c>
      <c r="E76" s="18">
        <f t="shared" ca="1" si="36"/>
        <v>0</v>
      </c>
      <c r="F76" s="18">
        <f t="shared" ca="1" si="46"/>
        <v>0</v>
      </c>
      <c r="G76" s="2">
        <f t="shared" ca="1" si="37"/>
        <v>16</v>
      </c>
      <c r="H76" s="18">
        <f t="shared" ca="1" si="38"/>
        <v>0</v>
      </c>
      <c r="I76" s="18">
        <f t="shared" ca="1" si="39"/>
        <v>0</v>
      </c>
      <c r="J76" s="18">
        <f t="shared" ca="1" si="40"/>
        <v>0</v>
      </c>
      <c r="K76" s="18">
        <f t="shared" ca="1" si="41"/>
        <v>0</v>
      </c>
      <c r="L76" s="18">
        <f t="shared" ca="1" si="47"/>
        <v>0</v>
      </c>
      <c r="M76" s="18">
        <f t="shared" ca="1" si="42"/>
        <v>0</v>
      </c>
      <c r="N76" s="18">
        <f t="shared" ca="1" si="43"/>
        <v>0</v>
      </c>
      <c r="O76" s="18" t="str">
        <f t="shared" ca="1" si="44"/>
        <v>kingston</v>
      </c>
      <c r="P76" s="18">
        <f t="shared" ca="1" si="45"/>
        <v>8</v>
      </c>
      <c r="Q76" s="80"/>
      <c r="R76" s="23">
        <f>RANK(Z76,$Z$3:$Z$111)+COUNTIF(Z76:Z$111,Z76)-1</f>
        <v>82</v>
      </c>
      <c r="S76" s="35">
        <f ca="1">RANK(AO76,$AO$3:$AO$111)+COUNTIF(AO76:AO$111,AO76)-1</f>
        <v>45</v>
      </c>
      <c r="T76" s="23">
        <f ca="1">RANK(W76,$W$3:$W$111)+COUNTIF(W76:W$111,W76)-1</f>
        <v>85</v>
      </c>
      <c r="U76" s="23">
        <f ca="1">RANK(X76,$X$3:$X$111)+COUNTIF(X76:X$111,X76)-1</f>
        <v>86</v>
      </c>
      <c r="V76" s="71"/>
      <c r="W76" s="23">
        <f t="shared" ca="1" si="48"/>
        <v>0</v>
      </c>
      <c r="X76" s="23">
        <f t="shared" ca="1" si="49"/>
        <v>0</v>
      </c>
      <c r="Y76" s="24">
        <f t="shared" ca="1" si="50"/>
        <v>0</v>
      </c>
      <c r="Z76" s="25">
        <f>SUMIF('r'!G$4:G$535,$V76,'r'!$C$4:$C$535)</f>
        <v>0</v>
      </c>
      <c r="AA76" s="23">
        <f ca="1">SUMIF('r'!H$4:H$538,$V76,'r'!$C$4:$C$535)</f>
        <v>0</v>
      </c>
      <c r="AB76" s="23">
        <f ca="1">SUMIF('r'!I$4:I$539,$V76,'r'!$C$4:$C$535)</f>
        <v>0</v>
      </c>
      <c r="AC76" s="23">
        <f ca="1">SUMIF('r'!J$4:J$539,$V76,'r'!$C$4:$C$535)</f>
        <v>0</v>
      </c>
      <c r="AD76" s="23">
        <f ca="1">SUMIF('r'!K$4:K$540,$V76,'r'!$C$4:$C$535)</f>
        <v>0</v>
      </c>
      <c r="AE76" s="23">
        <f ca="1">SUMIF('r'!L$4:L$541,$V76,'r'!$C$4:$C$535)</f>
        <v>0</v>
      </c>
      <c r="AF76" s="23"/>
      <c r="AG76" s="27">
        <f>SUMIF('r'!G$4:G$535,$V76,'r'!$D$4:$D$535)</f>
        <v>0</v>
      </c>
      <c r="AH76" s="23">
        <f ca="1">SUMIF('r'!H$4:H$538,$V76,'r'!$D$4:$D$535)</f>
        <v>0</v>
      </c>
      <c r="AI76" s="23">
        <f ca="1">SUMIF('r'!I$4:I$539,$V76,'r'!$D$4:$D$535)</f>
        <v>0</v>
      </c>
      <c r="AJ76" s="23">
        <f ca="1">SUMIF('r'!J$4:J$539,$V76,'r'!$D$4:$D$535)</f>
        <v>0</v>
      </c>
      <c r="AK76" s="23">
        <f ca="1">SUMIF('r'!K$4:K$540,$V76,'r'!$D$4:$D$535)</f>
        <v>0</v>
      </c>
      <c r="AL76" s="23">
        <f ca="1">SUMIF('r'!L$4:L$541,$V76,'r'!$D$4:$D$535)</f>
        <v>0</v>
      </c>
      <c r="AM76" s="25"/>
      <c r="AN76" s="23"/>
      <c r="AO76" s="23">
        <f t="shared" ca="1" si="51"/>
        <v>16</v>
      </c>
      <c r="AP76" s="36">
        <f t="shared" ca="1" si="52"/>
        <v>16</v>
      </c>
    </row>
    <row r="77" spans="1:42" ht="12.75" customHeight="1" x14ac:dyDescent="0.2">
      <c r="A77" s="19">
        <v>75</v>
      </c>
      <c r="B77" s="18">
        <f t="shared" si="33"/>
        <v>0</v>
      </c>
      <c r="C77" s="18">
        <f t="shared" si="34"/>
        <v>0</v>
      </c>
      <c r="D77" s="18">
        <f t="shared" ca="1" si="35"/>
        <v>0</v>
      </c>
      <c r="E77" s="18">
        <f t="shared" ca="1" si="36"/>
        <v>0</v>
      </c>
      <c r="F77" s="18">
        <f t="shared" ca="1" si="46"/>
        <v>0</v>
      </c>
      <c r="G77" s="2">
        <f t="shared" ca="1" si="37"/>
        <v>16</v>
      </c>
      <c r="H77" s="18">
        <f t="shared" ca="1" si="38"/>
        <v>0</v>
      </c>
      <c r="I77" s="18">
        <f t="shared" ca="1" si="39"/>
        <v>0</v>
      </c>
      <c r="J77" s="18">
        <f t="shared" ca="1" si="40"/>
        <v>0</v>
      </c>
      <c r="K77" s="18">
        <f t="shared" ca="1" si="41"/>
        <v>0</v>
      </c>
      <c r="L77" s="18">
        <f t="shared" ca="1" si="47"/>
        <v>0</v>
      </c>
      <c r="M77" s="18">
        <f t="shared" ca="1" si="42"/>
        <v>0</v>
      </c>
      <c r="N77" s="18">
        <f t="shared" ca="1" si="43"/>
        <v>0</v>
      </c>
      <c r="O77" s="18" t="str">
        <f t="shared" ca="1" si="44"/>
        <v>uxbridge</v>
      </c>
      <c r="P77" s="18">
        <f t="shared" ca="1" si="45"/>
        <v>2</v>
      </c>
      <c r="Q77" s="80"/>
      <c r="R77" s="23">
        <f>RANK(Z77,$Z$3:$Z$111)+COUNTIF(Z77:Z$111,Z77)-1</f>
        <v>81</v>
      </c>
      <c r="S77" s="35">
        <f ca="1">RANK(AO77,$AO$3:$AO$111)+COUNTIF(AO77:AO$111,AO77)-1</f>
        <v>44</v>
      </c>
      <c r="T77" s="23">
        <f ca="1">RANK(W77,$W$3:$W$111)+COUNTIF(W77:W$111,W77)-1</f>
        <v>84</v>
      </c>
      <c r="U77" s="23">
        <f ca="1">RANK(X77,$X$3:$X$111)+COUNTIF(X77:X$111,X77)-1</f>
        <v>85</v>
      </c>
      <c r="V77" s="71"/>
      <c r="W77" s="23">
        <f t="shared" ca="1" si="48"/>
        <v>0</v>
      </c>
      <c r="X77" s="23">
        <f t="shared" ca="1" si="49"/>
        <v>0</v>
      </c>
      <c r="Y77" s="24">
        <f t="shared" ca="1" si="50"/>
        <v>0</v>
      </c>
      <c r="Z77" s="25">
        <f>SUMIF('r'!G$4:G$535,$V77,'r'!$C$4:$C$535)</f>
        <v>0</v>
      </c>
      <c r="AA77" s="23">
        <f ca="1">SUMIF('r'!H$4:H$538,$V77,'r'!$C$4:$C$535)</f>
        <v>0</v>
      </c>
      <c r="AB77" s="23">
        <f ca="1">SUMIF('r'!I$4:I$539,$V77,'r'!$C$4:$C$535)</f>
        <v>0</v>
      </c>
      <c r="AC77" s="23">
        <f ca="1">SUMIF('r'!J$4:J$539,$V77,'r'!$C$4:$C$535)</f>
        <v>0</v>
      </c>
      <c r="AD77" s="23">
        <f ca="1">SUMIF('r'!K$4:K$540,$V77,'r'!$C$4:$C$535)</f>
        <v>0</v>
      </c>
      <c r="AE77" s="23">
        <f ca="1">SUMIF('r'!L$4:L$541,$V77,'r'!$C$4:$C$535)</f>
        <v>0</v>
      </c>
      <c r="AF77" s="23"/>
      <c r="AG77" s="27">
        <f>SUMIF('r'!G$4:G$535,$V77,'r'!$D$4:$D$535)</f>
        <v>0</v>
      </c>
      <c r="AH77" s="23">
        <f ca="1">SUMIF('r'!H$4:H$538,$V77,'r'!$D$4:$D$535)</f>
        <v>0</v>
      </c>
      <c r="AI77" s="23">
        <f ca="1">SUMIF('r'!I$4:I$539,$V77,'r'!$D$4:$D$535)</f>
        <v>0</v>
      </c>
      <c r="AJ77" s="23">
        <f ca="1">SUMIF('r'!J$4:J$539,$V77,'r'!$D$4:$D$535)</f>
        <v>0</v>
      </c>
      <c r="AK77" s="23">
        <f ca="1">SUMIF('r'!K$4:K$540,$V77,'r'!$D$4:$D$535)</f>
        <v>0</v>
      </c>
      <c r="AL77" s="23">
        <f ca="1">SUMIF('r'!L$4:L$541,$V77,'r'!$D$4:$D$535)</f>
        <v>0</v>
      </c>
      <c r="AM77" s="25"/>
      <c r="AN77" s="23"/>
      <c r="AO77" s="23">
        <f t="shared" ca="1" si="51"/>
        <v>16</v>
      </c>
      <c r="AP77" s="36">
        <f t="shared" ca="1" si="52"/>
        <v>16</v>
      </c>
    </row>
    <row r="78" spans="1:42" ht="12.75" customHeight="1" x14ac:dyDescent="0.2">
      <c r="A78" s="19">
        <v>76</v>
      </c>
      <c r="B78" s="18">
        <f t="shared" si="33"/>
        <v>0</v>
      </c>
      <c r="C78" s="18">
        <f t="shared" si="34"/>
        <v>0</v>
      </c>
      <c r="D78" s="18">
        <f t="shared" ca="1" si="35"/>
        <v>0</v>
      </c>
      <c r="E78" s="18">
        <f t="shared" ca="1" si="36"/>
        <v>0</v>
      </c>
      <c r="F78" s="18">
        <f t="shared" ca="1" si="46"/>
        <v>0</v>
      </c>
      <c r="G78" s="2">
        <f t="shared" ca="1" si="37"/>
        <v>16</v>
      </c>
      <c r="H78" s="18">
        <f t="shared" ca="1" si="38"/>
        <v>0</v>
      </c>
      <c r="I78" s="18">
        <f t="shared" ca="1" si="39"/>
        <v>0</v>
      </c>
      <c r="J78" s="18">
        <f t="shared" ca="1" si="40"/>
        <v>0</v>
      </c>
      <c r="K78" s="18">
        <f t="shared" ca="1" si="41"/>
        <v>0</v>
      </c>
      <c r="L78" s="18">
        <f t="shared" ca="1" si="47"/>
        <v>0</v>
      </c>
      <c r="M78" s="18">
        <f t="shared" ca="1" si="42"/>
        <v>0</v>
      </c>
      <c r="N78" s="18">
        <f t="shared" ca="1" si="43"/>
        <v>0</v>
      </c>
      <c r="O78" s="18" t="str">
        <f t="shared" ca="1" si="44"/>
        <v>ilford</v>
      </c>
      <c r="P78" s="18">
        <f t="shared" ca="1" si="45"/>
        <v>2</v>
      </c>
      <c r="Q78" s="80"/>
      <c r="R78" s="23">
        <f>RANK(Z78,$Z$3:$Z$111)+COUNTIF(Z78:Z$111,Z78)-1</f>
        <v>80</v>
      </c>
      <c r="S78" s="35">
        <f ca="1">RANK(AO78,$AO$3:$AO$111)+COUNTIF(AO78:AO$111,AO78)-1</f>
        <v>43</v>
      </c>
      <c r="T78" s="23">
        <f ca="1">RANK(W78,$W$3:$W$111)+COUNTIF(W78:W$111,W78)-1</f>
        <v>83</v>
      </c>
      <c r="U78" s="23">
        <f ca="1">RANK(X78,$X$3:$X$111)+COUNTIF(X78:X$111,X78)-1</f>
        <v>84</v>
      </c>
      <c r="V78" s="71"/>
      <c r="W78" s="23">
        <f t="shared" ca="1" si="48"/>
        <v>0</v>
      </c>
      <c r="X78" s="23">
        <f t="shared" ca="1" si="49"/>
        <v>0</v>
      </c>
      <c r="Y78" s="24">
        <f t="shared" ca="1" si="50"/>
        <v>0</v>
      </c>
      <c r="Z78" s="25">
        <f>SUMIF('r'!G$4:G$535,$V78,'r'!$C$4:$C$535)</f>
        <v>0</v>
      </c>
      <c r="AA78" s="23">
        <f ca="1">SUMIF('r'!H$4:H$538,$V78,'r'!$C$4:$C$535)</f>
        <v>0</v>
      </c>
      <c r="AB78" s="23">
        <f ca="1">SUMIF('r'!I$4:I$539,$V78,'r'!$C$4:$C$535)</f>
        <v>0</v>
      </c>
      <c r="AC78" s="23">
        <f ca="1">SUMIF('r'!J$4:J$539,$V78,'r'!$C$4:$C$535)</f>
        <v>0</v>
      </c>
      <c r="AD78" s="23">
        <f ca="1">SUMIF('r'!K$4:K$540,$V78,'r'!$C$4:$C$535)</f>
        <v>0</v>
      </c>
      <c r="AE78" s="23">
        <f ca="1">SUMIF('r'!L$4:L$541,$V78,'r'!$C$4:$C$535)</f>
        <v>0</v>
      </c>
      <c r="AF78" s="23"/>
      <c r="AG78" s="27">
        <f>SUMIF('r'!G$4:G$535,$V78,'r'!$D$4:$D$535)</f>
        <v>0</v>
      </c>
      <c r="AH78" s="23">
        <f ca="1">SUMIF('r'!H$4:H$538,$V78,'r'!$D$4:$D$535)</f>
        <v>0</v>
      </c>
      <c r="AI78" s="23">
        <f ca="1">SUMIF('r'!I$4:I$539,$V78,'r'!$D$4:$D$535)</f>
        <v>0</v>
      </c>
      <c r="AJ78" s="23">
        <f ca="1">SUMIF('r'!J$4:J$539,$V78,'r'!$D$4:$D$535)</f>
        <v>0</v>
      </c>
      <c r="AK78" s="23">
        <f ca="1">SUMIF('r'!K$4:K$540,$V78,'r'!$D$4:$D$535)</f>
        <v>0</v>
      </c>
      <c r="AL78" s="23">
        <f ca="1">SUMIF('r'!L$4:L$541,$V78,'r'!$D$4:$D$535)</f>
        <v>0</v>
      </c>
      <c r="AM78" s="25"/>
      <c r="AN78" s="23"/>
      <c r="AO78" s="23">
        <f t="shared" ca="1" si="51"/>
        <v>16</v>
      </c>
      <c r="AP78" s="36">
        <f t="shared" ca="1" si="52"/>
        <v>16</v>
      </c>
    </row>
    <row r="79" spans="1:42" ht="12.75" customHeight="1" x14ac:dyDescent="0.2">
      <c r="A79" s="19">
        <v>77</v>
      </c>
      <c r="B79" s="18">
        <f t="shared" si="33"/>
        <v>0</v>
      </c>
      <c r="C79" s="18">
        <f t="shared" si="34"/>
        <v>0</v>
      </c>
      <c r="D79" s="18">
        <f t="shared" ca="1" si="35"/>
        <v>0</v>
      </c>
      <c r="E79" s="18">
        <f t="shared" ca="1" si="36"/>
        <v>0</v>
      </c>
      <c r="F79" s="18">
        <f t="shared" ca="1" si="46"/>
        <v>0</v>
      </c>
      <c r="G79" s="2">
        <f t="shared" ca="1" si="37"/>
        <v>16</v>
      </c>
      <c r="H79" s="18">
        <f t="shared" ca="1" si="38"/>
        <v>0</v>
      </c>
      <c r="I79" s="18">
        <f t="shared" ca="1" si="39"/>
        <v>0</v>
      </c>
      <c r="J79" s="18">
        <f t="shared" ca="1" si="40"/>
        <v>0</v>
      </c>
      <c r="K79" s="18">
        <f t="shared" ca="1" si="41"/>
        <v>0</v>
      </c>
      <c r="L79" s="18">
        <f t="shared" ca="1" si="47"/>
        <v>0</v>
      </c>
      <c r="M79" s="18">
        <f t="shared" ca="1" si="42"/>
        <v>0</v>
      </c>
      <c r="N79" s="18">
        <f t="shared" ca="1" si="43"/>
        <v>0</v>
      </c>
      <c r="O79" s="18" t="str">
        <f t="shared" ca="1" si="44"/>
        <v>hounslow trinity centre</v>
      </c>
      <c r="P79" s="18">
        <f t="shared" ca="1" si="45"/>
        <v>2</v>
      </c>
      <c r="Q79" s="80"/>
      <c r="R79" s="23">
        <f>RANK(Z79,$Z$3:$Z$111)+COUNTIF(Z79:Z$111,Z79)-1</f>
        <v>79</v>
      </c>
      <c r="S79" s="35">
        <f ca="1">RANK(AO79,$AO$3:$AO$111)+COUNTIF(AO79:AO$111,AO79)-1</f>
        <v>42</v>
      </c>
      <c r="T79" s="23">
        <f ca="1">RANK(W79,$W$3:$W$111)+COUNTIF(W79:W$111,W79)-1</f>
        <v>82</v>
      </c>
      <c r="U79" s="23">
        <f ca="1">RANK(X79,$X$3:$X$111)+COUNTIF(X79:X$111,X79)-1</f>
        <v>83</v>
      </c>
      <c r="V79" s="71"/>
      <c r="W79" s="23">
        <f t="shared" ca="1" si="48"/>
        <v>0</v>
      </c>
      <c r="X79" s="23">
        <f t="shared" ca="1" si="49"/>
        <v>0</v>
      </c>
      <c r="Y79" s="24">
        <f t="shared" ca="1" si="50"/>
        <v>0</v>
      </c>
      <c r="Z79" s="25">
        <f>SUMIF('r'!G$4:G$535,$V79,'r'!$C$4:$C$535)</f>
        <v>0</v>
      </c>
      <c r="AA79" s="23">
        <f ca="1">SUMIF('r'!H$4:H$538,$V79,'r'!$C$4:$C$535)</f>
        <v>0</v>
      </c>
      <c r="AB79" s="23">
        <f ca="1">SUMIF('r'!I$4:I$539,$V79,'r'!$C$4:$C$535)</f>
        <v>0</v>
      </c>
      <c r="AC79" s="23">
        <f ca="1">SUMIF('r'!J$4:J$539,$V79,'r'!$C$4:$C$535)</f>
        <v>0</v>
      </c>
      <c r="AD79" s="23">
        <f ca="1">SUMIF('r'!K$4:K$540,$V79,'r'!$C$4:$C$535)</f>
        <v>0</v>
      </c>
      <c r="AE79" s="23">
        <f ca="1">SUMIF('r'!L$4:L$541,$V79,'r'!$C$4:$C$535)</f>
        <v>0</v>
      </c>
      <c r="AF79" s="23"/>
      <c r="AG79" s="27">
        <f>SUMIF('r'!G$4:G$535,$V79,'r'!$D$4:$D$535)</f>
        <v>0</v>
      </c>
      <c r="AH79" s="23">
        <f ca="1">SUMIF('r'!H$4:H$538,$V79,'r'!$D$4:$D$535)</f>
        <v>0</v>
      </c>
      <c r="AI79" s="23">
        <f ca="1">SUMIF('r'!I$4:I$539,$V79,'r'!$D$4:$D$535)</f>
        <v>0</v>
      </c>
      <c r="AJ79" s="23">
        <f ca="1">SUMIF('r'!J$4:J$539,$V79,'r'!$D$4:$D$535)</f>
        <v>0</v>
      </c>
      <c r="AK79" s="23">
        <f ca="1">SUMIF('r'!K$4:K$540,$V79,'r'!$D$4:$D$535)</f>
        <v>0</v>
      </c>
      <c r="AL79" s="23">
        <f ca="1">SUMIF('r'!L$4:L$541,$V79,'r'!$D$4:$D$535)</f>
        <v>0</v>
      </c>
      <c r="AM79" s="25"/>
      <c r="AN79" s="23"/>
      <c r="AO79" s="23">
        <f t="shared" ca="1" si="51"/>
        <v>16</v>
      </c>
      <c r="AP79" s="36">
        <f t="shared" ca="1" si="52"/>
        <v>16</v>
      </c>
    </row>
    <row r="80" spans="1:42" ht="12.75" customHeight="1" x14ac:dyDescent="0.2">
      <c r="A80" s="19">
        <v>78</v>
      </c>
      <c r="B80" s="18">
        <f t="shared" si="33"/>
        <v>0</v>
      </c>
      <c r="C80" s="18">
        <f t="shared" si="34"/>
        <v>0</v>
      </c>
      <c r="D80" s="18">
        <f t="shared" ca="1" si="35"/>
        <v>0</v>
      </c>
      <c r="E80" s="18">
        <f t="shared" ca="1" si="36"/>
        <v>0</v>
      </c>
      <c r="F80" s="18">
        <f t="shared" ca="1" si="46"/>
        <v>0</v>
      </c>
      <c r="G80" s="2">
        <f t="shared" ca="1" si="37"/>
        <v>16</v>
      </c>
      <c r="H80" s="18">
        <f t="shared" ca="1" si="38"/>
        <v>0</v>
      </c>
      <c r="I80" s="18">
        <f t="shared" ca="1" si="39"/>
        <v>0</v>
      </c>
      <c r="J80" s="18">
        <f t="shared" ca="1" si="40"/>
        <v>0</v>
      </c>
      <c r="K80" s="18">
        <f t="shared" ca="1" si="41"/>
        <v>0</v>
      </c>
      <c r="L80" s="18">
        <f t="shared" ca="1" si="47"/>
        <v>0</v>
      </c>
      <c r="M80" s="18">
        <f t="shared" ca="1" si="42"/>
        <v>0</v>
      </c>
      <c r="N80" s="18">
        <f t="shared" ca="1" si="43"/>
        <v>0</v>
      </c>
      <c r="O80" s="18" t="str">
        <f t="shared" ca="1" si="44"/>
        <v>euston</v>
      </c>
      <c r="P80" s="18">
        <f t="shared" ca="1" si="45"/>
        <v>2</v>
      </c>
      <c r="Q80" s="80"/>
      <c r="R80" s="23">
        <f>RANK(Z80,$Z$3:$Z$111)+COUNTIF(Z80:Z$111,Z80)-1</f>
        <v>78</v>
      </c>
      <c r="S80" s="35">
        <f ca="1">RANK(AO80,$AO$3:$AO$111)+COUNTIF(AO80:AO$111,AO80)-1</f>
        <v>41</v>
      </c>
      <c r="T80" s="23">
        <f ca="1">RANK(W80,$W$3:$W$111)+COUNTIF(W80:W$111,W80)-1</f>
        <v>81</v>
      </c>
      <c r="U80" s="23">
        <f ca="1">RANK(X80,$X$3:$X$111)+COUNTIF(X80:X$111,X80)-1</f>
        <v>82</v>
      </c>
      <c r="V80" s="71"/>
      <c r="W80" s="23">
        <f t="shared" ca="1" si="48"/>
        <v>0</v>
      </c>
      <c r="X80" s="23">
        <f t="shared" ca="1" si="49"/>
        <v>0</v>
      </c>
      <c r="Y80" s="24">
        <f t="shared" ca="1" si="50"/>
        <v>0</v>
      </c>
      <c r="Z80" s="25">
        <f>SUMIF('r'!G$4:G$535,$V80,'r'!$C$4:$C$535)</f>
        <v>0</v>
      </c>
      <c r="AA80" s="23">
        <f ca="1">SUMIF('r'!H$4:H$538,$V80,'r'!$C$4:$C$535)</f>
        <v>0</v>
      </c>
      <c r="AB80" s="23">
        <f ca="1">SUMIF('r'!I$4:I$539,$V80,'r'!$C$4:$C$535)</f>
        <v>0</v>
      </c>
      <c r="AC80" s="23">
        <f ca="1">SUMIF('r'!J$4:J$539,$V80,'r'!$C$4:$C$535)</f>
        <v>0</v>
      </c>
      <c r="AD80" s="23">
        <f ca="1">SUMIF('r'!K$4:K$540,$V80,'r'!$C$4:$C$535)</f>
        <v>0</v>
      </c>
      <c r="AE80" s="23">
        <f ca="1">SUMIF('r'!L$4:L$541,$V80,'r'!$C$4:$C$535)</f>
        <v>0</v>
      </c>
      <c r="AF80" s="23"/>
      <c r="AG80" s="27">
        <f>SUMIF('r'!G$4:G$535,$V80,'r'!$D$4:$D$535)</f>
        <v>0</v>
      </c>
      <c r="AH80" s="23">
        <f ca="1">SUMIF('r'!H$4:H$538,$V80,'r'!$D$4:$D$535)</f>
        <v>0</v>
      </c>
      <c r="AI80" s="23">
        <f ca="1">SUMIF('r'!I$4:I$539,$V80,'r'!$D$4:$D$535)</f>
        <v>0</v>
      </c>
      <c r="AJ80" s="23">
        <f ca="1">SUMIF('r'!J$4:J$539,$V80,'r'!$D$4:$D$535)</f>
        <v>0</v>
      </c>
      <c r="AK80" s="23">
        <f ca="1">SUMIF('r'!K$4:K$540,$V80,'r'!$D$4:$D$535)</f>
        <v>0</v>
      </c>
      <c r="AL80" s="23">
        <f ca="1">SUMIF('r'!L$4:L$541,$V80,'r'!$D$4:$D$535)</f>
        <v>0</v>
      </c>
      <c r="AM80" s="25"/>
      <c r="AN80" s="23"/>
      <c r="AO80" s="23">
        <f t="shared" ca="1" si="51"/>
        <v>16</v>
      </c>
      <c r="AP80" s="36">
        <f t="shared" ca="1" si="52"/>
        <v>16</v>
      </c>
    </row>
    <row r="81" spans="1:42" ht="12.75" customHeight="1" x14ac:dyDescent="0.2">
      <c r="A81" s="19">
        <v>79</v>
      </c>
      <c r="B81" s="18">
        <f t="shared" si="33"/>
        <v>0</v>
      </c>
      <c r="C81" s="18">
        <f t="shared" si="34"/>
        <v>0</v>
      </c>
      <c r="D81" s="18">
        <f t="shared" ca="1" si="35"/>
        <v>0</v>
      </c>
      <c r="E81" s="18">
        <f t="shared" ca="1" si="36"/>
        <v>0</v>
      </c>
      <c r="F81" s="18">
        <f t="shared" ca="1" si="46"/>
        <v>0</v>
      </c>
      <c r="G81" s="2">
        <f t="shared" ca="1" si="37"/>
        <v>16</v>
      </c>
      <c r="H81" s="18">
        <f t="shared" ca="1" si="38"/>
        <v>0</v>
      </c>
      <c r="I81" s="18">
        <f t="shared" ca="1" si="39"/>
        <v>0</v>
      </c>
      <c r="J81" s="18">
        <f t="shared" ca="1" si="40"/>
        <v>0</v>
      </c>
      <c r="K81" s="18">
        <f t="shared" ca="1" si="41"/>
        <v>0</v>
      </c>
      <c r="L81" s="18">
        <f t="shared" ca="1" si="47"/>
        <v>0</v>
      </c>
      <c r="M81" s="18">
        <f t="shared" ca="1" si="42"/>
        <v>0</v>
      </c>
      <c r="N81" s="18">
        <f t="shared" ca="1" si="43"/>
        <v>0</v>
      </c>
      <c r="O81" s="18" t="str">
        <f t="shared" ca="1" si="44"/>
        <v>bank</v>
      </c>
      <c r="P81" s="18">
        <f t="shared" ca="1" si="45"/>
        <v>2</v>
      </c>
      <c r="Q81" s="80"/>
      <c r="R81" s="23">
        <f>RANK(Z81,$Z$3:$Z$111)+COUNTIF(Z81:Z$111,Z81)-1</f>
        <v>77</v>
      </c>
      <c r="S81" s="35">
        <f ca="1">RANK(AO81,$AO$3:$AO$111)+COUNTIF(AO81:AO$111,AO81)-1</f>
        <v>40</v>
      </c>
      <c r="T81" s="23">
        <f ca="1">RANK(W81,$W$3:$W$111)+COUNTIF(W81:W$111,W81)-1</f>
        <v>80</v>
      </c>
      <c r="U81" s="23">
        <f ca="1">RANK(X81,$X$3:$X$111)+COUNTIF(X81:X$111,X81)-1</f>
        <v>81</v>
      </c>
      <c r="V81" s="71"/>
      <c r="W81" s="23">
        <f t="shared" ca="1" si="48"/>
        <v>0</v>
      </c>
      <c r="X81" s="23">
        <f t="shared" ca="1" si="49"/>
        <v>0</v>
      </c>
      <c r="Y81" s="24">
        <f t="shared" ca="1" si="50"/>
        <v>0</v>
      </c>
      <c r="Z81" s="25">
        <f>SUMIF('r'!G$4:G$535,$V81,'r'!$C$4:$C$535)</f>
        <v>0</v>
      </c>
      <c r="AA81" s="23">
        <f ca="1">SUMIF('r'!H$4:H$538,$V81,'r'!$C$4:$C$535)</f>
        <v>0</v>
      </c>
      <c r="AB81" s="23">
        <f ca="1">SUMIF('r'!I$4:I$539,$V81,'r'!$C$4:$C$535)</f>
        <v>0</v>
      </c>
      <c r="AC81" s="23">
        <f ca="1">SUMIF('r'!J$4:J$539,$V81,'r'!$C$4:$C$535)</f>
        <v>0</v>
      </c>
      <c r="AD81" s="23">
        <f ca="1">SUMIF('r'!K$4:K$540,$V81,'r'!$C$4:$C$535)</f>
        <v>0</v>
      </c>
      <c r="AE81" s="23">
        <f ca="1">SUMIF('r'!L$4:L$541,$V81,'r'!$C$4:$C$535)</f>
        <v>0</v>
      </c>
      <c r="AF81" s="23"/>
      <c r="AG81" s="27">
        <f>SUMIF('r'!G$4:G$535,$V81,'r'!$D$4:$D$535)</f>
        <v>0</v>
      </c>
      <c r="AH81" s="23">
        <f ca="1">SUMIF('r'!H$4:H$538,$V81,'r'!$D$4:$D$535)</f>
        <v>0</v>
      </c>
      <c r="AI81" s="23">
        <f ca="1">SUMIF('r'!I$4:I$539,$V81,'r'!$D$4:$D$535)</f>
        <v>0</v>
      </c>
      <c r="AJ81" s="23">
        <f ca="1">SUMIF('r'!J$4:J$539,$V81,'r'!$D$4:$D$535)</f>
        <v>0</v>
      </c>
      <c r="AK81" s="23">
        <f ca="1">SUMIF('r'!K$4:K$540,$V81,'r'!$D$4:$D$535)</f>
        <v>0</v>
      </c>
      <c r="AL81" s="23">
        <f ca="1">SUMIF('r'!L$4:L$541,$V81,'r'!$D$4:$D$535)</f>
        <v>0</v>
      </c>
      <c r="AM81" s="25"/>
      <c r="AN81" s="23"/>
      <c r="AO81" s="23">
        <f t="shared" ca="1" si="51"/>
        <v>16</v>
      </c>
      <c r="AP81" s="36">
        <f t="shared" ca="1" si="52"/>
        <v>16</v>
      </c>
    </row>
    <row r="82" spans="1:42" ht="12.75" customHeight="1" x14ac:dyDescent="0.2">
      <c r="A82" s="19">
        <v>80</v>
      </c>
      <c r="B82" s="18">
        <f t="shared" si="33"/>
        <v>0</v>
      </c>
      <c r="C82" s="18">
        <f t="shared" si="34"/>
        <v>0</v>
      </c>
      <c r="D82" s="18">
        <f t="shared" ca="1" si="35"/>
        <v>0</v>
      </c>
      <c r="E82" s="18">
        <f t="shared" ca="1" si="36"/>
        <v>0</v>
      </c>
      <c r="F82" s="18">
        <f t="shared" ca="1" si="46"/>
        <v>0</v>
      </c>
      <c r="G82" s="2">
        <f t="shared" ca="1" si="37"/>
        <v>16</v>
      </c>
      <c r="H82" s="18">
        <f t="shared" ca="1" si="38"/>
        <v>0</v>
      </c>
      <c r="I82" s="18">
        <f t="shared" ca="1" si="39"/>
        <v>0</v>
      </c>
      <c r="J82" s="18">
        <f t="shared" ca="1" si="40"/>
        <v>0</v>
      </c>
      <c r="K82" s="18">
        <f t="shared" ca="1" si="41"/>
        <v>0</v>
      </c>
      <c r="L82" s="18">
        <f t="shared" ca="1" si="47"/>
        <v>0</v>
      </c>
      <c r="M82" s="18">
        <f t="shared" ca="1" si="42"/>
        <v>0</v>
      </c>
      <c r="N82" s="18">
        <f t="shared" ca="1" si="43"/>
        <v>0</v>
      </c>
      <c r="O82" s="18" t="str">
        <f t="shared" ca="1" si="44"/>
        <v>aldgate</v>
      </c>
      <c r="P82" s="18">
        <f t="shared" ca="1" si="45"/>
        <v>2</v>
      </c>
      <c r="Q82" s="80"/>
      <c r="R82" s="23">
        <f>RANK(Z82,$Z$3:$Z$111)+COUNTIF(Z82:Z$111,Z82)-1</f>
        <v>76</v>
      </c>
      <c r="S82" s="35">
        <f ca="1">RANK(AO82,$AO$3:$AO$111)+COUNTIF(AO82:AO$111,AO82)-1</f>
        <v>39</v>
      </c>
      <c r="T82" s="23">
        <f ca="1">RANK(W82,$W$3:$W$111)+COUNTIF(W82:W$111,W82)-1</f>
        <v>79</v>
      </c>
      <c r="U82" s="23">
        <f ca="1">RANK(X82,$X$3:$X$111)+COUNTIF(X82:X$111,X82)-1</f>
        <v>80</v>
      </c>
      <c r="V82" s="71"/>
      <c r="W82" s="23">
        <f t="shared" ca="1" si="48"/>
        <v>0</v>
      </c>
      <c r="X82" s="23">
        <f t="shared" ca="1" si="49"/>
        <v>0</v>
      </c>
      <c r="Y82" s="24">
        <f t="shared" ca="1" si="50"/>
        <v>0</v>
      </c>
      <c r="Z82" s="25">
        <f>SUMIF('r'!G$4:G$535,$V82,'r'!$C$4:$C$535)</f>
        <v>0</v>
      </c>
      <c r="AA82" s="23">
        <f ca="1">SUMIF('r'!H$4:H$538,$V82,'r'!$C$4:$C$535)</f>
        <v>0</v>
      </c>
      <c r="AB82" s="23">
        <f ca="1">SUMIF('r'!I$4:I$539,$V82,'r'!$C$4:$C$535)</f>
        <v>0</v>
      </c>
      <c r="AC82" s="23">
        <f ca="1">SUMIF('r'!J$4:J$539,$V82,'r'!$C$4:$C$535)</f>
        <v>0</v>
      </c>
      <c r="AD82" s="23">
        <f ca="1">SUMIF('r'!K$4:K$540,$V82,'r'!$C$4:$C$535)</f>
        <v>0</v>
      </c>
      <c r="AE82" s="23">
        <f ca="1">SUMIF('r'!L$4:L$541,$V82,'r'!$C$4:$C$535)</f>
        <v>0</v>
      </c>
      <c r="AF82" s="23"/>
      <c r="AG82" s="27">
        <f>SUMIF('r'!G$4:G$535,$V82,'r'!$D$4:$D$535)</f>
        <v>0</v>
      </c>
      <c r="AH82" s="23">
        <f ca="1">SUMIF('r'!H$4:H$538,$V82,'r'!$D$4:$D$535)</f>
        <v>0</v>
      </c>
      <c r="AI82" s="23">
        <f ca="1">SUMIF('r'!I$4:I$539,$V82,'r'!$D$4:$D$535)</f>
        <v>0</v>
      </c>
      <c r="AJ82" s="23">
        <f ca="1">SUMIF('r'!J$4:J$539,$V82,'r'!$D$4:$D$535)</f>
        <v>0</v>
      </c>
      <c r="AK82" s="23">
        <f ca="1">SUMIF('r'!K$4:K$540,$V82,'r'!$D$4:$D$535)</f>
        <v>0</v>
      </c>
      <c r="AL82" s="23">
        <f ca="1">SUMIF('r'!L$4:L$541,$V82,'r'!$D$4:$D$535)</f>
        <v>0</v>
      </c>
      <c r="AM82" s="25"/>
      <c r="AN82" s="23"/>
      <c r="AO82" s="23">
        <f t="shared" ca="1" si="51"/>
        <v>16</v>
      </c>
      <c r="AP82" s="36">
        <f t="shared" ca="1" si="52"/>
        <v>16</v>
      </c>
    </row>
    <row r="83" spans="1:42" ht="12.75" customHeight="1" x14ac:dyDescent="0.2">
      <c r="A83" s="19">
        <v>81</v>
      </c>
      <c r="B83" s="18">
        <f t="shared" si="33"/>
        <v>0</v>
      </c>
      <c r="C83" s="18">
        <f t="shared" si="34"/>
        <v>0</v>
      </c>
      <c r="D83" s="18">
        <f t="shared" ca="1" si="35"/>
        <v>0</v>
      </c>
      <c r="E83" s="18">
        <f t="shared" ca="1" si="36"/>
        <v>0</v>
      </c>
      <c r="F83" s="18">
        <f t="shared" ca="1" si="46"/>
        <v>0</v>
      </c>
      <c r="G83" s="2">
        <f t="shared" ca="1" si="37"/>
        <v>16</v>
      </c>
      <c r="H83" s="18">
        <f t="shared" ca="1" si="38"/>
        <v>0</v>
      </c>
      <c r="I83" s="18">
        <f t="shared" ca="1" si="39"/>
        <v>0</v>
      </c>
      <c r="J83" s="18">
        <f t="shared" ca="1" si="40"/>
        <v>0</v>
      </c>
      <c r="K83" s="18">
        <f t="shared" ca="1" si="41"/>
        <v>0</v>
      </c>
      <c r="L83" s="18">
        <f t="shared" ca="1" si="47"/>
        <v>0</v>
      </c>
      <c r="M83" s="18">
        <f t="shared" ca="1" si="42"/>
        <v>0</v>
      </c>
      <c r="N83" s="18">
        <f t="shared" ca="1" si="43"/>
        <v>0</v>
      </c>
      <c r="O83" s="18" t="str">
        <f t="shared" ca="1" si="44"/>
        <v>chingford</v>
      </c>
      <c r="P83" s="18">
        <f t="shared" ca="1" si="45"/>
        <v>1</v>
      </c>
      <c r="Q83" s="80"/>
      <c r="R83" s="23">
        <f>RANK(Z83,$Z$3:$Z$111)+COUNTIF(Z83:Z$111,Z83)-1</f>
        <v>75</v>
      </c>
      <c r="S83" s="35">
        <f ca="1">RANK(AO83,$AO$3:$AO$111)+COUNTIF(AO83:AO$111,AO83)-1</f>
        <v>38</v>
      </c>
      <c r="T83" s="23">
        <f ca="1">RANK(W83,$W$3:$W$111)+COUNTIF(W83:W$111,W83)-1</f>
        <v>78</v>
      </c>
      <c r="U83" s="23">
        <f ca="1">RANK(X83,$X$3:$X$111)+COUNTIF(X83:X$111,X83)-1</f>
        <v>79</v>
      </c>
      <c r="V83" s="71"/>
      <c r="W83" s="23">
        <f t="shared" ca="1" si="48"/>
        <v>0</v>
      </c>
      <c r="X83" s="23">
        <f t="shared" ca="1" si="49"/>
        <v>0</v>
      </c>
      <c r="Y83" s="24">
        <f t="shared" ca="1" si="50"/>
        <v>0</v>
      </c>
      <c r="Z83" s="25">
        <f>SUMIF('r'!G$4:G$535,$V83,'r'!$C$4:$C$535)</f>
        <v>0</v>
      </c>
      <c r="AA83" s="23">
        <f ca="1">SUMIF('r'!H$4:H$538,$V83,'r'!$C$4:$C$535)</f>
        <v>0</v>
      </c>
      <c r="AB83" s="23">
        <f ca="1">SUMIF('r'!I$4:I$539,$V83,'r'!$C$4:$C$535)</f>
        <v>0</v>
      </c>
      <c r="AC83" s="23">
        <f ca="1">SUMIF('r'!J$4:J$539,$V83,'r'!$C$4:$C$535)</f>
        <v>0</v>
      </c>
      <c r="AD83" s="23">
        <f ca="1">SUMIF('r'!K$4:K$540,$V83,'r'!$C$4:$C$535)</f>
        <v>0</v>
      </c>
      <c r="AE83" s="23">
        <f ca="1">SUMIF('r'!L$4:L$541,$V83,'r'!$C$4:$C$535)</f>
        <v>0</v>
      </c>
      <c r="AF83" s="23"/>
      <c r="AG83" s="27">
        <f>SUMIF('r'!G$4:G$535,$V83,'r'!$D$4:$D$535)</f>
        <v>0</v>
      </c>
      <c r="AH83" s="23">
        <f ca="1">SUMIF('r'!H$4:H$538,$V83,'r'!$D$4:$D$535)</f>
        <v>0</v>
      </c>
      <c r="AI83" s="23">
        <f ca="1">SUMIF('r'!I$4:I$539,$V83,'r'!$D$4:$D$535)</f>
        <v>0</v>
      </c>
      <c r="AJ83" s="23">
        <f ca="1">SUMIF('r'!J$4:J$539,$V83,'r'!$D$4:$D$535)</f>
        <v>0</v>
      </c>
      <c r="AK83" s="23">
        <f ca="1">SUMIF('r'!K$4:K$540,$V83,'r'!$D$4:$D$535)</f>
        <v>0</v>
      </c>
      <c r="AL83" s="23">
        <f ca="1">SUMIF('r'!L$4:L$541,$V83,'r'!$D$4:$D$535)</f>
        <v>0</v>
      </c>
      <c r="AM83" s="25"/>
      <c r="AN83" s="23"/>
      <c r="AO83" s="23">
        <f t="shared" ca="1" si="51"/>
        <v>16</v>
      </c>
      <c r="AP83" s="36">
        <f t="shared" ca="1" si="52"/>
        <v>16</v>
      </c>
    </row>
    <row r="84" spans="1:42" ht="12.75" customHeight="1" x14ac:dyDescent="0.2">
      <c r="A84" s="19">
        <v>82</v>
      </c>
      <c r="B84" s="18">
        <f t="shared" si="33"/>
        <v>0</v>
      </c>
      <c r="C84" s="18">
        <f t="shared" si="34"/>
        <v>0</v>
      </c>
      <c r="D84" s="18">
        <f t="shared" ca="1" si="35"/>
        <v>0</v>
      </c>
      <c r="E84" s="18">
        <f t="shared" ca="1" si="36"/>
        <v>0</v>
      </c>
      <c r="F84" s="18">
        <f t="shared" ca="1" si="46"/>
        <v>0</v>
      </c>
      <c r="G84" s="2">
        <f t="shared" ca="1" si="37"/>
        <v>16</v>
      </c>
      <c r="H84" s="18">
        <f t="shared" ca="1" si="38"/>
        <v>0</v>
      </c>
      <c r="I84" s="18">
        <f t="shared" ca="1" si="39"/>
        <v>0</v>
      </c>
      <c r="J84" s="18">
        <f t="shared" ca="1" si="40"/>
        <v>0</v>
      </c>
      <c r="K84" s="18">
        <f t="shared" ca="1" si="41"/>
        <v>0</v>
      </c>
      <c r="L84" s="18">
        <f t="shared" ca="1" si="47"/>
        <v>0</v>
      </c>
      <c r="M84" s="18">
        <f t="shared" ca="1" si="42"/>
        <v>0</v>
      </c>
      <c r="N84" s="18">
        <f t="shared" ca="1" si="43"/>
        <v>0</v>
      </c>
      <c r="O84" s="18" t="str">
        <f t="shared" ca="1" si="44"/>
        <v>turnpike lane</v>
      </c>
      <c r="P84" s="18">
        <f t="shared" ca="1" si="45"/>
        <v>0</v>
      </c>
      <c r="Q84" s="80"/>
      <c r="R84" s="23">
        <f>RANK(Z84,$Z$3:$Z$111)+COUNTIF(Z84:Z$111,Z84)-1</f>
        <v>74</v>
      </c>
      <c r="S84" s="35">
        <f ca="1">RANK(AO84,$AO$3:$AO$111)+COUNTIF(AO84:AO$111,AO84)-1</f>
        <v>37</v>
      </c>
      <c r="T84" s="23">
        <f ca="1">RANK(W84,$W$3:$W$111)+COUNTIF(W84:W$111,W84)-1</f>
        <v>77</v>
      </c>
      <c r="U84" s="23">
        <f ca="1">RANK(X84,$X$3:$X$111)+COUNTIF(X84:X$111,X84)-1</f>
        <v>78</v>
      </c>
      <c r="V84" s="71"/>
      <c r="W84" s="23">
        <f t="shared" ca="1" si="48"/>
        <v>0</v>
      </c>
      <c r="X84" s="23">
        <f t="shared" ca="1" si="49"/>
        <v>0</v>
      </c>
      <c r="Y84" s="24">
        <f t="shared" ca="1" si="50"/>
        <v>0</v>
      </c>
      <c r="Z84" s="25">
        <f>SUMIF('r'!G$4:G$535,$V84,'r'!$C$4:$C$535)</f>
        <v>0</v>
      </c>
      <c r="AA84" s="23">
        <f ca="1">SUMIF('r'!H$4:H$538,$V84,'r'!$C$4:$C$535)</f>
        <v>0</v>
      </c>
      <c r="AB84" s="23">
        <f ca="1">SUMIF('r'!I$4:I$539,$V84,'r'!$C$4:$C$535)</f>
        <v>0</v>
      </c>
      <c r="AC84" s="23">
        <f ca="1">SUMIF('r'!J$4:J$539,$V84,'r'!$C$4:$C$535)</f>
        <v>0</v>
      </c>
      <c r="AD84" s="23">
        <f ca="1">SUMIF('r'!K$4:K$540,$V84,'r'!$C$4:$C$535)</f>
        <v>0</v>
      </c>
      <c r="AE84" s="23">
        <f ca="1">SUMIF('r'!L$4:L$541,$V84,'r'!$C$4:$C$535)</f>
        <v>0</v>
      </c>
      <c r="AF84" s="23"/>
      <c r="AG84" s="27">
        <f>SUMIF('r'!G$4:G$535,$V84,'r'!$D$4:$D$535)</f>
        <v>0</v>
      </c>
      <c r="AH84" s="23">
        <f ca="1">SUMIF('r'!H$4:H$538,$V84,'r'!$D$4:$D$535)</f>
        <v>0</v>
      </c>
      <c r="AI84" s="23">
        <f ca="1">SUMIF('r'!I$4:I$539,$V84,'r'!$D$4:$D$535)</f>
        <v>0</v>
      </c>
      <c r="AJ84" s="23">
        <f ca="1">SUMIF('r'!J$4:J$539,$V84,'r'!$D$4:$D$535)</f>
        <v>0</v>
      </c>
      <c r="AK84" s="23">
        <f ca="1">SUMIF('r'!K$4:K$540,$V84,'r'!$D$4:$D$535)</f>
        <v>0</v>
      </c>
      <c r="AL84" s="23">
        <f ca="1">SUMIF('r'!L$4:L$541,$V84,'r'!$D$4:$D$535)</f>
        <v>0</v>
      </c>
      <c r="AM84" s="25"/>
      <c r="AN84" s="23"/>
      <c r="AO84" s="23">
        <f t="shared" ca="1" si="51"/>
        <v>16</v>
      </c>
      <c r="AP84" s="36">
        <f t="shared" ca="1" si="52"/>
        <v>16</v>
      </c>
    </row>
    <row r="85" spans="1:42" ht="12.75" customHeight="1" x14ac:dyDescent="0.2">
      <c r="A85" s="19">
        <v>83</v>
      </c>
      <c r="B85" s="18">
        <f t="shared" si="33"/>
        <v>0</v>
      </c>
      <c r="C85" s="18">
        <f t="shared" si="34"/>
        <v>0</v>
      </c>
      <c r="D85" s="18">
        <f t="shared" ca="1" si="35"/>
        <v>0</v>
      </c>
      <c r="E85" s="18">
        <f t="shared" ca="1" si="36"/>
        <v>0</v>
      </c>
      <c r="F85" s="18">
        <f t="shared" ca="1" si="46"/>
        <v>0</v>
      </c>
      <c r="G85" s="2">
        <f t="shared" ca="1" si="37"/>
        <v>16</v>
      </c>
      <c r="H85" s="18">
        <f t="shared" ca="1" si="38"/>
        <v>0</v>
      </c>
      <c r="I85" s="18">
        <f t="shared" ca="1" si="39"/>
        <v>0</v>
      </c>
      <c r="J85" s="18">
        <f t="shared" ca="1" si="40"/>
        <v>0</v>
      </c>
      <c r="K85" s="18">
        <f t="shared" ca="1" si="41"/>
        <v>0</v>
      </c>
      <c r="L85" s="18">
        <f t="shared" ca="1" si="47"/>
        <v>0</v>
      </c>
      <c r="M85" s="18">
        <f t="shared" ca="1" si="42"/>
        <v>0</v>
      </c>
      <c r="N85" s="18">
        <f t="shared" ca="1" si="43"/>
        <v>0</v>
      </c>
      <c r="O85" s="18" t="str">
        <f t="shared" ca="1" si="44"/>
        <v>tooting broadway</v>
      </c>
      <c r="P85" s="18">
        <f t="shared" ca="1" si="45"/>
        <v>0</v>
      </c>
      <c r="Q85" s="80"/>
      <c r="R85" s="23">
        <f>RANK(Z85,$Z$3:$Z$111)+COUNTIF(Z85:Z$111,Z85)-1</f>
        <v>73</v>
      </c>
      <c r="S85" s="35">
        <f ca="1">RANK(AO85,$AO$3:$AO$111)+COUNTIF(AO85:AO$111,AO85)-1</f>
        <v>36</v>
      </c>
      <c r="T85" s="23">
        <f ca="1">RANK(W85,$W$3:$W$111)+COUNTIF(W85:W$111,W85)-1</f>
        <v>76</v>
      </c>
      <c r="U85" s="23">
        <f ca="1">RANK(X85,$X$3:$X$111)+COUNTIF(X85:X$111,X85)-1</f>
        <v>77</v>
      </c>
      <c r="V85" s="71"/>
      <c r="W85" s="23">
        <f t="shared" ca="1" si="48"/>
        <v>0</v>
      </c>
      <c r="X85" s="23">
        <f t="shared" ca="1" si="49"/>
        <v>0</v>
      </c>
      <c r="Y85" s="24">
        <f t="shared" ca="1" si="50"/>
        <v>0</v>
      </c>
      <c r="Z85" s="25">
        <f>SUMIF('r'!G$4:G$535,$V85,'r'!$C$4:$C$535)</f>
        <v>0</v>
      </c>
      <c r="AA85" s="23">
        <f ca="1">SUMIF('r'!H$4:H$538,$V85,'r'!$C$4:$C$535)</f>
        <v>0</v>
      </c>
      <c r="AB85" s="23">
        <f ca="1">SUMIF('r'!I$4:I$539,$V85,'r'!$C$4:$C$535)</f>
        <v>0</v>
      </c>
      <c r="AC85" s="23">
        <f ca="1">SUMIF('r'!J$4:J$539,$V85,'r'!$C$4:$C$535)</f>
        <v>0</v>
      </c>
      <c r="AD85" s="23">
        <f ca="1">SUMIF('r'!K$4:K$540,$V85,'r'!$C$4:$C$535)</f>
        <v>0</v>
      </c>
      <c r="AE85" s="23">
        <f ca="1">SUMIF('r'!L$4:L$541,$V85,'r'!$C$4:$C$535)</f>
        <v>0</v>
      </c>
      <c r="AF85" s="23"/>
      <c r="AG85" s="27">
        <f>SUMIF('r'!G$4:G$535,$V85,'r'!$D$4:$D$535)</f>
        <v>0</v>
      </c>
      <c r="AH85" s="23">
        <f ca="1">SUMIF('r'!H$4:H$538,$V85,'r'!$D$4:$D$535)</f>
        <v>0</v>
      </c>
      <c r="AI85" s="23">
        <f ca="1">SUMIF('r'!I$4:I$539,$V85,'r'!$D$4:$D$535)</f>
        <v>0</v>
      </c>
      <c r="AJ85" s="23">
        <f ca="1">SUMIF('r'!J$4:J$539,$V85,'r'!$D$4:$D$535)</f>
        <v>0</v>
      </c>
      <c r="AK85" s="23">
        <f ca="1">SUMIF('r'!K$4:K$540,$V85,'r'!$D$4:$D$535)</f>
        <v>0</v>
      </c>
      <c r="AL85" s="23">
        <f ca="1">SUMIF('r'!L$4:L$541,$V85,'r'!$D$4:$D$535)</f>
        <v>0</v>
      </c>
      <c r="AM85" s="25"/>
      <c r="AN85" s="23"/>
      <c r="AO85" s="23">
        <f t="shared" ca="1" si="51"/>
        <v>16</v>
      </c>
      <c r="AP85" s="36">
        <f t="shared" ca="1" si="52"/>
        <v>16</v>
      </c>
    </row>
    <row r="86" spans="1:42" ht="12.75" customHeight="1" x14ac:dyDescent="0.2">
      <c r="A86" s="19">
        <v>84</v>
      </c>
      <c r="B86" s="18">
        <f t="shared" si="33"/>
        <v>0</v>
      </c>
      <c r="C86" s="18">
        <f t="shared" si="34"/>
        <v>0</v>
      </c>
      <c r="D86" s="18">
        <f t="shared" ca="1" si="35"/>
        <v>0</v>
      </c>
      <c r="E86" s="18">
        <f t="shared" ca="1" si="36"/>
        <v>0</v>
      </c>
      <c r="F86" s="18">
        <f t="shared" ca="1" si="46"/>
        <v>0</v>
      </c>
      <c r="G86" s="2">
        <f t="shared" ca="1" si="37"/>
        <v>16</v>
      </c>
      <c r="H86" s="18">
        <f t="shared" ca="1" si="38"/>
        <v>0</v>
      </c>
      <c r="I86" s="18">
        <f t="shared" ca="1" si="39"/>
        <v>0</v>
      </c>
      <c r="J86" s="18">
        <f t="shared" ca="1" si="40"/>
        <v>0</v>
      </c>
      <c r="K86" s="18">
        <f t="shared" ca="1" si="41"/>
        <v>0</v>
      </c>
      <c r="L86" s="18">
        <f t="shared" ca="1" si="47"/>
        <v>0</v>
      </c>
      <c r="M86" s="18">
        <f t="shared" ca="1" si="42"/>
        <v>0</v>
      </c>
      <c r="N86" s="18">
        <f t="shared" ca="1" si="43"/>
        <v>0</v>
      </c>
      <c r="O86" s="18" t="str">
        <f t="shared" ca="1" si="44"/>
        <v>sutton</v>
      </c>
      <c r="P86" s="18">
        <f t="shared" ca="1" si="45"/>
        <v>0</v>
      </c>
      <c r="Q86" s="80"/>
      <c r="R86" s="23">
        <f>RANK(Z86,$Z$3:$Z$111)+COUNTIF(Z86:Z$111,Z86)-1</f>
        <v>72</v>
      </c>
      <c r="S86" s="35">
        <f ca="1">RANK(AO86,$AO$3:$AO$111)+COUNTIF(AO86:AO$111,AO86)-1</f>
        <v>35</v>
      </c>
      <c r="T86" s="23">
        <f ca="1">RANK(W86,$W$3:$W$111)+COUNTIF(W86:W$111,W86)-1</f>
        <v>75</v>
      </c>
      <c r="U86" s="23">
        <f ca="1">RANK(X86,$X$3:$X$111)+COUNTIF(X86:X$111,X86)-1</f>
        <v>76</v>
      </c>
      <c r="V86" s="71"/>
      <c r="W86" s="23">
        <f t="shared" ca="1" si="48"/>
        <v>0</v>
      </c>
      <c r="X86" s="23">
        <f t="shared" ca="1" si="49"/>
        <v>0</v>
      </c>
      <c r="Y86" s="24">
        <f t="shared" ca="1" si="50"/>
        <v>0</v>
      </c>
      <c r="Z86" s="25">
        <f>SUMIF('r'!G$4:G$535,$V86,'r'!$C$4:$C$535)</f>
        <v>0</v>
      </c>
      <c r="AA86" s="23">
        <f ca="1">SUMIF('r'!H$4:H$538,$V86,'r'!$C$4:$C$535)</f>
        <v>0</v>
      </c>
      <c r="AB86" s="23">
        <f ca="1">SUMIF('r'!I$4:I$539,$V86,'r'!$C$4:$C$535)</f>
        <v>0</v>
      </c>
      <c r="AC86" s="23">
        <f ca="1">SUMIF('r'!J$4:J$539,$V86,'r'!$C$4:$C$535)</f>
        <v>0</v>
      </c>
      <c r="AD86" s="23">
        <f ca="1">SUMIF('r'!K$4:K$540,$V86,'r'!$C$4:$C$535)</f>
        <v>0</v>
      </c>
      <c r="AE86" s="23">
        <f ca="1">SUMIF('r'!L$4:L$541,$V86,'r'!$C$4:$C$535)</f>
        <v>0</v>
      </c>
      <c r="AF86" s="23"/>
      <c r="AG86" s="27">
        <f>SUMIF('r'!G$4:G$535,$V86,'r'!$D$4:$D$535)</f>
        <v>0</v>
      </c>
      <c r="AH86" s="23">
        <f ca="1">SUMIF('r'!H$4:H$538,$V86,'r'!$D$4:$D$535)</f>
        <v>0</v>
      </c>
      <c r="AI86" s="23">
        <f ca="1">SUMIF('r'!I$4:I$539,$V86,'r'!$D$4:$D$535)</f>
        <v>0</v>
      </c>
      <c r="AJ86" s="23">
        <f ca="1">SUMIF('r'!J$4:J$539,$V86,'r'!$D$4:$D$535)</f>
        <v>0</v>
      </c>
      <c r="AK86" s="23">
        <f ca="1">SUMIF('r'!K$4:K$540,$V86,'r'!$D$4:$D$535)</f>
        <v>0</v>
      </c>
      <c r="AL86" s="23">
        <f ca="1">SUMIF('r'!L$4:L$541,$V86,'r'!$D$4:$D$535)</f>
        <v>0</v>
      </c>
      <c r="AM86" s="25"/>
      <c r="AN86" s="23"/>
      <c r="AO86" s="23">
        <f t="shared" ca="1" si="51"/>
        <v>16</v>
      </c>
      <c r="AP86" s="36">
        <f t="shared" ca="1" si="52"/>
        <v>16</v>
      </c>
    </row>
    <row r="87" spans="1:42" ht="12.75" customHeight="1" x14ac:dyDescent="0.2">
      <c r="A87" s="19">
        <v>85</v>
      </c>
      <c r="B87" s="18">
        <f t="shared" si="33"/>
        <v>0</v>
      </c>
      <c r="C87" s="18">
        <f t="shared" si="34"/>
        <v>0</v>
      </c>
      <c r="D87" s="18">
        <f t="shared" ca="1" si="35"/>
        <v>0</v>
      </c>
      <c r="E87" s="18">
        <f t="shared" ca="1" si="36"/>
        <v>0</v>
      </c>
      <c r="F87" s="18">
        <f t="shared" ca="1" si="46"/>
        <v>0</v>
      </c>
      <c r="G87" s="2">
        <f t="shared" ca="1" si="37"/>
        <v>16</v>
      </c>
      <c r="H87" s="18">
        <f t="shared" ca="1" si="38"/>
        <v>0</v>
      </c>
      <c r="I87" s="18">
        <f t="shared" ca="1" si="39"/>
        <v>0</v>
      </c>
      <c r="J87" s="18">
        <f t="shared" ca="1" si="40"/>
        <v>0</v>
      </c>
      <c r="K87" s="18">
        <f t="shared" ca="1" si="41"/>
        <v>0</v>
      </c>
      <c r="L87" s="18">
        <f t="shared" ca="1" si="47"/>
        <v>0</v>
      </c>
      <c r="M87" s="18">
        <f t="shared" ca="1" si="42"/>
        <v>0</v>
      </c>
      <c r="N87" s="18">
        <f t="shared" ca="1" si="43"/>
        <v>0</v>
      </c>
      <c r="O87" s="18" t="str">
        <f t="shared" ca="1" si="44"/>
        <v>romford</v>
      </c>
      <c r="P87" s="18">
        <f t="shared" ca="1" si="45"/>
        <v>0</v>
      </c>
      <c r="Q87" s="80"/>
      <c r="R87" s="23">
        <f>RANK(Z87,$Z$3:$Z$111)+COUNTIF(Z87:Z$111,Z87)-1</f>
        <v>71</v>
      </c>
      <c r="S87" s="35">
        <f ca="1">RANK(AO87,$AO$3:$AO$111)+COUNTIF(AO87:AO$111,AO87)-1</f>
        <v>34</v>
      </c>
      <c r="T87" s="23">
        <f ca="1">RANK(W87,$W$3:$W$111)+COUNTIF(W87:W$111,W87)-1</f>
        <v>74</v>
      </c>
      <c r="U87" s="23">
        <f ca="1">RANK(X87,$X$3:$X$111)+COUNTIF(X87:X$111,X87)-1</f>
        <v>75</v>
      </c>
      <c r="V87" s="71"/>
      <c r="W87" s="23">
        <f t="shared" ca="1" si="48"/>
        <v>0</v>
      </c>
      <c r="X87" s="23">
        <f t="shared" ca="1" si="49"/>
        <v>0</v>
      </c>
      <c r="Y87" s="24">
        <f t="shared" ca="1" si="50"/>
        <v>0</v>
      </c>
      <c r="Z87" s="25">
        <f>SUMIF('r'!G$4:G$535,$V87,'r'!$C$4:$C$535)</f>
        <v>0</v>
      </c>
      <c r="AA87" s="23">
        <f ca="1">SUMIF('r'!H$4:H$538,$V87,'r'!$C$4:$C$535)</f>
        <v>0</v>
      </c>
      <c r="AB87" s="23">
        <f ca="1">SUMIF('r'!I$4:I$539,$V87,'r'!$C$4:$C$535)</f>
        <v>0</v>
      </c>
      <c r="AC87" s="23">
        <f ca="1">SUMIF('r'!J$4:J$539,$V87,'r'!$C$4:$C$535)</f>
        <v>0</v>
      </c>
      <c r="AD87" s="23">
        <f ca="1">SUMIF('r'!K$4:K$540,$V87,'r'!$C$4:$C$535)</f>
        <v>0</v>
      </c>
      <c r="AE87" s="23">
        <f ca="1">SUMIF('r'!L$4:L$541,$V87,'r'!$C$4:$C$535)</f>
        <v>0</v>
      </c>
      <c r="AF87" s="23"/>
      <c r="AG87" s="27">
        <f>SUMIF('r'!G$4:G$535,$V87,'r'!$D$4:$D$535)</f>
        <v>0</v>
      </c>
      <c r="AH87" s="23">
        <f ca="1">SUMIF('r'!H$4:H$538,$V87,'r'!$D$4:$D$535)</f>
        <v>0</v>
      </c>
      <c r="AI87" s="23">
        <f ca="1">SUMIF('r'!I$4:I$539,$V87,'r'!$D$4:$D$535)</f>
        <v>0</v>
      </c>
      <c r="AJ87" s="23">
        <f ca="1">SUMIF('r'!J$4:J$539,$V87,'r'!$D$4:$D$535)</f>
        <v>0</v>
      </c>
      <c r="AK87" s="23">
        <f ca="1">SUMIF('r'!K$4:K$540,$V87,'r'!$D$4:$D$535)</f>
        <v>0</v>
      </c>
      <c r="AL87" s="23">
        <f ca="1">SUMIF('r'!L$4:L$541,$V87,'r'!$D$4:$D$535)</f>
        <v>0</v>
      </c>
      <c r="AM87" s="25"/>
      <c r="AN87" s="23"/>
      <c r="AO87" s="23">
        <f t="shared" ca="1" si="51"/>
        <v>16</v>
      </c>
      <c r="AP87" s="36">
        <f t="shared" ca="1" si="52"/>
        <v>16</v>
      </c>
    </row>
    <row r="88" spans="1:42" ht="12.75" customHeight="1" x14ac:dyDescent="0.2">
      <c r="A88" s="19">
        <v>86</v>
      </c>
      <c r="B88" s="18">
        <f t="shared" si="33"/>
        <v>0</v>
      </c>
      <c r="C88" s="18">
        <f t="shared" si="34"/>
        <v>0</v>
      </c>
      <c r="D88" s="18">
        <f t="shared" ca="1" si="35"/>
        <v>0</v>
      </c>
      <c r="E88" s="18">
        <f t="shared" ca="1" si="36"/>
        <v>0</v>
      </c>
      <c r="F88" s="18">
        <f t="shared" ca="1" si="46"/>
        <v>0</v>
      </c>
      <c r="G88" s="2">
        <f t="shared" ca="1" si="37"/>
        <v>16</v>
      </c>
      <c r="H88" s="18">
        <f t="shared" ca="1" si="38"/>
        <v>0</v>
      </c>
      <c r="I88" s="18">
        <f t="shared" ca="1" si="39"/>
        <v>0</v>
      </c>
      <c r="J88" s="18">
        <f t="shared" ca="1" si="40"/>
        <v>0</v>
      </c>
      <c r="K88" s="18">
        <f t="shared" ca="1" si="41"/>
        <v>0</v>
      </c>
      <c r="L88" s="18">
        <f t="shared" ca="1" si="47"/>
        <v>0</v>
      </c>
      <c r="M88" s="18">
        <f t="shared" ca="1" si="42"/>
        <v>0</v>
      </c>
      <c r="N88" s="18">
        <f t="shared" ca="1" si="43"/>
        <v>0</v>
      </c>
      <c r="O88" s="18" t="str">
        <f t="shared" ca="1" si="44"/>
        <v>richmond</v>
      </c>
      <c r="P88" s="18">
        <f t="shared" ca="1" si="45"/>
        <v>0</v>
      </c>
      <c r="Q88" s="80"/>
      <c r="R88" s="23">
        <f>RANK(Z88,$Z$3:$Z$111)+COUNTIF(Z88:Z$111,Z88)-1</f>
        <v>70</v>
      </c>
      <c r="S88" s="35">
        <f ca="1">RANK(AO88,$AO$3:$AO$111)+COUNTIF(AO88:AO$111,AO88)-1</f>
        <v>33</v>
      </c>
      <c r="T88" s="23">
        <f ca="1">RANK(W88,$W$3:$W$111)+COUNTIF(W88:W$111,W88)-1</f>
        <v>73</v>
      </c>
      <c r="U88" s="23">
        <f ca="1">RANK(X88,$X$3:$X$111)+COUNTIF(X88:X$111,X88)-1</f>
        <v>74</v>
      </c>
      <c r="V88" s="71"/>
      <c r="W88" s="23">
        <f t="shared" ca="1" si="48"/>
        <v>0</v>
      </c>
      <c r="X88" s="23">
        <f t="shared" ca="1" si="49"/>
        <v>0</v>
      </c>
      <c r="Y88" s="24">
        <f t="shared" ca="1" si="50"/>
        <v>0</v>
      </c>
      <c r="Z88" s="25">
        <f>SUMIF('r'!G$4:G$535,$V88,'r'!$C$4:$C$535)</f>
        <v>0</v>
      </c>
      <c r="AA88" s="23">
        <f ca="1">SUMIF('r'!H$4:H$538,$V88,'r'!$C$4:$C$535)</f>
        <v>0</v>
      </c>
      <c r="AB88" s="23">
        <f ca="1">SUMIF('r'!I$4:I$539,$V88,'r'!$C$4:$C$535)</f>
        <v>0</v>
      </c>
      <c r="AC88" s="23">
        <f ca="1">SUMIF('r'!J$4:J$539,$V88,'r'!$C$4:$C$535)</f>
        <v>0</v>
      </c>
      <c r="AD88" s="23">
        <f ca="1">SUMIF('r'!K$4:K$540,$V88,'r'!$C$4:$C$535)</f>
        <v>0</v>
      </c>
      <c r="AE88" s="23">
        <f ca="1">SUMIF('r'!L$4:L$541,$V88,'r'!$C$4:$C$535)</f>
        <v>0</v>
      </c>
      <c r="AF88" s="23"/>
      <c r="AG88" s="27">
        <f>SUMIF('r'!G$4:G$535,$V88,'r'!$D$4:$D$535)</f>
        <v>0</v>
      </c>
      <c r="AH88" s="23">
        <f ca="1">SUMIF('r'!H$4:H$538,$V88,'r'!$D$4:$D$535)</f>
        <v>0</v>
      </c>
      <c r="AI88" s="23">
        <f ca="1">SUMIF('r'!I$4:I$539,$V88,'r'!$D$4:$D$535)</f>
        <v>0</v>
      </c>
      <c r="AJ88" s="23">
        <f ca="1">SUMIF('r'!J$4:J$539,$V88,'r'!$D$4:$D$535)</f>
        <v>0</v>
      </c>
      <c r="AK88" s="23">
        <f ca="1">SUMIF('r'!K$4:K$540,$V88,'r'!$D$4:$D$535)</f>
        <v>0</v>
      </c>
      <c r="AL88" s="23">
        <f ca="1">SUMIF('r'!L$4:L$541,$V88,'r'!$D$4:$D$535)</f>
        <v>0</v>
      </c>
      <c r="AM88" s="25"/>
      <c r="AN88" s="23"/>
      <c r="AO88" s="23">
        <f t="shared" ca="1" si="51"/>
        <v>16</v>
      </c>
      <c r="AP88" s="36">
        <f t="shared" ca="1" si="52"/>
        <v>16</v>
      </c>
    </row>
    <row r="89" spans="1:42" ht="12.75" customHeight="1" x14ac:dyDescent="0.2">
      <c r="A89" s="19">
        <v>87</v>
      </c>
      <c r="B89" s="18">
        <f t="shared" si="33"/>
        <v>0</v>
      </c>
      <c r="C89" s="18">
        <f t="shared" si="34"/>
        <v>0</v>
      </c>
      <c r="D89" s="18">
        <f t="shared" ca="1" si="35"/>
        <v>0</v>
      </c>
      <c r="E89" s="18">
        <f t="shared" ca="1" si="36"/>
        <v>0</v>
      </c>
      <c r="F89" s="18">
        <f t="shared" ca="1" si="46"/>
        <v>0</v>
      </c>
      <c r="G89" s="2">
        <f t="shared" ca="1" si="37"/>
        <v>16</v>
      </c>
      <c r="H89" s="18">
        <f t="shared" ca="1" si="38"/>
        <v>0</v>
      </c>
      <c r="I89" s="18">
        <f t="shared" ca="1" si="39"/>
        <v>0</v>
      </c>
      <c r="J89" s="18">
        <f t="shared" ca="1" si="40"/>
        <v>0</v>
      </c>
      <c r="K89" s="18">
        <f t="shared" ca="1" si="41"/>
        <v>0</v>
      </c>
      <c r="L89" s="18">
        <f t="shared" ca="1" si="47"/>
        <v>0</v>
      </c>
      <c r="M89" s="18">
        <f t="shared" ca="1" si="42"/>
        <v>0</v>
      </c>
      <c r="N89" s="18">
        <f t="shared" ca="1" si="43"/>
        <v>0</v>
      </c>
      <c r="O89" s="18" t="str">
        <f t="shared" ca="1" si="44"/>
        <v>putney bridge</v>
      </c>
      <c r="P89" s="18">
        <f t="shared" ca="1" si="45"/>
        <v>0</v>
      </c>
      <c r="Q89" s="80"/>
      <c r="R89" s="23">
        <f>RANK(Z89,$Z$3:$Z$111)+COUNTIF(Z89:Z$111,Z89)-1</f>
        <v>69</v>
      </c>
      <c r="S89" s="35">
        <f ca="1">RANK(AO89,$AO$3:$AO$111)+COUNTIF(AO89:AO$111,AO89)-1</f>
        <v>32</v>
      </c>
      <c r="T89" s="23">
        <f ca="1">RANK(W89,$W$3:$W$111)+COUNTIF(W89:W$111,W89)-1</f>
        <v>72</v>
      </c>
      <c r="U89" s="23">
        <f ca="1">RANK(X89,$X$3:$X$111)+COUNTIF(X89:X$111,X89)-1</f>
        <v>73</v>
      </c>
      <c r="V89" s="71"/>
      <c r="W89" s="23">
        <f t="shared" ca="1" si="48"/>
        <v>0</v>
      </c>
      <c r="X89" s="23">
        <f t="shared" ca="1" si="49"/>
        <v>0</v>
      </c>
      <c r="Y89" s="24">
        <f t="shared" ca="1" si="50"/>
        <v>0</v>
      </c>
      <c r="Z89" s="25">
        <f>SUMIF('r'!G$4:G$535,$V89,'r'!$C$4:$C$535)</f>
        <v>0</v>
      </c>
      <c r="AA89" s="23">
        <f ca="1">SUMIF('r'!H$4:H$538,$V89,'r'!$C$4:$C$535)</f>
        <v>0</v>
      </c>
      <c r="AB89" s="23">
        <f ca="1">SUMIF('r'!I$4:I$539,$V89,'r'!$C$4:$C$535)</f>
        <v>0</v>
      </c>
      <c r="AC89" s="23">
        <f ca="1">SUMIF('r'!J$4:J$539,$V89,'r'!$C$4:$C$535)</f>
        <v>0</v>
      </c>
      <c r="AD89" s="23">
        <f ca="1">SUMIF('r'!K$4:K$540,$V89,'r'!$C$4:$C$535)</f>
        <v>0</v>
      </c>
      <c r="AE89" s="23">
        <f ca="1">SUMIF('r'!L$4:L$541,$V89,'r'!$C$4:$C$535)</f>
        <v>0</v>
      </c>
      <c r="AF89" s="23"/>
      <c r="AG89" s="27">
        <f>SUMIF('r'!G$4:G$535,$V89,'r'!$D$4:$D$535)</f>
        <v>0</v>
      </c>
      <c r="AH89" s="23">
        <f ca="1">SUMIF('r'!H$4:H$538,$V89,'r'!$D$4:$D$535)</f>
        <v>0</v>
      </c>
      <c r="AI89" s="23">
        <f ca="1">SUMIF('r'!I$4:I$539,$V89,'r'!$D$4:$D$535)</f>
        <v>0</v>
      </c>
      <c r="AJ89" s="23">
        <f ca="1">SUMIF('r'!J$4:J$539,$V89,'r'!$D$4:$D$535)</f>
        <v>0</v>
      </c>
      <c r="AK89" s="23">
        <f ca="1">SUMIF('r'!K$4:K$540,$V89,'r'!$D$4:$D$535)</f>
        <v>0</v>
      </c>
      <c r="AL89" s="23">
        <f ca="1">SUMIF('r'!L$4:L$541,$V89,'r'!$D$4:$D$535)</f>
        <v>0</v>
      </c>
      <c r="AM89" s="25"/>
      <c r="AN89" s="23"/>
      <c r="AO89" s="23">
        <f t="shared" ca="1" si="51"/>
        <v>16</v>
      </c>
      <c r="AP89" s="36">
        <f t="shared" ca="1" si="52"/>
        <v>16</v>
      </c>
    </row>
    <row r="90" spans="1:42" ht="12.75" customHeight="1" x14ac:dyDescent="0.2">
      <c r="A90" s="19">
        <v>88</v>
      </c>
      <c r="B90" s="18">
        <f t="shared" ref="B90:B111" si="53">VLOOKUP($A90,$R$3:$V$111,5,FALSE)</f>
        <v>0</v>
      </c>
      <c r="C90" s="18">
        <f t="shared" ref="C90:C111" si="54">VLOOKUP($A90,$R$3:$Z$111,9,FALSE)</f>
        <v>0</v>
      </c>
      <c r="D90" s="18">
        <f t="shared" ref="D90:D111" ca="1" si="55">VLOOKUP($A90,$R$3:$Z$111,6,FALSE)</f>
        <v>0</v>
      </c>
      <c r="E90" s="18">
        <f t="shared" ref="E90:E111" ca="1" si="56">VLOOKUP($A90,$R$3:$Z$111,7,FALSE)</f>
        <v>0</v>
      </c>
      <c r="F90" s="18">
        <f t="shared" ref="F90:F111" ca="1" si="57">E90-D90</f>
        <v>0</v>
      </c>
      <c r="G90" s="2">
        <f t="shared" ref="G90:G111" ca="1" si="58">VLOOKUP($A90,$R$3:$AP$111,25,FALSE)</f>
        <v>16</v>
      </c>
      <c r="H90" s="18">
        <f t="shared" ref="H90:H111" ca="1" si="59">VLOOKUP($A90,$T$3:$V$111,3,FALSE)</f>
        <v>0</v>
      </c>
      <c r="I90" s="18">
        <f t="shared" ref="I90:I111" ca="1" si="60">VLOOKUP($A90,$T$3:$Z$111,4,FALSE)</f>
        <v>0</v>
      </c>
      <c r="J90" s="18">
        <f t="shared" ref="J90:J111" ca="1" si="61">VLOOKUP($A90,$T$3:$Z$111,7,FALSE)</f>
        <v>0</v>
      </c>
      <c r="K90" s="18">
        <f t="shared" ref="K90:K111" ca="1" si="62">VLOOKUP($A90,$T$3:$X$111,5,FALSE)</f>
        <v>0</v>
      </c>
      <c r="L90" s="18">
        <f t="shared" ref="L90:L111" ca="1" si="63">K90-I90</f>
        <v>0</v>
      </c>
      <c r="M90" s="18">
        <f t="shared" ref="M90:M111" ca="1" si="64">VLOOKUP($A90,$U$3:$V$111,2,FALSE)</f>
        <v>0</v>
      </c>
      <c r="N90" s="18">
        <f t="shared" ref="N90:N111" ca="1" si="65">VLOOKUP($A90,$U$3:$X$111,4,FALSE)</f>
        <v>0</v>
      </c>
      <c r="O90" s="18" t="str">
        <f t="shared" ref="O90:O111" ca="1" si="66">VLOOKUP($A90,$S$3:$Y$111,4,FALSE)</f>
        <v>orpington</v>
      </c>
      <c r="P90" s="18">
        <f t="shared" ref="P90:P111" ca="1" si="67">VLOOKUP($A90,$S$3:$AO$111,23,FALSE)</f>
        <v>0</v>
      </c>
      <c r="Q90" s="80"/>
      <c r="R90" s="23">
        <f>RANK(Z90,$Z$3:$Z$111)+COUNTIF(Z90:Z$111,Z90)-1</f>
        <v>68</v>
      </c>
      <c r="S90" s="35">
        <f ca="1">RANK(AO90,$AO$3:$AO$111)+COUNTIF(AO90:AO$111,AO90)-1</f>
        <v>31</v>
      </c>
      <c r="T90" s="23">
        <f ca="1">RANK(W90,$W$3:$W$111)+COUNTIF(W90:W$111,W90)-1</f>
        <v>71</v>
      </c>
      <c r="U90" s="23">
        <f ca="1">RANK(X90,$X$3:$X$111)+COUNTIF(X90:X$111,X90)-1</f>
        <v>72</v>
      </c>
      <c r="V90" s="71"/>
      <c r="W90" s="23">
        <f t="shared" ca="1" si="48"/>
        <v>0</v>
      </c>
      <c r="X90" s="23">
        <f t="shared" ca="1" si="49"/>
        <v>0</v>
      </c>
      <c r="Y90" s="24">
        <f t="shared" ca="1" si="50"/>
        <v>0</v>
      </c>
      <c r="Z90" s="25">
        <f>SUMIF('r'!G$4:G$535,$V90,'r'!$C$4:$C$535)</f>
        <v>0</v>
      </c>
      <c r="AA90" s="23">
        <f ca="1">SUMIF('r'!H$4:H$538,$V90,'r'!$C$4:$C$535)</f>
        <v>0</v>
      </c>
      <c r="AB90" s="23">
        <f ca="1">SUMIF('r'!I$4:I$539,$V90,'r'!$C$4:$C$535)</f>
        <v>0</v>
      </c>
      <c r="AC90" s="23">
        <f ca="1">SUMIF('r'!J$4:J$539,$V90,'r'!$C$4:$C$535)</f>
        <v>0</v>
      </c>
      <c r="AD90" s="23">
        <f ca="1">SUMIF('r'!K$4:K$540,$V90,'r'!$C$4:$C$535)</f>
        <v>0</v>
      </c>
      <c r="AE90" s="23">
        <f ca="1">SUMIF('r'!L$4:L$541,$V90,'r'!$C$4:$C$535)</f>
        <v>0</v>
      </c>
      <c r="AF90" s="23"/>
      <c r="AG90" s="27">
        <f>SUMIF('r'!G$4:G$535,$V90,'r'!$D$4:$D$535)</f>
        <v>0</v>
      </c>
      <c r="AH90" s="23">
        <f ca="1">SUMIF('r'!H$4:H$538,$V90,'r'!$D$4:$D$535)</f>
        <v>0</v>
      </c>
      <c r="AI90" s="23">
        <f ca="1">SUMIF('r'!I$4:I$539,$V90,'r'!$D$4:$D$535)</f>
        <v>0</v>
      </c>
      <c r="AJ90" s="23">
        <f ca="1">SUMIF('r'!J$4:J$539,$V90,'r'!$D$4:$D$535)</f>
        <v>0</v>
      </c>
      <c r="AK90" s="23">
        <f ca="1">SUMIF('r'!K$4:K$540,$V90,'r'!$D$4:$D$535)</f>
        <v>0</v>
      </c>
      <c r="AL90" s="23">
        <f ca="1">SUMIF('r'!L$4:L$541,$V90,'r'!$D$4:$D$535)</f>
        <v>0</v>
      </c>
      <c r="AM90" s="25"/>
      <c r="AN90" s="23"/>
      <c r="AO90" s="23">
        <f t="shared" ca="1" si="51"/>
        <v>16</v>
      </c>
      <c r="AP90" s="36">
        <f t="shared" ca="1" si="52"/>
        <v>16</v>
      </c>
    </row>
    <row r="91" spans="1:42" ht="12.75" customHeight="1" x14ac:dyDescent="0.2">
      <c r="A91" s="19">
        <v>89</v>
      </c>
      <c r="B91" s="18">
        <f t="shared" si="53"/>
        <v>0</v>
      </c>
      <c r="C91" s="18">
        <f t="shared" si="54"/>
        <v>0</v>
      </c>
      <c r="D91" s="18">
        <f t="shared" ca="1" si="55"/>
        <v>0</v>
      </c>
      <c r="E91" s="18">
        <f t="shared" ca="1" si="56"/>
        <v>0</v>
      </c>
      <c r="F91" s="18">
        <f t="shared" ca="1" si="57"/>
        <v>0</v>
      </c>
      <c r="G91" s="2">
        <f t="shared" ca="1" si="58"/>
        <v>16</v>
      </c>
      <c r="H91" s="18">
        <f t="shared" ca="1" si="59"/>
        <v>0</v>
      </c>
      <c r="I91" s="18">
        <f t="shared" ca="1" si="60"/>
        <v>0</v>
      </c>
      <c r="J91" s="18">
        <f t="shared" ca="1" si="61"/>
        <v>0</v>
      </c>
      <c r="K91" s="18">
        <f t="shared" ca="1" si="62"/>
        <v>0</v>
      </c>
      <c r="L91" s="18">
        <f t="shared" ca="1" si="63"/>
        <v>0</v>
      </c>
      <c r="M91" s="18">
        <f t="shared" ca="1" si="64"/>
        <v>0</v>
      </c>
      <c r="N91" s="18">
        <f t="shared" ca="1" si="65"/>
        <v>0</v>
      </c>
      <c r="O91" s="18" t="str">
        <f t="shared" ca="1" si="66"/>
        <v>new cross</v>
      </c>
      <c r="P91" s="18">
        <f t="shared" ca="1" si="67"/>
        <v>0</v>
      </c>
      <c r="Q91" s="80"/>
      <c r="R91" s="23">
        <f>RANK(Z91,$Z$3:$Z$111)+COUNTIF(Z91:Z$111,Z91)-1</f>
        <v>67</v>
      </c>
      <c r="S91" s="35">
        <f ca="1">RANK(AO91,$AO$3:$AO$111)+COUNTIF(AO91:AO$111,AO91)-1</f>
        <v>30</v>
      </c>
      <c r="T91" s="23">
        <f ca="1">RANK(W91,$W$3:$W$111)+COUNTIF(W91:W$111,W91)-1</f>
        <v>70</v>
      </c>
      <c r="U91" s="23">
        <f ca="1">RANK(X91,$X$3:$X$111)+COUNTIF(X91:X$111,X91)-1</f>
        <v>71</v>
      </c>
      <c r="V91" s="71"/>
      <c r="W91" s="23">
        <f t="shared" ca="1" si="48"/>
        <v>0</v>
      </c>
      <c r="X91" s="23">
        <f t="shared" ca="1" si="49"/>
        <v>0</v>
      </c>
      <c r="Y91" s="24">
        <f t="shared" ca="1" si="50"/>
        <v>0</v>
      </c>
      <c r="Z91" s="25">
        <f>SUMIF('r'!G$4:G$535,$V91,'r'!$C$4:$C$535)</f>
        <v>0</v>
      </c>
      <c r="AA91" s="23">
        <f ca="1">SUMIF('r'!H$4:H$538,$V91,'r'!$C$4:$C$535)</f>
        <v>0</v>
      </c>
      <c r="AB91" s="23">
        <f ca="1">SUMIF('r'!I$4:I$539,$V91,'r'!$C$4:$C$535)</f>
        <v>0</v>
      </c>
      <c r="AC91" s="23">
        <f ca="1">SUMIF('r'!J$4:J$539,$V91,'r'!$C$4:$C$535)</f>
        <v>0</v>
      </c>
      <c r="AD91" s="23">
        <f ca="1">SUMIF('r'!K$4:K$540,$V91,'r'!$C$4:$C$535)</f>
        <v>0</v>
      </c>
      <c r="AE91" s="23">
        <f ca="1">SUMIF('r'!L$4:L$541,$V91,'r'!$C$4:$C$535)</f>
        <v>0</v>
      </c>
      <c r="AF91" s="23"/>
      <c r="AG91" s="27">
        <f>SUMIF('r'!G$4:G$535,$V91,'r'!$D$4:$D$535)</f>
        <v>0</v>
      </c>
      <c r="AH91" s="23">
        <f ca="1">SUMIF('r'!H$4:H$538,$V91,'r'!$D$4:$D$535)</f>
        <v>0</v>
      </c>
      <c r="AI91" s="23">
        <f ca="1">SUMIF('r'!I$4:I$539,$V91,'r'!$D$4:$D$535)</f>
        <v>0</v>
      </c>
      <c r="AJ91" s="23">
        <f ca="1">SUMIF('r'!J$4:J$539,$V91,'r'!$D$4:$D$535)</f>
        <v>0</v>
      </c>
      <c r="AK91" s="23">
        <f ca="1">SUMIF('r'!K$4:K$540,$V91,'r'!$D$4:$D$535)</f>
        <v>0</v>
      </c>
      <c r="AL91" s="23">
        <f ca="1">SUMIF('r'!L$4:L$541,$V91,'r'!$D$4:$D$535)</f>
        <v>0</v>
      </c>
      <c r="AM91" s="25"/>
      <c r="AN91" s="23"/>
      <c r="AO91" s="23">
        <f t="shared" ca="1" si="51"/>
        <v>16</v>
      </c>
      <c r="AP91" s="36">
        <f t="shared" ca="1" si="52"/>
        <v>16</v>
      </c>
    </row>
    <row r="92" spans="1:42" ht="12.75" customHeight="1" x14ac:dyDescent="0.2">
      <c r="A92" s="19">
        <v>90</v>
      </c>
      <c r="B92" s="18">
        <f t="shared" si="53"/>
        <v>0</v>
      </c>
      <c r="C92" s="18">
        <f t="shared" si="54"/>
        <v>0</v>
      </c>
      <c r="D92" s="18">
        <f t="shared" ca="1" si="55"/>
        <v>0</v>
      </c>
      <c r="E92" s="18">
        <f t="shared" ca="1" si="56"/>
        <v>0</v>
      </c>
      <c r="F92" s="18">
        <f t="shared" ca="1" si="57"/>
        <v>0</v>
      </c>
      <c r="G92" s="2">
        <f t="shared" ca="1" si="58"/>
        <v>16</v>
      </c>
      <c r="H92" s="18">
        <f t="shared" ca="1" si="59"/>
        <v>0</v>
      </c>
      <c r="I92" s="18">
        <f t="shared" ca="1" si="60"/>
        <v>0</v>
      </c>
      <c r="J92" s="18">
        <f t="shared" ca="1" si="61"/>
        <v>0</v>
      </c>
      <c r="K92" s="18">
        <f t="shared" ca="1" si="62"/>
        <v>0</v>
      </c>
      <c r="L92" s="18">
        <f t="shared" ca="1" si="63"/>
        <v>0</v>
      </c>
      <c r="M92" s="18">
        <f t="shared" ca="1" si="64"/>
        <v>0</v>
      </c>
      <c r="N92" s="18">
        <f t="shared" ca="1" si="65"/>
        <v>0</v>
      </c>
      <c r="O92" s="18" t="str">
        <f t="shared" ca="1" si="66"/>
        <v>new addington</v>
      </c>
      <c r="P92" s="18">
        <f t="shared" ca="1" si="67"/>
        <v>0</v>
      </c>
      <c r="Q92" s="80" t="s">
        <v>93</v>
      </c>
      <c r="R92" s="23">
        <f>RANK(Z92,$Z$3:$Z$111)+COUNTIF(Z92:Z$111,Z92)-1</f>
        <v>66</v>
      </c>
      <c r="S92" s="35">
        <f ca="1">RANK(AO92,$AO$3:$AO$111)+COUNTIF(AO92:AO$111,AO92)-1</f>
        <v>29</v>
      </c>
      <c r="T92" s="23">
        <f ca="1">RANK(W92,$W$3:$W$111)+COUNTIF(W92:W$111,W92)-1</f>
        <v>69</v>
      </c>
      <c r="U92" s="23">
        <f ca="1">RANK(X92,$X$3:$X$111)+COUNTIF(X92:X$111,X92)-1</f>
        <v>70</v>
      </c>
      <c r="V92" s="71"/>
      <c r="W92" s="23">
        <f t="shared" ca="1" si="48"/>
        <v>0</v>
      </c>
      <c r="X92" s="23">
        <f t="shared" ca="1" si="49"/>
        <v>0</v>
      </c>
      <c r="Y92" s="24">
        <f t="shared" ca="1" si="50"/>
        <v>0</v>
      </c>
      <c r="Z92" s="25">
        <f>SUMIF('r'!G$4:G$535,$V92,'r'!$C$4:$C$535)</f>
        <v>0</v>
      </c>
      <c r="AA92" s="23">
        <f ca="1">SUMIF('r'!H$4:H$538,$V92,'r'!$C$4:$C$535)</f>
        <v>0</v>
      </c>
      <c r="AB92" s="23">
        <f ca="1">SUMIF('r'!I$4:I$539,$V92,'r'!$C$4:$C$535)</f>
        <v>0</v>
      </c>
      <c r="AC92" s="23">
        <f ca="1">SUMIF('r'!J$4:J$539,$V92,'r'!$C$4:$C$535)</f>
        <v>0</v>
      </c>
      <c r="AD92" s="23">
        <f ca="1">SUMIF('r'!K$4:K$540,$V92,'r'!$C$4:$C$535)</f>
        <v>0</v>
      </c>
      <c r="AE92" s="23">
        <f ca="1">SUMIF('r'!L$4:L$541,$V92,'r'!$C$4:$C$535)</f>
        <v>0</v>
      </c>
      <c r="AF92" s="23"/>
      <c r="AG92" s="27">
        <f>SUMIF('r'!G$4:G$535,$V92,'r'!$D$4:$D$535)</f>
        <v>0</v>
      </c>
      <c r="AH92" s="23">
        <f ca="1">SUMIF('r'!H$4:H$538,$V92,'r'!$D$4:$D$535)</f>
        <v>0</v>
      </c>
      <c r="AI92" s="23">
        <f ca="1">SUMIF('r'!I$4:I$539,$V92,'r'!$D$4:$D$535)</f>
        <v>0</v>
      </c>
      <c r="AJ92" s="23">
        <f ca="1">SUMIF('r'!J$4:J$539,$V92,'r'!$D$4:$D$535)</f>
        <v>0</v>
      </c>
      <c r="AK92" s="23">
        <f ca="1">SUMIF('r'!K$4:K$540,$V92,'r'!$D$4:$D$535)</f>
        <v>0</v>
      </c>
      <c r="AL92" s="23">
        <f ca="1">SUMIF('r'!L$4:L$541,$V92,'r'!$D$4:$D$535)</f>
        <v>0</v>
      </c>
      <c r="AM92" s="25"/>
      <c r="AN92" s="23"/>
      <c r="AO92" s="23">
        <f t="shared" ca="1" si="51"/>
        <v>16</v>
      </c>
      <c r="AP92" s="36">
        <f t="shared" ca="1" si="52"/>
        <v>16</v>
      </c>
    </row>
    <row r="93" spans="1:42" ht="12.75" customHeight="1" x14ac:dyDescent="0.2">
      <c r="A93" s="19">
        <v>91</v>
      </c>
      <c r="B93" s="18">
        <f t="shared" si="53"/>
        <v>0</v>
      </c>
      <c r="C93" s="18">
        <f t="shared" si="54"/>
        <v>0</v>
      </c>
      <c r="D93" s="18">
        <f t="shared" ca="1" si="55"/>
        <v>0</v>
      </c>
      <c r="E93" s="18">
        <f t="shared" ca="1" si="56"/>
        <v>0</v>
      </c>
      <c r="F93" s="18">
        <f t="shared" ca="1" si="57"/>
        <v>0</v>
      </c>
      <c r="G93" s="2">
        <f t="shared" ca="1" si="58"/>
        <v>16</v>
      </c>
      <c r="H93" s="18">
        <f t="shared" ca="1" si="59"/>
        <v>0</v>
      </c>
      <c r="I93" s="18">
        <f t="shared" ca="1" si="60"/>
        <v>0</v>
      </c>
      <c r="J93" s="18">
        <f t="shared" ca="1" si="61"/>
        <v>0</v>
      </c>
      <c r="K93" s="18">
        <f t="shared" ca="1" si="62"/>
        <v>0</v>
      </c>
      <c r="L93" s="18">
        <f t="shared" ca="1" si="63"/>
        <v>0</v>
      </c>
      <c r="M93" s="18">
        <f t="shared" ca="1" si="64"/>
        <v>0</v>
      </c>
      <c r="N93" s="18">
        <f t="shared" ca="1" si="65"/>
        <v>0</v>
      </c>
      <c r="O93" s="18" t="str">
        <f t="shared" ca="1" si="66"/>
        <v>morden</v>
      </c>
      <c r="P93" s="18">
        <f t="shared" ca="1" si="67"/>
        <v>0</v>
      </c>
      <c r="Q93" s="80" t="s">
        <v>94</v>
      </c>
      <c r="R93" s="23">
        <f>RANK(Z93,$Z$3:$Z$111)+COUNTIF(Z93:Z$111,Z93)-1</f>
        <v>65</v>
      </c>
      <c r="S93" s="35">
        <f ca="1">RANK(AO93,$AO$3:$AO$111)+COUNTIF(AO93:AO$111,AO93)-1</f>
        <v>28</v>
      </c>
      <c r="T93" s="23">
        <f ca="1">RANK(W93,$W$3:$W$111)+COUNTIF(W93:W$111,W93)-1</f>
        <v>68</v>
      </c>
      <c r="U93" s="23">
        <f ca="1">RANK(X93,$X$3:$X$111)+COUNTIF(X93:X$111,X93)-1</f>
        <v>69</v>
      </c>
      <c r="V93" s="71"/>
      <c r="W93" s="23">
        <f t="shared" ca="1" si="48"/>
        <v>0</v>
      </c>
      <c r="X93" s="23">
        <f t="shared" ca="1" si="49"/>
        <v>0</v>
      </c>
      <c r="Y93" s="24">
        <f t="shared" ca="1" si="50"/>
        <v>0</v>
      </c>
      <c r="Z93" s="25">
        <f>SUMIF('r'!G$4:G$535,$V93,'r'!$C$4:$C$535)</f>
        <v>0</v>
      </c>
      <c r="AA93" s="23">
        <f ca="1">SUMIF('r'!H$4:H$538,$V93,'r'!$C$4:$C$535)</f>
        <v>0</v>
      </c>
      <c r="AB93" s="23">
        <f ca="1">SUMIF('r'!I$4:I$539,$V93,'r'!$C$4:$C$535)</f>
        <v>0</v>
      </c>
      <c r="AC93" s="23">
        <f ca="1">SUMIF('r'!J$4:J$539,$V93,'r'!$C$4:$C$535)</f>
        <v>0</v>
      </c>
      <c r="AD93" s="23">
        <f ca="1">SUMIF('r'!K$4:K$540,$V93,'r'!$C$4:$C$535)</f>
        <v>0</v>
      </c>
      <c r="AE93" s="23">
        <f ca="1">SUMIF('r'!L$4:L$541,$V93,'r'!$C$4:$C$535)</f>
        <v>0</v>
      </c>
      <c r="AF93" s="23"/>
      <c r="AG93" s="27">
        <f>SUMIF('r'!G$4:G$535,$V93,'r'!$D$4:$D$535)</f>
        <v>0</v>
      </c>
      <c r="AH93" s="23">
        <f ca="1">SUMIF('r'!H$4:H$538,$V93,'r'!$D$4:$D$535)</f>
        <v>0</v>
      </c>
      <c r="AI93" s="23">
        <f ca="1">SUMIF('r'!I$4:I$539,$V93,'r'!$D$4:$D$535)</f>
        <v>0</v>
      </c>
      <c r="AJ93" s="23">
        <f ca="1">SUMIF('r'!J$4:J$539,$V93,'r'!$D$4:$D$535)</f>
        <v>0</v>
      </c>
      <c r="AK93" s="23">
        <f ca="1">SUMIF('r'!K$4:K$540,$V93,'r'!$D$4:$D$535)</f>
        <v>0</v>
      </c>
      <c r="AL93" s="23">
        <f ca="1">SUMIF('r'!L$4:L$541,$V93,'r'!$D$4:$D$535)</f>
        <v>0</v>
      </c>
      <c r="AM93" s="25"/>
      <c r="AN93" s="23"/>
      <c r="AO93" s="23">
        <f t="shared" ca="1" si="51"/>
        <v>16</v>
      </c>
      <c r="AP93" s="36">
        <f t="shared" ca="1" si="52"/>
        <v>16</v>
      </c>
    </row>
    <row r="94" spans="1:42" ht="12.75" customHeight="1" x14ac:dyDescent="0.2">
      <c r="A94" s="19">
        <v>92</v>
      </c>
      <c r="B94" s="18">
        <f t="shared" si="53"/>
        <v>0</v>
      </c>
      <c r="C94" s="18">
        <f t="shared" si="54"/>
        <v>0</v>
      </c>
      <c r="D94" s="18">
        <f t="shared" ca="1" si="55"/>
        <v>0</v>
      </c>
      <c r="E94" s="18">
        <f t="shared" ca="1" si="56"/>
        <v>0</v>
      </c>
      <c r="F94" s="18">
        <f t="shared" ca="1" si="57"/>
        <v>0</v>
      </c>
      <c r="G94" s="2">
        <f t="shared" ca="1" si="58"/>
        <v>16</v>
      </c>
      <c r="H94" s="18">
        <f t="shared" ca="1" si="59"/>
        <v>0</v>
      </c>
      <c r="I94" s="18">
        <f t="shared" ca="1" si="60"/>
        <v>0</v>
      </c>
      <c r="J94" s="18">
        <f t="shared" ca="1" si="61"/>
        <v>0</v>
      </c>
      <c r="K94" s="18">
        <f t="shared" ca="1" si="62"/>
        <v>0</v>
      </c>
      <c r="L94" s="18">
        <f t="shared" ca="1" si="63"/>
        <v>0</v>
      </c>
      <c r="M94" s="18">
        <f t="shared" ca="1" si="64"/>
        <v>0</v>
      </c>
      <c r="N94" s="18">
        <f t="shared" ca="1" si="65"/>
        <v>0</v>
      </c>
      <c r="O94" s="18" t="str">
        <f t="shared" ca="1" si="66"/>
        <v>mill hill</v>
      </c>
      <c r="P94" s="18">
        <f t="shared" ca="1" si="67"/>
        <v>0</v>
      </c>
      <c r="Q94" s="80" t="s">
        <v>95</v>
      </c>
      <c r="R94" s="23">
        <f>RANK(Z94,$Z$3:$Z$111)+COUNTIF(Z94:Z$111,Z94)-1</f>
        <v>64</v>
      </c>
      <c r="S94" s="35">
        <f ca="1">RANK(AO94,$AO$3:$AO$111)+COUNTIF(AO94:AO$111,AO94)-1</f>
        <v>27</v>
      </c>
      <c r="T94" s="23">
        <f ca="1">RANK(W94,$W$3:$W$111)+COUNTIF(W94:W$111,W94)-1</f>
        <v>67</v>
      </c>
      <c r="U94" s="23">
        <f ca="1">RANK(X94,$X$3:$X$111)+COUNTIF(X94:X$111,X94)-1</f>
        <v>68</v>
      </c>
      <c r="V94" s="71"/>
      <c r="W94" s="23">
        <f t="shared" ca="1" si="48"/>
        <v>0</v>
      </c>
      <c r="X94" s="23">
        <f t="shared" ca="1" si="49"/>
        <v>0</v>
      </c>
      <c r="Y94" s="24">
        <f t="shared" ca="1" si="50"/>
        <v>0</v>
      </c>
      <c r="Z94" s="25">
        <f>SUMIF('r'!G$4:G$535,$V94,'r'!$C$4:$C$535)</f>
        <v>0</v>
      </c>
      <c r="AA94" s="23">
        <f ca="1">SUMIF('r'!H$4:H$538,$V94,'r'!$C$4:$C$535)</f>
        <v>0</v>
      </c>
      <c r="AB94" s="23">
        <f ca="1">SUMIF('r'!I$4:I$539,$V94,'r'!$C$4:$C$535)</f>
        <v>0</v>
      </c>
      <c r="AC94" s="23">
        <f ca="1">SUMIF('r'!J$4:J$539,$V94,'r'!$C$4:$C$535)</f>
        <v>0</v>
      </c>
      <c r="AD94" s="23">
        <f ca="1">SUMIF('r'!K$4:K$540,$V94,'r'!$C$4:$C$535)</f>
        <v>0</v>
      </c>
      <c r="AE94" s="23">
        <f ca="1">SUMIF('r'!L$4:L$541,$V94,'r'!$C$4:$C$535)</f>
        <v>0</v>
      </c>
      <c r="AF94" s="23"/>
      <c r="AG94" s="27">
        <f>SUMIF('r'!G$4:G$535,$V94,'r'!$D$4:$D$535)</f>
        <v>0</v>
      </c>
      <c r="AH94" s="23">
        <f ca="1">SUMIF('r'!H$4:H$538,$V94,'r'!$D$4:$D$535)</f>
        <v>0</v>
      </c>
      <c r="AI94" s="23">
        <f ca="1">SUMIF('r'!I$4:I$539,$V94,'r'!$D$4:$D$535)</f>
        <v>0</v>
      </c>
      <c r="AJ94" s="23">
        <f ca="1">SUMIF('r'!J$4:J$539,$V94,'r'!$D$4:$D$535)</f>
        <v>0</v>
      </c>
      <c r="AK94" s="23">
        <f ca="1">SUMIF('r'!K$4:K$540,$V94,'r'!$D$4:$D$535)</f>
        <v>0</v>
      </c>
      <c r="AL94" s="23">
        <f ca="1">SUMIF('r'!L$4:L$541,$V94,'r'!$D$4:$D$535)</f>
        <v>0</v>
      </c>
      <c r="AM94" s="25"/>
      <c r="AN94" s="23"/>
      <c r="AO94" s="23">
        <f t="shared" ca="1" si="51"/>
        <v>16</v>
      </c>
      <c r="AP94" s="36">
        <f t="shared" ca="1" si="52"/>
        <v>16</v>
      </c>
    </row>
    <row r="95" spans="1:42" ht="12.75" customHeight="1" x14ac:dyDescent="0.2">
      <c r="A95" s="19">
        <v>93</v>
      </c>
      <c r="B95" s="18">
        <f t="shared" si="53"/>
        <v>0</v>
      </c>
      <c r="C95" s="18">
        <f t="shared" si="54"/>
        <v>0</v>
      </c>
      <c r="D95" s="18">
        <f t="shared" ca="1" si="55"/>
        <v>0</v>
      </c>
      <c r="E95" s="18">
        <f t="shared" ca="1" si="56"/>
        <v>0</v>
      </c>
      <c r="F95" s="18">
        <f t="shared" ca="1" si="57"/>
        <v>0</v>
      </c>
      <c r="G95" s="2">
        <f t="shared" ca="1" si="58"/>
        <v>16</v>
      </c>
      <c r="H95" s="18">
        <f t="shared" ca="1" si="59"/>
        <v>0</v>
      </c>
      <c r="I95" s="18">
        <f t="shared" ca="1" si="60"/>
        <v>0</v>
      </c>
      <c r="J95" s="18">
        <f t="shared" ca="1" si="61"/>
        <v>0</v>
      </c>
      <c r="K95" s="18">
        <f t="shared" ca="1" si="62"/>
        <v>0</v>
      </c>
      <c r="L95" s="18">
        <f t="shared" ca="1" si="63"/>
        <v>0</v>
      </c>
      <c r="M95" s="18">
        <f t="shared" ca="1" si="64"/>
        <v>0</v>
      </c>
      <c r="N95" s="18">
        <f t="shared" ca="1" si="65"/>
        <v>0</v>
      </c>
      <c r="O95" s="18" t="str">
        <f t="shared" ca="1" si="66"/>
        <v>leytonstone high street</v>
      </c>
      <c r="P95" s="18">
        <f t="shared" ca="1" si="67"/>
        <v>0</v>
      </c>
      <c r="Q95" s="80" t="s">
        <v>99</v>
      </c>
      <c r="R95" s="23">
        <f>RANK(Z95,$Z$3:$Z$111)+COUNTIF(Z95:Z$111,Z95)-1</f>
        <v>63</v>
      </c>
      <c r="S95" s="35">
        <f ca="1">RANK(AO95,$AO$3:$AO$111)+COUNTIF(AO95:AO$111,AO95)-1</f>
        <v>26</v>
      </c>
      <c r="T95" s="23">
        <f ca="1">RANK(W95,$W$3:$W$111)+COUNTIF(W95:W$111,W95)-1</f>
        <v>66</v>
      </c>
      <c r="U95" s="23">
        <f ca="1">RANK(X95,$X$3:$X$111)+COUNTIF(X95:X$111,X95)-1</f>
        <v>67</v>
      </c>
      <c r="V95" s="71"/>
      <c r="W95" s="23">
        <f t="shared" ca="1" si="48"/>
        <v>0</v>
      </c>
      <c r="X95" s="23">
        <f t="shared" ca="1" si="49"/>
        <v>0</v>
      </c>
      <c r="Y95" s="24">
        <f t="shared" ca="1" si="50"/>
        <v>0</v>
      </c>
      <c r="Z95" s="25">
        <f>SUMIF('r'!G$4:G$535,$V95,'r'!$C$4:$C$535)</f>
        <v>0</v>
      </c>
      <c r="AA95" s="23">
        <f ca="1">SUMIF('r'!H$4:H$538,$V95,'r'!$C$4:$C$535)</f>
        <v>0</v>
      </c>
      <c r="AB95" s="23">
        <f ca="1">SUMIF('r'!I$4:I$539,$V95,'r'!$C$4:$C$535)</f>
        <v>0</v>
      </c>
      <c r="AC95" s="23">
        <f ca="1">SUMIF('r'!J$4:J$539,$V95,'r'!$C$4:$C$535)</f>
        <v>0</v>
      </c>
      <c r="AD95" s="23">
        <f ca="1">SUMIF('r'!K$4:K$540,$V95,'r'!$C$4:$C$535)</f>
        <v>0</v>
      </c>
      <c r="AE95" s="23">
        <f ca="1">SUMIF('r'!L$4:L$541,$V95,'r'!$C$4:$C$535)</f>
        <v>0</v>
      </c>
      <c r="AF95" s="23"/>
      <c r="AG95" s="27">
        <f>SUMIF('r'!G$4:G$535,$V95,'r'!$D$4:$D$535)</f>
        <v>0</v>
      </c>
      <c r="AH95" s="23">
        <f ca="1">SUMIF('r'!H$4:H$538,$V95,'r'!$D$4:$D$535)</f>
        <v>0</v>
      </c>
      <c r="AI95" s="23">
        <f ca="1">SUMIF('r'!I$4:I$539,$V95,'r'!$D$4:$D$535)</f>
        <v>0</v>
      </c>
      <c r="AJ95" s="23">
        <f ca="1">SUMIF('r'!J$4:J$539,$V95,'r'!$D$4:$D$535)</f>
        <v>0</v>
      </c>
      <c r="AK95" s="23">
        <f ca="1">SUMIF('r'!K$4:K$540,$V95,'r'!$D$4:$D$535)</f>
        <v>0</v>
      </c>
      <c r="AL95" s="23">
        <f ca="1">SUMIF('r'!L$4:L$541,$V95,'r'!$D$4:$D$535)</f>
        <v>0</v>
      </c>
      <c r="AM95" s="25"/>
      <c r="AN95" s="23"/>
      <c r="AO95" s="23">
        <f t="shared" ca="1" si="51"/>
        <v>16</v>
      </c>
      <c r="AP95" s="36">
        <f t="shared" ca="1" si="52"/>
        <v>16</v>
      </c>
    </row>
    <row r="96" spans="1:42" ht="12.75" customHeight="1" x14ac:dyDescent="0.2">
      <c r="A96" s="19">
        <v>94</v>
      </c>
      <c r="B96" s="18">
        <f t="shared" si="53"/>
        <v>0</v>
      </c>
      <c r="C96" s="18">
        <f t="shared" si="54"/>
        <v>0</v>
      </c>
      <c r="D96" s="18">
        <f t="shared" ca="1" si="55"/>
        <v>0</v>
      </c>
      <c r="E96" s="18">
        <f t="shared" ca="1" si="56"/>
        <v>0</v>
      </c>
      <c r="F96" s="18">
        <f t="shared" ca="1" si="57"/>
        <v>0</v>
      </c>
      <c r="G96" s="2">
        <f t="shared" ca="1" si="58"/>
        <v>16</v>
      </c>
      <c r="H96" s="18">
        <f t="shared" ca="1" si="59"/>
        <v>0</v>
      </c>
      <c r="I96" s="18">
        <f t="shared" ca="1" si="60"/>
        <v>0</v>
      </c>
      <c r="J96" s="18">
        <f t="shared" ca="1" si="61"/>
        <v>0</v>
      </c>
      <c r="K96" s="18">
        <f t="shared" ca="1" si="62"/>
        <v>0</v>
      </c>
      <c r="L96" s="18">
        <f t="shared" ca="1" si="63"/>
        <v>0</v>
      </c>
      <c r="M96" s="18">
        <f t="shared" ca="1" si="64"/>
        <v>0</v>
      </c>
      <c r="N96" s="18">
        <f t="shared" ca="1" si="65"/>
        <v>0</v>
      </c>
      <c r="O96" s="18" t="str">
        <f t="shared" ca="1" si="66"/>
        <v>lewisham</v>
      </c>
      <c r="P96" s="18">
        <f t="shared" ca="1" si="67"/>
        <v>0</v>
      </c>
      <c r="Q96" s="80" t="s">
        <v>96</v>
      </c>
      <c r="R96" s="23">
        <f>RANK(Z96,$Z$3:$Z$111)+COUNTIF(Z96:Z$111,Z96)-1</f>
        <v>62</v>
      </c>
      <c r="S96" s="35">
        <f ca="1">RANK(AO96,$AO$3:$AO$111)+COUNTIF(AO96:AO$111,AO96)-1</f>
        <v>25</v>
      </c>
      <c r="T96" s="23">
        <f ca="1">RANK(W96,$W$3:$W$111)+COUNTIF(W96:W$111,W96)-1</f>
        <v>65</v>
      </c>
      <c r="U96" s="23">
        <f ca="1">RANK(X96,$X$3:$X$111)+COUNTIF(X96:X$111,X96)-1</f>
        <v>66</v>
      </c>
      <c r="V96" s="71"/>
      <c r="W96" s="23">
        <f t="shared" ca="1" si="48"/>
        <v>0</v>
      </c>
      <c r="X96" s="23">
        <f t="shared" ca="1" si="49"/>
        <v>0</v>
      </c>
      <c r="Y96" s="24">
        <f t="shared" ca="1" si="50"/>
        <v>0</v>
      </c>
      <c r="Z96" s="25">
        <f>SUMIF('r'!G$4:G$535,$V96,'r'!$C$4:$C$535)</f>
        <v>0</v>
      </c>
      <c r="AA96" s="23">
        <f ca="1">SUMIF('r'!H$4:H$538,$V96,'r'!$C$4:$C$535)</f>
        <v>0</v>
      </c>
      <c r="AB96" s="23">
        <f ca="1">SUMIF('r'!I$4:I$539,$V96,'r'!$C$4:$C$535)</f>
        <v>0</v>
      </c>
      <c r="AC96" s="23">
        <f ca="1">SUMIF('r'!J$4:J$539,$V96,'r'!$C$4:$C$535)</f>
        <v>0</v>
      </c>
      <c r="AD96" s="23">
        <f ca="1">SUMIF('r'!K$4:K$540,$V96,'r'!$C$4:$C$535)</f>
        <v>0</v>
      </c>
      <c r="AE96" s="23">
        <f ca="1">SUMIF('r'!L$4:L$541,$V96,'r'!$C$4:$C$535)</f>
        <v>0</v>
      </c>
      <c r="AF96" s="23"/>
      <c r="AG96" s="27">
        <f>SUMIF('r'!G$4:G$535,$V96,'r'!$D$4:$D$535)</f>
        <v>0</v>
      </c>
      <c r="AH96" s="23">
        <f ca="1">SUMIF('r'!H$4:H$538,$V96,'r'!$D$4:$D$535)</f>
        <v>0</v>
      </c>
      <c r="AI96" s="23">
        <f ca="1">SUMIF('r'!I$4:I$539,$V96,'r'!$D$4:$D$535)</f>
        <v>0</v>
      </c>
      <c r="AJ96" s="23">
        <f ca="1">SUMIF('r'!J$4:J$539,$V96,'r'!$D$4:$D$535)</f>
        <v>0</v>
      </c>
      <c r="AK96" s="23">
        <f ca="1">SUMIF('r'!K$4:K$540,$V96,'r'!$D$4:$D$535)</f>
        <v>0</v>
      </c>
      <c r="AL96" s="23">
        <f ca="1">SUMIF('r'!L$4:L$541,$V96,'r'!$D$4:$D$535)</f>
        <v>0</v>
      </c>
      <c r="AM96" s="25"/>
      <c r="AN96" s="23"/>
      <c r="AO96" s="23">
        <f t="shared" ca="1" si="51"/>
        <v>16</v>
      </c>
      <c r="AP96" s="36">
        <f t="shared" ca="1" si="52"/>
        <v>16</v>
      </c>
    </row>
    <row r="97" spans="1:42" ht="12.75" customHeight="1" x14ac:dyDescent="0.2">
      <c r="A97" s="19">
        <v>95</v>
      </c>
      <c r="B97" s="18">
        <f t="shared" si="53"/>
        <v>0</v>
      </c>
      <c r="C97" s="18">
        <f t="shared" si="54"/>
        <v>0</v>
      </c>
      <c r="D97" s="18">
        <f t="shared" ca="1" si="55"/>
        <v>0</v>
      </c>
      <c r="E97" s="18">
        <f t="shared" ca="1" si="56"/>
        <v>0</v>
      </c>
      <c r="F97" s="18">
        <f t="shared" ca="1" si="57"/>
        <v>0</v>
      </c>
      <c r="G97" s="2">
        <f t="shared" ca="1" si="58"/>
        <v>16</v>
      </c>
      <c r="H97" s="18">
        <f t="shared" ca="1" si="59"/>
        <v>0</v>
      </c>
      <c r="I97" s="18">
        <f t="shared" ca="1" si="60"/>
        <v>0</v>
      </c>
      <c r="J97" s="18">
        <f t="shared" ca="1" si="61"/>
        <v>0</v>
      </c>
      <c r="K97" s="18">
        <f t="shared" ca="1" si="62"/>
        <v>0</v>
      </c>
      <c r="L97" s="18">
        <f t="shared" ca="1" si="63"/>
        <v>0</v>
      </c>
      <c r="M97" s="18">
        <f t="shared" ca="1" si="64"/>
        <v>0</v>
      </c>
      <c r="N97" s="18">
        <f t="shared" ca="1" si="65"/>
        <v>0</v>
      </c>
      <c r="O97" s="18" t="str">
        <f t="shared" ca="1" si="66"/>
        <v>homerton</v>
      </c>
      <c r="P97" s="18">
        <f t="shared" ca="1" si="67"/>
        <v>0</v>
      </c>
      <c r="Q97" s="80" t="s">
        <v>97</v>
      </c>
      <c r="R97" s="23">
        <f>RANK(Z97,$Z$3:$Z$111)+COUNTIF(Z97:Z$111,Z97)-1</f>
        <v>61</v>
      </c>
      <c r="S97" s="35">
        <f ca="1">RANK(AO97,$AO$3:$AO$111)+COUNTIF(AO97:AO$111,AO97)-1</f>
        <v>24</v>
      </c>
      <c r="T97" s="23">
        <f ca="1">RANK(W97,$W$3:$W$111)+COUNTIF(W97:W$111,W97)-1</f>
        <v>64</v>
      </c>
      <c r="U97" s="23">
        <f ca="1">RANK(X97,$X$3:$X$111)+COUNTIF(X97:X$111,X97)-1</f>
        <v>65</v>
      </c>
      <c r="V97" s="71"/>
      <c r="W97" s="23">
        <f t="shared" ca="1" si="48"/>
        <v>0</v>
      </c>
      <c r="X97" s="23">
        <f t="shared" ca="1" si="49"/>
        <v>0</v>
      </c>
      <c r="Y97" s="24">
        <f t="shared" ca="1" si="50"/>
        <v>0</v>
      </c>
      <c r="Z97" s="25">
        <f>SUMIF('r'!G$4:G$535,$V97,'r'!$C$4:$C$535)</f>
        <v>0</v>
      </c>
      <c r="AA97" s="23">
        <f ca="1">SUMIF('r'!H$4:H$538,$V97,'r'!$C$4:$C$535)</f>
        <v>0</v>
      </c>
      <c r="AB97" s="23">
        <f ca="1">SUMIF('r'!I$4:I$539,$V97,'r'!$C$4:$C$535)</f>
        <v>0</v>
      </c>
      <c r="AC97" s="23">
        <f ca="1">SUMIF('r'!J$4:J$539,$V97,'r'!$C$4:$C$535)</f>
        <v>0</v>
      </c>
      <c r="AD97" s="23">
        <f ca="1">SUMIF('r'!K$4:K$540,$V97,'r'!$C$4:$C$535)</f>
        <v>0</v>
      </c>
      <c r="AE97" s="23">
        <f ca="1">SUMIF('r'!L$4:L$541,$V97,'r'!$C$4:$C$535)</f>
        <v>0</v>
      </c>
      <c r="AF97" s="23"/>
      <c r="AG97" s="27">
        <f>SUMIF('r'!G$4:G$535,$V97,'r'!$D$4:$D$535)</f>
        <v>0</v>
      </c>
      <c r="AH97" s="23">
        <f ca="1">SUMIF('r'!H$4:H$538,$V97,'r'!$D$4:$D$535)</f>
        <v>0</v>
      </c>
      <c r="AI97" s="23">
        <f ca="1">SUMIF('r'!I$4:I$539,$V97,'r'!$D$4:$D$535)</f>
        <v>0</v>
      </c>
      <c r="AJ97" s="23">
        <f ca="1">SUMIF('r'!J$4:J$539,$V97,'r'!$D$4:$D$535)</f>
        <v>0</v>
      </c>
      <c r="AK97" s="23">
        <f ca="1">SUMIF('r'!K$4:K$540,$V97,'r'!$D$4:$D$535)</f>
        <v>0</v>
      </c>
      <c r="AL97" s="23">
        <f ca="1">SUMIF('r'!L$4:L$541,$V97,'r'!$D$4:$D$535)</f>
        <v>0</v>
      </c>
      <c r="AM97" s="25"/>
      <c r="AN97" s="23"/>
      <c r="AO97" s="23">
        <f t="shared" ca="1" si="51"/>
        <v>16</v>
      </c>
      <c r="AP97" s="36">
        <f t="shared" ca="1" si="52"/>
        <v>16</v>
      </c>
    </row>
    <row r="98" spans="1:42" ht="12.75" customHeight="1" x14ac:dyDescent="0.2">
      <c r="A98" s="19">
        <v>96</v>
      </c>
      <c r="B98" s="18">
        <f t="shared" si="53"/>
        <v>0</v>
      </c>
      <c r="C98" s="18">
        <f t="shared" si="54"/>
        <v>0</v>
      </c>
      <c r="D98" s="18">
        <f t="shared" ca="1" si="55"/>
        <v>0</v>
      </c>
      <c r="E98" s="18">
        <f t="shared" ca="1" si="56"/>
        <v>0</v>
      </c>
      <c r="F98" s="18">
        <f t="shared" ca="1" si="57"/>
        <v>0</v>
      </c>
      <c r="G98" s="2">
        <f t="shared" ca="1" si="58"/>
        <v>16</v>
      </c>
      <c r="H98" s="18">
        <f t="shared" ca="1" si="59"/>
        <v>0</v>
      </c>
      <c r="I98" s="18">
        <f t="shared" ca="1" si="60"/>
        <v>0</v>
      </c>
      <c r="J98" s="18">
        <f t="shared" ca="1" si="61"/>
        <v>0</v>
      </c>
      <c r="K98" s="18">
        <f t="shared" ca="1" si="62"/>
        <v>0</v>
      </c>
      <c r="L98" s="18">
        <f t="shared" ca="1" si="63"/>
        <v>0</v>
      </c>
      <c r="M98" s="18">
        <f t="shared" ca="1" si="64"/>
        <v>0</v>
      </c>
      <c r="N98" s="18">
        <f t="shared" ca="1" si="65"/>
        <v>0</v>
      </c>
      <c r="O98" s="18" t="str">
        <f t="shared" ca="1" si="66"/>
        <v>hayes</v>
      </c>
      <c r="P98" s="18">
        <f t="shared" ca="1" si="67"/>
        <v>0</v>
      </c>
      <c r="Q98" s="80" t="s">
        <v>98</v>
      </c>
      <c r="R98" s="23">
        <f>RANK(Z98,$Z$3:$Z$111)+COUNTIF(Z98:Z$111,Z98)-1</f>
        <v>60</v>
      </c>
      <c r="S98" s="35">
        <f ca="1">RANK(AO98,$AO$3:$AO$111)+COUNTIF(AO98:AO$111,AO98)-1</f>
        <v>23</v>
      </c>
      <c r="T98" s="23">
        <f ca="1">RANK(W98,$W$3:$W$111)+COUNTIF(W98:W$111,W98)-1</f>
        <v>63</v>
      </c>
      <c r="U98" s="23">
        <f ca="1">RANK(X98,$X$3:$X$111)+COUNTIF(X98:X$111,X98)-1</f>
        <v>64</v>
      </c>
      <c r="V98" s="71"/>
      <c r="W98" s="23">
        <f t="shared" ca="1" si="48"/>
        <v>0</v>
      </c>
      <c r="X98" s="23">
        <f t="shared" ca="1" si="49"/>
        <v>0</v>
      </c>
      <c r="Y98" s="24">
        <f t="shared" ca="1" si="50"/>
        <v>0</v>
      </c>
      <c r="Z98" s="25">
        <f>SUMIF('r'!G$4:G$535,$V98,'r'!$C$4:$C$535)</f>
        <v>0</v>
      </c>
      <c r="AA98" s="23">
        <f ca="1">SUMIF('r'!H$4:H$538,$V98,'r'!$C$4:$C$535)</f>
        <v>0</v>
      </c>
      <c r="AB98" s="23">
        <f ca="1">SUMIF('r'!I$4:I$539,$V98,'r'!$C$4:$C$535)</f>
        <v>0</v>
      </c>
      <c r="AC98" s="23">
        <f ca="1">SUMIF('r'!J$4:J$539,$V98,'r'!$C$4:$C$535)</f>
        <v>0</v>
      </c>
      <c r="AD98" s="23">
        <f ca="1">SUMIF('r'!K$4:K$540,$V98,'r'!$C$4:$C$535)</f>
        <v>0</v>
      </c>
      <c r="AE98" s="23">
        <f ca="1">SUMIF('r'!L$4:L$541,$V98,'r'!$C$4:$C$535)</f>
        <v>0</v>
      </c>
      <c r="AF98" s="23"/>
      <c r="AG98" s="27">
        <f>SUMIF('r'!G$4:G$535,$V98,'r'!$D$4:$D$535)</f>
        <v>0</v>
      </c>
      <c r="AH98" s="23">
        <f ca="1">SUMIF('r'!H$4:H$538,$V98,'r'!$D$4:$D$535)</f>
        <v>0</v>
      </c>
      <c r="AI98" s="23">
        <f ca="1">SUMIF('r'!I$4:I$539,$V98,'r'!$D$4:$D$535)</f>
        <v>0</v>
      </c>
      <c r="AJ98" s="23">
        <f ca="1">SUMIF('r'!J$4:J$539,$V98,'r'!$D$4:$D$535)</f>
        <v>0</v>
      </c>
      <c r="AK98" s="23">
        <f ca="1">SUMIF('r'!K$4:K$540,$V98,'r'!$D$4:$D$535)</f>
        <v>0</v>
      </c>
      <c r="AL98" s="23">
        <f ca="1">SUMIF('r'!L$4:L$541,$V98,'r'!$D$4:$D$535)</f>
        <v>0</v>
      </c>
      <c r="AM98" s="25"/>
      <c r="AN98" s="23"/>
      <c r="AO98" s="23">
        <f t="shared" ca="1" si="51"/>
        <v>16</v>
      </c>
      <c r="AP98" s="36">
        <f t="shared" ca="1" si="52"/>
        <v>16</v>
      </c>
    </row>
    <row r="99" spans="1:42" ht="12.75" customHeight="1" x14ac:dyDescent="0.2">
      <c r="A99" s="19">
        <v>97</v>
      </c>
      <c r="B99" s="18">
        <f t="shared" si="53"/>
        <v>0</v>
      </c>
      <c r="C99" s="18">
        <f t="shared" si="54"/>
        <v>0</v>
      </c>
      <c r="D99" s="18">
        <f t="shared" ca="1" si="55"/>
        <v>0</v>
      </c>
      <c r="E99" s="18">
        <f t="shared" ca="1" si="56"/>
        <v>0</v>
      </c>
      <c r="F99" s="18">
        <f t="shared" ca="1" si="57"/>
        <v>0</v>
      </c>
      <c r="G99" s="2">
        <f t="shared" ca="1" si="58"/>
        <v>16</v>
      </c>
      <c r="H99" s="18">
        <f t="shared" ca="1" si="59"/>
        <v>0</v>
      </c>
      <c r="I99" s="18">
        <f t="shared" ca="1" si="60"/>
        <v>0</v>
      </c>
      <c r="J99" s="18">
        <f t="shared" ca="1" si="61"/>
        <v>0</v>
      </c>
      <c r="K99" s="18">
        <f t="shared" ca="1" si="62"/>
        <v>0</v>
      </c>
      <c r="L99" s="18">
        <f t="shared" ca="1" si="63"/>
        <v>0</v>
      </c>
      <c r="M99" s="18">
        <f t="shared" ca="1" si="64"/>
        <v>0</v>
      </c>
      <c r="N99" s="18">
        <f t="shared" ca="1" si="65"/>
        <v>0</v>
      </c>
      <c r="O99" s="18" t="str">
        <f t="shared" ca="1" si="66"/>
        <v>hainalt</v>
      </c>
      <c r="P99" s="18">
        <f t="shared" ca="1" si="67"/>
        <v>0</v>
      </c>
      <c r="Q99" s="80" t="s">
        <v>100</v>
      </c>
      <c r="R99" s="23">
        <f>RANK(Z99,$Z$3:$Z$111)+COUNTIF(Z99:Z$111,Z99)-1</f>
        <v>59</v>
      </c>
      <c r="S99" s="35">
        <f ca="1">RANK(AO99,$AO$3:$AO$111)+COUNTIF(AO99:AO$111,AO99)-1</f>
        <v>22</v>
      </c>
      <c r="T99" s="23">
        <f ca="1">RANK(W99,$W$3:$W$111)+COUNTIF(W99:W$111,W99)-1</f>
        <v>62</v>
      </c>
      <c r="U99" s="23">
        <f ca="1">RANK(X99,$X$3:$X$111)+COUNTIF(X99:X$111,X99)-1</f>
        <v>63</v>
      </c>
      <c r="V99" s="71"/>
      <c r="W99" s="23">
        <f t="shared" ca="1" si="48"/>
        <v>0</v>
      </c>
      <c r="X99" s="23">
        <f t="shared" ca="1" si="49"/>
        <v>0</v>
      </c>
      <c r="Y99" s="24">
        <f t="shared" ca="1" si="50"/>
        <v>0</v>
      </c>
      <c r="Z99" s="25">
        <f>SUMIF('r'!G$4:G$535,$V99,'r'!$C$4:$C$535)</f>
        <v>0</v>
      </c>
      <c r="AA99" s="23">
        <f ca="1">SUMIF('r'!H$4:H$538,$V99,'r'!$C$4:$C$535)</f>
        <v>0</v>
      </c>
      <c r="AB99" s="23">
        <f ca="1">SUMIF('r'!I$4:I$539,$V99,'r'!$C$4:$C$535)</f>
        <v>0</v>
      </c>
      <c r="AC99" s="23">
        <f ca="1">SUMIF('r'!J$4:J$539,$V99,'r'!$C$4:$C$535)</f>
        <v>0</v>
      </c>
      <c r="AD99" s="23">
        <f ca="1">SUMIF('r'!K$4:K$540,$V99,'r'!$C$4:$C$535)</f>
        <v>0</v>
      </c>
      <c r="AE99" s="23">
        <f ca="1">SUMIF('r'!L$4:L$541,$V99,'r'!$C$4:$C$535)</f>
        <v>0</v>
      </c>
      <c r="AF99" s="23"/>
      <c r="AG99" s="27">
        <f>SUMIF('r'!G$4:G$535,$V99,'r'!$D$4:$D$535)</f>
        <v>0</v>
      </c>
      <c r="AH99" s="23">
        <f ca="1">SUMIF('r'!H$4:H$538,$V99,'r'!$D$4:$D$535)</f>
        <v>0</v>
      </c>
      <c r="AI99" s="23">
        <f ca="1">SUMIF('r'!I$4:I$539,$V99,'r'!$D$4:$D$535)</f>
        <v>0</v>
      </c>
      <c r="AJ99" s="23">
        <f ca="1">SUMIF('r'!J$4:J$539,$V99,'r'!$D$4:$D$535)</f>
        <v>0</v>
      </c>
      <c r="AK99" s="23">
        <f ca="1">SUMIF('r'!K$4:K$540,$V99,'r'!$D$4:$D$535)</f>
        <v>0</v>
      </c>
      <c r="AL99" s="23">
        <f ca="1">SUMIF('r'!L$4:L$541,$V99,'r'!$D$4:$D$535)</f>
        <v>0</v>
      </c>
      <c r="AM99" s="25"/>
      <c r="AN99" s="23"/>
      <c r="AO99" s="23">
        <f t="shared" ca="1" si="51"/>
        <v>16</v>
      </c>
      <c r="AP99" s="36">
        <f t="shared" ca="1" si="52"/>
        <v>16</v>
      </c>
    </row>
    <row r="100" spans="1:42" ht="12.75" customHeight="1" x14ac:dyDescent="0.2">
      <c r="A100" s="19">
        <v>98</v>
      </c>
      <c r="B100" s="18">
        <f t="shared" si="53"/>
        <v>0</v>
      </c>
      <c r="C100" s="18">
        <f t="shared" si="54"/>
        <v>0</v>
      </c>
      <c r="D100" s="18">
        <f t="shared" ca="1" si="55"/>
        <v>0</v>
      </c>
      <c r="E100" s="18">
        <f t="shared" ca="1" si="56"/>
        <v>0</v>
      </c>
      <c r="F100" s="18">
        <f t="shared" ca="1" si="57"/>
        <v>0</v>
      </c>
      <c r="G100" s="2">
        <f t="shared" ca="1" si="58"/>
        <v>16</v>
      </c>
      <c r="H100" s="18">
        <f t="shared" ca="1" si="59"/>
        <v>0</v>
      </c>
      <c r="I100" s="18">
        <f t="shared" ca="1" si="60"/>
        <v>0</v>
      </c>
      <c r="J100" s="18">
        <f t="shared" ca="1" si="61"/>
        <v>0</v>
      </c>
      <c r="K100" s="18">
        <f t="shared" ca="1" si="62"/>
        <v>0</v>
      </c>
      <c r="L100" s="18">
        <f t="shared" ca="1" si="63"/>
        <v>0</v>
      </c>
      <c r="M100" s="18">
        <f t="shared" ca="1" si="64"/>
        <v>0</v>
      </c>
      <c r="N100" s="18">
        <f t="shared" ca="1" si="65"/>
        <v>0</v>
      </c>
      <c r="O100" s="18" t="str">
        <f t="shared" ca="1" si="66"/>
        <v>finsbury park</v>
      </c>
      <c r="P100" s="18">
        <f t="shared" ca="1" si="67"/>
        <v>0</v>
      </c>
      <c r="Q100" s="80" t="s">
        <v>87</v>
      </c>
      <c r="R100" s="23">
        <f>RANK(Z100,$Z$3:$Z$111)+COUNTIF(Z100:Z$111,Z100)-1</f>
        <v>58</v>
      </c>
      <c r="S100" s="35">
        <f ca="1">RANK(AO100,$AO$3:$AO$111)+COUNTIF(AO100:AO$111,AO100)-1</f>
        <v>21</v>
      </c>
      <c r="T100" s="23">
        <f ca="1">RANK(W100,$W$3:$W$111)+COUNTIF(W100:W$111,W100)-1</f>
        <v>61</v>
      </c>
      <c r="U100" s="23">
        <f ca="1">RANK(X100,$X$3:$X$111)+COUNTIF(X100:X$111,X100)-1</f>
        <v>62</v>
      </c>
      <c r="V100" s="71"/>
      <c r="W100" s="23">
        <f t="shared" ca="1" si="48"/>
        <v>0</v>
      </c>
      <c r="X100" s="23">
        <f t="shared" ca="1" si="49"/>
        <v>0</v>
      </c>
      <c r="Y100" s="24">
        <f t="shared" ca="1" si="50"/>
        <v>0</v>
      </c>
      <c r="Z100" s="25">
        <f>SUMIF('r'!G$4:G$535,$V100,'r'!$C$4:$C$535)</f>
        <v>0</v>
      </c>
      <c r="AA100" s="23">
        <f ca="1">SUMIF('r'!H$4:H$538,$V100,'r'!$C$4:$C$535)</f>
        <v>0</v>
      </c>
      <c r="AB100" s="23">
        <f ca="1">SUMIF('r'!I$4:I$539,$V100,'r'!$C$4:$C$535)</f>
        <v>0</v>
      </c>
      <c r="AC100" s="23">
        <f ca="1">SUMIF('r'!J$4:J$539,$V100,'r'!$C$4:$C$535)</f>
        <v>0</v>
      </c>
      <c r="AD100" s="23">
        <f ca="1">SUMIF('r'!K$4:K$540,$V100,'r'!$C$4:$C$535)</f>
        <v>0</v>
      </c>
      <c r="AE100" s="23">
        <f ca="1">SUMIF('r'!L$4:L$541,$V100,'r'!$C$4:$C$535)</f>
        <v>0</v>
      </c>
      <c r="AF100" s="23"/>
      <c r="AG100" s="27">
        <f>SUMIF('r'!G$4:G$535,$V100,'r'!$D$4:$D$535)</f>
        <v>0</v>
      </c>
      <c r="AH100" s="23">
        <f ca="1">SUMIF('r'!H$4:H$538,$V100,'r'!$D$4:$D$535)</f>
        <v>0</v>
      </c>
      <c r="AI100" s="23">
        <f ca="1">SUMIF('r'!I$4:I$539,$V100,'r'!$D$4:$D$535)</f>
        <v>0</v>
      </c>
      <c r="AJ100" s="23">
        <f ca="1">SUMIF('r'!J$4:J$539,$V100,'r'!$D$4:$D$535)</f>
        <v>0</v>
      </c>
      <c r="AK100" s="23">
        <f ca="1">SUMIF('r'!K$4:K$540,$V100,'r'!$D$4:$D$535)</f>
        <v>0</v>
      </c>
      <c r="AL100" s="23">
        <f ca="1">SUMIF('r'!L$4:L$541,$V100,'r'!$D$4:$D$535)</f>
        <v>0</v>
      </c>
      <c r="AM100" s="25"/>
      <c r="AN100" s="23"/>
      <c r="AO100" s="23">
        <f t="shared" ca="1" si="51"/>
        <v>16</v>
      </c>
      <c r="AP100" s="36">
        <f t="shared" ca="1" si="52"/>
        <v>16</v>
      </c>
    </row>
    <row r="101" spans="1:42" ht="12.75" customHeight="1" x14ac:dyDescent="0.2">
      <c r="A101" s="19">
        <v>99</v>
      </c>
      <c r="B101" s="18">
        <f t="shared" si="53"/>
        <v>0</v>
      </c>
      <c r="C101" s="18">
        <f t="shared" si="54"/>
        <v>0</v>
      </c>
      <c r="D101" s="18">
        <f t="shared" ca="1" si="55"/>
        <v>0</v>
      </c>
      <c r="E101" s="18">
        <f t="shared" ca="1" si="56"/>
        <v>0</v>
      </c>
      <c r="F101" s="18">
        <f t="shared" ca="1" si="57"/>
        <v>0</v>
      </c>
      <c r="G101" s="2">
        <f t="shared" ca="1" si="58"/>
        <v>16</v>
      </c>
      <c r="H101" s="18">
        <f t="shared" ca="1" si="59"/>
        <v>0</v>
      </c>
      <c r="I101" s="18">
        <f t="shared" ca="1" si="60"/>
        <v>0</v>
      </c>
      <c r="J101" s="18">
        <f t="shared" ca="1" si="61"/>
        <v>0</v>
      </c>
      <c r="K101" s="18">
        <f t="shared" ca="1" si="62"/>
        <v>0</v>
      </c>
      <c r="L101" s="18">
        <f t="shared" ca="1" si="63"/>
        <v>0</v>
      </c>
      <c r="M101" s="18">
        <f t="shared" ca="1" si="64"/>
        <v>0</v>
      </c>
      <c r="N101" s="18">
        <f t="shared" ca="1" si="65"/>
        <v>0</v>
      </c>
      <c r="O101" s="18" t="str">
        <f t="shared" ca="1" si="66"/>
        <v>feltham</v>
      </c>
      <c r="P101" s="18">
        <f t="shared" ca="1" si="67"/>
        <v>0</v>
      </c>
      <c r="Q101" s="80" t="s">
        <v>85</v>
      </c>
      <c r="R101" s="23">
        <f>RANK(Z101,$Z$3:$Z$111)+COUNTIF(Z101:Z$111,Z101)-1</f>
        <v>57</v>
      </c>
      <c r="S101" s="35">
        <f ca="1">RANK(AO101,$AO$3:$AO$111)+COUNTIF(AO101:AO$111,AO101)-1</f>
        <v>20</v>
      </c>
      <c r="T101" s="23">
        <f ca="1">RANK(W101,$W$3:$W$111)+COUNTIF(W101:W$111,W101)-1</f>
        <v>60</v>
      </c>
      <c r="U101" s="23">
        <f ca="1">RANK(X101,$X$3:$X$111)+COUNTIF(X101:X$111,X101)-1</f>
        <v>61</v>
      </c>
      <c r="V101" s="71"/>
      <c r="W101" s="23">
        <f t="shared" ca="1" si="48"/>
        <v>0</v>
      </c>
      <c r="X101" s="23">
        <f t="shared" ca="1" si="49"/>
        <v>0</v>
      </c>
      <c r="Y101" s="24">
        <f t="shared" ca="1" si="50"/>
        <v>0</v>
      </c>
      <c r="Z101" s="25">
        <f>SUMIF('r'!G$4:G$535,$V101,'r'!$C$4:$C$535)</f>
        <v>0</v>
      </c>
      <c r="AA101" s="23">
        <f ca="1">SUMIF('r'!H$4:H$538,$V101,'r'!$C$4:$C$535)</f>
        <v>0</v>
      </c>
      <c r="AB101" s="23">
        <f ca="1">SUMIF('r'!I$4:I$539,$V101,'r'!$C$4:$C$535)</f>
        <v>0</v>
      </c>
      <c r="AC101" s="23">
        <f ca="1">SUMIF('r'!J$4:J$539,$V101,'r'!$C$4:$C$535)</f>
        <v>0</v>
      </c>
      <c r="AD101" s="23">
        <f ca="1">SUMIF('r'!K$4:K$540,$V101,'r'!$C$4:$C$535)</f>
        <v>0</v>
      </c>
      <c r="AE101" s="23">
        <f ca="1">SUMIF('r'!L$4:L$541,$V101,'r'!$C$4:$C$535)</f>
        <v>0</v>
      </c>
      <c r="AF101" s="23"/>
      <c r="AG101" s="27">
        <f>SUMIF('r'!G$4:G$535,$V101,'r'!$D$4:$D$535)</f>
        <v>0</v>
      </c>
      <c r="AH101" s="23">
        <f ca="1">SUMIF('r'!H$4:H$538,$V101,'r'!$D$4:$D$535)</f>
        <v>0</v>
      </c>
      <c r="AI101" s="23">
        <f ca="1">SUMIF('r'!I$4:I$539,$V101,'r'!$D$4:$D$535)</f>
        <v>0</v>
      </c>
      <c r="AJ101" s="23">
        <f ca="1">SUMIF('r'!J$4:J$539,$V101,'r'!$D$4:$D$535)</f>
        <v>0</v>
      </c>
      <c r="AK101" s="23">
        <f ca="1">SUMIF('r'!K$4:K$540,$V101,'r'!$D$4:$D$535)</f>
        <v>0</v>
      </c>
      <c r="AL101" s="23">
        <f ca="1">SUMIF('r'!L$4:L$541,$V101,'r'!$D$4:$D$535)</f>
        <v>0</v>
      </c>
      <c r="AM101" s="25"/>
      <c r="AN101" s="23"/>
      <c r="AO101" s="23">
        <f t="shared" ca="1" si="51"/>
        <v>16</v>
      </c>
      <c r="AP101" s="36">
        <f t="shared" ca="1" si="52"/>
        <v>16</v>
      </c>
    </row>
    <row r="102" spans="1:42" ht="12.75" customHeight="1" x14ac:dyDescent="0.2">
      <c r="A102" s="19">
        <v>100</v>
      </c>
      <c r="B102" s="18">
        <f t="shared" si="53"/>
        <v>0</v>
      </c>
      <c r="C102" s="18">
        <f t="shared" si="54"/>
        <v>0</v>
      </c>
      <c r="D102" s="18">
        <f t="shared" ca="1" si="55"/>
        <v>0</v>
      </c>
      <c r="E102" s="18">
        <f t="shared" ca="1" si="56"/>
        <v>0</v>
      </c>
      <c r="F102" s="18">
        <f t="shared" ca="1" si="57"/>
        <v>0</v>
      </c>
      <c r="G102" s="2">
        <f t="shared" ca="1" si="58"/>
        <v>16</v>
      </c>
      <c r="H102" s="18">
        <f t="shared" ca="1" si="59"/>
        <v>0</v>
      </c>
      <c r="I102" s="18">
        <f t="shared" ca="1" si="60"/>
        <v>0</v>
      </c>
      <c r="J102" s="18">
        <f t="shared" ca="1" si="61"/>
        <v>0</v>
      </c>
      <c r="K102" s="18">
        <f t="shared" ca="1" si="62"/>
        <v>0</v>
      </c>
      <c r="L102" s="18">
        <f t="shared" ca="1" si="63"/>
        <v>0</v>
      </c>
      <c r="M102" s="18">
        <f t="shared" ca="1" si="64"/>
        <v>0</v>
      </c>
      <c r="N102" s="18">
        <f t="shared" ca="1" si="65"/>
        <v>0</v>
      </c>
      <c r="O102" s="18" t="str">
        <f t="shared" ca="1" si="66"/>
        <v>erith</v>
      </c>
      <c r="P102" s="18">
        <f t="shared" ca="1" si="67"/>
        <v>0</v>
      </c>
      <c r="Q102" s="80" t="s">
        <v>86</v>
      </c>
      <c r="R102" s="23">
        <f>RANK(Z102,$Z$3:$Z$111)+COUNTIF(Z102:Z$111,Z102)-1</f>
        <v>56</v>
      </c>
      <c r="S102" s="35">
        <f ca="1">RANK(AO102,$AO$3:$AO$111)+COUNTIF(AO102:AO$111,AO102)-1</f>
        <v>19</v>
      </c>
      <c r="T102" s="23">
        <f ca="1">RANK(W102,$W$3:$W$111)+COUNTIF(W102:W$111,W102)-1</f>
        <v>59</v>
      </c>
      <c r="U102" s="23">
        <f ca="1">RANK(X102,$X$3:$X$111)+COUNTIF(X102:X$111,X102)-1</f>
        <v>60</v>
      </c>
      <c r="V102" s="71"/>
      <c r="W102" s="23">
        <f t="shared" ca="1" si="48"/>
        <v>0</v>
      </c>
      <c r="X102" s="23">
        <f t="shared" ca="1" si="49"/>
        <v>0</v>
      </c>
      <c r="Y102" s="24">
        <f t="shared" ca="1" si="50"/>
        <v>0</v>
      </c>
      <c r="Z102" s="25">
        <f>SUMIF('r'!G$4:G$535,$V102,'r'!$C$4:$C$535)</f>
        <v>0</v>
      </c>
      <c r="AA102" s="23">
        <f ca="1">SUMIF('r'!H$4:H$538,$V102,'r'!$C$4:$C$535)</f>
        <v>0</v>
      </c>
      <c r="AB102" s="23">
        <f ca="1">SUMIF('r'!I$4:I$539,$V102,'r'!$C$4:$C$535)</f>
        <v>0</v>
      </c>
      <c r="AC102" s="23">
        <f ca="1">SUMIF('r'!J$4:J$539,$V102,'r'!$C$4:$C$535)</f>
        <v>0</v>
      </c>
      <c r="AD102" s="23">
        <f ca="1">SUMIF('r'!K$4:K$540,$V102,'r'!$C$4:$C$535)</f>
        <v>0</v>
      </c>
      <c r="AE102" s="23">
        <f ca="1">SUMIF('r'!L$4:L$541,$V102,'r'!$C$4:$C$535)</f>
        <v>0</v>
      </c>
      <c r="AF102" s="23"/>
      <c r="AG102" s="27">
        <f>SUMIF('r'!G$4:G$535,$V102,'r'!$D$4:$D$535)</f>
        <v>0</v>
      </c>
      <c r="AH102" s="23">
        <f ca="1">SUMIF('r'!H$4:H$538,$V102,'r'!$D$4:$D$535)</f>
        <v>0</v>
      </c>
      <c r="AI102" s="23">
        <f ca="1">SUMIF('r'!I$4:I$539,$V102,'r'!$D$4:$D$535)</f>
        <v>0</v>
      </c>
      <c r="AJ102" s="23">
        <f ca="1">SUMIF('r'!J$4:J$539,$V102,'r'!$D$4:$D$535)</f>
        <v>0</v>
      </c>
      <c r="AK102" s="23">
        <f ca="1">SUMIF('r'!K$4:K$540,$V102,'r'!$D$4:$D$535)</f>
        <v>0</v>
      </c>
      <c r="AL102" s="23">
        <f ca="1">SUMIF('r'!L$4:L$541,$V102,'r'!$D$4:$D$535)</f>
        <v>0</v>
      </c>
      <c r="AM102" s="25"/>
      <c r="AN102" s="23"/>
      <c r="AO102" s="23">
        <f t="shared" ca="1" si="51"/>
        <v>16</v>
      </c>
      <c r="AP102" s="36">
        <f t="shared" ca="1" si="52"/>
        <v>16</v>
      </c>
    </row>
    <row r="103" spans="1:42" ht="12.75" customHeight="1" x14ac:dyDescent="0.2">
      <c r="A103" s="19">
        <v>101</v>
      </c>
      <c r="B103" s="18">
        <f t="shared" si="53"/>
        <v>0</v>
      </c>
      <c r="C103" s="18">
        <f t="shared" si="54"/>
        <v>0</v>
      </c>
      <c r="D103" s="18">
        <f t="shared" ca="1" si="55"/>
        <v>0</v>
      </c>
      <c r="E103" s="18">
        <f t="shared" ca="1" si="56"/>
        <v>0</v>
      </c>
      <c r="F103" s="18">
        <f t="shared" ca="1" si="57"/>
        <v>0</v>
      </c>
      <c r="G103" s="2">
        <f t="shared" ca="1" si="58"/>
        <v>16</v>
      </c>
      <c r="H103" s="18">
        <f t="shared" ca="1" si="59"/>
        <v>0</v>
      </c>
      <c r="I103" s="18">
        <f t="shared" ca="1" si="60"/>
        <v>0</v>
      </c>
      <c r="J103" s="18">
        <f t="shared" ca="1" si="61"/>
        <v>0</v>
      </c>
      <c r="K103" s="18">
        <f t="shared" ca="1" si="62"/>
        <v>0</v>
      </c>
      <c r="L103" s="18">
        <f t="shared" ca="1" si="63"/>
        <v>0</v>
      </c>
      <c r="M103" s="18">
        <f t="shared" ca="1" si="64"/>
        <v>0</v>
      </c>
      <c r="N103" s="18">
        <f t="shared" ca="1" si="65"/>
        <v>0</v>
      </c>
      <c r="O103" s="18" t="str">
        <f t="shared" ca="1" si="66"/>
        <v>enfield</v>
      </c>
      <c r="P103" s="18">
        <f t="shared" ca="1" si="67"/>
        <v>0</v>
      </c>
      <c r="Q103" s="80" t="s">
        <v>101</v>
      </c>
      <c r="R103" s="23">
        <f>RANK(Z103,$Z$3:$Z$111)+COUNTIF(Z103:Z$111,Z103)-1</f>
        <v>55</v>
      </c>
      <c r="S103" s="35">
        <f ca="1">RANK(AO103,$AO$3:$AO$111)+COUNTIF(AO103:AO$111,AO103)-1</f>
        <v>18</v>
      </c>
      <c r="T103" s="23">
        <f ca="1">RANK(W103,$W$3:$W$111)+COUNTIF(W103:W$111,W103)-1</f>
        <v>58</v>
      </c>
      <c r="U103" s="23">
        <f ca="1">RANK(X103,$X$3:$X$111)+COUNTIF(X103:X$111,X103)-1</f>
        <v>59</v>
      </c>
      <c r="V103" s="71"/>
      <c r="W103" s="23">
        <f t="shared" ca="1" si="48"/>
        <v>0</v>
      </c>
      <c r="X103" s="23">
        <f t="shared" ca="1" si="49"/>
        <v>0</v>
      </c>
      <c r="Y103" s="24">
        <f t="shared" ca="1" si="50"/>
        <v>0</v>
      </c>
      <c r="Z103" s="25">
        <f>SUMIF('r'!G$4:G$535,$V103,'r'!$C$4:$C$535)</f>
        <v>0</v>
      </c>
      <c r="AA103" s="23">
        <f ca="1">SUMIF('r'!H$4:H$538,$V103,'r'!$C$4:$C$535)</f>
        <v>0</v>
      </c>
      <c r="AB103" s="23">
        <f ca="1">SUMIF('r'!I$4:I$539,$V103,'r'!$C$4:$C$535)</f>
        <v>0</v>
      </c>
      <c r="AC103" s="23">
        <f ca="1">SUMIF('r'!J$4:J$539,$V103,'r'!$C$4:$C$535)</f>
        <v>0</v>
      </c>
      <c r="AD103" s="23">
        <f ca="1">SUMIF('r'!K$4:K$540,$V103,'r'!$C$4:$C$535)</f>
        <v>0</v>
      </c>
      <c r="AE103" s="23">
        <f ca="1">SUMIF('r'!L$4:L$541,$V103,'r'!$C$4:$C$535)</f>
        <v>0</v>
      </c>
      <c r="AF103" s="23"/>
      <c r="AG103" s="27">
        <f>SUMIF('r'!G$4:G$535,$V103,'r'!$D$4:$D$535)</f>
        <v>0</v>
      </c>
      <c r="AH103" s="23">
        <f ca="1">SUMIF('r'!H$4:H$538,$V103,'r'!$D$4:$D$535)</f>
        <v>0</v>
      </c>
      <c r="AI103" s="23">
        <f ca="1">SUMIF('r'!I$4:I$539,$V103,'r'!$D$4:$D$535)</f>
        <v>0</v>
      </c>
      <c r="AJ103" s="23">
        <f ca="1">SUMIF('r'!J$4:J$539,$V103,'r'!$D$4:$D$535)</f>
        <v>0</v>
      </c>
      <c r="AK103" s="23">
        <f ca="1">SUMIF('r'!K$4:K$540,$V103,'r'!$D$4:$D$535)</f>
        <v>0</v>
      </c>
      <c r="AL103" s="23">
        <f ca="1">SUMIF('r'!L$4:L$541,$V103,'r'!$D$4:$D$535)</f>
        <v>0</v>
      </c>
      <c r="AM103" s="25"/>
      <c r="AN103" s="23"/>
      <c r="AO103" s="23">
        <f t="shared" ca="1" si="51"/>
        <v>16</v>
      </c>
      <c r="AP103" s="36">
        <f t="shared" ca="1" si="52"/>
        <v>16</v>
      </c>
    </row>
    <row r="104" spans="1:42" ht="12.75" customHeight="1" x14ac:dyDescent="0.2">
      <c r="A104" s="19">
        <v>102</v>
      </c>
      <c r="B104" s="18">
        <f t="shared" si="53"/>
        <v>0</v>
      </c>
      <c r="C104" s="18">
        <f t="shared" si="54"/>
        <v>0</v>
      </c>
      <c r="D104" s="18">
        <f t="shared" ca="1" si="55"/>
        <v>0</v>
      </c>
      <c r="E104" s="18">
        <f t="shared" ca="1" si="56"/>
        <v>0</v>
      </c>
      <c r="F104" s="18">
        <f t="shared" ca="1" si="57"/>
        <v>0</v>
      </c>
      <c r="G104" s="2">
        <f t="shared" ca="1" si="58"/>
        <v>16</v>
      </c>
      <c r="H104" s="18">
        <f t="shared" ca="1" si="59"/>
        <v>0</v>
      </c>
      <c r="I104" s="18">
        <f t="shared" ca="1" si="60"/>
        <v>0</v>
      </c>
      <c r="J104" s="18">
        <f t="shared" ca="1" si="61"/>
        <v>0</v>
      </c>
      <c r="K104" s="18">
        <f t="shared" ca="1" si="62"/>
        <v>0</v>
      </c>
      <c r="L104" s="18">
        <f t="shared" ca="1" si="63"/>
        <v>0</v>
      </c>
      <c r="M104" s="18">
        <f t="shared" ca="1" si="64"/>
        <v>0</v>
      </c>
      <c r="N104" s="18">
        <f t="shared" ca="1" si="65"/>
        <v>0</v>
      </c>
      <c r="O104" s="18" t="str">
        <f t="shared" ca="1" si="66"/>
        <v>ealing broadway</v>
      </c>
      <c r="P104" s="18">
        <f t="shared" ca="1" si="67"/>
        <v>0</v>
      </c>
      <c r="Q104" s="80" t="s">
        <v>317</v>
      </c>
      <c r="R104" s="23">
        <f>RANK(Z104,$Z$3:$Z$111)+COUNTIF(Z104:Z$111,Z104)-1</f>
        <v>54</v>
      </c>
      <c r="S104" s="35">
        <f ca="1">RANK(AO104,$AO$3:$AO$111)+COUNTIF(AO104:AO$111,AO104)-1</f>
        <v>17</v>
      </c>
      <c r="T104" s="23">
        <f ca="1">RANK(W104,$W$3:$W$111)+COUNTIF(W104:W$111,W104)-1</f>
        <v>57</v>
      </c>
      <c r="U104" s="23">
        <f ca="1">RANK(X104,$X$3:$X$111)+COUNTIF(X104:X$111,X104)-1</f>
        <v>58</v>
      </c>
      <c r="V104" s="71"/>
      <c r="W104" s="23">
        <f t="shared" ca="1" si="48"/>
        <v>0</v>
      </c>
      <c r="X104" s="23">
        <f t="shared" ca="1" si="49"/>
        <v>0</v>
      </c>
      <c r="Y104" s="24">
        <f t="shared" ca="1" si="50"/>
        <v>0</v>
      </c>
      <c r="Z104" s="25">
        <f>SUMIF('r'!G$4:G$535,$V104,'r'!$C$4:$C$535)</f>
        <v>0</v>
      </c>
      <c r="AA104" s="23">
        <f ca="1">SUMIF('r'!H$4:H$538,$V104,'r'!$C$4:$C$535)</f>
        <v>0</v>
      </c>
      <c r="AB104" s="23">
        <f ca="1">SUMIF('r'!I$4:I$539,$V104,'r'!$C$4:$C$535)</f>
        <v>0</v>
      </c>
      <c r="AC104" s="23">
        <f ca="1">SUMIF('r'!J$4:J$539,$V104,'r'!$C$4:$C$535)</f>
        <v>0</v>
      </c>
      <c r="AD104" s="23">
        <f ca="1">SUMIF('r'!K$4:K$540,$V104,'r'!$C$4:$C$535)</f>
        <v>0</v>
      </c>
      <c r="AE104" s="23">
        <f ca="1">SUMIF('r'!L$4:L$541,$V104,'r'!$C$4:$C$535)</f>
        <v>0</v>
      </c>
      <c r="AF104" s="23"/>
      <c r="AG104" s="27">
        <f>SUMIF('r'!G$4:G$535,$V104,'r'!$D$4:$D$535)</f>
        <v>0</v>
      </c>
      <c r="AH104" s="23">
        <f ca="1">SUMIF('r'!H$4:H$538,$V104,'r'!$D$4:$D$535)</f>
        <v>0</v>
      </c>
      <c r="AI104" s="23">
        <f ca="1">SUMIF('r'!I$4:I$539,$V104,'r'!$D$4:$D$535)</f>
        <v>0</v>
      </c>
      <c r="AJ104" s="23">
        <f ca="1">SUMIF('r'!J$4:J$539,$V104,'r'!$D$4:$D$535)</f>
        <v>0</v>
      </c>
      <c r="AK104" s="23">
        <f ca="1">SUMIF('r'!K$4:K$540,$V104,'r'!$D$4:$D$535)</f>
        <v>0</v>
      </c>
      <c r="AL104" s="23">
        <f ca="1">SUMIF('r'!L$4:L$541,$V104,'r'!$D$4:$D$535)</f>
        <v>0</v>
      </c>
      <c r="AM104" s="25"/>
      <c r="AN104" s="23"/>
      <c r="AO104" s="23">
        <f t="shared" ca="1" si="51"/>
        <v>16</v>
      </c>
      <c r="AP104" s="36">
        <f t="shared" ca="1" si="52"/>
        <v>16</v>
      </c>
    </row>
    <row r="105" spans="1:42" ht="12.75" customHeight="1" x14ac:dyDescent="0.2">
      <c r="A105" s="19">
        <v>103</v>
      </c>
      <c r="B105" s="18">
        <f t="shared" si="53"/>
        <v>0</v>
      </c>
      <c r="C105" s="18">
        <f t="shared" si="54"/>
        <v>0</v>
      </c>
      <c r="D105" s="18">
        <f t="shared" ca="1" si="55"/>
        <v>0</v>
      </c>
      <c r="E105" s="18">
        <f t="shared" ca="1" si="56"/>
        <v>0</v>
      </c>
      <c r="F105" s="18">
        <f t="shared" ca="1" si="57"/>
        <v>0</v>
      </c>
      <c r="G105" s="2">
        <f t="shared" ca="1" si="58"/>
        <v>16</v>
      </c>
      <c r="H105" s="18">
        <f t="shared" ca="1" si="59"/>
        <v>0</v>
      </c>
      <c r="I105" s="18">
        <f t="shared" ca="1" si="60"/>
        <v>0</v>
      </c>
      <c r="J105" s="18">
        <f t="shared" ca="1" si="61"/>
        <v>0</v>
      </c>
      <c r="K105" s="18">
        <f t="shared" ca="1" si="62"/>
        <v>0</v>
      </c>
      <c r="L105" s="18">
        <f t="shared" ca="1" si="63"/>
        <v>0</v>
      </c>
      <c r="M105" s="18">
        <f t="shared" ca="1" si="64"/>
        <v>0</v>
      </c>
      <c r="N105" s="18">
        <f t="shared" ca="1" si="65"/>
        <v>0</v>
      </c>
      <c r="O105" s="18" t="str">
        <f t="shared" ca="1" si="66"/>
        <v>coulsdon</v>
      </c>
      <c r="P105" s="18">
        <f t="shared" ca="1" si="67"/>
        <v>0</v>
      </c>
      <c r="Q105" s="80" t="s">
        <v>318</v>
      </c>
      <c r="R105" s="23">
        <f>RANK(Z105,$Z$3:$Z$111)+COUNTIF(Z105:Z$111,Z105)-1</f>
        <v>53</v>
      </c>
      <c r="S105" s="35">
        <f ca="1">RANK(AO105,$AO$3:$AO$111)+COUNTIF(AO105:AO$111,AO105)-1</f>
        <v>16</v>
      </c>
      <c r="T105" s="23">
        <f ca="1">RANK(W105,$W$3:$W$111)+COUNTIF(W105:W$111,W105)-1</f>
        <v>56</v>
      </c>
      <c r="U105" s="23">
        <f ca="1">RANK(X105,$X$3:$X$111)+COUNTIF(X105:X$111,X105)-1</f>
        <v>57</v>
      </c>
      <c r="V105" s="71"/>
      <c r="W105" s="23">
        <f t="shared" ca="1" si="48"/>
        <v>0</v>
      </c>
      <c r="X105" s="23">
        <f t="shared" ca="1" si="49"/>
        <v>0</v>
      </c>
      <c r="Y105" s="24">
        <f t="shared" ca="1" si="50"/>
        <v>0</v>
      </c>
      <c r="Z105" s="25">
        <f>SUMIF('r'!G$4:G$535,$V105,'r'!$C$4:$C$535)</f>
        <v>0</v>
      </c>
      <c r="AA105" s="23">
        <f ca="1">SUMIF('r'!H$4:H$538,$V105,'r'!$C$4:$C$535)</f>
        <v>0</v>
      </c>
      <c r="AB105" s="23">
        <f ca="1">SUMIF('r'!I$4:I$539,$V105,'r'!$C$4:$C$535)</f>
        <v>0</v>
      </c>
      <c r="AC105" s="23">
        <f ca="1">SUMIF('r'!J$4:J$539,$V105,'r'!$C$4:$C$535)</f>
        <v>0</v>
      </c>
      <c r="AD105" s="23">
        <f ca="1">SUMIF('r'!K$4:K$540,$V105,'r'!$C$4:$C$535)</f>
        <v>0</v>
      </c>
      <c r="AE105" s="23">
        <f ca="1">SUMIF('r'!L$4:L$541,$V105,'r'!$C$4:$C$535)</f>
        <v>0</v>
      </c>
      <c r="AF105" s="23"/>
      <c r="AG105" s="27">
        <f>SUMIF('r'!G$4:G$535,$V105,'r'!$D$4:$D$535)</f>
        <v>0</v>
      </c>
      <c r="AH105" s="23">
        <f ca="1">SUMIF('r'!H$4:H$538,$V105,'r'!$D$4:$D$535)</f>
        <v>0</v>
      </c>
      <c r="AI105" s="23">
        <f ca="1">SUMIF('r'!I$4:I$539,$V105,'r'!$D$4:$D$535)</f>
        <v>0</v>
      </c>
      <c r="AJ105" s="23">
        <f ca="1">SUMIF('r'!J$4:J$539,$V105,'r'!$D$4:$D$535)</f>
        <v>0</v>
      </c>
      <c r="AK105" s="23">
        <f ca="1">SUMIF('r'!K$4:K$540,$V105,'r'!$D$4:$D$535)</f>
        <v>0</v>
      </c>
      <c r="AL105" s="23">
        <f ca="1">SUMIF('r'!L$4:L$541,$V105,'r'!$D$4:$D$535)</f>
        <v>0</v>
      </c>
      <c r="AM105" s="25"/>
      <c r="AN105" s="23"/>
      <c r="AO105" s="23">
        <f t="shared" ca="1" si="51"/>
        <v>16</v>
      </c>
      <c r="AP105" s="36">
        <f t="shared" ca="1" si="52"/>
        <v>16</v>
      </c>
    </row>
    <row r="106" spans="1:42" ht="12.75" customHeight="1" x14ac:dyDescent="0.2">
      <c r="A106" s="19">
        <v>104</v>
      </c>
      <c r="B106" s="18">
        <f t="shared" si="53"/>
        <v>0</v>
      </c>
      <c r="C106" s="18">
        <f t="shared" si="54"/>
        <v>0</v>
      </c>
      <c r="D106" s="18">
        <f t="shared" ca="1" si="55"/>
        <v>0</v>
      </c>
      <c r="E106" s="18">
        <f t="shared" ca="1" si="56"/>
        <v>0</v>
      </c>
      <c r="F106" s="18">
        <f t="shared" ca="1" si="57"/>
        <v>0</v>
      </c>
      <c r="G106" s="2">
        <f t="shared" ca="1" si="58"/>
        <v>16</v>
      </c>
      <c r="H106" s="18">
        <f t="shared" ca="1" si="59"/>
        <v>0</v>
      </c>
      <c r="I106" s="18">
        <f t="shared" ca="1" si="60"/>
        <v>0</v>
      </c>
      <c r="J106" s="18">
        <f t="shared" ca="1" si="61"/>
        <v>0</v>
      </c>
      <c r="K106" s="18">
        <f t="shared" ca="1" si="62"/>
        <v>0</v>
      </c>
      <c r="L106" s="18">
        <f t="shared" ca="1" si="63"/>
        <v>0</v>
      </c>
      <c r="M106" s="18">
        <f t="shared" ca="1" si="64"/>
        <v>0</v>
      </c>
      <c r="N106" s="18">
        <f t="shared" ca="1" si="65"/>
        <v>0</v>
      </c>
      <c r="O106" s="18" t="str">
        <f t="shared" ca="1" si="66"/>
        <v>commercial</v>
      </c>
      <c r="P106" s="18">
        <f t="shared" ca="1" si="67"/>
        <v>0</v>
      </c>
      <c r="Q106" s="80" t="s">
        <v>92</v>
      </c>
      <c r="R106" s="23">
        <f>RANK(Z106,$Z$3:$Z$111)+COUNTIF(Z106:Z$111,Z106)-1</f>
        <v>52</v>
      </c>
      <c r="S106" s="35">
        <f ca="1">RANK(AO106,$AO$3:$AO$111)+COUNTIF(AO106:AO$111,AO106)-1</f>
        <v>15</v>
      </c>
      <c r="T106" s="23">
        <f ca="1">RANK(W106,$W$3:$W$111)+COUNTIF(W106:W$111,W106)-1</f>
        <v>55</v>
      </c>
      <c r="U106" s="23">
        <f ca="1">RANK(X106,$X$3:$X$111)+COUNTIF(X106:X$111,X106)-1</f>
        <v>56</v>
      </c>
      <c r="V106" s="71"/>
      <c r="W106" s="23">
        <f t="shared" ca="1" si="48"/>
        <v>0</v>
      </c>
      <c r="X106" s="23">
        <f t="shared" ca="1" si="49"/>
        <v>0</v>
      </c>
      <c r="Y106" s="24">
        <f t="shared" ca="1" si="50"/>
        <v>0</v>
      </c>
      <c r="Z106" s="25">
        <f>SUMIF('r'!G$4:G$535,$V106,'r'!$C$4:$C$535)</f>
        <v>0</v>
      </c>
      <c r="AA106" s="23">
        <f ca="1">SUMIF('r'!H$4:H$538,$V106,'r'!$C$4:$C$535)</f>
        <v>0</v>
      </c>
      <c r="AB106" s="23">
        <f ca="1">SUMIF('r'!I$4:I$539,$V106,'r'!$C$4:$C$535)</f>
        <v>0</v>
      </c>
      <c r="AC106" s="23">
        <f ca="1">SUMIF('r'!J$4:J$539,$V106,'r'!$C$4:$C$535)</f>
        <v>0</v>
      </c>
      <c r="AD106" s="23">
        <f ca="1">SUMIF('r'!K$4:K$540,$V106,'r'!$C$4:$C$535)</f>
        <v>0</v>
      </c>
      <c r="AE106" s="23">
        <f ca="1">SUMIF('r'!L$4:L$541,$V106,'r'!$C$4:$C$535)</f>
        <v>0</v>
      </c>
      <c r="AF106" s="23"/>
      <c r="AG106" s="27">
        <f>SUMIF('r'!G$4:G$535,$V106,'r'!$D$4:$D$535)</f>
        <v>0</v>
      </c>
      <c r="AH106" s="23">
        <f ca="1">SUMIF('r'!H$4:H$538,$V106,'r'!$D$4:$D$535)</f>
        <v>0</v>
      </c>
      <c r="AI106" s="23">
        <f ca="1">SUMIF('r'!I$4:I$539,$V106,'r'!$D$4:$D$535)</f>
        <v>0</v>
      </c>
      <c r="AJ106" s="23">
        <f ca="1">SUMIF('r'!J$4:J$539,$V106,'r'!$D$4:$D$535)</f>
        <v>0</v>
      </c>
      <c r="AK106" s="23">
        <f ca="1">SUMIF('r'!K$4:K$540,$V106,'r'!$D$4:$D$535)</f>
        <v>0</v>
      </c>
      <c r="AL106" s="23">
        <f ca="1">SUMIF('r'!L$4:L$541,$V106,'r'!$D$4:$D$535)</f>
        <v>0</v>
      </c>
      <c r="AM106" s="25"/>
      <c r="AN106" s="23"/>
      <c r="AO106" s="23">
        <f t="shared" ca="1" si="51"/>
        <v>16</v>
      </c>
      <c r="AP106" s="36">
        <f t="shared" ca="1" si="52"/>
        <v>16</v>
      </c>
    </row>
    <row r="107" spans="1:42" ht="12.75" customHeight="1" x14ac:dyDescent="0.2">
      <c r="A107" s="19">
        <v>105</v>
      </c>
      <c r="B107" s="18">
        <f t="shared" si="53"/>
        <v>0</v>
      </c>
      <c r="C107" s="18">
        <f t="shared" si="54"/>
        <v>0</v>
      </c>
      <c r="D107" s="18">
        <f t="shared" ca="1" si="55"/>
        <v>0</v>
      </c>
      <c r="E107" s="18">
        <f t="shared" ca="1" si="56"/>
        <v>0</v>
      </c>
      <c r="F107" s="18">
        <f t="shared" ca="1" si="57"/>
        <v>0</v>
      </c>
      <c r="G107" s="2">
        <f t="shared" ca="1" si="58"/>
        <v>16</v>
      </c>
      <c r="H107" s="18">
        <f t="shared" ca="1" si="59"/>
        <v>0</v>
      </c>
      <c r="I107" s="18">
        <f t="shared" ca="1" si="60"/>
        <v>0</v>
      </c>
      <c r="J107" s="18">
        <f t="shared" ca="1" si="61"/>
        <v>0</v>
      </c>
      <c r="K107" s="18">
        <f t="shared" ca="1" si="62"/>
        <v>0</v>
      </c>
      <c r="L107" s="18">
        <f t="shared" ca="1" si="63"/>
        <v>0</v>
      </c>
      <c r="M107" s="18">
        <f t="shared" ca="1" si="64"/>
        <v>0</v>
      </c>
      <c r="N107" s="18">
        <f t="shared" ca="1" si="65"/>
        <v>0</v>
      </c>
      <c r="O107" s="18" t="str">
        <f t="shared" ca="1" si="66"/>
        <v>canning town</v>
      </c>
      <c r="P107" s="18">
        <f t="shared" ca="1" si="67"/>
        <v>0</v>
      </c>
      <c r="Q107" s="80" t="s">
        <v>319</v>
      </c>
      <c r="R107" s="23">
        <f>RANK(Z107,$Z$3:$Z$111)+COUNTIF(Z107:Z$111,Z107)-1</f>
        <v>51</v>
      </c>
      <c r="S107" s="35">
        <f ca="1">RANK(AO107,$AO$3:$AO$111)+COUNTIF(AO107:AO$111,AO107)-1</f>
        <v>14</v>
      </c>
      <c r="T107" s="23">
        <f ca="1">RANK(W107,$W$3:$W$111)+COUNTIF(W107:W$111,W107)-1</f>
        <v>54</v>
      </c>
      <c r="U107" s="23">
        <f ca="1">RANK(X107,$X$3:$X$111)+COUNTIF(X107:X$111,X107)-1</f>
        <v>55</v>
      </c>
      <c r="V107" s="71"/>
      <c r="W107" s="23">
        <f t="shared" ca="1" si="48"/>
        <v>0</v>
      </c>
      <c r="X107" s="23">
        <f t="shared" ca="1" si="49"/>
        <v>0</v>
      </c>
      <c r="Y107" s="24">
        <f t="shared" ca="1" si="50"/>
        <v>0</v>
      </c>
      <c r="Z107" s="25">
        <f>SUMIF('r'!G$4:G$535,$V107,'r'!$C$4:$C$535)</f>
        <v>0</v>
      </c>
      <c r="AA107" s="23">
        <f ca="1">SUMIF('r'!H$4:H$538,$V107,'r'!$C$4:$C$535)</f>
        <v>0</v>
      </c>
      <c r="AB107" s="23">
        <f ca="1">SUMIF('r'!I$4:I$539,$V107,'r'!$C$4:$C$535)</f>
        <v>0</v>
      </c>
      <c r="AC107" s="23">
        <f ca="1">SUMIF('r'!J$4:J$539,$V107,'r'!$C$4:$C$535)</f>
        <v>0</v>
      </c>
      <c r="AD107" s="23">
        <f ca="1">SUMIF('r'!K$4:K$540,$V107,'r'!$C$4:$C$535)</f>
        <v>0</v>
      </c>
      <c r="AE107" s="23">
        <f ca="1">SUMIF('r'!L$4:L$541,$V107,'r'!$C$4:$C$535)</f>
        <v>0</v>
      </c>
      <c r="AF107" s="23"/>
      <c r="AG107" s="27">
        <f>SUMIF('r'!G$4:G$535,$V107,'r'!$D$4:$D$535)</f>
        <v>0</v>
      </c>
      <c r="AH107" s="23">
        <f ca="1">SUMIF('r'!H$4:H$538,$V107,'r'!$D$4:$D$535)</f>
        <v>0</v>
      </c>
      <c r="AI107" s="23">
        <f ca="1">SUMIF('r'!I$4:I$539,$V107,'r'!$D$4:$D$535)</f>
        <v>0</v>
      </c>
      <c r="AJ107" s="23">
        <f ca="1">SUMIF('r'!J$4:J$539,$V107,'r'!$D$4:$D$535)</f>
        <v>0</v>
      </c>
      <c r="AK107" s="23">
        <f ca="1">SUMIF('r'!K$4:K$540,$V107,'r'!$D$4:$D$535)</f>
        <v>0</v>
      </c>
      <c r="AL107" s="23">
        <f ca="1">SUMIF('r'!L$4:L$541,$V107,'r'!$D$4:$D$535)</f>
        <v>0</v>
      </c>
      <c r="AM107" s="25"/>
      <c r="AN107" s="23"/>
      <c r="AO107" s="23">
        <f t="shared" ca="1" si="51"/>
        <v>16</v>
      </c>
      <c r="AP107" s="36">
        <f t="shared" ca="1" si="52"/>
        <v>16</v>
      </c>
    </row>
    <row r="108" spans="1:42" ht="12.75" customHeight="1" x14ac:dyDescent="0.2">
      <c r="A108" s="19">
        <v>106</v>
      </c>
      <c r="B108" s="18" t="str">
        <f t="shared" si="53"/>
        <v>victoria</v>
      </c>
      <c r="C108" s="18">
        <f t="shared" si="54"/>
        <v>0</v>
      </c>
      <c r="D108" s="18">
        <f t="shared" ca="1" si="55"/>
        <v>13</v>
      </c>
      <c r="E108" s="18">
        <f t="shared" ca="1" si="56"/>
        <v>27</v>
      </c>
      <c r="F108" s="18">
        <f t="shared" ca="1" si="57"/>
        <v>14</v>
      </c>
      <c r="G108" s="2">
        <f t="shared" ca="1" si="58"/>
        <v>0</v>
      </c>
      <c r="H108" s="18">
        <f t="shared" ca="1" si="59"/>
        <v>0</v>
      </c>
      <c r="I108" s="18">
        <f t="shared" ca="1" si="60"/>
        <v>0</v>
      </c>
      <c r="J108" s="18">
        <f t="shared" ca="1" si="61"/>
        <v>0</v>
      </c>
      <c r="K108" s="18">
        <f t="shared" ca="1" si="62"/>
        <v>0</v>
      </c>
      <c r="L108" s="18">
        <f t="shared" ca="1" si="63"/>
        <v>0</v>
      </c>
      <c r="M108" s="18">
        <f t="shared" ca="1" si="64"/>
        <v>0</v>
      </c>
      <c r="N108" s="18">
        <f t="shared" ca="1" si="65"/>
        <v>0</v>
      </c>
      <c r="O108" s="18" t="str">
        <f t="shared" ca="1" si="66"/>
        <v>bromley south</v>
      </c>
      <c r="P108" s="18">
        <f t="shared" ca="1" si="67"/>
        <v>0</v>
      </c>
      <c r="Q108" s="80" t="s">
        <v>89</v>
      </c>
      <c r="R108" s="23">
        <f>RANK(Z108,$Z$3:$Z$111)+COUNTIF(Z108:Z$111,Z108)-1</f>
        <v>50</v>
      </c>
      <c r="S108" s="35">
        <f ca="1">RANK(AO108,$AO$3:$AO$111)+COUNTIF(AO108:AO$111,AO108)-1</f>
        <v>13</v>
      </c>
      <c r="T108" s="23">
        <f ca="1">RANK(W108,$W$3:$W$111)+COUNTIF(W108:W$111,W108)-1</f>
        <v>53</v>
      </c>
      <c r="U108" s="23">
        <f ca="1">RANK(X108,$X$3:$X$111)+COUNTIF(X108:X$111,X108)-1</f>
        <v>54</v>
      </c>
      <c r="V108" s="71"/>
      <c r="W108" s="23">
        <f t="shared" ca="1" si="48"/>
        <v>0</v>
      </c>
      <c r="X108" s="23">
        <f t="shared" ca="1" si="49"/>
        <v>0</v>
      </c>
      <c r="Y108" s="24">
        <f t="shared" ca="1" si="50"/>
        <v>0</v>
      </c>
      <c r="Z108" s="25">
        <f>SUMIF('r'!G$4:G$535,$V108,'r'!$C$4:$C$535)</f>
        <v>0</v>
      </c>
      <c r="AA108" s="23">
        <f ca="1">SUMIF('r'!H$4:H$538,$V108,'r'!$C$4:$C$535)</f>
        <v>0</v>
      </c>
      <c r="AB108" s="23">
        <f ca="1">SUMIF('r'!I$4:I$539,$V108,'r'!$C$4:$C$535)</f>
        <v>0</v>
      </c>
      <c r="AC108" s="23">
        <f ca="1">SUMIF('r'!J$4:J$539,$V108,'r'!$C$4:$C$535)</f>
        <v>0</v>
      </c>
      <c r="AD108" s="23">
        <f ca="1">SUMIF('r'!K$4:K$540,$V108,'r'!$C$4:$C$535)</f>
        <v>0</v>
      </c>
      <c r="AE108" s="23">
        <f ca="1">SUMIF('r'!L$4:L$541,$V108,'r'!$C$4:$C$535)</f>
        <v>0</v>
      </c>
      <c r="AF108" s="23"/>
      <c r="AG108" s="27">
        <f>SUMIF('r'!G$4:G$535,$V108,'r'!$D$4:$D$535)</f>
        <v>0</v>
      </c>
      <c r="AH108" s="23">
        <f ca="1">SUMIF('r'!H$4:H$538,$V108,'r'!$D$4:$D$535)</f>
        <v>0</v>
      </c>
      <c r="AI108" s="23">
        <f ca="1">SUMIF('r'!I$4:I$539,$V108,'r'!$D$4:$D$535)</f>
        <v>0</v>
      </c>
      <c r="AJ108" s="23">
        <f ca="1">SUMIF('r'!J$4:J$539,$V108,'r'!$D$4:$D$535)</f>
        <v>0</v>
      </c>
      <c r="AK108" s="23">
        <f ca="1">SUMIF('r'!K$4:K$540,$V108,'r'!$D$4:$D$535)</f>
        <v>0</v>
      </c>
      <c r="AL108" s="23">
        <f ca="1">SUMIF('r'!L$4:L$541,$V108,'r'!$D$4:$D$535)</f>
        <v>0</v>
      </c>
      <c r="AM108" s="25"/>
      <c r="AN108" s="23"/>
      <c r="AO108" s="23">
        <f t="shared" ca="1" si="51"/>
        <v>16</v>
      </c>
      <c r="AP108" s="36">
        <f t="shared" ca="1" si="52"/>
        <v>16</v>
      </c>
    </row>
    <row r="109" spans="1:42" ht="12.75" customHeight="1" x14ac:dyDescent="0.2">
      <c r="A109" s="19">
        <v>107</v>
      </c>
      <c r="B109" s="18" t="str">
        <f t="shared" si="53"/>
        <v>trafalgar square</v>
      </c>
      <c r="C109" s="18">
        <f t="shared" si="54"/>
        <v>0</v>
      </c>
      <c r="D109" s="18">
        <f t="shared" ca="1" si="55"/>
        <v>0</v>
      </c>
      <c r="E109" s="18">
        <f t="shared" ca="1" si="56"/>
        <v>29</v>
      </c>
      <c r="F109" s="18">
        <f t="shared" ca="1" si="57"/>
        <v>29</v>
      </c>
      <c r="G109" s="2">
        <f t="shared" ca="1" si="58"/>
        <v>0</v>
      </c>
      <c r="H109" s="18">
        <f t="shared" ca="1" si="59"/>
        <v>0</v>
      </c>
      <c r="I109" s="18">
        <f t="shared" ca="1" si="60"/>
        <v>0</v>
      </c>
      <c r="J109" s="18">
        <f t="shared" ca="1" si="61"/>
        <v>0</v>
      </c>
      <c r="K109" s="18">
        <f t="shared" ca="1" si="62"/>
        <v>0</v>
      </c>
      <c r="L109" s="18">
        <f t="shared" ca="1" si="63"/>
        <v>0</v>
      </c>
      <c r="M109" s="18">
        <f t="shared" ca="1" si="64"/>
        <v>0</v>
      </c>
      <c r="N109" s="18">
        <f t="shared" ca="1" si="65"/>
        <v>0</v>
      </c>
      <c r="O109" s="18" t="str">
        <f t="shared" ca="1" si="66"/>
        <v>bexleyheath</v>
      </c>
      <c r="P109" s="18">
        <f t="shared" ca="1" si="67"/>
        <v>0</v>
      </c>
      <c r="Q109" s="80" t="s">
        <v>90</v>
      </c>
      <c r="R109" s="23">
        <f>RANK(Z109,$Z$3:$Z$111)+COUNTIF(Z109:Z$111,Z109)-1</f>
        <v>49</v>
      </c>
      <c r="S109" s="35">
        <f ca="1">RANK(AO109,$AO$3:$AO$111)+COUNTIF(AO109:AO$111,AO109)-1</f>
        <v>12</v>
      </c>
      <c r="T109" s="23">
        <f ca="1">RANK(W109,$W$3:$W$111)+COUNTIF(W109:W$111,W109)-1</f>
        <v>52</v>
      </c>
      <c r="U109" s="23">
        <f ca="1">RANK(X109,$X$3:$X$111)+COUNTIF(X109:X$111,X109)-1</f>
        <v>53</v>
      </c>
      <c r="V109" s="71"/>
      <c r="W109" s="23">
        <f t="shared" ca="1" si="48"/>
        <v>0</v>
      </c>
      <c r="X109" s="23">
        <f t="shared" ca="1" si="49"/>
        <v>0</v>
      </c>
      <c r="Y109" s="24">
        <f t="shared" ca="1" si="50"/>
        <v>0</v>
      </c>
      <c r="Z109" s="25">
        <f>SUMIF('r'!G$4:G$535,$V109,'r'!$C$4:$C$535)</f>
        <v>0</v>
      </c>
      <c r="AA109" s="23">
        <f ca="1">SUMIF('r'!H$4:H$538,$V109,'r'!$C$4:$C$535)</f>
        <v>0</v>
      </c>
      <c r="AB109" s="23">
        <f ca="1">SUMIF('r'!I$4:I$539,$V109,'r'!$C$4:$C$535)</f>
        <v>0</v>
      </c>
      <c r="AC109" s="23">
        <f ca="1">SUMIF('r'!J$4:J$539,$V109,'r'!$C$4:$C$535)</f>
        <v>0</v>
      </c>
      <c r="AD109" s="23">
        <f ca="1">SUMIF('r'!K$4:K$540,$V109,'r'!$C$4:$C$535)</f>
        <v>0</v>
      </c>
      <c r="AE109" s="23">
        <f ca="1">SUMIF('r'!L$4:L$541,$V109,'r'!$C$4:$C$535)</f>
        <v>0</v>
      </c>
      <c r="AF109" s="23"/>
      <c r="AG109" s="27">
        <f>SUMIF('r'!G$4:G$535,$V109,'r'!$D$4:$D$535)</f>
        <v>0</v>
      </c>
      <c r="AH109" s="23">
        <f ca="1">SUMIF('r'!H$4:H$538,$V109,'r'!$D$4:$D$535)</f>
        <v>0</v>
      </c>
      <c r="AI109" s="23">
        <f ca="1">SUMIF('r'!I$4:I$539,$V109,'r'!$D$4:$D$535)</f>
        <v>0</v>
      </c>
      <c r="AJ109" s="23">
        <f ca="1">SUMIF('r'!J$4:J$539,$V109,'r'!$D$4:$D$535)</f>
        <v>0</v>
      </c>
      <c r="AK109" s="23">
        <f ca="1">SUMIF('r'!K$4:K$540,$V109,'r'!$D$4:$D$535)</f>
        <v>0</v>
      </c>
      <c r="AL109" s="23">
        <f ca="1">SUMIF('r'!L$4:L$541,$V109,'r'!$D$4:$D$535)</f>
        <v>0</v>
      </c>
      <c r="AM109" s="25"/>
      <c r="AN109" s="23"/>
      <c r="AO109" s="23">
        <f t="shared" ca="1" si="51"/>
        <v>16</v>
      </c>
      <c r="AP109" s="36">
        <f t="shared" ca="1" si="52"/>
        <v>16</v>
      </c>
    </row>
    <row r="110" spans="1:42" ht="12.75" customHeight="1" x14ac:dyDescent="0.2">
      <c r="A110" s="19">
        <v>108</v>
      </c>
      <c r="B110" s="18" t="str">
        <f t="shared" si="53"/>
        <v>hammersmith</v>
      </c>
      <c r="C110" s="18">
        <f t="shared" si="54"/>
        <v>0</v>
      </c>
      <c r="D110" s="18">
        <f t="shared" ca="1" si="55"/>
        <v>2</v>
      </c>
      <c r="E110" s="18">
        <f t="shared" ca="1" si="56"/>
        <v>37</v>
      </c>
      <c r="F110" s="18">
        <f t="shared" ca="1" si="57"/>
        <v>35</v>
      </c>
      <c r="G110" s="2">
        <f t="shared" ca="1" si="58"/>
        <v>0</v>
      </c>
      <c r="H110" s="18">
        <f t="shared" ca="1" si="59"/>
        <v>0</v>
      </c>
      <c r="I110" s="18">
        <f t="shared" ca="1" si="60"/>
        <v>0</v>
      </c>
      <c r="J110" s="18">
        <f t="shared" ca="1" si="61"/>
        <v>0</v>
      </c>
      <c r="K110" s="18">
        <f t="shared" ca="1" si="62"/>
        <v>0</v>
      </c>
      <c r="L110" s="18">
        <f t="shared" ca="1" si="63"/>
        <v>0</v>
      </c>
      <c r="M110" s="18">
        <f t="shared" ca="1" si="64"/>
        <v>0</v>
      </c>
      <c r="N110" s="18">
        <f t="shared" ca="1" si="65"/>
        <v>0</v>
      </c>
      <c r="O110" s="18" t="str">
        <f t="shared" ca="1" si="66"/>
        <v>barking</v>
      </c>
      <c r="P110" s="18">
        <f t="shared" ca="1" si="67"/>
        <v>0</v>
      </c>
      <c r="Q110" s="80" t="s">
        <v>91</v>
      </c>
      <c r="R110" s="23">
        <f>RANK(Z110,$Z$3:$Z$111)+COUNTIF(Z110:Z$111,Z110)-1</f>
        <v>48</v>
      </c>
      <c r="S110" s="35">
        <f ca="1">RANK(AO110,$AO$3:$AO$111)+COUNTIF(AO110:AO$111,AO110)-1</f>
        <v>11</v>
      </c>
      <c r="T110" s="23">
        <f ca="1">RANK(W110,$W$3:$W$111)+COUNTIF(W110:W$111,W110)-1</f>
        <v>51</v>
      </c>
      <c r="U110" s="23">
        <f ca="1">RANK(X110,$X$3:$X$111)+COUNTIF(X110:X$111,X110)-1</f>
        <v>52</v>
      </c>
      <c r="V110" s="71"/>
      <c r="W110" s="23">
        <f t="shared" ca="1" si="48"/>
        <v>0</v>
      </c>
      <c r="X110" s="23">
        <f t="shared" ca="1" si="49"/>
        <v>0</v>
      </c>
      <c r="Y110" s="24">
        <f t="shared" ca="1" si="50"/>
        <v>0</v>
      </c>
      <c r="Z110" s="25">
        <f>SUMIF('r'!G$4:G$535,$V110,'r'!$C$4:$C$535)</f>
        <v>0</v>
      </c>
      <c r="AA110" s="23">
        <f ca="1">SUMIF('r'!H$4:H$538,$V110,'r'!$C$4:$C$535)</f>
        <v>0</v>
      </c>
      <c r="AB110" s="23">
        <f ca="1">SUMIF('r'!I$4:I$539,$V110,'r'!$C$4:$C$535)</f>
        <v>0</v>
      </c>
      <c r="AC110" s="23">
        <f ca="1">SUMIF('r'!J$4:J$539,$V110,'r'!$C$4:$C$535)</f>
        <v>0</v>
      </c>
      <c r="AD110" s="23">
        <f ca="1">SUMIF('r'!K$4:K$540,$V110,'r'!$C$4:$C$535)</f>
        <v>0</v>
      </c>
      <c r="AE110" s="23">
        <f ca="1">SUMIF('r'!L$4:L$541,$V110,'r'!$C$4:$C$535)</f>
        <v>0</v>
      </c>
      <c r="AF110" s="23"/>
      <c r="AG110" s="27">
        <f>SUMIF('r'!G$4:G$535,$V110,'r'!$D$4:$D$535)</f>
        <v>0</v>
      </c>
      <c r="AH110" s="23">
        <f ca="1">SUMIF('r'!H$4:H$538,$V110,'r'!$D$4:$D$535)</f>
        <v>0</v>
      </c>
      <c r="AI110" s="23">
        <f ca="1">SUMIF('r'!I$4:I$539,$V110,'r'!$D$4:$D$535)</f>
        <v>0</v>
      </c>
      <c r="AJ110" s="23">
        <f ca="1">SUMIF('r'!J$4:J$539,$V110,'r'!$D$4:$D$535)</f>
        <v>0</v>
      </c>
      <c r="AK110" s="23">
        <f ca="1">SUMIF('r'!K$4:K$540,$V110,'r'!$D$4:$D$535)</f>
        <v>0</v>
      </c>
      <c r="AL110" s="23">
        <f ca="1">SUMIF('r'!L$4:L$541,$V110,'r'!$D$4:$D$535)</f>
        <v>0</v>
      </c>
      <c r="AM110" s="25"/>
      <c r="AN110" s="23"/>
      <c r="AO110" s="23">
        <f t="shared" ca="1" si="51"/>
        <v>16</v>
      </c>
      <c r="AP110" s="36">
        <f t="shared" ca="1" si="52"/>
        <v>16</v>
      </c>
    </row>
    <row r="111" spans="1:42" ht="12.75" customHeight="1" thickBot="1" x14ac:dyDescent="0.25">
      <c r="A111" s="19">
        <v>109</v>
      </c>
      <c r="B111" s="18" t="str">
        <f t="shared" si="53"/>
        <v>finsbury park</v>
      </c>
      <c r="C111" s="18">
        <f t="shared" si="54"/>
        <v>0</v>
      </c>
      <c r="D111" s="18">
        <f t="shared" ca="1" si="55"/>
        <v>8</v>
      </c>
      <c r="E111" s="18">
        <f t="shared" ca="1" si="56"/>
        <v>8</v>
      </c>
      <c r="F111" s="18">
        <f t="shared" ca="1" si="57"/>
        <v>0</v>
      </c>
      <c r="G111" s="2">
        <f t="shared" ca="1" si="58"/>
        <v>0</v>
      </c>
      <c r="H111" s="18" t="str">
        <f t="shared" ca="1" si="59"/>
        <v>trafalgar square</v>
      </c>
      <c r="I111" s="18">
        <f t="shared" ca="1" si="60"/>
        <v>0</v>
      </c>
      <c r="J111" s="18">
        <f t="shared" ca="1" si="61"/>
        <v>0</v>
      </c>
      <c r="K111" s="18">
        <f t="shared" ca="1" si="62"/>
        <v>29</v>
      </c>
      <c r="L111" s="18">
        <f t="shared" ca="1" si="63"/>
        <v>29</v>
      </c>
      <c r="M111" s="18">
        <f t="shared" ca="1" si="64"/>
        <v>0</v>
      </c>
      <c r="N111" s="18">
        <f t="shared" ca="1" si="65"/>
        <v>0</v>
      </c>
      <c r="O111" s="18" t="str">
        <f t="shared" ca="1" si="66"/>
        <v>archway</v>
      </c>
      <c r="P111" s="18">
        <f t="shared" ca="1" si="67"/>
        <v>0</v>
      </c>
      <c r="Q111" s="82" t="s">
        <v>321</v>
      </c>
      <c r="R111" s="38">
        <f>RANK(Z111,$Z$3:$Z$111)+COUNTIF(Z111:Z$111,Z111)-1</f>
        <v>47</v>
      </c>
      <c r="S111" s="37">
        <f ca="1">RANK(AO111,$AO$3:$AO$111)+COUNTIF(AO111:AO$111,AO111)-1</f>
        <v>10</v>
      </c>
      <c r="T111" s="38">
        <f ca="1">RANK(W111,$W$3:$W$111)+COUNTIF(W111:W$111,W111)-1</f>
        <v>50</v>
      </c>
      <c r="U111" s="38">
        <f ca="1">RANK(X111,$X$3:$X$111)+COUNTIF(X111:X$111,X111)-1</f>
        <v>51</v>
      </c>
      <c r="V111" s="76"/>
      <c r="W111" s="38">
        <f t="shared" ca="1" si="48"/>
        <v>0</v>
      </c>
      <c r="X111" s="38">
        <f t="shared" ca="1" si="49"/>
        <v>0</v>
      </c>
      <c r="Y111" s="39">
        <f t="shared" ca="1" si="50"/>
        <v>0</v>
      </c>
      <c r="Z111" s="40">
        <f>SUMIF('r'!G$4:G$535,$V111,'r'!$C$4:$C$535)</f>
        <v>0</v>
      </c>
      <c r="AA111" s="38">
        <f ca="1">SUMIF('r'!H$4:H$538,$V111,'r'!$C$4:$C$535)</f>
        <v>0</v>
      </c>
      <c r="AB111" s="38">
        <f ca="1">SUMIF('r'!I$4:I$539,$V111,'r'!$C$4:$C$535)</f>
        <v>0</v>
      </c>
      <c r="AC111" s="38">
        <f ca="1">SUMIF('r'!J$4:J$539,$V111,'r'!$C$4:$C$535)</f>
        <v>0</v>
      </c>
      <c r="AD111" s="38">
        <f ca="1">SUMIF('r'!K$4:K$540,$V111,'r'!$C$4:$C$535)</f>
        <v>0</v>
      </c>
      <c r="AE111" s="38">
        <f ca="1">SUMIF('r'!L$4:L$541,$V111,'r'!$C$4:$C$535)</f>
        <v>0</v>
      </c>
      <c r="AF111" s="38"/>
      <c r="AG111" s="41">
        <f>SUMIF('r'!G$4:G$535,$V111,'r'!$D$4:$D$535)</f>
        <v>0</v>
      </c>
      <c r="AH111" s="38">
        <f ca="1">SUMIF('r'!H$4:H$538,$V111,'r'!$D$4:$D$535)</f>
        <v>0</v>
      </c>
      <c r="AI111" s="38">
        <f ca="1">SUMIF('r'!I$4:I$539,$V111,'r'!$D$4:$D$535)</f>
        <v>0</v>
      </c>
      <c r="AJ111" s="38">
        <f ca="1">SUMIF('r'!J$4:J$539,$V111,'r'!$D$4:$D$535)</f>
        <v>0</v>
      </c>
      <c r="AK111" s="38">
        <f ca="1">SUMIF('r'!K$4:K$540,$V111,'r'!$D$4:$D$535)</f>
        <v>0</v>
      </c>
      <c r="AL111" s="38">
        <f ca="1">SUMIF('r'!L$4:L$541,$V111,'r'!$D$4:$D$535)</f>
        <v>0</v>
      </c>
      <c r="AM111" s="40"/>
      <c r="AN111" s="38"/>
      <c r="AO111" s="38">
        <f t="shared" ca="1" si="51"/>
        <v>16</v>
      </c>
      <c r="AP111" s="42">
        <f t="shared" ca="1" si="52"/>
        <v>16</v>
      </c>
    </row>
    <row r="112" spans="1:42" ht="12.75" customHeight="1" x14ac:dyDescent="0.2">
      <c r="A112" s="19"/>
      <c r="B112" s="18"/>
      <c r="C112" s="18"/>
      <c r="D112" s="18"/>
      <c r="E112" s="18"/>
      <c r="F112" s="18"/>
      <c r="H112" s="18"/>
      <c r="I112" s="18"/>
      <c r="J112" s="18"/>
      <c r="K112" s="18"/>
      <c r="L112" s="18"/>
      <c r="M112" s="18"/>
      <c r="N112" s="18"/>
      <c r="O112" s="18"/>
      <c r="P112" s="18"/>
      <c r="Q112" s="15"/>
      <c r="R112" s="15"/>
      <c r="S112" s="8" t="s">
        <v>66</v>
      </c>
      <c r="T112" s="8" t="s">
        <v>66</v>
      </c>
      <c r="U112" s="8" t="s">
        <v>66</v>
      </c>
      <c r="V112" s="4" t="s">
        <v>9</v>
      </c>
      <c r="W112" s="2">
        <f t="shared" ref="W112:W113" ca="1" si="68">SUM(Z112:AF112)</f>
        <v>0</v>
      </c>
      <c r="X112" s="2">
        <f ca="1">SUM(AG112:AO112)</f>
        <v>0</v>
      </c>
      <c r="Y112" s="11">
        <f t="shared" ref="Y112:Y113" ca="1" si="69">X112-W112</f>
        <v>0</v>
      </c>
      <c r="Z112" s="10">
        <f>SUMIF('r'!G$4:G$535,$V112,'r'!$C$4:$C$535)</f>
        <v>0</v>
      </c>
      <c r="AA112" s="2">
        <f ca="1">SUMIF('r'!H$4:H$538,$V112,'r'!$C$4:$C$535)</f>
        <v>0</v>
      </c>
      <c r="AB112" s="2">
        <f ca="1">SUMIF('r'!I$4:I$539,$V112,'r'!$C$4:$C$535)</f>
        <v>0</v>
      </c>
      <c r="AC112" s="2">
        <f ca="1">SUMIF('r'!J$4:J$539,$V112,'r'!$C$4:$C$535)</f>
        <v>0</v>
      </c>
      <c r="AD112" s="2">
        <f ca="1">SUMIF('r'!K$4:K$540,$V112,'r'!$C$4:$C$535)</f>
        <v>0</v>
      </c>
      <c r="AE112" s="2">
        <f ca="1">SUMIF('r'!L$4:L$541,$V112,'r'!$C$4:$C$535)</f>
        <v>0</v>
      </c>
      <c r="AF112" s="2">
        <f ca="1">SUMIF('r'!M$4:M$547,$V112,'r'!$C$4:$C$535)</f>
        <v>0</v>
      </c>
      <c r="AG112" s="12">
        <f>SUMIF('r'!G$4:G$535,$V112,'r'!$D$4:$D$535)</f>
        <v>0</v>
      </c>
      <c r="AH112" s="2">
        <f ca="1">SUMIF('r'!H$4:H$538,$V112,'r'!$D$4:$D$535)</f>
        <v>0</v>
      </c>
      <c r="AI112" s="2">
        <f ca="1">SUMIF('r'!I$4:I$539,$V112,'r'!$D$4:$D$535)</f>
        <v>0</v>
      </c>
      <c r="AJ112" s="2">
        <f ca="1">SUMIF('r'!J$4:J$539,$V112,'r'!$D$4:$D$535)</f>
        <v>0</v>
      </c>
      <c r="AK112" s="2">
        <f ca="1">SUMIF('r'!K$4:K$540,$V112,'r'!$D$4:$D$535)</f>
        <v>0</v>
      </c>
      <c r="AL112" s="2">
        <f ca="1">SUMIF('r'!L$4:L$541,$V112,'r'!$D$4:$D$535)</f>
        <v>0</v>
      </c>
      <c r="AM112" s="2"/>
      <c r="AN112" s="2"/>
      <c r="AO112" s="2">
        <f ca="1">SUMIF('r'!M$4:M$547,$V112,'r'!$D$4:$D$535)</f>
        <v>0</v>
      </c>
      <c r="AP112" s="2"/>
    </row>
    <row r="113" spans="8:42" ht="12.75" customHeight="1" thickBot="1" x14ac:dyDescent="0.25">
      <c r="H113" s="18"/>
      <c r="I113" s="18"/>
      <c r="J113" s="18"/>
      <c r="K113" s="18"/>
      <c r="L113" s="18"/>
      <c r="M113" s="18"/>
      <c r="N113" s="18"/>
      <c r="O113" s="18"/>
      <c r="P113" s="18"/>
      <c r="Q113" s="15"/>
      <c r="R113" s="15"/>
      <c r="S113" s="8" t="s">
        <v>66</v>
      </c>
      <c r="T113" s="8" t="s">
        <v>66</v>
      </c>
      <c r="U113" s="8" t="s">
        <v>66</v>
      </c>
      <c r="V113" s="4" t="s">
        <v>109</v>
      </c>
      <c r="W113" s="2">
        <f t="shared" ca="1" si="68"/>
        <v>0</v>
      </c>
      <c r="X113" s="2">
        <f ca="1">SUM(AG113:AO113)</f>
        <v>506</v>
      </c>
      <c r="Y113" s="11">
        <f t="shared" ca="1" si="69"/>
        <v>506</v>
      </c>
      <c r="Z113" s="10">
        <f>SUMIF('r'!G$4:G$535,$V113,'r'!$C$4:$C$535)</f>
        <v>0</v>
      </c>
      <c r="AA113" s="2">
        <f ca="1">SUMIF('r'!H$4:H$538,$V113,'r'!$C$4:$C$535)</f>
        <v>0</v>
      </c>
      <c r="AB113" s="2">
        <f ca="1">SUMIF('r'!I$4:I$539,$V113,'r'!$C$4:$C$535)</f>
        <v>0</v>
      </c>
      <c r="AC113" s="2">
        <f ca="1">SUMIF('r'!J$4:J$539,$V113,'r'!$C$4:$C$535)</f>
        <v>0</v>
      </c>
      <c r="AD113" s="2">
        <f ca="1">SUMIF('r'!K$4:K$540,$V113,'r'!$C$4:$C$535)</f>
        <v>0</v>
      </c>
      <c r="AE113" s="2">
        <f ca="1">SUMIF('r'!L$4:L$541,$V113,'r'!$C$4:$C$535)</f>
        <v>0</v>
      </c>
      <c r="AF113" s="2">
        <f ca="1">SUMIF('r'!M$4:M$547,$V113,'r'!$C$4:$C$535)</f>
        <v>0</v>
      </c>
      <c r="AG113" s="12">
        <f>SUMIF('r'!G$4:G$535,$V113,'r'!$D$4:$D$535)</f>
        <v>506</v>
      </c>
      <c r="AH113" s="2">
        <f ca="1">SUMIF('r'!H$4:H$538,$V113,'r'!$D$4:$D$535)</f>
        <v>0</v>
      </c>
      <c r="AI113" s="2">
        <f ca="1">SUMIF('r'!I$4:I$539,$V113,'r'!$D$4:$D$535)</f>
        <v>0</v>
      </c>
      <c r="AJ113" s="2">
        <f ca="1">SUMIF('r'!J$4:J$539,$V113,'r'!$D$4:$D$535)</f>
        <v>0</v>
      </c>
      <c r="AK113" s="2">
        <f ca="1">SUMIF('r'!K$4:K$540,$V113,'r'!$D$4:$D$535)</f>
        <v>0</v>
      </c>
      <c r="AL113" s="2">
        <f ca="1">SUMIF('r'!L$4:L$541,$V113,'r'!$D$4:$D$535)</f>
        <v>0</v>
      </c>
      <c r="AM113" s="2"/>
      <c r="AN113" s="2"/>
      <c r="AO113" s="2"/>
      <c r="AP113" s="2"/>
    </row>
    <row r="114" spans="8:42" ht="12.75" customHeight="1" x14ac:dyDescent="0.2">
      <c r="H114" s="18"/>
      <c r="I114" s="18"/>
      <c r="J114" s="18"/>
      <c r="K114" s="18"/>
      <c r="L114" s="18"/>
      <c r="M114" s="18"/>
      <c r="N114" s="18"/>
      <c r="O114" s="18"/>
      <c r="P114" s="18"/>
      <c r="Q114" s="10"/>
      <c r="R114" s="10"/>
      <c r="S114" s="10"/>
      <c r="T114" s="2"/>
      <c r="U114" s="2"/>
      <c r="V114" s="77" t="s">
        <v>41</v>
      </c>
      <c r="W114" s="32">
        <f>SUMIF('r'!$F$4:$F$535,$V114,'r'!$C$4:$C$535)</f>
        <v>66</v>
      </c>
      <c r="X114" s="30">
        <f>SUMIF('r'!$F$4:$F$535,$V114,'r'!$D$4:$D$535)</f>
        <v>145</v>
      </c>
      <c r="Y114" s="31">
        <f t="shared" ref="Y114:Y130" si="70">X114-W114</f>
        <v>79</v>
      </c>
      <c r="Z114" s="32"/>
      <c r="AA114" s="30" t="s">
        <v>162</v>
      </c>
      <c r="AB114" s="43"/>
      <c r="AC114" s="43"/>
      <c r="AD114" s="43"/>
      <c r="AE114" s="43"/>
      <c r="AF114" s="43"/>
      <c r="AG114" s="33"/>
      <c r="AH114" s="43"/>
      <c r="AI114" s="43"/>
      <c r="AJ114" s="43"/>
      <c r="AK114" s="43"/>
      <c r="AL114" s="30"/>
      <c r="AM114" s="30"/>
      <c r="AN114" s="30"/>
      <c r="AO114" s="44"/>
      <c r="AP114" s="26"/>
    </row>
    <row r="115" spans="8:42" ht="12.75" customHeight="1" x14ac:dyDescent="0.2">
      <c r="H115" s="18"/>
      <c r="I115" s="18"/>
      <c r="J115" s="18"/>
      <c r="K115" s="18"/>
      <c r="L115" s="18"/>
      <c r="M115" s="18"/>
      <c r="N115" s="18"/>
      <c r="O115" s="1"/>
      <c r="P115" s="18"/>
      <c r="Q115" s="10"/>
      <c r="R115" s="10"/>
      <c r="S115" s="10"/>
      <c r="T115" s="2"/>
      <c r="U115" s="2"/>
      <c r="V115" s="78" t="s">
        <v>189</v>
      </c>
      <c r="W115" s="25">
        <f>SUMIF('r'!$F$4:$F$535,$V115,'r'!$C$4:$C$535)</f>
        <v>11</v>
      </c>
      <c r="X115" s="23">
        <f>SUMIF('r'!$F$4:$F$535,$V115,'r'!$D$4:$D$535)</f>
        <v>25</v>
      </c>
      <c r="Y115" s="24">
        <f t="shared" si="70"/>
        <v>14</v>
      </c>
      <c r="Z115" s="25"/>
      <c r="AA115" s="54" t="s">
        <v>185</v>
      </c>
      <c r="AB115" s="26"/>
      <c r="AC115" s="26"/>
      <c r="AD115" s="26"/>
      <c r="AE115" s="26"/>
      <c r="AF115" s="26"/>
      <c r="AG115" s="27"/>
      <c r="AH115" s="26"/>
      <c r="AI115" s="26"/>
      <c r="AJ115" s="26"/>
      <c r="AK115" s="26"/>
      <c r="AL115" s="23"/>
      <c r="AM115" s="23"/>
      <c r="AN115" s="23"/>
      <c r="AO115" s="46"/>
      <c r="AP115" s="26"/>
    </row>
    <row r="116" spans="8:42" ht="12.75" customHeight="1" x14ac:dyDescent="0.2">
      <c r="H116" s="18"/>
      <c r="I116" s="18"/>
      <c r="J116" s="18"/>
      <c r="K116" s="18"/>
      <c r="L116" s="18"/>
      <c r="M116" s="18"/>
      <c r="N116" s="7"/>
      <c r="O116" s="1"/>
      <c r="P116" s="18"/>
      <c r="Q116" s="10"/>
      <c r="R116" s="10"/>
      <c r="S116" s="10"/>
      <c r="T116" s="2"/>
      <c r="U116" s="2"/>
      <c r="V116" s="78" t="s">
        <v>67</v>
      </c>
      <c r="W116" s="25">
        <f>SUMIF('r'!$F$4:$F$535,$V116,'r'!$C$4:$C$535)</f>
        <v>0</v>
      </c>
      <c r="X116" s="23">
        <f>SUMIF('r'!$F$4:$F$535,$V116,'r'!$D$4:$D$535)</f>
        <v>0</v>
      </c>
      <c r="Y116" s="24">
        <f t="shared" si="70"/>
        <v>0</v>
      </c>
      <c r="Z116" s="25"/>
      <c r="AA116" s="102" t="s">
        <v>515</v>
      </c>
      <c r="AB116" s="26"/>
      <c r="AC116" s="26"/>
      <c r="AD116" s="26"/>
      <c r="AE116" s="26"/>
      <c r="AF116" s="26"/>
      <c r="AG116" s="27"/>
      <c r="AH116" s="26"/>
      <c r="AI116" s="26"/>
      <c r="AJ116" s="26"/>
      <c r="AK116" s="26"/>
      <c r="AL116" s="23"/>
      <c r="AM116" s="23"/>
      <c r="AN116" s="23"/>
      <c r="AO116" s="46"/>
      <c r="AP116" s="26"/>
    </row>
    <row r="117" spans="8:42" ht="12.75" customHeight="1" x14ac:dyDescent="0.2">
      <c r="H117" s="18"/>
      <c r="I117" s="18"/>
      <c r="J117" s="18"/>
      <c r="K117" s="18"/>
      <c r="L117" s="18"/>
      <c r="M117" s="18"/>
      <c r="N117" s="7"/>
      <c r="O117" s="1"/>
      <c r="P117" s="18"/>
      <c r="Q117" s="10"/>
      <c r="R117" s="10"/>
      <c r="S117" s="10"/>
      <c r="T117" s="2"/>
      <c r="U117" s="2"/>
      <c r="V117" s="78" t="s">
        <v>315</v>
      </c>
      <c r="W117" s="25">
        <f>SUMIF('r'!$F$4:$F$535,$V117,'r'!$C$4:$C$535)</f>
        <v>0</v>
      </c>
      <c r="X117" s="23">
        <f>SUMIF('r'!$F$4:$F$535,$V117,'r'!$D$4:$D$535)</f>
        <v>0</v>
      </c>
      <c r="Y117" s="24">
        <f t="shared" si="70"/>
        <v>0</v>
      </c>
      <c r="Z117" s="25"/>
      <c r="AA117" s="102" t="s">
        <v>312</v>
      </c>
      <c r="AB117" s="26"/>
      <c r="AC117" s="26"/>
      <c r="AD117" s="26"/>
      <c r="AE117" s="26"/>
      <c r="AF117" s="26"/>
      <c r="AG117" s="27"/>
      <c r="AH117" s="26"/>
      <c r="AI117" s="26"/>
      <c r="AJ117" s="26"/>
      <c r="AK117" s="26"/>
      <c r="AL117" s="23"/>
      <c r="AM117" s="23"/>
      <c r="AN117" s="23"/>
      <c r="AO117" s="46"/>
      <c r="AP117" s="26"/>
    </row>
    <row r="118" spans="8:42" ht="12.75" customHeight="1" x14ac:dyDescent="0.2">
      <c r="H118" s="18"/>
      <c r="I118" s="18"/>
      <c r="J118" s="18"/>
      <c r="K118" s="18"/>
      <c r="L118" s="18"/>
      <c r="M118" s="18"/>
      <c r="N118" s="7"/>
      <c r="O118" s="1"/>
      <c r="P118" s="18"/>
      <c r="Q118" s="10"/>
      <c r="R118" s="10"/>
      <c r="S118" s="10"/>
      <c r="T118" s="2"/>
      <c r="U118" s="2"/>
      <c r="V118" s="78" t="s">
        <v>43</v>
      </c>
      <c r="W118" s="25">
        <f>SUMIF('r'!$F$4:$F$535,$V118,'r'!$C$4:$C$535)</f>
        <v>82</v>
      </c>
      <c r="X118" s="23">
        <f>SUMIF('r'!$F$4:$F$535,$V118,'r'!$D$4:$D$535)</f>
        <v>300</v>
      </c>
      <c r="Y118" s="24">
        <f t="shared" si="70"/>
        <v>218</v>
      </c>
      <c r="Z118" s="25"/>
      <c r="AA118" s="23" t="s">
        <v>151</v>
      </c>
      <c r="AB118" s="26"/>
      <c r="AC118" s="26"/>
      <c r="AD118" s="26"/>
      <c r="AE118" s="26"/>
      <c r="AF118" s="26"/>
      <c r="AG118" s="27"/>
      <c r="AH118" s="26"/>
      <c r="AI118" s="26"/>
      <c r="AJ118" s="26"/>
      <c r="AK118" s="26"/>
      <c r="AL118" s="23"/>
      <c r="AM118" s="23"/>
      <c r="AN118" s="23"/>
      <c r="AO118" s="46"/>
      <c r="AP118" s="26"/>
    </row>
    <row r="119" spans="8:42" ht="12.75" customHeight="1" x14ac:dyDescent="0.2">
      <c r="H119" s="18"/>
      <c r="I119" s="18"/>
      <c r="J119" s="18"/>
      <c r="K119" s="18"/>
      <c r="L119" s="18"/>
      <c r="M119" s="18"/>
      <c r="N119" s="7"/>
      <c r="O119" s="1"/>
      <c r="P119" s="18"/>
      <c r="Q119" s="10"/>
      <c r="R119" s="10"/>
      <c r="S119" s="10"/>
      <c r="T119" s="2"/>
      <c r="U119" s="2"/>
      <c r="V119" s="78" t="s">
        <v>44</v>
      </c>
      <c r="W119" s="25">
        <f>SUMIF('r'!$F$4:$F$535,$V119,'r'!$C$4:$C$535)</f>
        <v>52</v>
      </c>
      <c r="X119" s="23">
        <f>SUMIF('r'!$F$4:$F$535,$V119,'r'!$D$4:$D$535)</f>
        <v>213</v>
      </c>
      <c r="Y119" s="24">
        <f t="shared" si="70"/>
        <v>161</v>
      </c>
      <c r="Z119" s="25"/>
      <c r="AA119" s="23" t="s">
        <v>113</v>
      </c>
      <c r="AB119" s="26"/>
      <c r="AC119" s="26"/>
      <c r="AD119" s="26"/>
      <c r="AE119" s="26"/>
      <c r="AF119" s="26"/>
      <c r="AG119" s="27"/>
      <c r="AH119" s="26"/>
      <c r="AI119" s="26"/>
      <c r="AJ119" s="26"/>
      <c r="AK119" s="26"/>
      <c r="AL119" s="23"/>
      <c r="AM119" s="23"/>
      <c r="AN119" s="23"/>
      <c r="AO119" s="46"/>
      <c r="AP119" s="26"/>
    </row>
    <row r="120" spans="8:42" ht="12.75" customHeight="1" x14ac:dyDescent="0.2">
      <c r="H120" s="18"/>
      <c r="I120" s="18"/>
      <c r="J120" s="18"/>
      <c r="K120" s="18"/>
      <c r="L120" s="18"/>
      <c r="M120" s="18"/>
      <c r="N120" s="7"/>
      <c r="O120" s="1"/>
      <c r="P120" s="18"/>
      <c r="Q120" s="10"/>
      <c r="R120" s="10"/>
      <c r="S120" s="10"/>
      <c r="T120" s="2"/>
      <c r="U120" s="2"/>
      <c r="V120" s="78" t="s">
        <v>518</v>
      </c>
      <c r="W120" s="25">
        <f>SUMIF('r'!$F$4:$F$535,$V120,'r'!$C$4:$C$535)</f>
        <v>0</v>
      </c>
      <c r="X120" s="23">
        <f>SUMIF('r'!$F$4:$F$535,$V120,'r'!$D$4:$D$535)</f>
        <v>0</v>
      </c>
      <c r="Y120" s="24">
        <f t="shared" si="70"/>
        <v>0</v>
      </c>
      <c r="Z120" s="25"/>
      <c r="AA120" s="102" t="s">
        <v>519</v>
      </c>
      <c r="AB120" s="26"/>
      <c r="AC120" s="26"/>
      <c r="AD120" s="26"/>
      <c r="AE120" s="26"/>
      <c r="AF120" s="26"/>
      <c r="AG120" s="27"/>
      <c r="AH120" s="26"/>
      <c r="AI120" s="26"/>
      <c r="AJ120" s="26"/>
      <c r="AK120" s="26"/>
      <c r="AL120" s="23"/>
      <c r="AM120" s="23"/>
      <c r="AN120" s="23"/>
      <c r="AO120" s="46"/>
      <c r="AP120" s="26"/>
    </row>
    <row r="121" spans="8:42" ht="12.75" customHeight="1" x14ac:dyDescent="0.2">
      <c r="H121" s="18"/>
      <c r="I121" s="18"/>
      <c r="J121" s="18"/>
      <c r="K121" s="18"/>
      <c r="L121" s="18"/>
      <c r="M121" s="18"/>
      <c r="N121" s="7"/>
      <c r="O121" s="1"/>
      <c r="P121" s="18"/>
      <c r="Q121" s="10"/>
      <c r="R121" s="10"/>
      <c r="S121" s="10"/>
      <c r="T121" s="2"/>
      <c r="U121" s="2"/>
      <c r="V121" s="78" t="s">
        <v>509</v>
      </c>
      <c r="W121" s="25">
        <f>SUMIF('r'!$F$4:$F$535,$V121,'r'!$C$4:$C$535)</f>
        <v>46</v>
      </c>
      <c r="X121" s="23">
        <f>SUMIF('r'!$F$4:$F$535,$V121,'r'!$D$4:$D$535)</f>
        <v>131</v>
      </c>
      <c r="Y121" s="24">
        <f t="shared" si="70"/>
        <v>85</v>
      </c>
      <c r="Z121" s="25"/>
      <c r="AA121" s="23" t="s">
        <v>130</v>
      </c>
      <c r="AB121" s="26"/>
      <c r="AC121" s="26"/>
      <c r="AD121" s="26"/>
      <c r="AE121" s="26"/>
      <c r="AF121" s="26"/>
      <c r="AG121" s="27"/>
      <c r="AH121" s="26"/>
      <c r="AI121" s="26"/>
      <c r="AJ121" s="26"/>
      <c r="AK121" s="26"/>
      <c r="AL121" s="23"/>
      <c r="AM121" s="23"/>
      <c r="AN121" s="23"/>
      <c r="AO121" s="46"/>
      <c r="AP121" s="26"/>
    </row>
    <row r="122" spans="8:42" ht="12.75" customHeight="1" x14ac:dyDescent="0.2">
      <c r="H122" s="18"/>
      <c r="I122" s="18"/>
      <c r="J122" s="18"/>
      <c r="K122" s="18"/>
      <c r="L122" s="18"/>
      <c r="M122" s="18"/>
      <c r="N122" s="7"/>
      <c r="O122" s="1"/>
      <c r="P122" s="18"/>
      <c r="Q122" s="10"/>
      <c r="R122" s="10"/>
      <c r="S122" s="10"/>
      <c r="T122" s="2"/>
      <c r="U122" s="2"/>
      <c r="V122" s="78" t="s">
        <v>520</v>
      </c>
      <c r="W122" s="25">
        <f>SUMIF('r'!$F$4:$F$535,$V122,'r'!$C$4:$C$535)</f>
        <v>8</v>
      </c>
      <c r="X122" s="23">
        <f>SUMIF('r'!$F$4:$F$535,$V122,'r'!$D$4:$D$535)</f>
        <v>16</v>
      </c>
      <c r="Y122" s="24">
        <f t="shared" si="70"/>
        <v>8</v>
      </c>
      <c r="Z122" s="25"/>
      <c r="AA122" s="102" t="s">
        <v>529</v>
      </c>
      <c r="AB122" s="26"/>
      <c r="AC122" s="26"/>
      <c r="AD122" s="26"/>
      <c r="AE122" s="26"/>
      <c r="AF122" s="26"/>
      <c r="AG122" s="27"/>
      <c r="AH122" s="26"/>
      <c r="AI122" s="26"/>
      <c r="AJ122" s="26"/>
      <c r="AK122" s="26"/>
      <c r="AL122" s="23"/>
      <c r="AM122" s="23"/>
      <c r="AN122" s="23"/>
      <c r="AO122" s="46"/>
      <c r="AP122" s="26"/>
    </row>
    <row r="123" spans="8:42" ht="12.75" customHeight="1" x14ac:dyDescent="0.2">
      <c r="H123" s="18"/>
      <c r="I123" s="18"/>
      <c r="J123" s="18"/>
      <c r="K123" s="18"/>
      <c r="L123" s="18"/>
      <c r="M123" s="18"/>
      <c r="N123" s="7"/>
      <c r="O123" s="1"/>
      <c r="P123" s="18"/>
      <c r="Q123" s="10"/>
      <c r="R123" s="10"/>
      <c r="S123" s="10"/>
      <c r="T123" s="2"/>
      <c r="U123" s="2"/>
      <c r="V123" s="78" t="s">
        <v>45</v>
      </c>
      <c r="W123" s="25">
        <f>SUMIF('r'!$F$4:$F$535,$V123,'r'!$C$4:$C$535)</f>
        <v>19</v>
      </c>
      <c r="X123" s="23">
        <f>SUMIF('r'!$F$4:$F$535,$V123,'r'!$D$4:$D$535)</f>
        <v>126</v>
      </c>
      <c r="Y123" s="24">
        <f t="shared" si="70"/>
        <v>107</v>
      </c>
      <c r="Z123" s="25"/>
      <c r="AA123" s="23" t="s">
        <v>112</v>
      </c>
      <c r="AB123" s="26"/>
      <c r="AC123" s="26"/>
      <c r="AD123" s="26"/>
      <c r="AE123" s="26"/>
      <c r="AF123" s="26"/>
      <c r="AG123" s="27"/>
      <c r="AH123" s="26"/>
      <c r="AI123" s="26"/>
      <c r="AJ123" s="26"/>
      <c r="AK123" s="26"/>
      <c r="AL123" s="23"/>
      <c r="AM123" s="23"/>
      <c r="AN123" s="23"/>
      <c r="AO123" s="46"/>
      <c r="AP123" s="26"/>
    </row>
    <row r="124" spans="8:42" ht="12.75" customHeight="1" x14ac:dyDescent="0.2">
      <c r="H124" s="18"/>
      <c r="I124" s="18"/>
      <c r="J124" s="18"/>
      <c r="K124" s="18"/>
      <c r="L124" s="18"/>
      <c r="M124" s="18"/>
      <c r="N124" s="7"/>
      <c r="O124" s="1"/>
      <c r="P124" s="18"/>
      <c r="Q124" s="10"/>
      <c r="R124" s="10"/>
      <c r="S124" s="10"/>
      <c r="T124" s="2"/>
      <c r="U124" s="2"/>
      <c r="V124" s="78" t="s">
        <v>106</v>
      </c>
      <c r="W124" s="25">
        <f>SUMIF('r'!$F$4:$F$535,$V124,'r'!$C$4:$C$535)</f>
        <v>0</v>
      </c>
      <c r="X124" s="23">
        <f>SUMIF('r'!$F$4:$F$535,$V124,'r'!$D$4:$D$535)</f>
        <v>0</v>
      </c>
      <c r="Y124" s="24">
        <f t="shared" si="70"/>
        <v>0</v>
      </c>
      <c r="Z124" s="25"/>
      <c r="AA124" s="23" t="s">
        <v>163</v>
      </c>
      <c r="AB124" s="26"/>
      <c r="AC124" s="26"/>
      <c r="AD124" s="26"/>
      <c r="AE124" s="26"/>
      <c r="AF124" s="26"/>
      <c r="AG124" s="27"/>
      <c r="AH124" s="26"/>
      <c r="AI124" s="26"/>
      <c r="AJ124" s="26"/>
      <c r="AK124" s="26"/>
      <c r="AL124" s="23"/>
      <c r="AM124" s="23"/>
      <c r="AN124" s="23"/>
      <c r="AO124" s="46"/>
      <c r="AP124" s="26"/>
    </row>
    <row r="125" spans="8:42" ht="12.75" customHeight="1" x14ac:dyDescent="0.2">
      <c r="H125" s="18"/>
      <c r="I125" s="18"/>
      <c r="J125" s="18"/>
      <c r="K125" s="18"/>
      <c r="L125" s="18"/>
      <c r="M125" s="18"/>
      <c r="N125" s="7"/>
      <c r="O125" s="1"/>
      <c r="P125" s="18"/>
      <c r="Q125" s="10"/>
      <c r="R125" s="10"/>
      <c r="S125" s="10"/>
      <c r="T125" s="2"/>
      <c r="U125" s="2"/>
      <c r="V125" s="78" t="s">
        <v>42</v>
      </c>
      <c r="W125" s="25">
        <f>SUMIF('r'!$F$4:$F$535,$V125,'r'!$C$4:$C$535)</f>
        <v>64</v>
      </c>
      <c r="X125" s="23">
        <f>SUMIF('r'!$F$4:$F$535,$V125,'r'!$D$4:$D$535)</f>
        <v>83</v>
      </c>
      <c r="Y125" s="24">
        <f t="shared" si="70"/>
        <v>19</v>
      </c>
      <c r="Z125" s="25"/>
      <c r="AA125" s="23" t="s">
        <v>111</v>
      </c>
      <c r="AB125" s="26"/>
      <c r="AC125" s="26"/>
      <c r="AD125" s="26"/>
      <c r="AE125" s="26"/>
      <c r="AF125" s="26"/>
      <c r="AG125" s="27"/>
      <c r="AH125" s="26"/>
      <c r="AI125" s="26"/>
      <c r="AJ125" s="26"/>
      <c r="AK125" s="26"/>
      <c r="AL125" s="23"/>
      <c r="AM125" s="23"/>
      <c r="AN125" s="23"/>
      <c r="AO125" s="46"/>
      <c r="AP125" s="26"/>
    </row>
    <row r="126" spans="8:42" ht="12.75" customHeight="1" x14ac:dyDescent="0.2">
      <c r="H126" s="18"/>
      <c r="I126" s="18"/>
      <c r="J126" s="18"/>
      <c r="K126" s="18"/>
      <c r="L126" s="18"/>
      <c r="M126" s="18"/>
      <c r="N126" s="7"/>
      <c r="O126" s="1"/>
      <c r="P126" s="18"/>
      <c r="Q126" s="10"/>
      <c r="R126" s="10"/>
      <c r="S126" s="10"/>
      <c r="T126" s="2"/>
      <c r="U126" s="2"/>
      <c r="V126" s="78" t="s">
        <v>497</v>
      </c>
      <c r="W126" s="25">
        <f>SUMIF('r'!$F$4:$F$535,$V126,'r'!$C$4:$C$535)</f>
        <v>0</v>
      </c>
      <c r="X126" s="23">
        <f>SUMIF('r'!$F$4:$F$535,$V126,'r'!$D$4:$D$535)</f>
        <v>0</v>
      </c>
      <c r="Y126" s="24">
        <f t="shared" si="70"/>
        <v>0</v>
      </c>
      <c r="Z126" s="25"/>
      <c r="AA126" s="26" t="s">
        <v>498</v>
      </c>
      <c r="AB126" s="26"/>
      <c r="AC126" s="26"/>
      <c r="AD126" s="26"/>
      <c r="AE126" s="26"/>
      <c r="AF126" s="26"/>
      <c r="AG126" s="27"/>
      <c r="AH126" s="26"/>
      <c r="AI126" s="26"/>
      <c r="AJ126" s="26"/>
      <c r="AK126" s="26"/>
      <c r="AL126" s="23"/>
      <c r="AM126" s="23"/>
      <c r="AN126" s="23"/>
      <c r="AO126" s="46"/>
      <c r="AP126" s="26"/>
    </row>
    <row r="127" spans="8:42" ht="12.75" customHeight="1" x14ac:dyDescent="0.2">
      <c r="H127" s="18"/>
      <c r="I127" s="18"/>
      <c r="J127" s="18"/>
      <c r="K127" s="18"/>
      <c r="L127" s="18"/>
      <c r="M127" s="18"/>
      <c r="N127" s="7"/>
      <c r="O127" s="1"/>
      <c r="P127" s="18"/>
      <c r="Q127" s="10"/>
      <c r="R127" s="10"/>
      <c r="S127" s="10"/>
      <c r="T127" s="2"/>
      <c r="U127" s="2"/>
      <c r="V127" s="78" t="s">
        <v>65</v>
      </c>
      <c r="W127" s="25">
        <f>SUMIF('r'!$F$4:$F$535,$V127,'r'!$C$4:$C$535)</f>
        <v>5</v>
      </c>
      <c r="X127" s="23">
        <f>SUMIF('r'!$F$4:$F$535,$V127,'r'!$D$4:$D$535)</f>
        <v>7</v>
      </c>
      <c r="Y127" s="24">
        <f t="shared" si="70"/>
        <v>2</v>
      </c>
      <c r="Z127" s="25"/>
      <c r="AA127" s="23" t="s">
        <v>114</v>
      </c>
      <c r="AB127" s="26"/>
      <c r="AC127" s="26"/>
      <c r="AD127" s="26"/>
      <c r="AE127" s="26"/>
      <c r="AF127" s="26"/>
      <c r="AG127" s="27"/>
      <c r="AH127" s="26"/>
      <c r="AI127" s="26"/>
      <c r="AJ127" s="26"/>
      <c r="AK127" s="26"/>
      <c r="AL127" s="23"/>
      <c r="AM127" s="23"/>
      <c r="AN127" s="23"/>
      <c r="AO127" s="46"/>
      <c r="AP127" s="26"/>
    </row>
    <row r="128" spans="8:42" ht="12.75" customHeight="1" x14ac:dyDescent="0.2">
      <c r="H128" s="18"/>
      <c r="I128" s="18"/>
      <c r="J128" s="18"/>
      <c r="K128" s="18"/>
      <c r="L128" s="18"/>
      <c r="M128" s="18"/>
      <c r="N128" s="7"/>
      <c r="O128" s="1"/>
      <c r="P128" s="18"/>
      <c r="Q128" s="10"/>
      <c r="R128" s="10"/>
      <c r="S128" s="10"/>
      <c r="T128" s="2"/>
      <c r="U128" s="2"/>
      <c r="V128" s="78" t="s">
        <v>521</v>
      </c>
      <c r="W128" s="25">
        <f>SUMIF('r'!$F$4:$F$535,$V128,'r'!$C$4:$C$535)</f>
        <v>0</v>
      </c>
      <c r="X128" s="23">
        <f>SUMIF('r'!$F$4:$F$535,$V128,'r'!$D$4:$D$535)</f>
        <v>0</v>
      </c>
      <c r="Y128" s="24">
        <f t="shared" si="70"/>
        <v>0</v>
      </c>
      <c r="Z128" s="25"/>
      <c r="AA128" s="102" t="s">
        <v>521</v>
      </c>
      <c r="AB128" s="26"/>
      <c r="AC128" s="26"/>
      <c r="AD128" s="26"/>
      <c r="AE128" s="26"/>
      <c r="AF128" s="26"/>
      <c r="AG128" s="27"/>
      <c r="AH128" s="26"/>
      <c r="AI128" s="26"/>
      <c r="AJ128" s="26"/>
      <c r="AK128" s="26"/>
      <c r="AL128" s="23"/>
      <c r="AM128" s="23"/>
      <c r="AN128" s="23"/>
      <c r="AO128" s="46"/>
      <c r="AP128" s="26"/>
    </row>
    <row r="129" spans="8:42" ht="12.75" customHeight="1" x14ac:dyDescent="0.2">
      <c r="H129" s="18"/>
      <c r="I129" s="18"/>
      <c r="J129" s="18"/>
      <c r="K129" s="18"/>
      <c r="L129" s="18"/>
      <c r="M129" s="18"/>
      <c r="N129" s="7"/>
      <c r="O129" s="1"/>
      <c r="P129" s="18"/>
      <c r="Q129" s="10"/>
      <c r="R129" s="10"/>
      <c r="S129" s="16"/>
      <c r="T129" s="3"/>
      <c r="U129" s="3"/>
      <c r="V129" s="78" t="s">
        <v>105</v>
      </c>
      <c r="W129" s="25">
        <f>SUMIF('r'!$F$4:$F$535,$V129,'r'!$C$4:$C$535)</f>
        <v>0</v>
      </c>
      <c r="X129" s="23">
        <f>SUMIF('r'!$F$4:$F$535,$V129,'r'!$D$4:$D$535)</f>
        <v>0</v>
      </c>
      <c r="Y129" s="24">
        <f t="shared" si="70"/>
        <v>0</v>
      </c>
      <c r="Z129" s="25"/>
      <c r="AA129" s="102" t="s">
        <v>177</v>
      </c>
      <c r="AB129" s="26"/>
      <c r="AC129" s="26"/>
      <c r="AD129" s="26"/>
      <c r="AE129" s="26"/>
      <c r="AF129" s="26"/>
      <c r="AG129" s="27"/>
      <c r="AH129" s="26"/>
      <c r="AI129" s="26"/>
      <c r="AJ129" s="26"/>
      <c r="AK129" s="26"/>
      <c r="AL129" s="23"/>
      <c r="AM129" s="23"/>
      <c r="AN129" s="23"/>
      <c r="AO129" s="46"/>
      <c r="AP129" s="26"/>
    </row>
    <row r="130" spans="8:42" ht="12.75" customHeight="1" x14ac:dyDescent="0.2">
      <c r="H130" s="18"/>
      <c r="I130" s="18"/>
      <c r="J130" s="18"/>
      <c r="K130" s="18"/>
      <c r="L130" s="18"/>
      <c r="M130" s="18"/>
      <c r="N130" s="18"/>
      <c r="O130" s="1"/>
      <c r="P130" s="18"/>
      <c r="Q130" s="10"/>
      <c r="R130" s="10"/>
      <c r="S130" s="16"/>
      <c r="T130" s="3"/>
      <c r="U130" s="3"/>
      <c r="V130" s="78" t="s">
        <v>301</v>
      </c>
      <c r="W130" s="25">
        <f>SUMIF('r'!$F$4:$F$535,$V130,'r'!$C$4:$C$535)</f>
        <v>0</v>
      </c>
      <c r="X130" s="23">
        <f>SUMIF('r'!$F$4:$F$535,$V130,'r'!$D$4:$D$535)</f>
        <v>0</v>
      </c>
      <c r="Y130" s="24">
        <f t="shared" si="70"/>
        <v>0</v>
      </c>
      <c r="Z130" s="25"/>
      <c r="AA130" s="102" t="s">
        <v>723</v>
      </c>
      <c r="AB130" s="26"/>
      <c r="AC130" s="26"/>
      <c r="AD130" s="26"/>
      <c r="AE130" s="26"/>
      <c r="AF130" s="26"/>
      <c r="AG130" s="27"/>
      <c r="AH130" s="26"/>
      <c r="AI130" s="26"/>
      <c r="AJ130" s="26"/>
      <c r="AK130" s="26"/>
      <c r="AL130" s="23"/>
      <c r="AM130" s="23"/>
      <c r="AN130" s="23"/>
      <c r="AO130" s="46"/>
      <c r="AP130" s="26"/>
    </row>
    <row r="131" spans="8:42" ht="12.75" customHeight="1" x14ac:dyDescent="0.2">
      <c r="H131" s="18"/>
      <c r="I131" s="18"/>
      <c r="J131" s="18"/>
      <c r="K131" s="18"/>
      <c r="L131" s="18"/>
      <c r="M131" s="18"/>
      <c r="N131" s="18"/>
      <c r="O131" s="1"/>
      <c r="P131" s="18"/>
      <c r="Q131" s="10"/>
      <c r="R131" s="10"/>
      <c r="S131" s="16"/>
      <c r="T131" s="3"/>
      <c r="U131" s="3"/>
      <c r="V131" s="78"/>
      <c r="W131" s="25">
        <f>SUMIF('r'!$F$4:$F$535,$V131,'r'!$C$4:$C$535)</f>
        <v>0</v>
      </c>
      <c r="X131" s="23">
        <f>SUMIF('r'!$F$4:$F$535,$V131,'r'!$D$4:$D$535)</f>
        <v>0</v>
      </c>
      <c r="Y131" s="24">
        <f t="shared" ref="Y131:Y136" si="71">X131-W131</f>
        <v>0</v>
      </c>
      <c r="Z131" s="25"/>
      <c r="AA131" s="54"/>
      <c r="AB131" s="26"/>
      <c r="AC131" s="26"/>
      <c r="AD131" s="26"/>
      <c r="AE131" s="26"/>
      <c r="AF131" s="26"/>
      <c r="AG131" s="27"/>
      <c r="AH131" s="26"/>
      <c r="AI131" s="26"/>
      <c r="AJ131" s="26"/>
      <c r="AK131" s="26"/>
      <c r="AL131" s="23"/>
      <c r="AM131" s="23"/>
      <c r="AN131" s="23"/>
      <c r="AO131" s="46"/>
      <c r="AP131" s="26"/>
    </row>
    <row r="132" spans="8:42" ht="12.75" customHeight="1" x14ac:dyDescent="0.2">
      <c r="H132" s="18"/>
      <c r="I132" s="18"/>
      <c r="J132" s="18"/>
      <c r="K132" s="18"/>
      <c r="L132" s="18"/>
      <c r="M132" s="18"/>
      <c r="N132" s="18"/>
      <c r="O132" s="53"/>
      <c r="P132" s="18"/>
      <c r="Q132" s="10"/>
      <c r="R132" s="10"/>
      <c r="S132" s="16"/>
      <c r="T132" s="3"/>
      <c r="U132" s="3"/>
      <c r="V132" s="78"/>
      <c r="W132" s="25">
        <f>SUMIF('r'!$F$4:$F$535,$V132,'r'!$C$4:$C$535)</f>
        <v>0</v>
      </c>
      <c r="X132" s="23">
        <f>SUMIF('r'!$F$4:$F$535,$V132,'r'!$D$4:$D$535)</f>
        <v>0</v>
      </c>
      <c r="Y132" s="24">
        <f t="shared" si="71"/>
        <v>0</v>
      </c>
      <c r="Z132" s="25"/>
      <c r="AA132" s="54"/>
      <c r="AB132" s="26"/>
      <c r="AC132" s="26"/>
      <c r="AD132" s="26"/>
      <c r="AE132" s="26"/>
      <c r="AF132" s="26"/>
      <c r="AG132" s="27"/>
      <c r="AH132" s="26"/>
      <c r="AI132" s="26"/>
      <c r="AJ132" s="26"/>
      <c r="AK132" s="26"/>
      <c r="AL132" s="23"/>
      <c r="AM132" s="23"/>
      <c r="AN132" s="23"/>
      <c r="AO132" s="46"/>
      <c r="AP132" s="26"/>
    </row>
    <row r="133" spans="8:42" ht="12.75" customHeight="1" x14ac:dyDescent="0.2">
      <c r="H133" s="18"/>
      <c r="I133" s="18"/>
      <c r="J133" s="18"/>
      <c r="K133" s="18"/>
      <c r="L133" s="18"/>
      <c r="M133" s="18"/>
      <c r="N133" s="18"/>
      <c r="O133" s="1"/>
      <c r="P133" s="18"/>
      <c r="Q133" s="10"/>
      <c r="R133" s="10"/>
      <c r="S133" s="16"/>
      <c r="T133" s="3"/>
      <c r="U133" s="3"/>
      <c r="V133" s="78"/>
      <c r="W133" s="25">
        <f>SUMIF('r'!$F$4:$F$535,$V133,'r'!$C$4:$C$535)</f>
        <v>0</v>
      </c>
      <c r="X133" s="23">
        <f>SUMIF('r'!$F$4:$F$535,$V133,'r'!$D$4:$D$535)</f>
        <v>0</v>
      </c>
      <c r="Y133" s="24">
        <f t="shared" si="71"/>
        <v>0</v>
      </c>
      <c r="Z133" s="25"/>
      <c r="AA133" s="54"/>
      <c r="AB133" s="26"/>
      <c r="AC133" s="26"/>
      <c r="AD133" s="26"/>
      <c r="AE133" s="26"/>
      <c r="AF133" s="26"/>
      <c r="AG133" s="27"/>
      <c r="AH133" s="26"/>
      <c r="AI133" s="26"/>
      <c r="AJ133" s="26"/>
      <c r="AK133" s="26"/>
      <c r="AL133" s="23"/>
      <c r="AM133" s="23"/>
      <c r="AN133" s="23"/>
      <c r="AO133" s="46"/>
      <c r="AP133" s="26"/>
    </row>
    <row r="134" spans="8:42" ht="12.75" customHeight="1" x14ac:dyDescent="0.2">
      <c r="H134" s="18"/>
      <c r="I134" s="18"/>
      <c r="J134" s="18"/>
      <c r="K134" s="18"/>
      <c r="L134" s="18"/>
      <c r="M134" s="18"/>
      <c r="N134" s="18"/>
      <c r="O134" s="1"/>
      <c r="P134" s="18"/>
      <c r="Q134" s="10"/>
      <c r="R134" s="10"/>
      <c r="S134" s="16"/>
      <c r="T134" s="3"/>
      <c r="U134" s="3"/>
      <c r="V134" s="78"/>
      <c r="W134" s="25">
        <f>SUMIF('r'!$F$4:$F$535,$V134,'r'!$C$4:$C$535)</f>
        <v>0</v>
      </c>
      <c r="X134" s="23">
        <f>SUMIF('r'!$F$4:$F$535,$V134,'r'!$D$4:$D$535)</f>
        <v>0</v>
      </c>
      <c r="Y134" s="24">
        <f t="shared" si="71"/>
        <v>0</v>
      </c>
      <c r="Z134" s="25"/>
      <c r="AA134" s="54"/>
      <c r="AB134" s="26"/>
      <c r="AC134" s="26"/>
      <c r="AD134" s="26"/>
      <c r="AE134" s="26"/>
      <c r="AF134" s="26"/>
      <c r="AG134" s="27"/>
      <c r="AH134" s="26"/>
      <c r="AI134" s="26"/>
      <c r="AJ134" s="26"/>
      <c r="AK134" s="26"/>
      <c r="AL134" s="23"/>
      <c r="AM134" s="23"/>
      <c r="AN134" s="23"/>
      <c r="AO134" s="46"/>
      <c r="AP134" s="26"/>
    </row>
    <row r="135" spans="8:42" ht="12.75" customHeight="1" x14ac:dyDescent="0.2">
      <c r="H135" s="18"/>
      <c r="I135" s="18"/>
      <c r="J135" s="18"/>
      <c r="K135" s="18"/>
      <c r="L135" s="18"/>
      <c r="M135" s="18"/>
      <c r="N135" s="18"/>
      <c r="O135" s="1"/>
      <c r="P135" s="18"/>
      <c r="Q135" s="10"/>
      <c r="R135" s="10"/>
      <c r="S135" s="16"/>
      <c r="T135" s="3"/>
      <c r="U135" s="3"/>
      <c r="V135" s="112"/>
      <c r="W135" s="25">
        <f>SUMIF('r'!$F$4:$F$535,$V135,'r'!$C$4:$C$535)</f>
        <v>0</v>
      </c>
      <c r="X135" s="23">
        <f>SUMIF('r'!$F$4:$F$535,$V135,'r'!$D$4:$D$535)</f>
        <v>0</v>
      </c>
      <c r="Y135" s="24">
        <f t="shared" si="71"/>
        <v>0</v>
      </c>
      <c r="Z135" s="25"/>
      <c r="AA135" s="26"/>
      <c r="AB135" s="26"/>
      <c r="AC135" s="26"/>
      <c r="AD135" s="26"/>
      <c r="AE135" s="26"/>
      <c r="AF135" s="26"/>
      <c r="AG135" s="27"/>
      <c r="AH135" s="26"/>
      <c r="AI135" s="26"/>
      <c r="AJ135" s="26"/>
      <c r="AK135" s="26"/>
      <c r="AL135" s="23"/>
      <c r="AM135" s="23"/>
      <c r="AN135" s="23"/>
      <c r="AO135" s="46"/>
      <c r="AP135" s="26"/>
    </row>
    <row r="136" spans="8:42" ht="12.75" customHeight="1" x14ac:dyDescent="0.2">
      <c r="H136" s="18"/>
      <c r="I136" s="18"/>
      <c r="J136" s="18"/>
      <c r="K136" s="18"/>
      <c r="L136" s="18"/>
      <c r="M136" s="18"/>
      <c r="N136" s="18"/>
      <c r="O136" s="1"/>
      <c r="P136" s="18"/>
      <c r="Q136" s="10"/>
      <c r="R136" s="10"/>
      <c r="S136" s="16"/>
      <c r="T136" s="3"/>
      <c r="U136" s="3"/>
      <c r="V136" s="79"/>
      <c r="W136" s="25">
        <f>SUMIF('r'!$F$4:$F$535,$V136,'r'!$C$4:$C$535)</f>
        <v>0</v>
      </c>
      <c r="X136" s="23">
        <f>SUMIF('r'!$F$4:$F$535,$V136,'r'!$D$4:$D$535)</f>
        <v>0</v>
      </c>
      <c r="Y136" s="24">
        <f t="shared" si="71"/>
        <v>0</v>
      </c>
      <c r="Z136" s="25"/>
      <c r="AA136" s="26"/>
      <c r="AB136" s="26"/>
      <c r="AC136" s="26"/>
      <c r="AD136" s="26"/>
      <c r="AE136" s="26"/>
      <c r="AF136" s="26"/>
      <c r="AG136" s="27"/>
      <c r="AH136" s="26"/>
      <c r="AI136" s="26"/>
      <c r="AJ136" s="26"/>
      <c r="AK136" s="26"/>
      <c r="AL136" s="23"/>
      <c r="AM136" s="23"/>
      <c r="AN136" s="23"/>
      <c r="AO136" s="46"/>
      <c r="AP136" s="26"/>
    </row>
    <row r="137" spans="8:42" ht="12.75" customHeight="1" x14ac:dyDescent="0.2">
      <c r="H137" s="18"/>
      <c r="I137" s="18"/>
      <c r="J137" s="18"/>
      <c r="K137" s="18"/>
      <c r="L137" s="18"/>
      <c r="M137" s="18"/>
      <c r="N137" s="18"/>
      <c r="O137" s="1"/>
      <c r="P137" s="18"/>
      <c r="Q137" s="10"/>
      <c r="R137" s="10"/>
      <c r="S137" s="16"/>
      <c r="T137" s="3"/>
      <c r="U137" s="3"/>
      <c r="V137" s="45" t="s">
        <v>20</v>
      </c>
      <c r="W137" s="25">
        <f>SUM(W114:W136)</f>
        <v>353</v>
      </c>
      <c r="X137" s="23">
        <f>SUM(X114:X136)</f>
        <v>1046</v>
      </c>
      <c r="Y137" s="24">
        <f>SUM(Y114:Y136)</f>
        <v>693</v>
      </c>
      <c r="Z137" s="25"/>
      <c r="AA137" s="25"/>
      <c r="AB137" s="26"/>
      <c r="AC137" s="26"/>
      <c r="AD137" s="26"/>
      <c r="AE137" s="26"/>
      <c r="AF137" s="26"/>
      <c r="AG137" s="27"/>
      <c r="AH137" s="26"/>
      <c r="AI137" s="26"/>
      <c r="AJ137" s="26"/>
      <c r="AK137" s="26"/>
      <c r="AL137" s="23"/>
      <c r="AM137" s="23"/>
      <c r="AN137" s="23"/>
      <c r="AO137" s="46"/>
      <c r="AP137" s="26"/>
    </row>
    <row r="138" spans="8:42" ht="12.75" customHeight="1" x14ac:dyDescent="0.2">
      <c r="H138" s="18"/>
      <c r="I138" s="18"/>
      <c r="J138" s="18"/>
      <c r="K138" s="18"/>
      <c r="L138" s="18"/>
      <c r="M138" s="18"/>
      <c r="N138" s="18"/>
      <c r="O138" s="1"/>
      <c r="P138" s="18"/>
      <c r="Q138" s="10"/>
      <c r="R138" s="10"/>
      <c r="S138" s="16"/>
      <c r="T138" s="3"/>
      <c r="U138" s="3"/>
      <c r="V138" s="45"/>
      <c r="W138" s="23"/>
      <c r="X138" s="23"/>
      <c r="Y138" s="24"/>
      <c r="Z138" s="25">
        <f>SUMIF('r'!$F$4:$F$535,$V138,'r'!$C$4:$C$535)</f>
        <v>0</v>
      </c>
      <c r="AA138" s="26"/>
      <c r="AB138" s="26"/>
      <c r="AC138" s="26"/>
      <c r="AD138" s="26"/>
      <c r="AE138" s="26"/>
      <c r="AF138" s="26"/>
      <c r="AG138" s="27">
        <f>SUMIF('r'!$F$4:$F$535,$V138,'r'!$D$4:$D$535)</f>
        <v>0</v>
      </c>
      <c r="AH138" s="26"/>
      <c r="AI138" s="26"/>
      <c r="AJ138" s="26"/>
      <c r="AK138" s="26"/>
      <c r="AL138" s="23"/>
      <c r="AM138" s="23"/>
      <c r="AN138" s="23"/>
      <c r="AO138" s="46"/>
      <c r="AP138" s="26"/>
    </row>
    <row r="139" spans="8:42" ht="12.75" customHeight="1" thickBot="1" x14ac:dyDescent="0.25">
      <c r="H139" s="18"/>
      <c r="I139" s="18"/>
      <c r="J139" s="18"/>
      <c r="K139" s="18"/>
      <c r="L139" s="18"/>
      <c r="M139" s="18"/>
      <c r="N139" s="18"/>
      <c r="O139" s="1"/>
      <c r="P139" s="18"/>
      <c r="Q139" s="10"/>
      <c r="R139" s="10"/>
      <c r="S139" s="3" t="s">
        <v>33</v>
      </c>
      <c r="T139" s="3"/>
      <c r="U139" s="3"/>
      <c r="V139" s="47" t="s">
        <v>21</v>
      </c>
      <c r="W139" s="70">
        <f>W137-Z$2-Z113</f>
        <v>0</v>
      </c>
      <c r="X139" s="70">
        <f ca="1">X137-X$2-X112-X113</f>
        <v>0</v>
      </c>
      <c r="Y139" s="70">
        <f ca="1">Y137-Y$2-Y112-Y113</f>
        <v>0</v>
      </c>
      <c r="Z139" s="40"/>
      <c r="AA139" s="40"/>
      <c r="AB139" s="40"/>
      <c r="AC139" s="40"/>
      <c r="AD139" s="40"/>
      <c r="AE139" s="40"/>
      <c r="AF139" s="40"/>
      <c r="AG139" s="40"/>
      <c r="AH139" s="48"/>
      <c r="AI139" s="48"/>
      <c r="AJ139" s="48"/>
      <c r="AK139" s="48"/>
      <c r="AL139" s="38"/>
      <c r="AM139" s="38"/>
      <c r="AN139" s="38"/>
      <c r="AO139" s="49"/>
      <c r="AP139" s="26"/>
    </row>
    <row r="140" spans="8:42" ht="12.75" customHeight="1" thickBot="1" x14ac:dyDescent="0.25">
      <c r="H140" s="18"/>
      <c r="I140" s="18"/>
      <c r="J140" s="18"/>
      <c r="K140" s="18"/>
      <c r="L140" s="18"/>
      <c r="M140" s="18"/>
      <c r="N140" s="18"/>
      <c r="O140" s="1"/>
      <c r="P140" s="18"/>
      <c r="Q140" s="10"/>
      <c r="R140" s="10"/>
      <c r="S140" s="3" t="s">
        <v>178</v>
      </c>
      <c r="T140" s="3"/>
      <c r="U140" s="3"/>
      <c r="V140" s="68"/>
      <c r="W140" s="2"/>
      <c r="X140" s="2"/>
      <c r="Y140" s="11"/>
      <c r="Z140" s="10"/>
      <c r="AA140" s="60"/>
      <c r="AG140" s="12"/>
      <c r="AI140" s="26"/>
      <c r="AJ140" s="2">
        <f ca="1">SUMIF($Q$3:$Q$112,$Q141,AJ$3:AJ$112)</f>
        <v>0</v>
      </c>
      <c r="AL140" s="2"/>
      <c r="AM140" s="2"/>
      <c r="AN140" s="2"/>
    </row>
    <row r="141" spans="8:42" ht="12.75" customHeight="1" x14ac:dyDescent="0.2">
      <c r="H141" s="18"/>
      <c r="I141" s="18"/>
      <c r="J141" s="18"/>
      <c r="K141" s="18"/>
      <c r="L141" s="18"/>
      <c r="M141" s="18"/>
      <c r="N141" s="18"/>
      <c r="O141" s="1"/>
      <c r="P141" s="18"/>
      <c r="Q141" s="113" t="s">
        <v>93</v>
      </c>
      <c r="R141" s="30"/>
      <c r="S141" s="30">
        <f ca="1">SUMIF($Q$3:$Q$112,$Q141,AO$3:AO$112)-Y141</f>
        <v>16</v>
      </c>
      <c r="T141" s="50"/>
      <c r="U141" s="50"/>
      <c r="V141" s="23" t="str">
        <f>VLOOKUP(Q141,Q$3:V$165,6,FALSE)</f>
        <v>elephant</v>
      </c>
      <c r="W141" s="30">
        <f t="shared" ref="W141:Z144" ca="1" si="72">SUMIF($Q$3:$Q$112,$Q141,W$3:W$112)</f>
        <v>70</v>
      </c>
      <c r="X141" s="30">
        <f t="shared" ca="1" si="72"/>
        <v>111</v>
      </c>
      <c r="Y141" s="31">
        <f t="shared" ca="1" si="72"/>
        <v>41</v>
      </c>
      <c r="Z141" s="32">
        <f t="shared" si="72"/>
        <v>70</v>
      </c>
      <c r="AA141" s="86"/>
      <c r="AB141" s="83"/>
      <c r="AC141" s="84"/>
      <c r="AD141" s="83"/>
      <c r="AE141" s="83"/>
      <c r="AF141" s="84"/>
      <c r="AG141" s="85"/>
      <c r="AH141" s="84"/>
      <c r="AI141" s="84"/>
      <c r="AJ141" s="84"/>
      <c r="AK141" s="83"/>
      <c r="AL141" s="84"/>
      <c r="AM141" s="84"/>
      <c r="AN141" s="84"/>
      <c r="AO141" s="44"/>
      <c r="AP141" s="26"/>
    </row>
    <row r="142" spans="8:42" ht="12.75" customHeight="1" x14ac:dyDescent="0.2">
      <c r="H142" s="18"/>
      <c r="I142" s="18"/>
      <c r="J142" s="18"/>
      <c r="K142" s="18"/>
      <c r="L142" s="18"/>
      <c r="M142" s="18"/>
      <c r="N142" s="18"/>
      <c r="O142" s="1"/>
      <c r="P142" s="18"/>
      <c r="Q142" s="114" t="s">
        <v>94</v>
      </c>
      <c r="R142" s="28"/>
      <c r="S142" s="23">
        <f ca="1">SUMIF($Q$3:$Q$112,$Q142,AO$3:AO$112)-Y142</f>
        <v>16</v>
      </c>
      <c r="T142" s="29"/>
      <c r="U142" s="29"/>
      <c r="V142" s="23" t="str">
        <f>VLOOKUP(Q142,Q$3:V$112,6,FALSE)</f>
        <v>euston</v>
      </c>
      <c r="W142" s="23">
        <f t="shared" ca="1" si="72"/>
        <v>40</v>
      </c>
      <c r="X142" s="23">
        <f t="shared" ca="1" si="72"/>
        <v>42</v>
      </c>
      <c r="Y142" s="24">
        <f t="shared" ca="1" si="72"/>
        <v>2</v>
      </c>
      <c r="Z142" s="25">
        <f t="shared" si="72"/>
        <v>40</v>
      </c>
      <c r="AA142" s="86"/>
      <c r="AB142" s="75"/>
      <c r="AC142" s="75"/>
      <c r="AD142" s="75"/>
      <c r="AE142" s="75"/>
      <c r="AF142" s="75"/>
      <c r="AG142" s="87"/>
      <c r="AH142" s="75"/>
      <c r="AI142" s="75"/>
      <c r="AJ142" s="75"/>
      <c r="AK142" s="86"/>
      <c r="AL142" s="75"/>
      <c r="AM142" s="75"/>
      <c r="AN142" s="75"/>
      <c r="AO142" s="46"/>
      <c r="AP142" s="26"/>
    </row>
    <row r="143" spans="8:42" ht="12.75" customHeight="1" x14ac:dyDescent="0.2">
      <c r="H143" s="18"/>
      <c r="I143" s="18"/>
      <c r="J143" s="18"/>
      <c r="K143" s="18"/>
      <c r="L143" s="18"/>
      <c r="M143" s="18"/>
      <c r="N143" s="18"/>
      <c r="O143" s="1"/>
      <c r="P143" s="18"/>
      <c r="Q143" s="114" t="s">
        <v>95</v>
      </c>
      <c r="R143" s="28"/>
      <c r="S143" s="23">
        <f ca="1">SUMIF($Q$3:$Q$112,$Q143,AO$3:AO$112)-Y143</f>
        <v>16</v>
      </c>
      <c r="T143" s="29"/>
      <c r="U143" s="29"/>
      <c r="V143" s="23">
        <f>VLOOKUP(Q143,Q$3:V$112,6,FALSE)</f>
        <v>0</v>
      </c>
      <c r="W143" s="23">
        <f t="shared" ca="1" si="72"/>
        <v>0</v>
      </c>
      <c r="X143" s="23">
        <f t="shared" ca="1" si="72"/>
        <v>0</v>
      </c>
      <c r="Y143" s="24">
        <f t="shared" ca="1" si="72"/>
        <v>0</v>
      </c>
      <c r="Z143" s="25">
        <f t="shared" si="72"/>
        <v>0</v>
      </c>
      <c r="AB143" s="75"/>
      <c r="AC143" s="75"/>
      <c r="AD143" s="75"/>
      <c r="AE143" s="88"/>
      <c r="AF143" s="75"/>
      <c r="AG143" s="87"/>
      <c r="AH143" s="86"/>
      <c r="AI143" s="75"/>
      <c r="AJ143" s="75"/>
      <c r="AK143" s="86"/>
      <c r="AL143" s="75"/>
      <c r="AM143" s="75"/>
      <c r="AN143" s="75"/>
      <c r="AO143" s="46"/>
      <c r="AP143" s="26"/>
    </row>
    <row r="144" spans="8:42" ht="12.75" customHeight="1" x14ac:dyDescent="0.2">
      <c r="H144" s="18"/>
      <c r="I144" s="18"/>
      <c r="J144" s="18"/>
      <c r="K144" s="18"/>
      <c r="L144" s="18"/>
      <c r="M144" s="18"/>
      <c r="N144" s="18"/>
      <c r="O144" s="53"/>
      <c r="P144" s="18"/>
      <c r="Q144" s="114" t="s">
        <v>99</v>
      </c>
      <c r="R144" s="28"/>
      <c r="S144" s="23">
        <f ca="1">SUMIF($Q$3:$Q$112,$Q144,AO$3:AO$112)-Y144</f>
        <v>16</v>
      </c>
      <c r="T144" s="29"/>
      <c r="U144" s="29"/>
      <c r="V144" s="23">
        <f>VLOOKUP(Q144,Q$3:V$112,6,FALSE)</f>
        <v>0</v>
      </c>
      <c r="W144" s="23">
        <f t="shared" ca="1" si="72"/>
        <v>0</v>
      </c>
      <c r="X144" s="23">
        <f t="shared" ca="1" si="72"/>
        <v>0</v>
      </c>
      <c r="Y144" s="24">
        <f t="shared" ca="1" si="72"/>
        <v>0</v>
      </c>
      <c r="Z144" s="25">
        <f t="shared" si="72"/>
        <v>0</v>
      </c>
      <c r="AA144" s="89"/>
      <c r="AB144" s="75"/>
      <c r="AC144" s="75"/>
      <c r="AD144" s="75"/>
      <c r="AE144" s="86"/>
      <c r="AF144" s="75"/>
      <c r="AG144" s="87"/>
      <c r="AH144" s="75"/>
      <c r="AI144" s="75"/>
      <c r="AJ144" s="75"/>
      <c r="AK144" s="86"/>
      <c r="AL144" s="75"/>
      <c r="AM144" s="75"/>
      <c r="AN144" s="75"/>
      <c r="AO144" s="46"/>
      <c r="AP144" s="26"/>
    </row>
    <row r="145" spans="8:42" ht="12.75" customHeight="1" thickBot="1" x14ac:dyDescent="0.25">
      <c r="H145" s="18"/>
      <c r="I145" s="18"/>
      <c r="J145" s="18"/>
      <c r="K145" s="18"/>
      <c r="L145" s="18"/>
      <c r="M145" s="18"/>
      <c r="N145" s="18"/>
      <c r="O145" s="1"/>
      <c r="P145" s="18"/>
      <c r="Q145" s="114" t="s">
        <v>34</v>
      </c>
      <c r="R145" s="28"/>
      <c r="S145" s="55">
        <f ca="1">SUM(S141:S144)</f>
        <v>64</v>
      </c>
      <c r="T145" s="29"/>
      <c r="U145" s="106">
        <f>$Z$2-Z145</f>
        <v>243</v>
      </c>
      <c r="V145" s="111">
        <f>Z145*100/$Z$2</f>
        <v>31.161473087818695</v>
      </c>
      <c r="W145" s="55">
        <f ca="1">SUM(W141:W144)</f>
        <v>110</v>
      </c>
      <c r="X145" s="55">
        <f ca="1">SUM(X141:X144)</f>
        <v>153</v>
      </c>
      <c r="Y145" s="65">
        <f ca="1">SUM(Y141:Y144)</f>
        <v>43</v>
      </c>
      <c r="Z145" s="63">
        <f>SUM(Z141:Z144)</f>
        <v>110</v>
      </c>
      <c r="AA145" s="89"/>
      <c r="AB145" s="75"/>
      <c r="AC145" s="75"/>
      <c r="AD145" s="75"/>
      <c r="AE145" s="75"/>
      <c r="AF145" s="75"/>
      <c r="AG145" s="75"/>
      <c r="AH145" s="75"/>
      <c r="AI145" s="75"/>
      <c r="AJ145" s="75"/>
      <c r="AK145" s="75"/>
      <c r="AL145" s="75"/>
      <c r="AM145" s="75"/>
      <c r="AN145" s="75"/>
      <c r="AO145" s="46"/>
      <c r="AP145" s="26"/>
    </row>
    <row r="146" spans="8:42" ht="12.75" customHeight="1" thickTop="1" x14ac:dyDescent="0.2">
      <c r="H146" s="18"/>
      <c r="I146" s="18"/>
      <c r="J146" s="18"/>
      <c r="K146" s="18"/>
      <c r="L146" s="18"/>
      <c r="M146" s="18"/>
      <c r="N146" s="18"/>
      <c r="O146" s="1"/>
      <c r="P146" s="18"/>
      <c r="Q146" s="114" t="s">
        <v>96</v>
      </c>
      <c r="R146" s="28"/>
      <c r="S146" s="23">
        <f ca="1">SUMIF($Q$3:$Q$112,$Q146,AO$3:AO$112)-Y146</f>
        <v>16</v>
      </c>
      <c r="T146" s="29"/>
      <c r="U146" s="106"/>
      <c r="V146" s="23" t="str">
        <f>VLOOKUP(Q146,Q$3:V$112,6,FALSE)</f>
        <v>willesden garage</v>
      </c>
      <c r="W146" s="23">
        <f t="shared" ref="W146:Z149" ca="1" si="73">SUMIF($Q$3:$Q$112,$Q146,W$3:W$112)</f>
        <v>25</v>
      </c>
      <c r="X146" s="23">
        <f t="shared" ca="1" si="73"/>
        <v>34</v>
      </c>
      <c r="Y146" s="24">
        <f t="shared" ca="1" si="73"/>
        <v>9</v>
      </c>
      <c r="Z146" s="25">
        <f t="shared" si="73"/>
        <v>25</v>
      </c>
      <c r="AA146" s="120"/>
      <c r="AB146" s="121"/>
      <c r="AC146" s="121"/>
      <c r="AD146" s="121"/>
      <c r="AE146" s="121"/>
      <c r="AF146" s="121"/>
      <c r="AG146" s="91"/>
      <c r="AH146" s="75"/>
      <c r="AI146" s="75"/>
      <c r="AJ146" s="75"/>
      <c r="AK146" s="86"/>
      <c r="AL146" s="75"/>
      <c r="AM146" s="75"/>
      <c r="AN146" s="75"/>
      <c r="AO146" s="46"/>
      <c r="AP146" s="26"/>
    </row>
    <row r="147" spans="8:42" ht="12.75" customHeight="1" x14ac:dyDescent="0.2">
      <c r="H147" s="18"/>
      <c r="I147" s="18"/>
      <c r="J147" s="18"/>
      <c r="K147" s="18"/>
      <c r="L147" s="18"/>
      <c r="M147" s="18"/>
      <c r="N147" s="18"/>
      <c r="O147" s="1"/>
      <c r="P147" s="18"/>
      <c r="Q147" s="114" t="s">
        <v>97</v>
      </c>
      <c r="R147" s="28"/>
      <c r="S147" s="23">
        <f ca="1">SUMIF($Q$3:$Q$112,$Q147,AO$3:AO$112)-Y147</f>
        <v>16</v>
      </c>
      <c r="T147" s="29"/>
      <c r="U147" s="106"/>
      <c r="V147" s="23" t="str">
        <f>VLOOKUP(Q147,Q$3:V$112,6,FALSE)</f>
        <v>uxbridge</v>
      </c>
      <c r="W147" s="23">
        <f t="shared" ca="1" si="73"/>
        <v>17</v>
      </c>
      <c r="X147" s="23">
        <f t="shared" ca="1" si="73"/>
        <v>19</v>
      </c>
      <c r="Y147" s="24">
        <f t="shared" ca="1" si="73"/>
        <v>2</v>
      </c>
      <c r="Z147" s="25">
        <f t="shared" si="73"/>
        <v>17</v>
      </c>
      <c r="AA147" s="120"/>
      <c r="AB147" s="121"/>
      <c r="AC147" s="121"/>
      <c r="AD147" s="121"/>
      <c r="AE147" s="121"/>
      <c r="AF147" s="121"/>
      <c r="AG147" s="91"/>
      <c r="AH147" s="75"/>
      <c r="AI147" s="75"/>
      <c r="AJ147" s="75"/>
      <c r="AK147" s="86"/>
      <c r="AL147" s="75"/>
      <c r="AM147" s="75"/>
      <c r="AN147" s="75"/>
      <c r="AO147" s="46"/>
      <c r="AP147" s="26"/>
    </row>
    <row r="148" spans="8:42" ht="12.75" customHeight="1" x14ac:dyDescent="0.2">
      <c r="H148" s="18"/>
      <c r="I148" s="18"/>
      <c r="J148" s="18"/>
      <c r="K148" s="18"/>
      <c r="L148" s="18"/>
      <c r="M148" s="18"/>
      <c r="N148" s="18"/>
      <c r="O148" s="1"/>
      <c r="P148" s="18"/>
      <c r="Q148" s="114" t="s">
        <v>98</v>
      </c>
      <c r="R148" s="28"/>
      <c r="S148" s="23">
        <f ca="1">SUMIF($Q$3:$Q$112,$Q148,AO$3:AO$112)-Y148</f>
        <v>16</v>
      </c>
      <c r="T148" s="29"/>
      <c r="U148" s="106"/>
      <c r="V148" s="23">
        <f>VLOOKUP(Q148,Q$3:V$112,6,FALSE)</f>
        <v>0</v>
      </c>
      <c r="W148" s="23">
        <f t="shared" ca="1" si="73"/>
        <v>0</v>
      </c>
      <c r="X148" s="23">
        <f t="shared" ca="1" si="73"/>
        <v>0</v>
      </c>
      <c r="Y148" s="24">
        <f t="shared" ca="1" si="73"/>
        <v>0</v>
      </c>
      <c r="Z148" s="25">
        <f t="shared" si="73"/>
        <v>0</v>
      </c>
      <c r="AA148" s="120"/>
      <c r="AB148" s="121"/>
      <c r="AC148" s="121"/>
      <c r="AD148" s="121"/>
      <c r="AE148" s="121"/>
      <c r="AF148" s="121"/>
      <c r="AG148" s="91"/>
      <c r="AH148" s="75"/>
      <c r="AI148" s="75"/>
      <c r="AJ148" s="75"/>
      <c r="AK148" s="86"/>
      <c r="AL148" s="75"/>
      <c r="AM148" s="75"/>
      <c r="AN148" s="75"/>
      <c r="AO148" s="46"/>
      <c r="AP148" s="26"/>
    </row>
    <row r="149" spans="8:42" ht="12.75" customHeight="1" x14ac:dyDescent="0.2">
      <c r="H149" s="18"/>
      <c r="I149" s="18"/>
      <c r="J149" s="18"/>
      <c r="K149" s="18"/>
      <c r="L149" s="18"/>
      <c r="M149" s="18"/>
      <c r="N149" s="18"/>
      <c r="O149" s="1"/>
      <c r="P149" s="18"/>
      <c r="Q149" s="114" t="s">
        <v>100</v>
      </c>
      <c r="R149" s="28"/>
      <c r="S149" s="23">
        <f ca="1">SUMIF($Q$3:$Q$112,$Q149,AO$3:AO$112)-Y149</f>
        <v>16</v>
      </c>
      <c r="T149" s="29"/>
      <c r="U149" s="106"/>
      <c r="V149" s="23">
        <f>VLOOKUP(Q149,Q$3:V$112,6,FALSE)</f>
        <v>0</v>
      </c>
      <c r="W149" s="23">
        <f t="shared" ca="1" si="73"/>
        <v>0</v>
      </c>
      <c r="X149" s="23">
        <f t="shared" ca="1" si="73"/>
        <v>0</v>
      </c>
      <c r="Y149" s="24">
        <f t="shared" ca="1" si="73"/>
        <v>0</v>
      </c>
      <c r="Z149" s="25">
        <f t="shared" si="73"/>
        <v>0</v>
      </c>
      <c r="AA149" s="90"/>
      <c r="AB149" s="75"/>
      <c r="AC149" s="75"/>
      <c r="AD149" s="75"/>
      <c r="AE149" s="75"/>
      <c r="AF149" s="75"/>
      <c r="AG149" s="75"/>
      <c r="AH149" s="75"/>
      <c r="AI149" s="75"/>
      <c r="AJ149" s="75"/>
      <c r="AK149" s="86"/>
      <c r="AL149" s="75"/>
      <c r="AM149" s="75"/>
      <c r="AN149" s="75"/>
      <c r="AO149" s="46"/>
      <c r="AP149" s="26"/>
    </row>
    <row r="150" spans="8:42" ht="12.75" customHeight="1" thickBot="1" x14ac:dyDescent="0.25">
      <c r="H150" s="18"/>
      <c r="I150" s="18"/>
      <c r="J150" s="18"/>
      <c r="K150" s="18"/>
      <c r="L150" s="18"/>
      <c r="M150" s="18"/>
      <c r="N150" s="18"/>
      <c r="O150" s="1"/>
      <c r="P150" s="18"/>
      <c r="Q150" s="114" t="s">
        <v>35</v>
      </c>
      <c r="R150" s="28"/>
      <c r="S150" s="55">
        <f ca="1">SUM(S146:S149)</f>
        <v>64</v>
      </c>
      <c r="T150" s="29"/>
      <c r="U150" s="106">
        <f>$Z$2-Z150</f>
        <v>311</v>
      </c>
      <c r="V150" s="122">
        <f>Z150*100/$Z$2</f>
        <v>11.898016997167138</v>
      </c>
      <c r="W150" s="55">
        <f ca="1">SUM(W146:W149)</f>
        <v>42</v>
      </c>
      <c r="X150" s="55">
        <f ca="1">SUM(X146:X149)</f>
        <v>53</v>
      </c>
      <c r="Y150" s="65">
        <f ca="1">SUM(Y146:Y149)</f>
        <v>11</v>
      </c>
      <c r="Z150" s="63">
        <f>SUM(Z146:Z149)</f>
        <v>42</v>
      </c>
      <c r="AA150" s="90"/>
      <c r="AB150" s="75"/>
      <c r="AC150" s="75"/>
      <c r="AD150" s="75"/>
      <c r="AE150" s="75"/>
      <c r="AF150" s="75"/>
      <c r="AG150" s="87"/>
      <c r="AH150" s="75"/>
      <c r="AI150" s="75"/>
      <c r="AJ150" s="75"/>
      <c r="AK150" s="86"/>
      <c r="AL150" s="75"/>
      <c r="AM150" s="75"/>
      <c r="AN150" s="75"/>
      <c r="AO150" s="46"/>
      <c r="AP150" s="26"/>
    </row>
    <row r="151" spans="8:42" ht="12.75" customHeight="1" thickTop="1" x14ac:dyDescent="0.2">
      <c r="H151" s="18"/>
      <c r="I151" s="18"/>
      <c r="J151" s="18"/>
      <c r="K151" s="18"/>
      <c r="L151" s="18"/>
      <c r="M151" s="18"/>
      <c r="N151" s="18"/>
      <c r="O151" s="1"/>
      <c r="P151" s="18"/>
      <c r="Q151" s="114" t="s">
        <v>87</v>
      </c>
      <c r="R151" s="28"/>
      <c r="S151" s="23">
        <f ca="1">SUMIF($Q$3:$Q$112,$Q151,AO$3:AO$112)-Y151</f>
        <v>16</v>
      </c>
      <c r="T151" s="29"/>
      <c r="U151" s="106"/>
      <c r="V151" s="23" t="str">
        <f>VLOOKUP(Q151,Q$3:V$112,6,FALSE)</f>
        <v>tottenham</v>
      </c>
      <c r="W151" s="23">
        <f t="shared" ref="W151:Z154" ca="1" si="74">SUMIF($Q$3:$Q$112,$Q151,W$3:W$112)</f>
        <v>36</v>
      </c>
      <c r="X151" s="23">
        <f t="shared" ca="1" si="74"/>
        <v>55</v>
      </c>
      <c r="Y151" s="24">
        <f t="shared" ca="1" si="74"/>
        <v>19</v>
      </c>
      <c r="Z151" s="25">
        <f t="shared" si="74"/>
        <v>33</v>
      </c>
      <c r="AA151" s="90"/>
      <c r="AB151" s="88"/>
      <c r="AC151" s="88"/>
      <c r="AD151" s="88"/>
      <c r="AE151" s="88"/>
      <c r="AF151" s="88"/>
      <c r="AG151" s="91"/>
      <c r="AH151" s="75"/>
      <c r="AI151" s="75"/>
      <c r="AJ151" s="75"/>
      <c r="AK151" s="86"/>
      <c r="AL151" s="75"/>
      <c r="AM151" s="75"/>
      <c r="AN151" s="75"/>
      <c r="AO151" s="46"/>
      <c r="AP151" s="26"/>
    </row>
    <row r="152" spans="8:42" ht="12.75" customHeight="1" x14ac:dyDescent="0.2">
      <c r="H152" s="18"/>
      <c r="I152" s="18"/>
      <c r="J152" s="18"/>
      <c r="K152" s="18"/>
      <c r="L152" s="18"/>
      <c r="M152" s="18"/>
      <c r="N152" s="18"/>
      <c r="O152" s="1"/>
      <c r="P152" s="18"/>
      <c r="Q152" s="114" t="s">
        <v>85</v>
      </c>
      <c r="R152" s="28"/>
      <c r="S152" s="23">
        <f ca="1">SUMIF($Q$3:$Q$112,$Q152,AO$3:AO$112)-Y152</f>
        <v>16</v>
      </c>
      <c r="T152" s="29"/>
      <c r="U152" s="106"/>
      <c r="V152" s="23">
        <f>VLOOKUP(Q152,Q$3:V$112,6,FALSE)</f>
        <v>0</v>
      </c>
      <c r="W152" s="23">
        <f t="shared" ca="1" si="74"/>
        <v>0</v>
      </c>
      <c r="X152" s="23">
        <f t="shared" ca="1" si="74"/>
        <v>0</v>
      </c>
      <c r="Y152" s="24">
        <f t="shared" ca="1" si="74"/>
        <v>0</v>
      </c>
      <c r="Z152" s="25">
        <f t="shared" si="74"/>
        <v>0</v>
      </c>
      <c r="AA152" s="89"/>
      <c r="AB152" s="88"/>
      <c r="AC152" s="88"/>
      <c r="AD152" s="88"/>
      <c r="AE152" s="88"/>
      <c r="AF152" s="88"/>
      <c r="AG152" s="91"/>
      <c r="AH152" s="75"/>
      <c r="AI152" s="75"/>
      <c r="AJ152" s="75"/>
      <c r="AK152" s="86"/>
      <c r="AL152" s="75"/>
      <c r="AM152" s="75"/>
      <c r="AN152" s="75"/>
      <c r="AO152" s="46"/>
      <c r="AP152" s="26"/>
    </row>
    <row r="153" spans="8:42" ht="12.75" customHeight="1" x14ac:dyDescent="0.2">
      <c r="H153" s="18"/>
      <c r="I153" s="18"/>
      <c r="J153" s="18"/>
      <c r="K153" s="18"/>
      <c r="L153" s="18"/>
      <c r="M153" s="18"/>
      <c r="N153" s="18"/>
      <c r="O153" s="1"/>
      <c r="P153" s="18"/>
      <c r="Q153" s="114" t="s">
        <v>86</v>
      </c>
      <c r="R153" s="28"/>
      <c r="S153" s="23">
        <f ca="1">SUMIF($Q$3:$Q$112,$Q153,AO$3:AO$112)-Y153</f>
        <v>16</v>
      </c>
      <c r="T153" s="29"/>
      <c r="U153" s="106"/>
      <c r="V153" s="23">
        <f>VLOOKUP(Q153,Q$3:V$112,6,FALSE)</f>
        <v>0</v>
      </c>
      <c r="W153" s="23">
        <f t="shared" ca="1" si="74"/>
        <v>0</v>
      </c>
      <c r="X153" s="23">
        <f t="shared" ca="1" si="74"/>
        <v>0</v>
      </c>
      <c r="Y153" s="24">
        <f t="shared" ca="1" si="74"/>
        <v>0</v>
      </c>
      <c r="Z153" s="25">
        <f t="shared" si="74"/>
        <v>0</v>
      </c>
      <c r="AA153" s="89"/>
      <c r="AB153" s="88"/>
      <c r="AC153" s="88"/>
      <c r="AD153" s="88"/>
      <c r="AE153" s="88"/>
      <c r="AF153" s="88"/>
      <c r="AG153" s="91"/>
      <c r="AH153" s="75"/>
      <c r="AI153" s="75"/>
      <c r="AJ153" s="75"/>
      <c r="AK153" s="86"/>
      <c r="AL153" s="75"/>
      <c r="AM153" s="75"/>
      <c r="AN153" s="75"/>
      <c r="AO153" s="46"/>
      <c r="AP153" s="26"/>
    </row>
    <row r="154" spans="8:42" ht="12.75" customHeight="1" x14ac:dyDescent="0.2">
      <c r="H154" s="18"/>
      <c r="I154" s="18"/>
      <c r="J154" s="18"/>
      <c r="K154" s="18"/>
      <c r="L154" s="18"/>
      <c r="M154" s="18"/>
      <c r="N154" s="18"/>
      <c r="O154" s="1"/>
      <c r="P154" s="18"/>
      <c r="Q154" s="114" t="s">
        <v>101</v>
      </c>
      <c r="R154" s="28"/>
      <c r="S154" s="23">
        <f ca="1">SUMIF($Q$3:$Q$112,$Q154,AO$3:AO$112)-Y154</f>
        <v>16</v>
      </c>
      <c r="T154" s="29"/>
      <c r="U154" s="106"/>
      <c r="V154" s="23">
        <f>VLOOKUP(Q154,Q$3:V$112,6,FALSE)</f>
        <v>0</v>
      </c>
      <c r="W154" s="23">
        <f t="shared" ca="1" si="74"/>
        <v>0</v>
      </c>
      <c r="X154" s="23">
        <f t="shared" ca="1" si="74"/>
        <v>0</v>
      </c>
      <c r="Y154" s="24">
        <f t="shared" ca="1" si="74"/>
        <v>0</v>
      </c>
      <c r="Z154" s="25">
        <f t="shared" si="74"/>
        <v>0</v>
      </c>
      <c r="AA154" s="89"/>
      <c r="AB154" s="75"/>
      <c r="AC154" s="75"/>
      <c r="AD154" s="86"/>
      <c r="AE154" s="86"/>
      <c r="AF154" s="75"/>
      <c r="AG154" s="75"/>
      <c r="AH154" s="75"/>
      <c r="AI154" s="75"/>
      <c r="AJ154" s="75"/>
      <c r="AK154" s="86"/>
      <c r="AL154" s="75"/>
      <c r="AM154" s="75"/>
      <c r="AN154" s="75"/>
      <c r="AO154" s="46"/>
      <c r="AP154" s="26"/>
    </row>
    <row r="155" spans="8:42" ht="12.75" customHeight="1" thickBot="1" x14ac:dyDescent="0.25">
      <c r="H155" s="18"/>
      <c r="I155" s="18"/>
      <c r="J155" s="18"/>
      <c r="K155" s="18"/>
      <c r="L155" s="18"/>
      <c r="M155" s="18"/>
      <c r="N155" s="18"/>
      <c r="O155" s="1"/>
      <c r="P155" s="18"/>
      <c r="Q155" s="114" t="s">
        <v>22</v>
      </c>
      <c r="R155" s="28"/>
      <c r="S155" s="55">
        <f ca="1">SUM(S151:S154)</f>
        <v>64</v>
      </c>
      <c r="T155" s="29"/>
      <c r="U155" s="106">
        <f>$Z$2-Z155</f>
        <v>320</v>
      </c>
      <c r="V155" s="111">
        <f>Z155*100/$Z$2</f>
        <v>9.3484419263456093</v>
      </c>
      <c r="W155" s="55">
        <f ca="1">SUM(W151:W154)</f>
        <v>36</v>
      </c>
      <c r="X155" s="55">
        <f ca="1">SUM(X151:X154)</f>
        <v>55</v>
      </c>
      <c r="Y155" s="65">
        <f ca="1">SUM(Y151:Y154)</f>
        <v>19</v>
      </c>
      <c r="Z155" s="63">
        <f>SUM(Z151:Z154)</f>
        <v>33</v>
      </c>
      <c r="AA155" s="89"/>
      <c r="AB155" s="75"/>
      <c r="AC155" s="75"/>
      <c r="AD155" s="75"/>
      <c r="AE155" s="75"/>
      <c r="AF155" s="75"/>
      <c r="AG155" s="87"/>
      <c r="AH155" s="75"/>
      <c r="AI155" s="75"/>
      <c r="AJ155" s="75"/>
      <c r="AK155" s="86"/>
      <c r="AL155" s="75"/>
      <c r="AM155" s="75"/>
      <c r="AN155" s="75"/>
      <c r="AO155" s="46"/>
      <c r="AP155" s="26"/>
    </row>
    <row r="156" spans="8:42" ht="12.75" customHeight="1" thickTop="1" x14ac:dyDescent="0.2">
      <c r="H156" s="18"/>
      <c r="I156" s="18"/>
      <c r="J156" s="18"/>
      <c r="K156" s="18"/>
      <c r="L156" s="18"/>
      <c r="M156" s="18"/>
      <c r="N156" s="18"/>
      <c r="O156" s="1"/>
      <c r="P156" s="18"/>
      <c r="Q156" s="114" t="s">
        <v>317</v>
      </c>
      <c r="R156" s="28"/>
      <c r="S156" s="23">
        <f ca="1">SUMIF($Q$3:$Q$112,$Q156,AO$3:AO$112)-Y156</f>
        <v>16</v>
      </c>
      <c r="T156" s="29"/>
      <c r="U156" s="106"/>
      <c r="V156" s="23">
        <f>VLOOKUP(Q156,Q$3:V$112,6,FALSE)</f>
        <v>0</v>
      </c>
      <c r="W156" s="23">
        <f t="shared" ref="W156:Z159" ca="1" si="75">SUMIF($Q$3:$Q$112,$Q156,W$3:W$112)</f>
        <v>0</v>
      </c>
      <c r="X156" s="23">
        <f t="shared" ca="1" si="75"/>
        <v>0</v>
      </c>
      <c r="Y156" s="24">
        <f t="shared" ca="1" si="75"/>
        <v>0</v>
      </c>
      <c r="Z156" s="25">
        <f t="shared" si="75"/>
        <v>0</v>
      </c>
      <c r="AA156" s="90"/>
      <c r="AB156" s="88"/>
      <c r="AC156" s="88"/>
      <c r="AD156" s="88"/>
      <c r="AE156" s="88"/>
      <c r="AF156" s="88"/>
      <c r="AG156" s="91"/>
      <c r="AH156" s="75"/>
      <c r="AI156" s="75"/>
      <c r="AJ156" s="75"/>
      <c r="AK156" s="86"/>
      <c r="AL156" s="75"/>
      <c r="AM156" s="75"/>
      <c r="AN156" s="75"/>
      <c r="AO156" s="46"/>
      <c r="AP156" s="26"/>
    </row>
    <row r="157" spans="8:42" ht="12.75" customHeight="1" x14ac:dyDescent="0.2">
      <c r="H157" s="18"/>
      <c r="I157" s="18"/>
      <c r="J157" s="18"/>
      <c r="K157" s="18"/>
      <c r="L157" s="18"/>
      <c r="M157" s="18"/>
      <c r="N157" s="18"/>
      <c r="O157" s="1"/>
      <c r="P157" s="18"/>
      <c r="Q157" s="114" t="s">
        <v>318</v>
      </c>
      <c r="R157" s="28"/>
      <c r="S157" s="23">
        <f ca="1">SUMIF($Q$3:$Q$112,$Q157,AO$3:AO$112)-Y157</f>
        <v>16</v>
      </c>
      <c r="T157" s="29"/>
      <c r="U157" s="106"/>
      <c r="V157" s="23">
        <f>VLOOKUP(Q157,Q$3:V$112,6,FALSE)</f>
        <v>0</v>
      </c>
      <c r="W157" s="23">
        <f t="shared" ca="1" si="75"/>
        <v>0</v>
      </c>
      <c r="X157" s="23">
        <f t="shared" ca="1" si="75"/>
        <v>0</v>
      </c>
      <c r="Y157" s="24">
        <f t="shared" ca="1" si="75"/>
        <v>0</v>
      </c>
      <c r="Z157" s="25">
        <f t="shared" si="75"/>
        <v>0</v>
      </c>
      <c r="AA157" s="89"/>
      <c r="AB157" s="88"/>
      <c r="AC157" s="88"/>
      <c r="AD157" s="88"/>
      <c r="AE157" s="88"/>
      <c r="AF157" s="88"/>
      <c r="AG157" s="91"/>
      <c r="AH157" s="75"/>
      <c r="AI157" s="75"/>
      <c r="AJ157" s="75"/>
      <c r="AK157" s="86"/>
      <c r="AL157" s="75"/>
      <c r="AM157" s="75"/>
      <c r="AN157" s="75"/>
      <c r="AO157" s="46"/>
      <c r="AP157" s="26"/>
    </row>
    <row r="158" spans="8:42" ht="12.75" customHeight="1" x14ac:dyDescent="0.2">
      <c r="H158" s="18"/>
      <c r="I158" s="18"/>
      <c r="J158" s="18"/>
      <c r="K158" s="18"/>
      <c r="L158" s="18"/>
      <c r="M158" s="18"/>
      <c r="N158" s="18"/>
      <c r="O158" s="1"/>
      <c r="P158" s="18"/>
      <c r="Q158" s="114" t="s">
        <v>92</v>
      </c>
      <c r="R158" s="28"/>
      <c r="S158" s="23">
        <f ca="1">SUMIF($Q$3:$Q$112,$Q158,AO$3:AO$112)-Y158</f>
        <v>16</v>
      </c>
      <c r="T158" s="29"/>
      <c r="U158" s="106"/>
      <c r="V158" s="23">
        <f>VLOOKUP(Q158,Q$3:V$112,6,FALSE)</f>
        <v>0</v>
      </c>
      <c r="W158" s="23">
        <f t="shared" ca="1" si="75"/>
        <v>0</v>
      </c>
      <c r="X158" s="23">
        <f t="shared" ca="1" si="75"/>
        <v>0</v>
      </c>
      <c r="Y158" s="24">
        <f t="shared" ca="1" si="75"/>
        <v>0</v>
      </c>
      <c r="Z158" s="25">
        <f t="shared" si="75"/>
        <v>0</v>
      </c>
      <c r="AA158" s="89"/>
      <c r="AB158" s="88"/>
      <c r="AC158" s="88"/>
      <c r="AD158" s="88"/>
      <c r="AE158" s="88"/>
      <c r="AF158" s="88"/>
      <c r="AG158" s="91"/>
      <c r="AH158" s="75"/>
      <c r="AI158" s="75"/>
      <c r="AJ158" s="75"/>
      <c r="AK158" s="86"/>
      <c r="AL158" s="75"/>
      <c r="AM158" s="75"/>
      <c r="AN158" s="75"/>
      <c r="AO158" s="46"/>
      <c r="AP158" s="26"/>
    </row>
    <row r="159" spans="8:42" ht="12.75" customHeight="1" x14ac:dyDescent="0.2">
      <c r="H159" s="18"/>
      <c r="I159" s="18"/>
      <c r="J159" s="18"/>
      <c r="K159" s="18"/>
      <c r="L159" s="18"/>
      <c r="M159" s="18"/>
      <c r="N159" s="18"/>
      <c r="O159" s="1"/>
      <c r="P159" s="18"/>
      <c r="Q159" s="114" t="s">
        <v>319</v>
      </c>
      <c r="R159" s="28"/>
      <c r="S159" s="23">
        <f ca="1">SUMIF($Q$3:$Q$112,$Q159,AO$3:AO$112)-Y159</f>
        <v>16</v>
      </c>
      <c r="T159" s="29"/>
      <c r="U159" s="106"/>
      <c r="V159" s="23">
        <f>VLOOKUP(Q159,Q$3:V$112,6,FALSE)</f>
        <v>0</v>
      </c>
      <c r="W159" s="23">
        <f t="shared" ca="1" si="75"/>
        <v>0</v>
      </c>
      <c r="X159" s="23">
        <f t="shared" ca="1" si="75"/>
        <v>0</v>
      </c>
      <c r="Y159" s="24">
        <f t="shared" ca="1" si="75"/>
        <v>0</v>
      </c>
      <c r="Z159" s="25">
        <f t="shared" si="75"/>
        <v>0</v>
      </c>
      <c r="AA159" s="89"/>
      <c r="AB159" s="75"/>
      <c r="AC159" s="75"/>
      <c r="AD159" s="86"/>
      <c r="AE159" s="86"/>
      <c r="AF159" s="75"/>
      <c r="AG159" s="75"/>
      <c r="AH159" s="75"/>
      <c r="AI159" s="75"/>
      <c r="AJ159" s="75"/>
      <c r="AK159" s="86"/>
      <c r="AL159" s="75"/>
      <c r="AM159" s="75"/>
      <c r="AN159" s="75"/>
      <c r="AO159" s="46"/>
      <c r="AP159" s="26"/>
    </row>
    <row r="160" spans="8:42" ht="12.75" customHeight="1" thickBot="1" x14ac:dyDescent="0.25">
      <c r="H160" s="18"/>
      <c r="I160" s="18"/>
      <c r="J160" s="18"/>
      <c r="K160" s="18"/>
      <c r="L160" s="18"/>
      <c r="M160" s="18"/>
      <c r="N160" s="18"/>
      <c r="O160" s="1"/>
      <c r="P160" s="18"/>
      <c r="Q160" s="114" t="s">
        <v>320</v>
      </c>
      <c r="R160" s="28"/>
      <c r="S160" s="55">
        <f ca="1">SUM(S156:S159)</f>
        <v>64</v>
      </c>
      <c r="T160" s="29"/>
      <c r="U160" s="106">
        <f>$Z$2-Z160</f>
        <v>353</v>
      </c>
      <c r="V160" s="111">
        <f>Z160*100/$Z$2</f>
        <v>0</v>
      </c>
      <c r="W160" s="55">
        <f ca="1">SUM(W156:W159)</f>
        <v>0</v>
      </c>
      <c r="X160" s="55">
        <f ca="1">SUM(X156:X159)</f>
        <v>0</v>
      </c>
      <c r="Y160" s="65">
        <f ca="1">SUM(Y156:Y159)</f>
        <v>0</v>
      </c>
      <c r="Z160" s="63">
        <f>SUM(Z156:Z159)</f>
        <v>0</v>
      </c>
      <c r="AA160" s="89"/>
      <c r="AB160" s="75"/>
      <c r="AC160" s="75"/>
      <c r="AD160" s="75"/>
      <c r="AE160" s="75"/>
      <c r="AF160" s="75"/>
      <c r="AG160" s="87"/>
      <c r="AH160" s="75"/>
      <c r="AI160" s="75"/>
      <c r="AJ160" s="75"/>
      <c r="AK160" s="86"/>
      <c r="AL160" s="75"/>
      <c r="AM160" s="75"/>
      <c r="AN160" s="75"/>
      <c r="AO160" s="46"/>
      <c r="AP160" s="26"/>
    </row>
    <row r="161" spans="8:42" ht="12.75" customHeight="1" thickTop="1" x14ac:dyDescent="0.2">
      <c r="H161" s="18"/>
      <c r="I161" s="18"/>
      <c r="J161" s="18"/>
      <c r="K161" s="18"/>
      <c r="L161" s="18"/>
      <c r="M161" s="18"/>
      <c r="N161" s="18"/>
      <c r="O161" s="1"/>
      <c r="P161" s="18"/>
      <c r="Q161" s="114" t="s">
        <v>89</v>
      </c>
      <c r="R161" s="28"/>
      <c r="S161" s="23">
        <f ca="1">SUMIF($Q$3:$Q$112,$Q161,AO$3:AO$112)-Y161</f>
        <v>16</v>
      </c>
      <c r="T161" s="29"/>
      <c r="U161" s="29"/>
      <c r="V161" s="23">
        <f>VLOOKUP(Q161,Q$3:V$112,6,FALSE)</f>
        <v>0</v>
      </c>
      <c r="W161" s="23">
        <f t="shared" ref="W161:Z164" ca="1" si="76">SUMIF($Q$3:$Q$112,$Q161,W$3:W$112)</f>
        <v>0</v>
      </c>
      <c r="X161" s="23">
        <f t="shared" ca="1" si="76"/>
        <v>0</v>
      </c>
      <c r="Y161" s="24">
        <f t="shared" ca="1" si="76"/>
        <v>0</v>
      </c>
      <c r="Z161" s="25">
        <f t="shared" si="76"/>
        <v>0</v>
      </c>
      <c r="AA161" s="89"/>
      <c r="AB161" s="88"/>
      <c r="AC161" s="88"/>
      <c r="AD161" s="86"/>
      <c r="AE161" s="75"/>
      <c r="AF161" s="75"/>
      <c r="AG161" s="87"/>
      <c r="AH161" s="75"/>
      <c r="AI161" s="75"/>
      <c r="AJ161" s="75"/>
      <c r="AK161" s="86"/>
      <c r="AL161" s="75"/>
      <c r="AM161" s="75"/>
      <c r="AN161" s="75"/>
      <c r="AO161" s="46"/>
      <c r="AP161" s="26"/>
    </row>
    <row r="162" spans="8:42" ht="12.75" customHeight="1" x14ac:dyDescent="0.2">
      <c r="H162" s="18"/>
      <c r="I162" s="18"/>
      <c r="J162" s="18"/>
      <c r="K162" s="18"/>
      <c r="L162" s="18"/>
      <c r="M162" s="18"/>
      <c r="N162" s="18"/>
      <c r="O162" s="1"/>
      <c r="P162" s="18"/>
      <c r="Q162" s="114" t="s">
        <v>90</v>
      </c>
      <c r="R162" s="28"/>
      <c r="S162" s="23">
        <f ca="1">SUMIF($Q$3:$Q$112,$Q162,AO$3:AO$112)-Y162</f>
        <v>16</v>
      </c>
      <c r="T162" s="29"/>
      <c r="U162" s="29"/>
      <c r="V162" s="23">
        <f>VLOOKUP(Q162,Q$3:V$112,6,FALSE)</f>
        <v>0</v>
      </c>
      <c r="W162" s="23">
        <f t="shared" ca="1" si="76"/>
        <v>0</v>
      </c>
      <c r="X162" s="23">
        <f t="shared" ca="1" si="76"/>
        <v>0</v>
      </c>
      <c r="Y162" s="24">
        <f t="shared" ca="1" si="76"/>
        <v>0</v>
      </c>
      <c r="Z162" s="25">
        <f t="shared" si="76"/>
        <v>0</v>
      </c>
      <c r="AA162" s="89"/>
      <c r="AB162" s="75"/>
      <c r="AC162" s="86"/>
      <c r="AD162" s="75"/>
      <c r="AE162" s="75"/>
      <c r="AF162" s="75"/>
      <c r="AG162" s="87"/>
      <c r="AH162" s="75"/>
      <c r="AI162" s="75"/>
      <c r="AJ162" s="75"/>
      <c r="AK162" s="86"/>
      <c r="AL162" s="75"/>
      <c r="AM162" s="75"/>
      <c r="AN162" s="75"/>
      <c r="AO162" s="46"/>
      <c r="AP162" s="26"/>
    </row>
    <row r="163" spans="8:42" ht="12.75" customHeight="1" x14ac:dyDescent="0.2">
      <c r="H163" s="18"/>
      <c r="I163" s="18"/>
      <c r="J163" s="18"/>
      <c r="K163" s="18"/>
      <c r="L163" s="18"/>
      <c r="M163" s="18"/>
      <c r="N163" s="18"/>
      <c r="O163" s="1"/>
      <c r="P163" s="18"/>
      <c r="Q163" s="114" t="s">
        <v>91</v>
      </c>
      <c r="R163" s="28"/>
      <c r="S163" s="23">
        <f ca="1">SUMIF($Q$3:$Q$112,$Q163,AO$3:AO$112)-Y163</f>
        <v>16</v>
      </c>
      <c r="T163" s="29"/>
      <c r="U163" s="29"/>
      <c r="V163" s="23">
        <f>VLOOKUP(Q163,Q$3:V$112,6,FALSE)</f>
        <v>0</v>
      </c>
      <c r="W163" s="23">
        <f t="shared" ca="1" si="76"/>
        <v>0</v>
      </c>
      <c r="X163" s="23">
        <f t="shared" ca="1" si="76"/>
        <v>0</v>
      </c>
      <c r="Y163" s="24">
        <f t="shared" ca="1" si="76"/>
        <v>0</v>
      </c>
      <c r="Z163" s="25">
        <f t="shared" si="76"/>
        <v>0</v>
      </c>
      <c r="AA163" s="89"/>
      <c r="AB163" s="75"/>
      <c r="AC163" s="86"/>
      <c r="AD163" s="75"/>
      <c r="AE163" s="86"/>
      <c r="AF163" s="75"/>
      <c r="AG163" s="87"/>
      <c r="AH163" s="75"/>
      <c r="AI163" s="75"/>
      <c r="AJ163" s="75"/>
      <c r="AK163" s="86"/>
      <c r="AL163" s="75"/>
      <c r="AM163" s="75"/>
      <c r="AN163" s="75"/>
      <c r="AO163" s="46"/>
      <c r="AP163" s="26"/>
    </row>
    <row r="164" spans="8:42" ht="12.75" customHeight="1" x14ac:dyDescent="0.2">
      <c r="H164" s="18"/>
      <c r="I164" s="18"/>
      <c r="J164" s="18"/>
      <c r="K164" s="18"/>
      <c r="L164" s="18"/>
      <c r="M164" s="18"/>
      <c r="N164" s="18"/>
      <c r="O164" s="1"/>
      <c r="P164" s="18"/>
      <c r="Q164" s="114" t="s">
        <v>321</v>
      </c>
      <c r="R164" s="28"/>
      <c r="S164" s="23">
        <f ca="1">SUMIF($Q$3:$Q$112,$Q164,AO$3:AO$112)-Y164</f>
        <v>16</v>
      </c>
      <c r="T164" s="29"/>
      <c r="U164" s="29"/>
      <c r="V164" s="23">
        <f>VLOOKUP(Q164,Q$3:V$112,6,FALSE)</f>
        <v>0</v>
      </c>
      <c r="W164" s="23">
        <f t="shared" ca="1" si="76"/>
        <v>0</v>
      </c>
      <c r="X164" s="23">
        <f t="shared" ca="1" si="76"/>
        <v>0</v>
      </c>
      <c r="Y164" s="24">
        <f t="shared" ca="1" si="76"/>
        <v>0</v>
      </c>
      <c r="Z164" s="25">
        <f t="shared" si="76"/>
        <v>0</v>
      </c>
      <c r="AA164" s="89"/>
      <c r="AB164" s="75"/>
      <c r="AC164" s="86"/>
      <c r="AD164" s="75"/>
      <c r="AE164" s="75"/>
      <c r="AF164" s="75"/>
      <c r="AG164" s="87"/>
      <c r="AH164" s="75"/>
      <c r="AI164" s="75"/>
      <c r="AJ164" s="75"/>
      <c r="AK164" s="86"/>
      <c r="AL164" s="75"/>
      <c r="AM164" s="75"/>
      <c r="AN164" s="75"/>
      <c r="AO164" s="46"/>
      <c r="AP164" s="26"/>
    </row>
    <row r="165" spans="8:42" ht="12.75" customHeight="1" thickBot="1" x14ac:dyDescent="0.25">
      <c r="H165" s="18"/>
      <c r="I165" s="18"/>
      <c r="J165" s="18"/>
      <c r="K165" s="18"/>
      <c r="L165" s="18"/>
      <c r="M165" s="18"/>
      <c r="N165" s="18"/>
      <c r="O165" s="1"/>
      <c r="P165" s="18"/>
      <c r="Q165" s="115" t="s">
        <v>322</v>
      </c>
      <c r="R165" s="98"/>
      <c r="S165" s="55">
        <f ca="1">SUM(S161:S164)</f>
        <v>64</v>
      </c>
      <c r="T165" s="38"/>
      <c r="U165" s="118">
        <f>$Z$2-Z165</f>
        <v>353</v>
      </c>
      <c r="V165" s="117">
        <f>Z165*100/$Z$2</f>
        <v>0</v>
      </c>
      <c r="W165" s="56">
        <f ca="1">SUM(W161:W164)</f>
        <v>0</v>
      </c>
      <c r="X165" s="56">
        <f ca="1">SUM(X161:X164)</f>
        <v>0</v>
      </c>
      <c r="Y165" s="66">
        <f ca="1">SUM(Y161:Y164)</f>
        <v>0</v>
      </c>
      <c r="Z165" s="64">
        <f>SUM(Z161:Z164)</f>
        <v>0</v>
      </c>
      <c r="AA165" s="92"/>
      <c r="AB165" s="93"/>
      <c r="AC165" s="93"/>
      <c r="AD165" s="93"/>
      <c r="AE165" s="93"/>
      <c r="AF165" s="93"/>
      <c r="AG165" s="94"/>
      <c r="AH165" s="92"/>
      <c r="AI165" s="93"/>
      <c r="AJ165" s="92"/>
      <c r="AK165" s="92"/>
      <c r="AL165" s="93"/>
      <c r="AM165" s="93"/>
      <c r="AN165" s="93"/>
      <c r="AO165" s="49"/>
      <c r="AP165" s="26"/>
    </row>
    <row r="166" spans="8:42" ht="12.75" customHeight="1" thickBot="1" x14ac:dyDescent="0.25">
      <c r="H166" s="18"/>
      <c r="I166" s="18"/>
      <c r="J166" s="18"/>
      <c r="K166" s="18"/>
      <c r="L166" s="18"/>
      <c r="M166" s="18"/>
      <c r="N166" s="18"/>
      <c r="O166" s="1"/>
      <c r="P166" s="18"/>
      <c r="Q166" s="57"/>
      <c r="R166" s="99"/>
      <c r="S166" s="58"/>
      <c r="T166" s="60" t="s">
        <v>107</v>
      </c>
      <c r="U166" s="106">
        <f>$Z$2-Z166</f>
        <v>168</v>
      </c>
      <c r="V166" s="111">
        <f>Z166*100/$Z$2</f>
        <v>52.407932011331447</v>
      </c>
      <c r="W166" s="58">
        <f t="shared" ref="W166:Y166" ca="1" si="77">W145+W160+W165+W150+W155</f>
        <v>188</v>
      </c>
      <c r="X166" s="58">
        <f t="shared" ca="1" si="77"/>
        <v>261</v>
      </c>
      <c r="Y166" s="58">
        <f t="shared" ca="1" si="77"/>
        <v>73</v>
      </c>
      <c r="Z166" s="58">
        <f>Z145+Z160+Z165+Z150+Z155</f>
        <v>185</v>
      </c>
      <c r="AA166" s="59"/>
      <c r="AB166" s="59"/>
      <c r="AC166" s="59"/>
      <c r="AD166" s="59"/>
      <c r="AE166" s="59"/>
      <c r="AF166" s="59"/>
      <c r="AG166" s="61"/>
      <c r="AH166" s="60"/>
      <c r="AI166" s="59"/>
      <c r="AJ166" s="60"/>
      <c r="AK166" s="60"/>
      <c r="AL166" s="59"/>
      <c r="AM166" s="59"/>
      <c r="AN166" s="59"/>
      <c r="AO166" s="62"/>
      <c r="AP166" s="26"/>
    </row>
    <row r="167" spans="8:42" ht="12.75" customHeight="1" thickBot="1" x14ac:dyDescent="0.25">
      <c r="H167" s="18"/>
      <c r="I167" s="18"/>
      <c r="J167" s="18"/>
      <c r="K167" s="18"/>
      <c r="L167" s="18"/>
      <c r="M167" s="18"/>
      <c r="N167" s="18"/>
      <c r="O167" s="1"/>
      <c r="P167" s="18"/>
      <c r="Q167" s="67"/>
      <c r="R167" s="58"/>
      <c r="S167" s="58"/>
      <c r="T167" s="59"/>
      <c r="U167" s="59"/>
      <c r="V167" s="68" t="s">
        <v>108</v>
      </c>
      <c r="W167" s="69"/>
      <c r="X167" s="69">
        <f ca="1">X2-X166</f>
        <v>279</v>
      </c>
      <c r="Y167" s="69">
        <f ca="1">Y2-Y166</f>
        <v>114</v>
      </c>
      <c r="Z167" s="69">
        <f>Z2-Z166</f>
        <v>168</v>
      </c>
      <c r="AA167" s="60"/>
      <c r="AB167" s="60"/>
      <c r="AC167" s="60"/>
      <c r="AD167" s="60"/>
      <c r="AE167" s="60"/>
      <c r="AF167" s="60"/>
      <c r="AG167" s="61"/>
      <c r="AH167" s="60"/>
      <c r="AI167" s="60"/>
      <c r="AJ167" s="60"/>
      <c r="AK167" s="60"/>
      <c r="AL167" s="59"/>
      <c r="AM167" s="59"/>
      <c r="AN167" s="59"/>
      <c r="AO167" s="62"/>
      <c r="AP167" s="26"/>
    </row>
    <row r="168" spans="8:42" ht="12.75" customHeight="1" x14ac:dyDescent="0.2">
      <c r="H168" s="18"/>
      <c r="I168" s="18"/>
      <c r="J168" s="18"/>
      <c r="K168" s="18"/>
      <c r="L168" s="18"/>
      <c r="M168" s="18"/>
      <c r="N168" s="18"/>
      <c r="O168" s="1"/>
      <c r="P168" s="18"/>
      <c r="Q168" s="10"/>
      <c r="R168" s="10"/>
      <c r="S168" s="1"/>
      <c r="T168" s="1"/>
      <c r="U168" s="2"/>
      <c r="V168" s="95">
        <v>42966</v>
      </c>
      <c r="W168" s="23">
        <f>SUMIF('r'!$B$4:$B$535,$V168,'r'!$C$4:$C$535)</f>
        <v>7</v>
      </c>
      <c r="X168" s="23">
        <f t="shared" ref="X168:X176" si="78">W168+Y168</f>
        <v>24</v>
      </c>
      <c r="Y168" s="24">
        <f>SUMIF('r'!$B$4:$B$535,$V168,'r'!$E$4:$E$535)</f>
        <v>17</v>
      </c>
      <c r="Z168" s="25"/>
      <c r="AA168" s="25"/>
      <c r="AB168" s="26"/>
      <c r="AC168" s="26"/>
      <c r="AD168" s="26"/>
      <c r="AE168" s="26"/>
      <c r="AF168" s="26"/>
      <c r="AG168" s="27"/>
      <c r="AH168" s="26"/>
      <c r="AI168" s="26"/>
      <c r="AJ168" s="26"/>
      <c r="AK168" s="26"/>
      <c r="AL168" s="23"/>
      <c r="AM168" s="23"/>
      <c r="AN168" s="23"/>
      <c r="AO168" s="46"/>
      <c r="AP168" s="26"/>
    </row>
    <row r="169" spans="8:42" ht="12.75" customHeight="1" x14ac:dyDescent="0.2">
      <c r="H169" s="18"/>
      <c r="I169" s="18"/>
      <c r="J169" s="18"/>
      <c r="K169" s="18"/>
      <c r="L169" s="18"/>
      <c r="M169" s="18"/>
      <c r="N169" s="18"/>
      <c r="O169" s="1"/>
      <c r="P169" s="18"/>
      <c r="Q169" s="1"/>
      <c r="R169" s="1"/>
      <c r="S169" s="1"/>
      <c r="T169" s="1"/>
      <c r="U169" s="2"/>
      <c r="V169" s="95">
        <v>42980</v>
      </c>
      <c r="W169" s="23">
        <f>SUMIF('r'!$B$4:$B$535,$V169,'r'!$C$4:$C$535)</f>
        <v>0</v>
      </c>
      <c r="X169" s="23">
        <f t="shared" si="78"/>
        <v>2</v>
      </c>
      <c r="Y169" s="24">
        <f>SUMIF('r'!$B$4:$B$535,$V169,'r'!$E$4:$E$535)</f>
        <v>2</v>
      </c>
      <c r="Z169" s="23"/>
      <c r="AA169" s="24"/>
      <c r="AB169" s="25"/>
      <c r="AC169" s="25"/>
      <c r="AD169" s="26"/>
      <c r="AE169" s="26"/>
      <c r="AF169" s="26"/>
      <c r="AG169" s="26"/>
      <c r="AH169" s="26"/>
      <c r="AI169" s="26"/>
      <c r="AJ169" s="26"/>
      <c r="AK169" s="26"/>
      <c r="AL169" s="26"/>
      <c r="AM169" s="26"/>
      <c r="AN169" s="26"/>
      <c r="AO169" s="46"/>
      <c r="AP169" s="26"/>
    </row>
    <row r="170" spans="8:42" ht="12.75" customHeight="1" x14ac:dyDescent="0.2">
      <c r="H170" s="18"/>
      <c r="I170" s="18"/>
      <c r="J170" s="18"/>
      <c r="K170" s="18"/>
      <c r="L170" s="18"/>
      <c r="M170" s="18"/>
      <c r="N170" s="18"/>
      <c r="O170" s="1"/>
      <c r="P170" s="18"/>
      <c r="Q170" s="1"/>
      <c r="R170" s="1"/>
      <c r="S170" s="1"/>
      <c r="T170" s="1"/>
      <c r="U170" s="2"/>
      <c r="V170" s="95">
        <v>42994</v>
      </c>
      <c r="W170" s="23">
        <f>SUMIF('r'!$B$4:$B$535,$V170,'r'!$C$4:$C$535)</f>
        <v>12</v>
      </c>
      <c r="X170" s="23">
        <f t="shared" si="78"/>
        <v>14</v>
      </c>
      <c r="Y170" s="52">
        <f>SUMIF('r'!$B$4:$B$535,$V170,'r'!$E$4:$E$535)</f>
        <v>2</v>
      </c>
      <c r="Z170" s="25"/>
      <c r="AA170" s="25"/>
      <c r="AB170" s="26"/>
      <c r="AC170" s="26"/>
      <c r="AD170" s="26"/>
      <c r="AE170" s="26"/>
      <c r="AF170" s="26"/>
      <c r="AG170" s="27"/>
      <c r="AH170" s="26"/>
      <c r="AI170" s="27"/>
      <c r="AJ170" s="26"/>
      <c r="AK170" s="26"/>
      <c r="AL170" s="23"/>
      <c r="AM170" s="23"/>
      <c r="AN170" s="23"/>
      <c r="AO170" s="46"/>
      <c r="AP170" s="26"/>
    </row>
    <row r="171" spans="8:42" ht="12.75" customHeight="1" x14ac:dyDescent="0.2">
      <c r="H171" s="18"/>
      <c r="I171" s="18"/>
      <c r="J171" s="18"/>
      <c r="K171" s="18"/>
      <c r="L171" s="18"/>
      <c r="M171" s="18"/>
      <c r="N171" s="18"/>
      <c r="O171" s="1"/>
      <c r="P171" s="18"/>
      <c r="Q171" s="1"/>
      <c r="R171" s="1"/>
      <c r="S171" s="1"/>
      <c r="T171" s="1"/>
      <c r="U171" s="2"/>
      <c r="V171" s="95">
        <v>43008</v>
      </c>
      <c r="W171" s="23">
        <f>SUMIF('r'!$B$4:$B$535,$V171,'r'!$C$4:$C$535)</f>
        <v>0</v>
      </c>
      <c r="X171" s="23">
        <f t="shared" si="78"/>
        <v>0</v>
      </c>
      <c r="Y171" s="24">
        <f>SUMIF('r'!$B$4:$B$535,$V171,'r'!$E$4:$E$535)</f>
        <v>0</v>
      </c>
      <c r="Z171" s="25"/>
      <c r="AA171" s="25"/>
      <c r="AB171" s="26"/>
      <c r="AC171" s="26"/>
      <c r="AD171" s="26"/>
      <c r="AE171" s="26"/>
      <c r="AF171" s="26"/>
      <c r="AG171" s="27"/>
      <c r="AH171" s="26"/>
      <c r="AI171" s="26"/>
      <c r="AJ171" s="26"/>
      <c r="AK171" s="26"/>
      <c r="AL171" s="23"/>
      <c r="AM171" s="23"/>
      <c r="AN171" s="23"/>
      <c r="AO171" s="46"/>
      <c r="AP171" s="26"/>
    </row>
    <row r="172" spans="8:42" ht="12.75" customHeight="1" x14ac:dyDescent="0.2">
      <c r="H172" s="18"/>
      <c r="I172" s="18"/>
      <c r="J172" s="18"/>
      <c r="K172" s="18"/>
      <c r="L172" s="18"/>
      <c r="M172" s="18"/>
      <c r="N172" s="18"/>
      <c r="O172" s="1"/>
      <c r="P172" s="18"/>
      <c r="Q172" s="1"/>
      <c r="R172" s="1"/>
      <c r="S172" s="1"/>
      <c r="T172" s="1"/>
      <c r="U172" s="2"/>
      <c r="V172" s="95">
        <v>43022</v>
      </c>
      <c r="W172" s="23">
        <f>SUMIF('r'!$B$4:$B$535,$V172,'r'!$C$4:$C$535)</f>
        <v>25</v>
      </c>
      <c r="X172" s="23">
        <f t="shared" si="78"/>
        <v>28</v>
      </c>
      <c r="Y172" s="24">
        <f>SUMIF('r'!$B$4:$B$535,$V172,'r'!$E$4:$E$535)</f>
        <v>3</v>
      </c>
      <c r="Z172" s="25"/>
      <c r="AA172" s="25"/>
      <c r="AB172" s="26"/>
      <c r="AC172" s="26"/>
      <c r="AD172" s="26"/>
      <c r="AE172" s="26"/>
      <c r="AF172" s="26"/>
      <c r="AG172" s="27"/>
      <c r="AH172" s="26"/>
      <c r="AI172" s="26"/>
      <c r="AJ172" s="26"/>
      <c r="AK172" s="26"/>
      <c r="AL172" s="23"/>
      <c r="AM172" s="23"/>
      <c r="AN172" s="23"/>
      <c r="AO172" s="46"/>
      <c r="AP172" s="26"/>
    </row>
    <row r="173" spans="8:42" x14ac:dyDescent="0.2">
      <c r="O173" s="1"/>
      <c r="Q173" s="1"/>
      <c r="R173" s="1"/>
      <c r="S173" s="1"/>
      <c r="T173" s="1"/>
      <c r="U173" s="2"/>
      <c r="V173" s="95">
        <v>43029</v>
      </c>
      <c r="W173" s="23">
        <f>SUMIF('r'!$B$4:$B$535,$V173,'r'!$C$4:$C$535)</f>
        <v>0</v>
      </c>
      <c r="X173" s="23">
        <f t="shared" si="78"/>
        <v>0</v>
      </c>
      <c r="Y173" s="24">
        <f>SUMIF('r'!$B$4:$B$535,$V173,'r'!$E$4:$E$535)</f>
        <v>0</v>
      </c>
      <c r="Z173" s="25"/>
      <c r="AA173" s="25"/>
      <c r="AB173" s="26"/>
      <c r="AC173" s="26"/>
      <c r="AD173" s="26"/>
      <c r="AE173" s="26"/>
      <c r="AF173" s="26"/>
      <c r="AG173" s="27"/>
      <c r="AH173" s="26"/>
      <c r="AI173" s="26"/>
      <c r="AJ173" s="26"/>
      <c r="AK173" s="26"/>
      <c r="AL173" s="23"/>
      <c r="AM173" s="23"/>
      <c r="AN173" s="23"/>
      <c r="AO173" s="46"/>
      <c r="AP173" s="26"/>
    </row>
    <row r="174" spans="8:42" x14ac:dyDescent="0.2">
      <c r="O174" s="1"/>
      <c r="Q174" s="1"/>
      <c r="R174" s="1"/>
      <c r="S174" s="1"/>
      <c r="T174" s="1"/>
      <c r="U174" s="2"/>
      <c r="V174" s="95">
        <v>43037</v>
      </c>
      <c r="W174" s="23">
        <f>SUMIF('r'!$B$4:$B$535,$V174,'r'!$C$4:$C$535)</f>
        <v>7</v>
      </c>
      <c r="X174" s="23">
        <f t="shared" si="78"/>
        <v>15</v>
      </c>
      <c r="Y174" s="52">
        <f>SUMIF('r'!$B$4:$B$535,$V174,'r'!$E$4:$E$535)</f>
        <v>8</v>
      </c>
      <c r="Z174" s="25"/>
      <c r="AA174" s="25"/>
      <c r="AB174" s="26"/>
      <c r="AC174" s="26"/>
      <c r="AD174" s="26"/>
      <c r="AE174" s="26"/>
      <c r="AF174" s="26"/>
      <c r="AG174" s="27"/>
      <c r="AH174" s="26"/>
      <c r="AI174" s="26"/>
      <c r="AJ174" s="26"/>
      <c r="AK174" s="26"/>
      <c r="AL174" s="23"/>
      <c r="AM174" s="23"/>
      <c r="AN174" s="23"/>
      <c r="AO174" s="46"/>
      <c r="AP174" s="26"/>
    </row>
    <row r="175" spans="8:42" x14ac:dyDescent="0.2">
      <c r="O175" s="1"/>
      <c r="Q175" s="1"/>
      <c r="R175" s="1"/>
      <c r="S175" s="1"/>
      <c r="T175" s="1"/>
      <c r="U175" s="2"/>
      <c r="V175" s="95">
        <v>43050</v>
      </c>
      <c r="W175" s="23">
        <f>SUMIF('r'!$B$4:$B$535,$V175,'r'!$C$4:$C$535)</f>
        <v>34</v>
      </c>
      <c r="X175" s="23">
        <f t="shared" si="78"/>
        <v>36</v>
      </c>
      <c r="Y175" s="24">
        <f>SUMIF('r'!$B$4:$B$535,$V175,'r'!$E$4:$E$535)</f>
        <v>2</v>
      </c>
      <c r="Z175" s="25"/>
      <c r="AA175" s="25"/>
      <c r="AB175" s="26"/>
      <c r="AC175" s="26"/>
      <c r="AD175" s="26"/>
      <c r="AE175" s="26"/>
      <c r="AF175" s="26"/>
      <c r="AG175" s="27"/>
      <c r="AH175" s="26"/>
      <c r="AI175" s="26"/>
      <c r="AJ175" s="26"/>
      <c r="AK175" s="26"/>
      <c r="AL175" s="23"/>
      <c r="AM175" s="23"/>
      <c r="AN175" s="23"/>
      <c r="AO175" s="46"/>
      <c r="AP175" s="26"/>
    </row>
    <row r="176" spans="8:42" x14ac:dyDescent="0.2">
      <c r="O176" s="1"/>
      <c r="Q176" s="1"/>
      <c r="R176" s="1"/>
      <c r="S176" s="1"/>
      <c r="T176" s="1"/>
      <c r="U176" s="2"/>
      <c r="V176" s="95">
        <v>43078</v>
      </c>
      <c r="W176" s="23">
        <f>SUMIF('r'!$B$4:$B$535,$V176,'r'!$C$4:$C$535)</f>
        <v>16</v>
      </c>
      <c r="X176" s="23">
        <f t="shared" si="78"/>
        <v>38</v>
      </c>
      <c r="Y176" s="24">
        <f>SUMIF('r'!$B$4:$B$535,$V176,'r'!$E$4:$E$535)</f>
        <v>22</v>
      </c>
      <c r="Z176" s="23"/>
      <c r="AA176" s="24"/>
      <c r="AB176" s="25"/>
      <c r="AC176" s="25"/>
      <c r="AD176" s="26"/>
      <c r="AE176" s="26"/>
      <c r="AF176" s="26"/>
      <c r="AG176" s="26"/>
      <c r="AH176" s="26"/>
      <c r="AI176" s="26"/>
      <c r="AJ176" s="26"/>
      <c r="AK176" s="26"/>
      <c r="AL176" s="26"/>
      <c r="AM176" s="26"/>
      <c r="AN176" s="26"/>
      <c r="AO176" s="46"/>
      <c r="AP176" s="26"/>
    </row>
    <row r="177" spans="15:42" x14ac:dyDescent="0.2">
      <c r="O177" s="1"/>
      <c r="Q177" s="1"/>
      <c r="R177" s="1"/>
      <c r="S177" s="1"/>
      <c r="T177" s="1"/>
      <c r="U177" s="2"/>
      <c r="V177" s="95">
        <v>43100</v>
      </c>
      <c r="W177" s="23">
        <f>SUMIF('r'!$B$4:$B$535,$V177,'r'!$C$4:$C$535)</f>
        <v>6</v>
      </c>
      <c r="X177" s="23">
        <f t="shared" ref="X177:X203" si="79">W177+Y177</f>
        <v>83</v>
      </c>
      <c r="Y177" s="24">
        <f>SUMIF('r'!$B$4:$B$535,$V177,'r'!$E$4:$E$535)</f>
        <v>77</v>
      </c>
      <c r="Z177" s="23"/>
      <c r="AA177" s="24"/>
      <c r="AB177" s="25"/>
      <c r="AC177" s="25"/>
      <c r="AD177" s="26"/>
      <c r="AE177" s="26"/>
      <c r="AF177" s="26"/>
      <c r="AG177" s="26"/>
      <c r="AH177" s="26"/>
      <c r="AI177" s="26"/>
      <c r="AJ177" s="26"/>
      <c r="AK177" s="26"/>
      <c r="AL177" s="26"/>
      <c r="AM177" s="26"/>
      <c r="AN177" s="26"/>
      <c r="AO177" s="46"/>
      <c r="AP177" s="26"/>
    </row>
    <row r="178" spans="15:42" x14ac:dyDescent="0.2">
      <c r="O178" s="1"/>
      <c r="Q178" s="1"/>
      <c r="R178" s="1"/>
      <c r="S178" s="1"/>
      <c r="T178" s="1"/>
      <c r="U178" s="2"/>
      <c r="V178" s="95">
        <v>43120</v>
      </c>
      <c r="W178" s="23">
        <f>SUMIF('r'!$B$4:$B$535,$V178,'r'!$C$4:$C$535)</f>
        <v>0</v>
      </c>
      <c r="X178" s="23">
        <f t="shared" si="79"/>
        <v>4</v>
      </c>
      <c r="Y178" s="24">
        <f>SUMIF('r'!$B$4:$B$535,$V178,'r'!$E$4:$E$535)</f>
        <v>4</v>
      </c>
      <c r="Z178" s="23"/>
      <c r="AA178" s="24"/>
      <c r="AB178" s="25"/>
      <c r="AC178" s="25"/>
      <c r="AD178" s="26"/>
      <c r="AE178" s="26"/>
      <c r="AF178" s="26"/>
      <c r="AG178" s="26"/>
      <c r="AH178" s="26"/>
      <c r="AI178" s="26"/>
      <c r="AJ178" s="26"/>
      <c r="AK178" s="26"/>
      <c r="AL178" s="26"/>
      <c r="AM178" s="26"/>
      <c r="AN178" s="26"/>
      <c r="AO178" s="46"/>
      <c r="AP178" s="26"/>
    </row>
    <row r="179" spans="15:42" x14ac:dyDescent="0.2">
      <c r="O179" s="1"/>
      <c r="Q179" s="1"/>
      <c r="R179" s="1"/>
      <c r="S179" s="1"/>
      <c r="T179" s="1"/>
      <c r="U179" s="2"/>
      <c r="V179" s="95">
        <v>43134</v>
      </c>
      <c r="W179" s="23">
        <f>SUMIF('r'!$B$4:$B$535,$V179,'r'!$C$4:$C$535)</f>
        <v>2</v>
      </c>
      <c r="X179" s="23">
        <f t="shared" si="79"/>
        <v>82</v>
      </c>
      <c r="Y179" s="24">
        <f>SUMIF('r'!$B$4:$B$535,$V179,'r'!$E$4:$E$535)</f>
        <v>80</v>
      </c>
      <c r="Z179" s="23"/>
      <c r="AA179" s="24"/>
      <c r="AB179" s="25"/>
      <c r="AC179" s="25"/>
      <c r="AD179" s="26"/>
      <c r="AE179" s="26"/>
      <c r="AF179" s="26"/>
      <c r="AG179" s="26"/>
      <c r="AH179" s="26"/>
      <c r="AI179" s="26"/>
      <c r="AJ179" s="26"/>
      <c r="AK179" s="26"/>
      <c r="AL179" s="26"/>
      <c r="AM179" s="26"/>
      <c r="AN179" s="26"/>
      <c r="AO179" s="46"/>
      <c r="AP179" s="26"/>
    </row>
    <row r="180" spans="15:42" x14ac:dyDescent="0.2">
      <c r="O180" s="1"/>
      <c r="Q180" s="1"/>
      <c r="R180" s="1"/>
      <c r="S180" s="1"/>
      <c r="T180" s="1"/>
      <c r="U180" s="2"/>
      <c r="V180" s="95">
        <v>43141</v>
      </c>
      <c r="W180" s="23">
        <f>SUMIF('r'!$B$4:$B$535,$V180,'r'!$C$4:$C$535)</f>
        <v>0</v>
      </c>
      <c r="X180" s="23">
        <f t="shared" si="79"/>
        <v>37</v>
      </c>
      <c r="Y180" s="24">
        <f>SUMIF('r'!$B$4:$B$535,$V180,'r'!$E$4:$E$535)</f>
        <v>37</v>
      </c>
      <c r="Z180" s="23"/>
      <c r="AA180" s="24"/>
      <c r="AB180" s="25"/>
      <c r="AC180" s="25"/>
      <c r="AD180" s="26"/>
      <c r="AE180" s="26"/>
      <c r="AF180" s="26"/>
      <c r="AG180" s="26"/>
      <c r="AH180" s="26"/>
      <c r="AI180" s="26"/>
      <c r="AJ180" s="26"/>
      <c r="AK180" s="26"/>
      <c r="AL180" s="26"/>
      <c r="AM180" s="26"/>
      <c r="AN180" s="26"/>
      <c r="AO180" s="46"/>
      <c r="AP180" s="26"/>
    </row>
    <row r="181" spans="15:42" x14ac:dyDescent="0.2">
      <c r="O181" s="1"/>
      <c r="Q181" s="1"/>
      <c r="R181" s="1"/>
      <c r="S181" s="1"/>
      <c r="T181" s="1"/>
      <c r="U181" s="2"/>
      <c r="V181" s="95">
        <v>43155</v>
      </c>
      <c r="W181" s="23">
        <f>SUMIF('r'!$B$4:$B$535,$V181,'r'!$C$4:$C$535)</f>
        <v>0</v>
      </c>
      <c r="X181" s="23">
        <f t="shared" si="79"/>
        <v>1</v>
      </c>
      <c r="Y181" s="24">
        <f>SUMIF('r'!$B$4:$B$535,$V181,'r'!$E$4:$E$535)</f>
        <v>1</v>
      </c>
      <c r="Z181" s="23"/>
      <c r="AA181" s="24"/>
      <c r="AB181" s="25"/>
      <c r="AC181" s="25"/>
      <c r="AD181" s="26"/>
      <c r="AE181" s="26"/>
      <c r="AF181" s="26"/>
      <c r="AG181" s="26"/>
      <c r="AH181" s="26"/>
      <c r="AI181" s="26"/>
      <c r="AJ181" s="26"/>
      <c r="AK181" s="26"/>
      <c r="AL181" s="26"/>
      <c r="AM181" s="26"/>
      <c r="AN181" s="26"/>
      <c r="AO181" s="46"/>
      <c r="AP181" s="26"/>
    </row>
    <row r="182" spans="15:42" x14ac:dyDescent="0.2">
      <c r="O182" s="1"/>
      <c r="Q182" s="1"/>
      <c r="R182" s="1"/>
      <c r="S182" s="1"/>
      <c r="T182" s="1"/>
      <c r="U182" s="2"/>
      <c r="V182" s="95">
        <v>43176</v>
      </c>
      <c r="W182" s="23">
        <f>SUMIF('r'!$B$4:$B$535,$V182,'r'!$C$4:$C$535)</f>
        <v>0</v>
      </c>
      <c r="X182" s="23">
        <f t="shared" si="79"/>
        <v>69</v>
      </c>
      <c r="Y182" s="24">
        <f>SUMIF('r'!$B$4:$B$535,$V182,'r'!$E$4:$E$535)</f>
        <v>69</v>
      </c>
      <c r="Z182" s="23"/>
      <c r="AA182" s="24"/>
      <c r="AB182" s="25"/>
      <c r="AC182" s="25"/>
      <c r="AD182" s="26"/>
      <c r="AE182" s="26"/>
      <c r="AF182" s="26"/>
      <c r="AG182" s="26"/>
      <c r="AH182" s="26"/>
      <c r="AI182" s="26"/>
      <c r="AJ182" s="26"/>
      <c r="AK182" s="26"/>
      <c r="AL182" s="26"/>
      <c r="AM182" s="26"/>
      <c r="AN182" s="26"/>
      <c r="AO182" s="46"/>
      <c r="AP182" s="26"/>
    </row>
    <row r="183" spans="15:42" x14ac:dyDescent="0.2">
      <c r="O183" s="1"/>
      <c r="Q183" s="1"/>
      <c r="R183" s="1"/>
      <c r="S183" s="1"/>
      <c r="T183" s="1"/>
      <c r="U183" s="2"/>
      <c r="V183" s="95">
        <v>43183</v>
      </c>
      <c r="W183" s="23">
        <f>SUMIF('r'!$B$4:$B$535,$V183,'r'!$C$4:$C$535)</f>
        <v>0</v>
      </c>
      <c r="X183" s="23">
        <f t="shared" si="79"/>
        <v>14</v>
      </c>
      <c r="Y183" s="24">
        <f>SUMIF('r'!$B$4:$B$535,$V183,'r'!$E$4:$E$535)</f>
        <v>14</v>
      </c>
      <c r="Z183" s="23"/>
      <c r="AA183" s="24"/>
      <c r="AB183" s="25"/>
      <c r="AC183" s="25"/>
      <c r="AD183" s="26"/>
      <c r="AE183" s="26"/>
      <c r="AF183" s="26"/>
      <c r="AG183" s="26"/>
      <c r="AH183" s="26"/>
      <c r="AI183" s="26"/>
      <c r="AJ183" s="26"/>
      <c r="AK183" s="26"/>
      <c r="AL183" s="26"/>
      <c r="AM183" s="26"/>
      <c r="AN183" s="26"/>
      <c r="AO183" s="46"/>
      <c r="AP183" s="26"/>
    </row>
    <row r="184" spans="15:42" x14ac:dyDescent="0.2">
      <c r="O184" s="1"/>
      <c r="Q184" s="1"/>
      <c r="R184" s="1"/>
      <c r="S184" s="1"/>
      <c r="T184" s="1"/>
      <c r="U184" s="2"/>
      <c r="V184" s="95">
        <v>43190</v>
      </c>
      <c r="W184" s="23">
        <f>SUMIF('r'!$B$4:$B$535,$V184,'r'!$C$4:$C$535)</f>
        <v>0</v>
      </c>
      <c r="X184" s="23">
        <f t="shared" si="79"/>
        <v>45</v>
      </c>
      <c r="Y184" s="24">
        <f>SUMIF('r'!$B$4:$B$535,$V184,'r'!$E$4:$E$535)</f>
        <v>45</v>
      </c>
      <c r="Z184" s="23"/>
      <c r="AA184" s="24"/>
      <c r="AB184" s="25"/>
      <c r="AC184" s="25"/>
      <c r="AD184" s="26"/>
      <c r="AE184" s="26"/>
      <c r="AF184" s="26"/>
      <c r="AG184" s="26"/>
      <c r="AH184" s="26"/>
      <c r="AI184" s="26"/>
      <c r="AJ184" s="26"/>
      <c r="AK184" s="26"/>
      <c r="AL184" s="26"/>
      <c r="AM184" s="26"/>
      <c r="AN184" s="26"/>
      <c r="AO184" s="46"/>
      <c r="AP184" s="26"/>
    </row>
    <row r="185" spans="15:42" x14ac:dyDescent="0.2">
      <c r="O185" s="1"/>
      <c r="Q185" s="1"/>
      <c r="R185" s="1"/>
      <c r="S185" s="1"/>
      <c r="T185" s="1"/>
      <c r="U185" s="2"/>
      <c r="V185" s="95">
        <v>43218</v>
      </c>
      <c r="W185" s="23">
        <f>SUMIF('r'!$B$4:$B$535,$V185,'r'!$C$4:$C$535)</f>
        <v>0</v>
      </c>
      <c r="X185" s="23">
        <f t="shared" si="79"/>
        <v>23</v>
      </c>
      <c r="Y185" s="24">
        <f>SUMIF('r'!$B$4:$B$535,$V185,'r'!$E$4:$E$535)</f>
        <v>23</v>
      </c>
      <c r="Z185" s="23"/>
      <c r="AA185" s="24"/>
      <c r="AB185" s="25"/>
      <c r="AC185" s="25"/>
      <c r="AD185" s="26"/>
      <c r="AE185" s="26"/>
      <c r="AF185" s="26"/>
      <c r="AG185" s="26"/>
      <c r="AH185" s="26"/>
      <c r="AI185" s="26"/>
      <c r="AJ185" s="26"/>
      <c r="AK185" s="26"/>
      <c r="AL185" s="26"/>
      <c r="AM185" s="26"/>
      <c r="AN185" s="26"/>
      <c r="AO185" s="46"/>
      <c r="AP185" s="26"/>
    </row>
    <row r="186" spans="15:42" x14ac:dyDescent="0.2">
      <c r="O186" s="53"/>
      <c r="Q186" s="1"/>
      <c r="R186" s="1"/>
      <c r="S186" s="1"/>
      <c r="T186" s="1"/>
      <c r="U186" s="2"/>
      <c r="V186" s="95">
        <v>43225</v>
      </c>
      <c r="W186" s="23">
        <f>SUMIF('r'!$B$4:$B$535,$V186,'r'!$C$4:$C$535)</f>
        <v>0</v>
      </c>
      <c r="X186" s="23">
        <f t="shared" si="79"/>
        <v>51</v>
      </c>
      <c r="Y186" s="24">
        <f>SUMIF('r'!$B$4:$B$535,$V186,'r'!$E$4:$E$535)</f>
        <v>51</v>
      </c>
      <c r="Z186" s="23"/>
      <c r="AA186" s="24"/>
      <c r="AB186" s="25"/>
      <c r="AC186" s="25"/>
      <c r="AD186" s="26"/>
      <c r="AE186" s="26"/>
      <c r="AF186" s="26"/>
      <c r="AG186" s="26"/>
      <c r="AH186" s="26"/>
      <c r="AI186" s="26"/>
      <c r="AJ186" s="26"/>
      <c r="AK186" s="26"/>
      <c r="AL186" s="26"/>
      <c r="AM186" s="26"/>
      <c r="AN186" s="26"/>
      <c r="AO186" s="46"/>
      <c r="AP186" s="26"/>
    </row>
    <row r="187" spans="15:42" x14ac:dyDescent="0.2">
      <c r="O187" s="1"/>
      <c r="Q187" s="1"/>
      <c r="R187" s="1"/>
      <c r="S187" s="1"/>
      <c r="T187" s="1"/>
      <c r="U187" s="2"/>
      <c r="V187" s="95">
        <v>43253</v>
      </c>
      <c r="W187" s="23">
        <f>SUMIF('r'!$B$4:$B$535,$V187,'r'!$C$4:$C$535)</f>
        <v>0</v>
      </c>
      <c r="X187" s="23">
        <f t="shared" si="79"/>
        <v>46</v>
      </c>
      <c r="Y187" s="24">
        <f>SUMIF('r'!$B$4:$B$535,$V187,'r'!$E$4:$E$535)</f>
        <v>46</v>
      </c>
      <c r="Z187" s="23"/>
      <c r="AA187" s="24"/>
      <c r="AB187" s="25"/>
      <c r="AC187" s="25"/>
      <c r="AD187" s="26"/>
      <c r="AE187" s="26"/>
      <c r="AF187" s="26"/>
      <c r="AG187" s="26"/>
      <c r="AH187" s="26"/>
      <c r="AI187" s="26"/>
      <c r="AJ187" s="26"/>
      <c r="AK187" s="26"/>
      <c r="AL187" s="26"/>
      <c r="AM187" s="26"/>
      <c r="AN187" s="26"/>
      <c r="AO187" s="46"/>
      <c r="AP187" s="26"/>
    </row>
    <row r="188" spans="15:42" x14ac:dyDescent="0.2">
      <c r="O188" s="1"/>
      <c r="Q188" s="1"/>
      <c r="R188" s="1"/>
      <c r="S188" s="1"/>
      <c r="T188" s="1"/>
      <c r="U188" s="2"/>
      <c r="V188" s="95">
        <v>43260</v>
      </c>
      <c r="W188" s="23">
        <f>SUMIF('r'!$B$4:$B$535,$V188,'r'!$C$4:$C$535)</f>
        <v>0</v>
      </c>
      <c r="X188" s="23">
        <f t="shared" si="79"/>
        <v>5</v>
      </c>
      <c r="Y188" s="24">
        <f>SUMIF('r'!$B$4:$B$535,$V188,'r'!$E$4:$E$535)</f>
        <v>5</v>
      </c>
      <c r="Z188" s="23"/>
      <c r="AA188" s="24"/>
      <c r="AB188" s="25"/>
      <c r="AC188" s="25"/>
      <c r="AD188" s="26"/>
      <c r="AE188" s="26"/>
      <c r="AF188" s="26"/>
      <c r="AG188" s="26"/>
      <c r="AH188" s="26"/>
      <c r="AI188" s="26"/>
      <c r="AJ188" s="26"/>
      <c r="AK188" s="26"/>
      <c r="AL188" s="26"/>
      <c r="AM188" s="26"/>
      <c r="AN188" s="26"/>
      <c r="AO188" s="46"/>
      <c r="AP188" s="26"/>
    </row>
    <row r="189" spans="15:42" x14ac:dyDescent="0.2">
      <c r="O189" s="1"/>
      <c r="Q189" s="1"/>
      <c r="R189" s="1"/>
      <c r="S189" s="1"/>
      <c r="T189" s="1"/>
      <c r="U189" s="2"/>
      <c r="V189" s="95">
        <v>43274</v>
      </c>
      <c r="W189" s="23">
        <f>SUMIF('r'!$B$4:$B$535,$V189,'r'!$C$4:$C$535)</f>
        <v>0</v>
      </c>
      <c r="X189" s="23">
        <f t="shared" si="79"/>
        <v>81</v>
      </c>
      <c r="Y189" s="24">
        <f>SUMIF('r'!$B$4:$B$535,$V189,'r'!$E$4:$E$535)</f>
        <v>81</v>
      </c>
      <c r="Z189" s="23"/>
      <c r="AA189" s="24"/>
      <c r="AB189" s="25"/>
      <c r="AC189" s="25"/>
      <c r="AD189" s="26"/>
      <c r="AE189" s="26"/>
      <c r="AF189" s="26"/>
      <c r="AG189" s="26"/>
      <c r="AH189" s="26"/>
      <c r="AI189" s="26"/>
      <c r="AJ189" s="26"/>
      <c r="AK189" s="26"/>
      <c r="AL189" s="26"/>
      <c r="AM189" s="26"/>
      <c r="AN189" s="26"/>
      <c r="AO189" s="46"/>
      <c r="AP189" s="26"/>
    </row>
    <row r="190" spans="15:42" x14ac:dyDescent="0.2">
      <c r="O190" s="1"/>
      <c r="Q190" s="1"/>
      <c r="R190" s="1"/>
      <c r="S190" s="1"/>
      <c r="T190" s="1"/>
      <c r="U190" s="2"/>
      <c r="V190" s="95">
        <v>43311</v>
      </c>
      <c r="W190" s="23">
        <f>SUMIF('r'!$B$4:$B$535,$V190,'r'!$C$4:$C$535)</f>
        <v>0</v>
      </c>
      <c r="X190" s="23">
        <f t="shared" si="79"/>
        <v>18</v>
      </c>
      <c r="Y190" s="24">
        <f>SUMIF('r'!$B$4:$B$535,$V190,'r'!$E$4:$E$535)</f>
        <v>18</v>
      </c>
      <c r="Z190" s="25"/>
      <c r="AA190" s="25"/>
      <c r="AB190" s="26"/>
      <c r="AC190" s="26"/>
      <c r="AD190" s="26"/>
      <c r="AE190" s="26"/>
      <c r="AF190" s="26"/>
      <c r="AG190" s="27"/>
      <c r="AH190" s="26"/>
      <c r="AI190" s="26"/>
      <c r="AJ190" s="26"/>
      <c r="AK190" s="26"/>
      <c r="AL190" s="23"/>
      <c r="AM190" s="23"/>
      <c r="AN190" s="23"/>
      <c r="AO190" s="46"/>
      <c r="AP190" s="26"/>
    </row>
    <row r="191" spans="15:42" x14ac:dyDescent="0.2">
      <c r="O191" s="1"/>
      <c r="Q191" s="1"/>
      <c r="R191" s="1"/>
      <c r="S191" s="1"/>
      <c r="T191" s="1"/>
      <c r="U191" s="2"/>
      <c r="V191" s="95">
        <v>43329</v>
      </c>
      <c r="W191" s="23">
        <f>SUMIF('r'!$B$4:$B$535,$V191,'r'!$C$4:$C$535)</f>
        <v>0</v>
      </c>
      <c r="X191" s="23">
        <f t="shared" si="79"/>
        <v>21</v>
      </c>
      <c r="Y191" s="24">
        <f>SUMIF('r'!$B$4:$B$535,$V191,'r'!$E$4:$E$535)</f>
        <v>21</v>
      </c>
      <c r="Z191" s="25"/>
      <c r="AA191" s="25"/>
      <c r="AB191" s="26"/>
      <c r="AC191" s="26"/>
      <c r="AD191" s="26"/>
      <c r="AE191" s="26"/>
      <c r="AF191" s="26"/>
      <c r="AG191" s="27"/>
      <c r="AH191" s="26"/>
      <c r="AI191" s="27"/>
      <c r="AJ191" s="26"/>
      <c r="AK191" s="26"/>
      <c r="AL191" s="23"/>
      <c r="AM191" s="23"/>
      <c r="AN191" s="23"/>
      <c r="AO191" s="46"/>
      <c r="AP191" s="26"/>
    </row>
    <row r="192" spans="15:42" x14ac:dyDescent="0.2">
      <c r="O192" s="1"/>
      <c r="Q192" s="1"/>
      <c r="R192" s="1"/>
      <c r="S192" s="1"/>
      <c r="T192" s="1"/>
      <c r="U192" s="2"/>
      <c r="V192" s="95">
        <v>43358</v>
      </c>
      <c r="W192" s="23">
        <f>SUMIF('r'!$B$4:$B$535,$V192,'r'!$C$4:$C$535)</f>
        <v>0</v>
      </c>
      <c r="X192" s="23">
        <f t="shared" si="79"/>
        <v>14</v>
      </c>
      <c r="Y192" s="24">
        <f>SUMIF('r'!$B$4:$B$535,$V192,'r'!$E$4:$E$535)</f>
        <v>14</v>
      </c>
      <c r="Z192" s="25"/>
      <c r="AA192" s="25"/>
      <c r="AB192" s="26"/>
      <c r="AC192" s="26"/>
      <c r="AD192" s="26"/>
      <c r="AE192" s="26"/>
      <c r="AF192" s="26"/>
      <c r="AG192" s="27"/>
      <c r="AH192" s="26"/>
      <c r="AI192" s="26"/>
      <c r="AJ192" s="26"/>
      <c r="AK192" s="26"/>
      <c r="AL192" s="23"/>
      <c r="AM192" s="23"/>
      <c r="AN192" s="23"/>
      <c r="AO192" s="46"/>
      <c r="AP192" s="26"/>
    </row>
    <row r="193" spans="15:42" x14ac:dyDescent="0.2">
      <c r="O193" s="1"/>
      <c r="Q193" s="1"/>
      <c r="R193" s="1"/>
      <c r="S193" s="1"/>
      <c r="T193" s="1"/>
      <c r="U193" s="2"/>
      <c r="V193" s="96"/>
      <c r="W193" s="23">
        <f>SUMIF('r'!$B$4:$B$535,$V193,'r'!$C$4:$C$535)</f>
        <v>0</v>
      </c>
      <c r="X193" s="23">
        <f t="shared" si="79"/>
        <v>0</v>
      </c>
      <c r="Y193" s="24">
        <f>SUMIF('r'!$B$4:$B$535,$V193,'r'!$E$4:$E$535)</f>
        <v>0</v>
      </c>
      <c r="Z193" s="25"/>
      <c r="AA193" s="25"/>
      <c r="AB193" s="26"/>
      <c r="AC193" s="26"/>
      <c r="AD193" s="26"/>
      <c r="AE193" s="26"/>
      <c r="AF193" s="26"/>
      <c r="AG193" s="27"/>
      <c r="AH193" s="26"/>
      <c r="AI193" s="26"/>
      <c r="AJ193" s="26"/>
      <c r="AK193" s="26"/>
      <c r="AL193" s="23"/>
      <c r="AM193" s="23"/>
      <c r="AN193" s="23"/>
      <c r="AO193" s="46"/>
      <c r="AP193" s="26"/>
    </row>
    <row r="194" spans="15:42" x14ac:dyDescent="0.2">
      <c r="O194" s="1"/>
      <c r="Q194" s="1"/>
      <c r="R194" s="1"/>
      <c r="S194" s="1"/>
      <c r="T194" s="1"/>
      <c r="U194" s="2"/>
      <c r="V194" s="95"/>
      <c r="W194" s="23">
        <f>SUMIF('r'!$B$4:$B$535,$V194,'r'!$C$4:$C$535)</f>
        <v>0</v>
      </c>
      <c r="X194" s="23">
        <f t="shared" si="79"/>
        <v>0</v>
      </c>
      <c r="Y194" s="24">
        <f>SUMIF('r'!$B$4:$B$535,$V194,'r'!$E$4:$E$535)</f>
        <v>0</v>
      </c>
      <c r="Z194" s="23"/>
      <c r="AA194" s="24"/>
      <c r="AB194" s="25"/>
      <c r="AC194" s="25"/>
      <c r="AD194" s="26"/>
      <c r="AE194" s="26"/>
      <c r="AF194" s="26"/>
      <c r="AG194" s="26"/>
      <c r="AH194" s="26"/>
      <c r="AI194" s="26"/>
      <c r="AJ194" s="26"/>
      <c r="AK194" s="26"/>
      <c r="AL194" s="26"/>
      <c r="AM194" s="26"/>
      <c r="AN194" s="26"/>
      <c r="AO194" s="46"/>
      <c r="AP194" s="26"/>
    </row>
    <row r="195" spans="15:42" x14ac:dyDescent="0.2">
      <c r="O195" s="53"/>
      <c r="Q195" s="1"/>
      <c r="R195" s="1"/>
      <c r="S195" s="53"/>
      <c r="T195" s="1"/>
      <c r="U195" s="2"/>
      <c r="V195" s="96"/>
      <c r="W195" s="23">
        <f>SUMIF('r'!$B$4:$B$535,$V195,'r'!$C$4:$C$535)</f>
        <v>0</v>
      </c>
      <c r="X195" s="23">
        <f t="shared" si="79"/>
        <v>0</v>
      </c>
      <c r="Y195" s="24">
        <f>SUMIF('r'!$B$4:$B$535,$V195,'r'!$E$4:$E$535)</f>
        <v>0</v>
      </c>
      <c r="Z195" s="23"/>
      <c r="AA195" s="24"/>
      <c r="AB195" s="25"/>
      <c r="AC195" s="25"/>
      <c r="AD195" s="26"/>
      <c r="AE195" s="26"/>
      <c r="AF195" s="26"/>
      <c r="AG195" s="26"/>
      <c r="AH195" s="26"/>
      <c r="AI195" s="26"/>
      <c r="AJ195" s="26"/>
      <c r="AK195" s="26"/>
      <c r="AL195" s="26"/>
      <c r="AM195" s="26"/>
      <c r="AN195" s="26"/>
      <c r="AO195" s="46"/>
      <c r="AP195" s="26"/>
    </row>
    <row r="196" spans="15:42" x14ac:dyDescent="0.2">
      <c r="O196" s="1"/>
      <c r="Q196" s="1"/>
      <c r="R196" s="1"/>
      <c r="S196" s="1"/>
      <c r="T196" s="1"/>
      <c r="U196" s="2"/>
      <c r="V196" s="95"/>
      <c r="W196" s="23">
        <f>SUMIF('r'!$B$4:$B$535,$V196,'r'!$C$4:$C$535)</f>
        <v>0</v>
      </c>
      <c r="X196" s="23">
        <f t="shared" si="79"/>
        <v>0</v>
      </c>
      <c r="Y196" s="24">
        <f>SUMIF('r'!$B$4:$B$535,$V196,'r'!$E$4:$E$535)</f>
        <v>0</v>
      </c>
      <c r="Z196" s="25"/>
      <c r="AA196" s="25"/>
      <c r="AB196" s="26"/>
      <c r="AC196" s="26"/>
      <c r="AD196" s="26"/>
      <c r="AE196" s="26"/>
      <c r="AF196" s="26"/>
      <c r="AG196" s="27"/>
      <c r="AH196" s="26"/>
      <c r="AI196" s="27"/>
      <c r="AJ196" s="26"/>
      <c r="AK196" s="26"/>
      <c r="AL196" s="23"/>
      <c r="AM196" s="23"/>
      <c r="AN196" s="23"/>
      <c r="AO196" s="46"/>
      <c r="AP196" s="26"/>
    </row>
    <row r="197" spans="15:42" x14ac:dyDescent="0.2">
      <c r="O197" s="1"/>
      <c r="Q197" s="10"/>
      <c r="R197" s="10"/>
      <c r="S197" s="53"/>
      <c r="T197" s="1"/>
      <c r="U197" s="2"/>
      <c r="V197" s="95"/>
      <c r="W197" s="23">
        <f>SUMIF('r'!$B$4:$B$535,$V197,'r'!$C$4:$C$535)</f>
        <v>0</v>
      </c>
      <c r="X197" s="23">
        <f t="shared" si="79"/>
        <v>0</v>
      </c>
      <c r="Y197" s="24">
        <f>SUMIF('r'!$B$4:$B$535,$V197,'r'!$E$4:$E$535)</f>
        <v>0</v>
      </c>
      <c r="Z197" s="25"/>
      <c r="AA197" s="25"/>
      <c r="AB197" s="26"/>
      <c r="AC197" s="26"/>
      <c r="AD197" s="26"/>
      <c r="AE197" s="26"/>
      <c r="AF197" s="26"/>
      <c r="AG197" s="27"/>
      <c r="AH197" s="26"/>
      <c r="AI197" s="27"/>
      <c r="AJ197" s="26"/>
      <c r="AK197" s="26"/>
      <c r="AL197" s="23"/>
      <c r="AM197" s="23"/>
      <c r="AN197" s="23"/>
      <c r="AO197" s="46"/>
      <c r="AP197" s="26"/>
    </row>
    <row r="198" spans="15:42" x14ac:dyDescent="0.2">
      <c r="O198" s="1"/>
      <c r="Q198" s="10"/>
      <c r="R198" s="10"/>
      <c r="S198" s="1"/>
      <c r="T198" s="1"/>
      <c r="U198" s="2"/>
      <c r="V198" s="95"/>
      <c r="W198" s="23">
        <f>SUMIF('r'!$B$4:$B$535,$V198,'r'!$C$4:$C$535)</f>
        <v>0</v>
      </c>
      <c r="X198" s="23">
        <f t="shared" si="79"/>
        <v>0</v>
      </c>
      <c r="Y198" s="24">
        <f>SUMIF('r'!$B$4:$B$535,$V198,'r'!$E$4:$E$535)</f>
        <v>0</v>
      </c>
      <c r="Z198" s="25"/>
      <c r="AA198" s="25"/>
      <c r="AB198" s="26"/>
      <c r="AC198" s="26"/>
      <c r="AD198" s="26"/>
      <c r="AE198" s="26"/>
      <c r="AF198" s="26"/>
      <c r="AG198" s="27"/>
      <c r="AH198" s="26"/>
      <c r="AI198" s="26"/>
      <c r="AJ198" s="26"/>
      <c r="AK198" s="26"/>
      <c r="AL198" s="23"/>
      <c r="AM198" s="23"/>
      <c r="AN198" s="23"/>
      <c r="AO198" s="46"/>
      <c r="AP198" s="26"/>
    </row>
    <row r="199" spans="15:42" x14ac:dyDescent="0.2">
      <c r="O199" s="1"/>
      <c r="Q199" s="10"/>
      <c r="R199" s="10"/>
      <c r="S199" s="1"/>
      <c r="T199" s="1"/>
      <c r="U199" s="2"/>
      <c r="V199" s="95"/>
      <c r="W199" s="23">
        <f>SUMIF('r'!$B$4:$B$535,$V199,'r'!$C$4:$C$535)</f>
        <v>0</v>
      </c>
      <c r="X199" s="23">
        <f t="shared" si="79"/>
        <v>0</v>
      </c>
      <c r="Y199" s="24">
        <f>SUMIF('r'!$B$4:$B$535,$V199,'r'!$E$4:$E$535)</f>
        <v>0</v>
      </c>
      <c r="Z199" s="25"/>
      <c r="AA199" s="25"/>
      <c r="AB199" s="26"/>
      <c r="AC199" s="26"/>
      <c r="AD199" s="26"/>
      <c r="AE199" s="26"/>
      <c r="AF199" s="26"/>
      <c r="AG199" s="27"/>
      <c r="AH199" s="26"/>
      <c r="AI199" s="26"/>
      <c r="AJ199" s="26"/>
      <c r="AK199" s="26"/>
      <c r="AL199" s="23"/>
      <c r="AM199" s="23"/>
      <c r="AN199" s="23"/>
      <c r="AO199" s="46"/>
      <c r="AP199" s="26"/>
    </row>
    <row r="200" spans="15:42" x14ac:dyDescent="0.2">
      <c r="O200" s="1"/>
      <c r="Q200" s="10"/>
      <c r="R200" s="10"/>
      <c r="S200" s="1"/>
      <c r="T200" s="1"/>
      <c r="U200" s="2"/>
      <c r="V200" s="95"/>
      <c r="W200" s="23">
        <f>SUMIF('r'!$B$4:$B$535,$V200,'r'!$C$4:$C$535)</f>
        <v>0</v>
      </c>
      <c r="X200" s="23">
        <f t="shared" si="79"/>
        <v>0</v>
      </c>
      <c r="Y200" s="24">
        <f>SUMIF('r'!$B$4:$B$535,$V200,'r'!$E$4:$E$535)</f>
        <v>0</v>
      </c>
      <c r="Z200" s="25"/>
      <c r="AA200" s="25"/>
      <c r="AB200" s="26"/>
      <c r="AC200" s="26"/>
      <c r="AD200" s="26"/>
      <c r="AE200" s="26"/>
      <c r="AF200" s="26"/>
      <c r="AG200" s="27"/>
      <c r="AH200" s="26"/>
      <c r="AI200" s="26"/>
      <c r="AJ200" s="26"/>
      <c r="AK200" s="26"/>
      <c r="AL200" s="23"/>
      <c r="AM200" s="23"/>
      <c r="AN200" s="23"/>
      <c r="AO200" s="46"/>
      <c r="AP200" s="26"/>
    </row>
    <row r="201" spans="15:42" x14ac:dyDescent="0.2">
      <c r="O201" s="1"/>
      <c r="Q201" s="10"/>
      <c r="R201" s="10"/>
      <c r="S201" s="1"/>
      <c r="T201" s="1"/>
      <c r="U201" s="2"/>
      <c r="V201" s="95"/>
      <c r="W201" s="23">
        <f>SUMIF('r'!$B$4:$B$535,$V201,'r'!$C$4:$C$535)</f>
        <v>0</v>
      </c>
      <c r="X201" s="23">
        <f t="shared" si="79"/>
        <v>0</v>
      </c>
      <c r="Y201" s="24">
        <f>SUMIF('r'!$B$4:$B$535,$V201,'r'!$E$4:$E$535)</f>
        <v>0</v>
      </c>
      <c r="Z201" s="25"/>
      <c r="AA201" s="25"/>
      <c r="AB201" s="26"/>
      <c r="AC201" s="26"/>
      <c r="AD201" s="26"/>
      <c r="AE201" s="26"/>
      <c r="AF201" s="26"/>
      <c r="AG201" s="27"/>
      <c r="AH201" s="26"/>
      <c r="AI201" s="26"/>
      <c r="AJ201" s="26"/>
      <c r="AK201" s="26"/>
      <c r="AL201" s="23"/>
      <c r="AM201" s="23"/>
      <c r="AN201" s="23"/>
      <c r="AO201" s="46"/>
      <c r="AP201" s="26"/>
    </row>
    <row r="202" spans="15:42" x14ac:dyDescent="0.2">
      <c r="O202" s="53"/>
      <c r="Q202" s="10"/>
      <c r="R202" s="10"/>
      <c r="S202" s="1"/>
      <c r="T202" s="1"/>
      <c r="U202" s="2"/>
      <c r="V202" s="95"/>
      <c r="W202" s="23">
        <f>SUMIF('r'!$B$4:$B$535,$V202,'r'!$C$4:$C$535)</f>
        <v>0</v>
      </c>
      <c r="X202" s="23">
        <f t="shared" si="79"/>
        <v>0</v>
      </c>
      <c r="Y202" s="24">
        <f>SUMIF('r'!$B$4:$B$535,$V202,'r'!$E$4:$E$535)</f>
        <v>0</v>
      </c>
      <c r="Z202" s="25"/>
      <c r="AA202" s="25"/>
      <c r="AB202" s="26"/>
      <c r="AC202" s="26"/>
      <c r="AD202" s="26"/>
      <c r="AE202" s="26"/>
      <c r="AF202" s="26"/>
      <c r="AG202" s="27"/>
      <c r="AH202" s="26"/>
      <c r="AI202" s="26"/>
      <c r="AJ202" s="26"/>
      <c r="AK202" s="26"/>
      <c r="AL202" s="23"/>
      <c r="AM202" s="23"/>
      <c r="AN202" s="23"/>
      <c r="AO202" s="46"/>
      <c r="AP202" s="26"/>
    </row>
    <row r="203" spans="15:42" x14ac:dyDescent="0.2">
      <c r="O203" s="1"/>
      <c r="Q203" s="10"/>
      <c r="R203" s="10"/>
      <c r="S203" s="1"/>
      <c r="T203" s="1"/>
      <c r="U203" s="2"/>
      <c r="V203" s="95">
        <v>43465</v>
      </c>
      <c r="W203" s="23">
        <f>SUMIF('r'!$B$4:$B$535,$V203,'r'!$C$4:$C$535)</f>
        <v>0</v>
      </c>
      <c r="X203" s="23">
        <f t="shared" si="79"/>
        <v>51</v>
      </c>
      <c r="Y203" s="24">
        <f>SUMIF('r'!$B$4:$B$535,$V203,'r'!$E$4:$E$535)</f>
        <v>51</v>
      </c>
      <c r="Z203" s="23"/>
      <c r="AA203" s="24"/>
      <c r="AB203" s="25"/>
      <c r="AC203" s="25"/>
      <c r="AD203" s="26"/>
      <c r="AE203" s="26"/>
      <c r="AF203" s="26"/>
      <c r="AG203" s="26"/>
      <c r="AH203" s="26"/>
      <c r="AI203" s="26"/>
      <c r="AJ203" s="26"/>
      <c r="AK203" s="26"/>
      <c r="AL203" s="26"/>
      <c r="AM203" s="26"/>
      <c r="AN203" s="26"/>
      <c r="AO203" s="46"/>
      <c r="AP203" s="26"/>
    </row>
    <row r="204" spans="15:42" x14ac:dyDescent="0.2">
      <c r="O204" s="1"/>
      <c r="Q204" s="10"/>
      <c r="R204" s="10"/>
      <c r="S204" s="1"/>
      <c r="T204" s="1"/>
      <c r="U204" s="2"/>
      <c r="V204" s="45" t="s">
        <v>8</v>
      </c>
      <c r="W204" s="24">
        <f>SUM(W168:W203)</f>
        <v>109</v>
      </c>
      <c r="X204" s="24">
        <f>SUM(X168:X203)</f>
        <v>802</v>
      </c>
      <c r="Y204" s="24">
        <f>SUM(Y168:Y203)</f>
        <v>693</v>
      </c>
      <c r="Z204" s="24"/>
      <c r="AA204" s="24"/>
      <c r="AB204" s="24">
        <f>SUM(AB168:AB203)</f>
        <v>0</v>
      </c>
      <c r="AC204" s="24">
        <f>SUM(AC168:AC203)</f>
        <v>0</v>
      </c>
      <c r="AD204" s="24">
        <f>SUM(AD168:AD203)</f>
        <v>0</v>
      </c>
      <c r="AE204" s="24">
        <f>SUM(AE168:AE203)</f>
        <v>0</v>
      </c>
      <c r="AF204" s="24">
        <f>SUM(AF168:AF203)</f>
        <v>0</v>
      </c>
      <c r="AG204" s="24"/>
      <c r="AH204" s="26"/>
      <c r="AI204" s="27"/>
      <c r="AJ204" s="26"/>
      <c r="AK204" s="26"/>
      <c r="AL204" s="23"/>
      <c r="AM204" s="23"/>
      <c r="AN204" s="23"/>
      <c r="AO204" s="46"/>
      <c r="AP204" s="26"/>
    </row>
    <row r="205" spans="15:42" x14ac:dyDescent="0.2">
      <c r="O205" s="1"/>
      <c r="V205" s="51"/>
      <c r="W205" s="23">
        <f>SUM(Z205:AF205)</f>
        <v>0</v>
      </c>
      <c r="X205" s="23">
        <f>SUM(AG205:AO205)</f>
        <v>0</v>
      </c>
      <c r="Y205" s="24">
        <f>AG205-Z205</f>
        <v>0</v>
      </c>
      <c r="Z205" s="25">
        <f>SUMIF('r'!$B$4:$B$535,$V205,'r'!$C$4:$C$535)</f>
        <v>0</v>
      </c>
      <c r="AA205" s="25"/>
      <c r="AB205" s="26"/>
      <c r="AC205" s="26"/>
      <c r="AD205" s="26"/>
      <c r="AE205" s="26"/>
      <c r="AF205" s="26"/>
      <c r="AG205" s="27">
        <f>SUMIF('r'!$B$4:$B$535,$V205,'r'!$D$4:$D$535)</f>
        <v>0</v>
      </c>
      <c r="AH205" s="26"/>
      <c r="AI205" s="26"/>
      <c r="AJ205" s="26"/>
      <c r="AK205" s="26"/>
      <c r="AL205" s="23"/>
      <c r="AM205" s="23"/>
      <c r="AN205" s="23"/>
      <c r="AO205" s="46"/>
      <c r="AP205" s="26"/>
    </row>
    <row r="206" spans="15:42" ht="13.5" thickBot="1" x14ac:dyDescent="0.25">
      <c r="O206" s="1"/>
      <c r="V206" s="45" t="s">
        <v>21</v>
      </c>
      <c r="W206" s="25"/>
      <c r="X206" s="25"/>
      <c r="Y206" s="103">
        <f ca="1">Y204-Y$2-Y112-Y113</f>
        <v>0</v>
      </c>
      <c r="Z206" s="25"/>
      <c r="AA206" s="25"/>
      <c r="AB206" s="25">
        <f t="shared" ref="AB206:AF206" si="80">AB204-AB$2</f>
        <v>0</v>
      </c>
      <c r="AC206" s="25">
        <f t="shared" si="80"/>
        <v>0</v>
      </c>
      <c r="AD206" s="25">
        <f t="shared" si="80"/>
        <v>0</v>
      </c>
      <c r="AE206" s="25">
        <f t="shared" si="80"/>
        <v>0</v>
      </c>
      <c r="AF206" s="25">
        <f t="shared" si="80"/>
        <v>0</v>
      </c>
      <c r="AG206" s="25"/>
      <c r="AH206" s="26"/>
      <c r="AI206" s="26"/>
      <c r="AJ206" s="26"/>
      <c r="AK206" s="26"/>
      <c r="AL206" s="23"/>
      <c r="AM206" s="23"/>
      <c r="AN206" s="23"/>
      <c r="AO206" s="46"/>
      <c r="AP206" s="26"/>
    </row>
    <row r="207" spans="15:42" x14ac:dyDescent="0.2">
      <c r="O207" s="1"/>
      <c r="V207" s="77" t="str">
        <f t="shared" ref="V207:V241" si="81">V3</f>
        <v>aldgate</v>
      </c>
      <c r="W207" s="30">
        <f t="shared" ref="W207:W241" si="82">SUM(Z207:AF207)</f>
        <v>0</v>
      </c>
      <c r="X207" s="30">
        <f t="shared" ref="X207:X238" si="83">SUM(AG207:AO207)</f>
        <v>0</v>
      </c>
      <c r="Y207" s="31">
        <f t="shared" ref="Y207:Y241" si="84">X207-W207</f>
        <v>0</v>
      </c>
      <c r="Z207" s="32">
        <f>SUMIF('r'!S$4:S$535,$V207,'r'!$C$4:$C$535)</f>
        <v>0</v>
      </c>
      <c r="AA207" s="32">
        <f>SUMIF('r'!T$4:T$535,$V207,'r'!$C$4:$C$535)</f>
        <v>0</v>
      </c>
      <c r="AB207" s="32">
        <f>SUMIF('r'!U$4:U$535,$V207,'r'!$C$4:$C$535)</f>
        <v>0</v>
      </c>
      <c r="AC207" s="32">
        <f>SUMIF('r'!V$4:V$535,$V207,'r'!$C$4:$C$535)</f>
        <v>0</v>
      </c>
      <c r="AD207" s="32">
        <f>SUMIF('r'!W$4:W$535,$V207,'r'!$C$4:$C$535)</f>
        <v>0</v>
      </c>
      <c r="AE207" s="32">
        <f>SUMIF('r'!X$4:X$535,$V207,'r'!$C$4:$C$535)</f>
        <v>0</v>
      </c>
      <c r="AF207" s="32">
        <f>SUMIF('r'!Y$4:Y$535,$V207,'r'!$C$4:$C$535)</f>
        <v>0</v>
      </c>
      <c r="AG207" s="32">
        <f>SUMIF('r'!S$4:S$535,$V207,'r'!$D$4:$D$535)</f>
        <v>0</v>
      </c>
      <c r="AH207" s="32">
        <f>SUMIF('r'!T$4:T$535,$V207,'r'!$D$4:$D$535)</f>
        <v>0</v>
      </c>
      <c r="AI207" s="32">
        <f>SUMIF('r'!U$4:U$535,$V207,'r'!$D$4:$D$535)</f>
        <v>0</v>
      </c>
      <c r="AJ207" s="32">
        <f>SUMIF('r'!V$4:V$535,$V207,'r'!$D$4:$D$535)</f>
        <v>0</v>
      </c>
      <c r="AK207" s="32">
        <f>SUMIF('r'!W$4:W$535,$V207,'r'!$D$4:$D$535)</f>
        <v>0</v>
      </c>
      <c r="AL207" s="32">
        <f>SUMIF('r'!X$4:X$535,$V207,'r'!$D$4:$D$535)</f>
        <v>0</v>
      </c>
      <c r="AM207" s="32"/>
      <c r="AN207" s="32"/>
      <c r="AO207" s="34"/>
      <c r="AP207" s="23"/>
    </row>
    <row r="208" spans="15:42" x14ac:dyDescent="0.2">
      <c r="O208" s="1"/>
      <c r="V208" s="45" t="str">
        <f t="shared" si="81"/>
        <v>archway</v>
      </c>
      <c r="W208" s="23">
        <f t="shared" si="82"/>
        <v>0</v>
      </c>
      <c r="X208" s="23">
        <f t="shared" si="83"/>
        <v>0</v>
      </c>
      <c r="Y208" s="24">
        <f t="shared" si="84"/>
        <v>0</v>
      </c>
      <c r="Z208" s="25">
        <f>SUMIF('r'!S$4:S$535,$V208,'r'!$C$4:$C$535)</f>
        <v>0</v>
      </c>
      <c r="AA208" s="25">
        <f>SUMIF('r'!T$4:T$535,$V208,'r'!$C$4:$C$535)</f>
        <v>0</v>
      </c>
      <c r="AB208" s="25">
        <f>SUMIF('r'!U$4:U$535,$V208,'r'!$C$4:$C$535)</f>
        <v>0</v>
      </c>
      <c r="AC208" s="25">
        <f>SUMIF('r'!V$4:V$535,$V208,'r'!$C$4:$C$535)</f>
        <v>0</v>
      </c>
      <c r="AD208" s="25">
        <f>SUMIF('r'!W$4:W$535,$V208,'r'!$C$4:$C$535)</f>
        <v>0</v>
      </c>
      <c r="AE208" s="25">
        <f>SUMIF('r'!X$4:X$535,$V208,'r'!$C$4:$C$535)</f>
        <v>0</v>
      </c>
      <c r="AF208" s="25">
        <f>SUMIF('r'!Y$4:Y$535,$V208,'r'!$C$4:$C$535)</f>
        <v>0</v>
      </c>
      <c r="AG208" s="25">
        <f>SUMIF('r'!S$4:S$535,$V208,'r'!$D$4:$D$535)</f>
        <v>0</v>
      </c>
      <c r="AH208" s="25">
        <f>SUMIF('r'!T$4:T$535,$V208,'r'!$D$4:$D$535)</f>
        <v>0</v>
      </c>
      <c r="AI208" s="25">
        <f>SUMIF('r'!U$4:U$535,$V208,'r'!$D$4:$D$535)</f>
        <v>0</v>
      </c>
      <c r="AJ208" s="25">
        <f>SUMIF('r'!V$4:V$535,$V208,'r'!$D$4:$D$535)</f>
        <v>0</v>
      </c>
      <c r="AK208" s="25">
        <f>SUMIF('r'!W$4:W$535,$V208,'r'!$D$4:$D$535)</f>
        <v>0</v>
      </c>
      <c r="AL208" s="25">
        <f>SUMIF('r'!X$4:X$535,$V208,'r'!$D$4:$D$535)</f>
        <v>0</v>
      </c>
      <c r="AM208" s="25"/>
      <c r="AN208" s="25"/>
      <c r="AO208" s="36"/>
      <c r="AP208" s="23"/>
    </row>
    <row r="209" spans="15:42" x14ac:dyDescent="0.2">
      <c r="O209" s="53"/>
      <c r="V209" s="45" t="str">
        <f t="shared" si="81"/>
        <v>bank</v>
      </c>
      <c r="W209" s="23">
        <f t="shared" si="82"/>
        <v>0</v>
      </c>
      <c r="X209" s="23">
        <f t="shared" si="83"/>
        <v>0</v>
      </c>
      <c r="Y209" s="24">
        <f t="shared" si="84"/>
        <v>0</v>
      </c>
      <c r="Z209" s="25">
        <f>SUMIF('r'!S$4:S$535,$V209,'r'!$C$4:$C$535)</f>
        <v>0</v>
      </c>
      <c r="AA209" s="25">
        <f>SUMIF('r'!T$4:T$535,$V209,'r'!$C$4:$C$535)</f>
        <v>0</v>
      </c>
      <c r="AB209" s="25">
        <f>SUMIF('r'!U$4:U$535,$V209,'r'!$C$4:$C$535)</f>
        <v>0</v>
      </c>
      <c r="AC209" s="25">
        <f>SUMIF('r'!V$4:V$535,$V209,'r'!$C$4:$C$535)</f>
        <v>0</v>
      </c>
      <c r="AD209" s="25">
        <f>SUMIF('r'!W$4:W$535,$V209,'r'!$C$4:$C$535)</f>
        <v>0</v>
      </c>
      <c r="AE209" s="25">
        <f>SUMIF('r'!X$4:X$535,$V209,'r'!$C$4:$C$535)</f>
        <v>0</v>
      </c>
      <c r="AF209" s="25">
        <f>SUMIF('r'!Y$4:Y$535,$V209,'r'!$C$4:$C$535)</f>
        <v>0</v>
      </c>
      <c r="AG209" s="25">
        <f>SUMIF('r'!S$4:S$535,$V209,'r'!$D$4:$D$535)</f>
        <v>0</v>
      </c>
      <c r="AH209" s="25">
        <f>SUMIF('r'!T$4:T$535,$V209,'r'!$D$4:$D$535)</f>
        <v>0</v>
      </c>
      <c r="AI209" s="25">
        <f>SUMIF('r'!U$4:U$535,$V209,'r'!$D$4:$D$535)</f>
        <v>0</v>
      </c>
      <c r="AJ209" s="25">
        <f>SUMIF('r'!V$4:V$535,$V209,'r'!$D$4:$D$535)</f>
        <v>0</v>
      </c>
      <c r="AK209" s="25">
        <f>SUMIF('r'!W$4:W$535,$V209,'r'!$D$4:$D$535)</f>
        <v>0</v>
      </c>
      <c r="AL209" s="25">
        <f>SUMIF('r'!X$4:X$535,$V209,'r'!$D$4:$D$535)</f>
        <v>0</v>
      </c>
      <c r="AM209" s="25"/>
      <c r="AN209" s="25"/>
      <c r="AO209" s="36"/>
      <c r="AP209" s="23"/>
    </row>
    <row r="210" spans="15:42" x14ac:dyDescent="0.2">
      <c r="O210" s="53"/>
      <c r="V210" s="45" t="str">
        <f t="shared" si="81"/>
        <v>barking</v>
      </c>
      <c r="W210" s="23">
        <f t="shared" si="82"/>
        <v>0</v>
      </c>
      <c r="X210" s="23">
        <f t="shared" si="83"/>
        <v>0</v>
      </c>
      <c r="Y210" s="24">
        <f t="shared" si="84"/>
        <v>0</v>
      </c>
      <c r="Z210" s="25">
        <f>SUMIF('r'!S$4:S$535,$V210,'r'!$C$4:$C$535)</f>
        <v>0</v>
      </c>
      <c r="AA210" s="25">
        <f>SUMIF('r'!T$4:T$535,$V210,'r'!$C$4:$C$535)</f>
        <v>0</v>
      </c>
      <c r="AB210" s="25">
        <f>SUMIF('r'!U$4:U$535,$V210,'r'!$C$4:$C$535)</f>
        <v>0</v>
      </c>
      <c r="AC210" s="25">
        <f>SUMIF('r'!V$4:V$535,$V210,'r'!$C$4:$C$535)</f>
        <v>0</v>
      </c>
      <c r="AD210" s="25">
        <f>SUMIF('r'!W$4:W$535,$V210,'r'!$C$4:$C$535)</f>
        <v>0</v>
      </c>
      <c r="AE210" s="25">
        <f>SUMIF('r'!X$4:X$535,$V210,'r'!$C$4:$C$535)</f>
        <v>0</v>
      </c>
      <c r="AF210" s="25">
        <f>SUMIF('r'!Y$4:Y$535,$V210,'r'!$C$4:$C$535)</f>
        <v>0</v>
      </c>
      <c r="AG210" s="25">
        <f>SUMIF('r'!S$4:S$535,$V210,'r'!$D$4:$D$535)</f>
        <v>0</v>
      </c>
      <c r="AH210" s="25">
        <f>SUMIF('r'!T$4:T$535,$V210,'r'!$D$4:$D$535)</f>
        <v>0</v>
      </c>
      <c r="AI210" s="25">
        <f>SUMIF('r'!U$4:U$535,$V210,'r'!$D$4:$D$535)</f>
        <v>0</v>
      </c>
      <c r="AJ210" s="25">
        <f>SUMIF('r'!V$4:V$535,$V210,'r'!$D$4:$D$535)</f>
        <v>0</v>
      </c>
      <c r="AK210" s="25">
        <f>SUMIF('r'!W$4:W$535,$V210,'r'!$D$4:$D$535)</f>
        <v>0</v>
      </c>
      <c r="AL210" s="25">
        <f>SUMIF('r'!X$4:X$535,$V210,'r'!$D$4:$D$535)</f>
        <v>0</v>
      </c>
      <c r="AM210" s="25"/>
      <c r="AN210" s="25"/>
      <c r="AO210" s="36"/>
      <c r="AP210" s="23"/>
    </row>
    <row r="211" spans="15:42" x14ac:dyDescent="0.2">
      <c r="O211" s="1"/>
      <c r="V211" s="45" t="str">
        <f t="shared" si="81"/>
        <v>bexleyheath</v>
      </c>
      <c r="W211" s="23">
        <f t="shared" si="82"/>
        <v>0</v>
      </c>
      <c r="X211" s="23">
        <f t="shared" si="83"/>
        <v>0</v>
      </c>
      <c r="Y211" s="24">
        <f t="shared" si="84"/>
        <v>0</v>
      </c>
      <c r="Z211" s="25">
        <f>SUMIF('r'!S$4:S$535,$V211,'r'!$C$4:$C$535)</f>
        <v>0</v>
      </c>
      <c r="AA211" s="25">
        <f>SUMIF('r'!T$4:T$535,$V211,'r'!$C$4:$C$535)</f>
        <v>0</v>
      </c>
      <c r="AB211" s="25">
        <f>SUMIF('r'!U$4:U$535,$V211,'r'!$C$4:$C$535)</f>
        <v>0</v>
      </c>
      <c r="AC211" s="25">
        <f>SUMIF('r'!V$4:V$535,$V211,'r'!$C$4:$C$535)</f>
        <v>0</v>
      </c>
      <c r="AD211" s="25">
        <f>SUMIF('r'!W$4:W$535,$V211,'r'!$C$4:$C$535)</f>
        <v>0</v>
      </c>
      <c r="AE211" s="25">
        <f>SUMIF('r'!X$4:X$535,$V211,'r'!$C$4:$C$535)</f>
        <v>0</v>
      </c>
      <c r="AF211" s="25">
        <f>SUMIF('r'!Y$4:Y$535,$V211,'r'!$C$4:$C$535)</f>
        <v>0</v>
      </c>
      <c r="AG211" s="25">
        <f>SUMIF('r'!S$4:S$535,$V211,'r'!$D$4:$D$535)</f>
        <v>0</v>
      </c>
      <c r="AH211" s="25">
        <f>SUMIF('r'!T$4:T$535,$V211,'r'!$D$4:$D$535)</f>
        <v>0</v>
      </c>
      <c r="AI211" s="25">
        <f>SUMIF('r'!U$4:U$535,$V211,'r'!$D$4:$D$535)</f>
        <v>0</v>
      </c>
      <c r="AJ211" s="25">
        <f>SUMIF('r'!V$4:V$535,$V211,'r'!$D$4:$D$535)</f>
        <v>0</v>
      </c>
      <c r="AK211" s="25">
        <f>SUMIF('r'!W$4:W$535,$V211,'r'!$D$4:$D$535)</f>
        <v>0</v>
      </c>
      <c r="AL211" s="25">
        <f>SUMIF('r'!X$4:X$535,$V211,'r'!$D$4:$D$535)</f>
        <v>0</v>
      </c>
      <c r="AM211" s="25"/>
      <c r="AN211" s="25"/>
      <c r="AO211" s="36"/>
      <c r="AP211" s="23"/>
    </row>
    <row r="212" spans="15:42" x14ac:dyDescent="0.2">
      <c r="O212" s="1"/>
      <c r="V212" s="45" t="str">
        <f t="shared" si="81"/>
        <v>bromley south</v>
      </c>
      <c r="W212" s="23">
        <f t="shared" si="82"/>
        <v>0</v>
      </c>
      <c r="X212" s="23">
        <f t="shared" si="83"/>
        <v>0</v>
      </c>
      <c r="Y212" s="24">
        <f t="shared" si="84"/>
        <v>0</v>
      </c>
      <c r="Z212" s="25">
        <f>SUMIF('r'!S$4:S$535,$V212,'r'!$C$4:$C$535)</f>
        <v>0</v>
      </c>
      <c r="AA212" s="25">
        <f>SUMIF('r'!T$4:T$535,$V212,'r'!$C$4:$C$535)</f>
        <v>0</v>
      </c>
      <c r="AB212" s="25">
        <f>SUMIF('r'!U$4:U$535,$V212,'r'!$C$4:$C$535)</f>
        <v>0</v>
      </c>
      <c r="AC212" s="25">
        <f>SUMIF('r'!V$4:V$535,$V212,'r'!$C$4:$C$535)</f>
        <v>0</v>
      </c>
      <c r="AD212" s="25">
        <f>SUMIF('r'!W$4:W$535,$V212,'r'!$C$4:$C$535)</f>
        <v>0</v>
      </c>
      <c r="AE212" s="25">
        <f>SUMIF('r'!X$4:X$535,$V212,'r'!$C$4:$C$535)</f>
        <v>0</v>
      </c>
      <c r="AF212" s="25">
        <f>SUMIF('r'!Y$4:Y$535,$V212,'r'!$C$4:$C$535)</f>
        <v>0</v>
      </c>
      <c r="AG212" s="25">
        <f>SUMIF('r'!S$4:S$535,$V212,'r'!$D$4:$D$535)</f>
        <v>0</v>
      </c>
      <c r="AH212" s="25">
        <f>SUMIF('r'!T$4:T$535,$V212,'r'!$D$4:$D$535)</f>
        <v>0</v>
      </c>
      <c r="AI212" s="25">
        <f>SUMIF('r'!U$4:U$535,$V212,'r'!$D$4:$D$535)</f>
        <v>0</v>
      </c>
      <c r="AJ212" s="25">
        <f>SUMIF('r'!V$4:V$535,$V212,'r'!$D$4:$D$535)</f>
        <v>0</v>
      </c>
      <c r="AK212" s="25">
        <f>SUMIF('r'!W$4:W$535,$V212,'r'!$D$4:$D$535)</f>
        <v>0</v>
      </c>
      <c r="AL212" s="25">
        <f>SUMIF('r'!X$4:X$535,$V212,'r'!$D$4:$D$535)</f>
        <v>0</v>
      </c>
      <c r="AM212" s="25"/>
      <c r="AN212" s="25"/>
      <c r="AO212" s="36"/>
      <c r="AP212" s="23"/>
    </row>
    <row r="213" spans="15:42" x14ac:dyDescent="0.2">
      <c r="O213" s="1"/>
      <c r="V213" s="45" t="str">
        <f t="shared" si="81"/>
        <v>canning town</v>
      </c>
      <c r="W213" s="23">
        <f t="shared" si="82"/>
        <v>0</v>
      </c>
      <c r="X213" s="23">
        <f t="shared" si="83"/>
        <v>0</v>
      </c>
      <c r="Y213" s="24">
        <f t="shared" si="84"/>
        <v>0</v>
      </c>
      <c r="Z213" s="25">
        <f>SUMIF('r'!S$4:S$535,$V213,'r'!$C$4:$C$535)</f>
        <v>0</v>
      </c>
      <c r="AA213" s="25">
        <f>SUMIF('r'!T$4:T$535,$V213,'r'!$C$4:$C$535)</f>
        <v>0</v>
      </c>
      <c r="AB213" s="25">
        <f>SUMIF('r'!U$4:U$535,$V213,'r'!$C$4:$C$535)</f>
        <v>0</v>
      </c>
      <c r="AC213" s="25">
        <f>SUMIF('r'!V$4:V$535,$V213,'r'!$C$4:$C$535)</f>
        <v>0</v>
      </c>
      <c r="AD213" s="25">
        <f>SUMIF('r'!W$4:W$535,$V213,'r'!$C$4:$C$535)</f>
        <v>0</v>
      </c>
      <c r="AE213" s="25">
        <f>SUMIF('r'!X$4:X$535,$V213,'r'!$C$4:$C$535)</f>
        <v>0</v>
      </c>
      <c r="AF213" s="25">
        <f>SUMIF('r'!Y$4:Y$535,$V213,'r'!$C$4:$C$535)</f>
        <v>0</v>
      </c>
      <c r="AG213" s="25">
        <f>SUMIF('r'!S$4:S$535,$V213,'r'!$D$4:$D$535)</f>
        <v>0</v>
      </c>
      <c r="AH213" s="25">
        <f>SUMIF('r'!T$4:T$535,$V213,'r'!$D$4:$D$535)</f>
        <v>0</v>
      </c>
      <c r="AI213" s="25">
        <f>SUMIF('r'!U$4:U$535,$V213,'r'!$D$4:$D$535)</f>
        <v>0</v>
      </c>
      <c r="AJ213" s="25">
        <f>SUMIF('r'!V$4:V$535,$V213,'r'!$D$4:$D$535)</f>
        <v>0</v>
      </c>
      <c r="AK213" s="25">
        <f>SUMIF('r'!W$4:W$535,$V213,'r'!$D$4:$D$535)</f>
        <v>0</v>
      </c>
      <c r="AL213" s="25">
        <f>SUMIF('r'!X$4:X$535,$V213,'r'!$D$4:$D$535)</f>
        <v>0</v>
      </c>
      <c r="AM213" s="25"/>
      <c r="AN213" s="25"/>
      <c r="AO213" s="36"/>
      <c r="AP213" s="23"/>
    </row>
    <row r="214" spans="15:42" x14ac:dyDescent="0.2">
      <c r="O214" s="1"/>
      <c r="V214" s="45" t="str">
        <f t="shared" si="81"/>
        <v>chingford</v>
      </c>
      <c r="W214" s="23">
        <f t="shared" si="82"/>
        <v>0</v>
      </c>
      <c r="X214" s="23">
        <f t="shared" si="83"/>
        <v>0</v>
      </c>
      <c r="Y214" s="24">
        <f t="shared" si="84"/>
        <v>0</v>
      </c>
      <c r="Z214" s="25">
        <f>SUMIF('r'!S$4:S$535,$V214,'r'!$C$4:$C$535)</f>
        <v>0</v>
      </c>
      <c r="AA214" s="25">
        <f>SUMIF('r'!T$4:T$535,$V214,'r'!$C$4:$C$535)</f>
        <v>0</v>
      </c>
      <c r="AB214" s="25">
        <f>SUMIF('r'!U$4:U$535,$V214,'r'!$C$4:$C$535)</f>
        <v>0</v>
      </c>
      <c r="AC214" s="25">
        <f>SUMIF('r'!V$4:V$535,$V214,'r'!$C$4:$C$535)</f>
        <v>0</v>
      </c>
      <c r="AD214" s="25">
        <f>SUMIF('r'!W$4:W$535,$V214,'r'!$C$4:$C$535)</f>
        <v>0</v>
      </c>
      <c r="AE214" s="25">
        <f>SUMIF('r'!X$4:X$535,$V214,'r'!$C$4:$C$535)</f>
        <v>0</v>
      </c>
      <c r="AF214" s="25">
        <f>SUMIF('r'!Y$4:Y$535,$V214,'r'!$C$4:$C$535)</f>
        <v>0</v>
      </c>
      <c r="AG214" s="25">
        <f>SUMIF('r'!S$4:S$535,$V214,'r'!$D$4:$D$535)</f>
        <v>0</v>
      </c>
      <c r="AH214" s="25">
        <f>SUMIF('r'!T$4:T$535,$V214,'r'!$D$4:$D$535)</f>
        <v>0</v>
      </c>
      <c r="AI214" s="25">
        <f>SUMIF('r'!U$4:U$535,$V214,'r'!$D$4:$D$535)</f>
        <v>0</v>
      </c>
      <c r="AJ214" s="25">
        <f>SUMIF('r'!V$4:V$535,$V214,'r'!$D$4:$D$535)</f>
        <v>0</v>
      </c>
      <c r="AK214" s="25">
        <f>SUMIF('r'!W$4:W$535,$V214,'r'!$D$4:$D$535)</f>
        <v>0</v>
      </c>
      <c r="AL214" s="25">
        <f>SUMIF('r'!X$4:X$535,$V214,'r'!$D$4:$D$535)</f>
        <v>0</v>
      </c>
      <c r="AM214" s="25"/>
      <c r="AN214" s="25"/>
      <c r="AO214" s="36"/>
      <c r="AP214" s="23"/>
    </row>
    <row r="215" spans="15:42" x14ac:dyDescent="0.2">
      <c r="O215" s="1"/>
      <c r="V215" s="45" t="str">
        <f t="shared" si="81"/>
        <v>clapham junction</v>
      </c>
      <c r="W215" s="23">
        <f t="shared" si="82"/>
        <v>0</v>
      </c>
      <c r="X215" s="23">
        <f t="shared" si="83"/>
        <v>0</v>
      </c>
      <c r="Y215" s="24">
        <f t="shared" si="84"/>
        <v>0</v>
      </c>
      <c r="Z215" s="25">
        <f>SUMIF('r'!S$4:S$535,$V215,'r'!$C$4:$C$535)</f>
        <v>0</v>
      </c>
      <c r="AA215" s="25">
        <f>SUMIF('r'!T$4:T$535,$V215,'r'!$C$4:$C$535)</f>
        <v>0</v>
      </c>
      <c r="AB215" s="25">
        <f>SUMIF('r'!U$4:U$535,$V215,'r'!$C$4:$C$535)</f>
        <v>0</v>
      </c>
      <c r="AC215" s="25">
        <f>SUMIF('r'!V$4:V$535,$V215,'r'!$C$4:$C$535)</f>
        <v>0</v>
      </c>
      <c r="AD215" s="25">
        <f>SUMIF('r'!W$4:W$535,$V215,'r'!$C$4:$C$535)</f>
        <v>0</v>
      </c>
      <c r="AE215" s="25">
        <f>SUMIF('r'!X$4:X$535,$V215,'r'!$C$4:$C$535)</f>
        <v>0</v>
      </c>
      <c r="AF215" s="25">
        <f>SUMIF('r'!Y$4:Y$535,$V215,'r'!$C$4:$C$535)</f>
        <v>0</v>
      </c>
      <c r="AG215" s="25">
        <f>SUMIF('r'!S$4:S$535,$V215,'r'!$D$4:$D$535)</f>
        <v>0</v>
      </c>
      <c r="AH215" s="25">
        <f>SUMIF('r'!T$4:T$535,$V215,'r'!$D$4:$D$535)</f>
        <v>0</v>
      </c>
      <c r="AI215" s="25">
        <f>SUMIF('r'!U$4:U$535,$V215,'r'!$D$4:$D$535)</f>
        <v>0</v>
      </c>
      <c r="AJ215" s="25">
        <f>SUMIF('r'!V$4:V$535,$V215,'r'!$D$4:$D$535)</f>
        <v>0</v>
      </c>
      <c r="AK215" s="25">
        <f>SUMIF('r'!W$4:W$535,$V215,'r'!$D$4:$D$535)</f>
        <v>0</v>
      </c>
      <c r="AL215" s="25">
        <f>SUMIF('r'!X$4:X$535,$V215,'r'!$D$4:$D$535)</f>
        <v>0</v>
      </c>
      <c r="AM215" s="25"/>
      <c r="AN215" s="25"/>
      <c r="AO215" s="36"/>
      <c r="AP215" s="23"/>
    </row>
    <row r="216" spans="15:42" x14ac:dyDescent="0.2">
      <c r="O216" s="1"/>
      <c r="V216" s="45" t="str">
        <f t="shared" si="81"/>
        <v>commercial</v>
      </c>
      <c r="W216" s="23">
        <f t="shared" si="82"/>
        <v>0</v>
      </c>
      <c r="X216" s="23">
        <f t="shared" si="83"/>
        <v>0</v>
      </c>
      <c r="Y216" s="24">
        <f t="shared" si="84"/>
        <v>0</v>
      </c>
      <c r="Z216" s="25">
        <f>SUMIF('r'!S$4:S$535,$V216,'r'!$C$4:$C$535)</f>
        <v>0</v>
      </c>
      <c r="AA216" s="25">
        <f>SUMIF('r'!T$4:T$535,$V216,'r'!$C$4:$C$535)</f>
        <v>0</v>
      </c>
      <c r="AB216" s="25">
        <f>SUMIF('r'!U$4:U$535,$V216,'r'!$C$4:$C$535)</f>
        <v>0</v>
      </c>
      <c r="AC216" s="25">
        <f>SUMIF('r'!V$4:V$535,$V216,'r'!$C$4:$C$535)</f>
        <v>0</v>
      </c>
      <c r="AD216" s="25">
        <f>SUMIF('r'!W$4:W$535,$V216,'r'!$C$4:$C$535)</f>
        <v>0</v>
      </c>
      <c r="AE216" s="25">
        <f>SUMIF('r'!X$4:X$535,$V216,'r'!$C$4:$C$535)</f>
        <v>0</v>
      </c>
      <c r="AF216" s="25">
        <f>SUMIF('r'!Y$4:Y$535,$V216,'r'!$C$4:$C$535)</f>
        <v>0</v>
      </c>
      <c r="AG216" s="25">
        <f>SUMIF('r'!S$4:S$535,$V216,'r'!$D$4:$D$535)</f>
        <v>0</v>
      </c>
      <c r="AH216" s="25">
        <f>SUMIF('r'!T$4:T$535,$V216,'r'!$D$4:$D$535)</f>
        <v>0</v>
      </c>
      <c r="AI216" s="25">
        <f>SUMIF('r'!U$4:U$535,$V216,'r'!$D$4:$D$535)</f>
        <v>0</v>
      </c>
      <c r="AJ216" s="25">
        <f>SUMIF('r'!V$4:V$535,$V216,'r'!$D$4:$D$535)</f>
        <v>0</v>
      </c>
      <c r="AK216" s="25">
        <f>SUMIF('r'!W$4:W$535,$V216,'r'!$D$4:$D$535)</f>
        <v>0</v>
      </c>
      <c r="AL216" s="25">
        <f>SUMIF('r'!X$4:X$535,$V216,'r'!$D$4:$D$535)</f>
        <v>0</v>
      </c>
      <c r="AM216" s="25"/>
      <c r="AN216" s="25"/>
      <c r="AO216" s="36"/>
      <c r="AP216" s="23"/>
    </row>
    <row r="217" spans="15:42" x14ac:dyDescent="0.2">
      <c r="O217" s="1"/>
      <c r="V217" s="45" t="str">
        <f t="shared" si="81"/>
        <v>coulsdon</v>
      </c>
      <c r="W217" s="23">
        <f t="shared" si="82"/>
        <v>0</v>
      </c>
      <c r="X217" s="23">
        <f t="shared" si="83"/>
        <v>0</v>
      </c>
      <c r="Y217" s="24">
        <f t="shared" si="84"/>
        <v>0</v>
      </c>
      <c r="Z217" s="25">
        <f>SUMIF('r'!S$4:S$535,$V217,'r'!$C$4:$C$535)</f>
        <v>0</v>
      </c>
      <c r="AA217" s="25">
        <f>SUMIF('r'!T$4:T$535,$V217,'r'!$C$4:$C$535)</f>
        <v>0</v>
      </c>
      <c r="AB217" s="25">
        <f>SUMIF('r'!U$4:U$535,$V217,'r'!$C$4:$C$535)</f>
        <v>0</v>
      </c>
      <c r="AC217" s="25">
        <f>SUMIF('r'!V$4:V$535,$V217,'r'!$C$4:$C$535)</f>
        <v>0</v>
      </c>
      <c r="AD217" s="25">
        <f>SUMIF('r'!W$4:W$535,$V217,'r'!$C$4:$C$535)</f>
        <v>0</v>
      </c>
      <c r="AE217" s="25">
        <f>SUMIF('r'!X$4:X$535,$V217,'r'!$C$4:$C$535)</f>
        <v>0</v>
      </c>
      <c r="AF217" s="25">
        <f>SUMIF('r'!Y$4:Y$535,$V217,'r'!$C$4:$C$535)</f>
        <v>0</v>
      </c>
      <c r="AG217" s="25">
        <f>SUMIF('r'!S$4:S$535,$V217,'r'!$D$4:$D$535)</f>
        <v>0</v>
      </c>
      <c r="AH217" s="25">
        <f>SUMIF('r'!T$4:T$535,$V217,'r'!$D$4:$D$535)</f>
        <v>0</v>
      </c>
      <c r="AI217" s="25">
        <f>SUMIF('r'!U$4:U$535,$V217,'r'!$D$4:$D$535)</f>
        <v>0</v>
      </c>
      <c r="AJ217" s="25">
        <f>SUMIF('r'!V$4:V$535,$V217,'r'!$D$4:$D$535)</f>
        <v>0</v>
      </c>
      <c r="AK217" s="25">
        <f>SUMIF('r'!W$4:W$535,$V217,'r'!$D$4:$D$535)</f>
        <v>0</v>
      </c>
      <c r="AL217" s="25">
        <f>SUMIF('r'!X$4:X$535,$V217,'r'!$D$4:$D$535)</f>
        <v>0</v>
      </c>
      <c r="AM217" s="25"/>
      <c r="AN217" s="25"/>
      <c r="AO217" s="36"/>
      <c r="AP217" s="23"/>
    </row>
    <row r="218" spans="15:42" x14ac:dyDescent="0.2">
      <c r="O218" s="1"/>
      <c r="V218" s="45" t="str">
        <f t="shared" si="81"/>
        <v>dalston</v>
      </c>
      <c r="W218" s="23">
        <f t="shared" si="82"/>
        <v>0</v>
      </c>
      <c r="X218" s="23">
        <f t="shared" si="83"/>
        <v>0</v>
      </c>
      <c r="Y218" s="24">
        <f t="shared" si="84"/>
        <v>0</v>
      </c>
      <c r="Z218" s="25">
        <f>SUMIF('r'!S$4:S$535,$V218,'r'!$C$4:$C$535)</f>
        <v>0</v>
      </c>
      <c r="AA218" s="25">
        <f>SUMIF('r'!T$4:T$535,$V218,'r'!$C$4:$C$535)</f>
        <v>0</v>
      </c>
      <c r="AB218" s="25">
        <f>SUMIF('r'!U$4:U$535,$V218,'r'!$C$4:$C$535)</f>
        <v>0</v>
      </c>
      <c r="AC218" s="25">
        <f>SUMIF('r'!V$4:V$535,$V218,'r'!$C$4:$C$535)</f>
        <v>0</v>
      </c>
      <c r="AD218" s="25">
        <f>SUMIF('r'!W$4:W$535,$V218,'r'!$C$4:$C$535)</f>
        <v>0</v>
      </c>
      <c r="AE218" s="25">
        <f>SUMIF('r'!X$4:X$535,$V218,'r'!$C$4:$C$535)</f>
        <v>0</v>
      </c>
      <c r="AF218" s="25">
        <f>SUMIF('r'!Y$4:Y$535,$V218,'r'!$C$4:$C$535)</f>
        <v>0</v>
      </c>
      <c r="AG218" s="25">
        <f>SUMIF('r'!S$4:S$535,$V218,'r'!$D$4:$D$535)</f>
        <v>0</v>
      </c>
      <c r="AH218" s="25">
        <f>SUMIF('r'!T$4:T$535,$V218,'r'!$D$4:$D$535)</f>
        <v>0</v>
      </c>
      <c r="AI218" s="25">
        <f>SUMIF('r'!U$4:U$535,$V218,'r'!$D$4:$D$535)</f>
        <v>0</v>
      </c>
      <c r="AJ218" s="25">
        <f>SUMIF('r'!V$4:V$535,$V218,'r'!$D$4:$D$535)</f>
        <v>0</v>
      </c>
      <c r="AK218" s="25">
        <f>SUMIF('r'!W$4:W$535,$V218,'r'!$D$4:$D$535)</f>
        <v>0</v>
      </c>
      <c r="AL218" s="25">
        <f>SUMIF('r'!X$4:X$535,$V218,'r'!$D$4:$D$535)</f>
        <v>0</v>
      </c>
      <c r="AM218" s="25"/>
      <c r="AN218" s="25"/>
      <c r="AO218" s="36"/>
      <c r="AP218" s="23"/>
    </row>
    <row r="219" spans="15:42" x14ac:dyDescent="0.2">
      <c r="O219" s="1"/>
      <c r="V219" s="45" t="str">
        <f t="shared" si="81"/>
        <v>ealing broadway</v>
      </c>
      <c r="W219" s="23">
        <f t="shared" si="82"/>
        <v>0</v>
      </c>
      <c r="X219" s="23">
        <f t="shared" si="83"/>
        <v>0</v>
      </c>
      <c r="Y219" s="24">
        <f t="shared" si="84"/>
        <v>0</v>
      </c>
      <c r="Z219" s="25">
        <f>SUMIF('r'!S$4:S$535,$V219,'r'!$C$4:$C$535)</f>
        <v>0</v>
      </c>
      <c r="AA219" s="25">
        <f>SUMIF('r'!T$4:T$535,$V219,'r'!$C$4:$C$535)</f>
        <v>0</v>
      </c>
      <c r="AB219" s="25">
        <f>SUMIF('r'!U$4:U$535,$V219,'r'!$C$4:$C$535)</f>
        <v>0</v>
      </c>
      <c r="AC219" s="25">
        <f>SUMIF('r'!V$4:V$535,$V219,'r'!$C$4:$C$535)</f>
        <v>0</v>
      </c>
      <c r="AD219" s="25">
        <f>SUMIF('r'!W$4:W$535,$V219,'r'!$C$4:$C$535)</f>
        <v>0</v>
      </c>
      <c r="AE219" s="25">
        <f>SUMIF('r'!X$4:X$535,$V219,'r'!$C$4:$C$535)</f>
        <v>0</v>
      </c>
      <c r="AF219" s="25">
        <f>SUMIF('r'!Y$4:Y$535,$V219,'r'!$C$4:$C$535)</f>
        <v>0</v>
      </c>
      <c r="AG219" s="25">
        <f>SUMIF('r'!S$4:S$535,$V219,'r'!$D$4:$D$535)</f>
        <v>0</v>
      </c>
      <c r="AH219" s="25">
        <f>SUMIF('r'!T$4:T$535,$V219,'r'!$D$4:$D$535)</f>
        <v>0</v>
      </c>
      <c r="AI219" s="25">
        <f>SUMIF('r'!U$4:U$535,$V219,'r'!$D$4:$D$535)</f>
        <v>0</v>
      </c>
      <c r="AJ219" s="25">
        <f>SUMIF('r'!V$4:V$535,$V219,'r'!$D$4:$D$535)</f>
        <v>0</v>
      </c>
      <c r="AK219" s="25">
        <f>SUMIF('r'!W$4:W$535,$V219,'r'!$D$4:$D$535)</f>
        <v>0</v>
      </c>
      <c r="AL219" s="25">
        <f>SUMIF('r'!X$4:X$535,$V219,'r'!$D$4:$D$535)</f>
        <v>0</v>
      </c>
      <c r="AM219" s="25"/>
      <c r="AN219" s="25"/>
      <c r="AO219" s="36"/>
      <c r="AP219" s="23"/>
    </row>
    <row r="220" spans="15:42" x14ac:dyDescent="0.2">
      <c r="O220" s="1"/>
      <c r="V220" s="45" t="str">
        <f t="shared" si="81"/>
        <v>east croydon</v>
      </c>
      <c r="W220" s="23">
        <f t="shared" si="82"/>
        <v>0</v>
      </c>
      <c r="X220" s="23">
        <f t="shared" si="83"/>
        <v>0</v>
      </c>
      <c r="Y220" s="24">
        <f t="shared" si="84"/>
        <v>0</v>
      </c>
      <c r="Z220" s="25">
        <f>SUMIF('r'!S$4:S$535,$V220,'r'!$C$4:$C$535)</f>
        <v>0</v>
      </c>
      <c r="AA220" s="25">
        <f>SUMIF('r'!T$4:T$535,$V220,'r'!$C$4:$C$535)</f>
        <v>0</v>
      </c>
      <c r="AB220" s="25">
        <f>SUMIF('r'!U$4:U$535,$V220,'r'!$C$4:$C$535)</f>
        <v>0</v>
      </c>
      <c r="AC220" s="25">
        <f>SUMIF('r'!V$4:V$535,$V220,'r'!$C$4:$C$535)</f>
        <v>0</v>
      </c>
      <c r="AD220" s="25">
        <f>SUMIF('r'!W$4:W$535,$V220,'r'!$C$4:$C$535)</f>
        <v>0</v>
      </c>
      <c r="AE220" s="25">
        <f>SUMIF('r'!X$4:X$535,$V220,'r'!$C$4:$C$535)</f>
        <v>0</v>
      </c>
      <c r="AF220" s="25">
        <f>SUMIF('r'!Y$4:Y$535,$V220,'r'!$C$4:$C$535)</f>
        <v>0</v>
      </c>
      <c r="AG220" s="25">
        <f>SUMIF('r'!S$4:S$535,$V220,'r'!$D$4:$D$535)</f>
        <v>0</v>
      </c>
      <c r="AH220" s="25">
        <f>SUMIF('r'!T$4:T$535,$V220,'r'!$D$4:$D$535)</f>
        <v>0</v>
      </c>
      <c r="AI220" s="25">
        <f>SUMIF('r'!U$4:U$535,$V220,'r'!$D$4:$D$535)</f>
        <v>0</v>
      </c>
      <c r="AJ220" s="25">
        <f>SUMIF('r'!V$4:V$535,$V220,'r'!$D$4:$D$535)</f>
        <v>0</v>
      </c>
      <c r="AK220" s="25">
        <f>SUMIF('r'!W$4:W$535,$V220,'r'!$D$4:$D$535)</f>
        <v>0</v>
      </c>
      <c r="AL220" s="25">
        <f>SUMIF('r'!X$4:X$535,$V220,'r'!$D$4:$D$535)</f>
        <v>0</v>
      </c>
      <c r="AM220" s="25"/>
      <c r="AN220" s="25"/>
      <c r="AO220" s="36"/>
      <c r="AP220" s="23"/>
    </row>
    <row r="221" spans="15:42" x14ac:dyDescent="0.2">
      <c r="O221" s="1"/>
      <c r="V221" s="45" t="str">
        <f t="shared" si="81"/>
        <v>edmonton green</v>
      </c>
      <c r="W221" s="23">
        <f t="shared" si="82"/>
        <v>0</v>
      </c>
      <c r="X221" s="23">
        <f t="shared" si="83"/>
        <v>0</v>
      </c>
      <c r="Y221" s="24">
        <f t="shared" si="84"/>
        <v>0</v>
      </c>
      <c r="Z221" s="25">
        <f>SUMIF('r'!S$4:S$535,$V221,'r'!$C$4:$C$535)</f>
        <v>0</v>
      </c>
      <c r="AA221" s="25">
        <f>SUMIF('r'!T$4:T$535,$V221,'r'!$C$4:$C$535)</f>
        <v>0</v>
      </c>
      <c r="AB221" s="25">
        <f>SUMIF('r'!U$4:U$535,$V221,'r'!$C$4:$C$535)</f>
        <v>0</v>
      </c>
      <c r="AC221" s="25">
        <f>SUMIF('r'!V$4:V$535,$V221,'r'!$C$4:$C$535)</f>
        <v>0</v>
      </c>
      <c r="AD221" s="25">
        <f>SUMIF('r'!W$4:W$535,$V221,'r'!$C$4:$C$535)</f>
        <v>0</v>
      </c>
      <c r="AE221" s="25">
        <f>SUMIF('r'!X$4:X$535,$V221,'r'!$C$4:$C$535)</f>
        <v>0</v>
      </c>
      <c r="AF221" s="25">
        <f>SUMIF('r'!Y$4:Y$535,$V221,'r'!$C$4:$C$535)</f>
        <v>0</v>
      </c>
      <c r="AG221" s="25">
        <f>SUMIF('r'!S$4:S$535,$V221,'r'!$D$4:$D$535)</f>
        <v>0</v>
      </c>
      <c r="AH221" s="25">
        <f>SUMIF('r'!T$4:T$535,$V221,'r'!$D$4:$D$535)</f>
        <v>0</v>
      </c>
      <c r="AI221" s="25">
        <f>SUMIF('r'!U$4:U$535,$V221,'r'!$D$4:$D$535)</f>
        <v>0</v>
      </c>
      <c r="AJ221" s="25">
        <f>SUMIF('r'!V$4:V$535,$V221,'r'!$D$4:$D$535)</f>
        <v>0</v>
      </c>
      <c r="AK221" s="25">
        <f>SUMIF('r'!W$4:W$535,$V221,'r'!$D$4:$D$535)</f>
        <v>0</v>
      </c>
      <c r="AL221" s="25">
        <f>SUMIF('r'!X$4:X$535,$V221,'r'!$D$4:$D$535)</f>
        <v>0</v>
      </c>
      <c r="AM221" s="25"/>
      <c r="AN221" s="25"/>
      <c r="AO221" s="36"/>
      <c r="AP221" s="23"/>
    </row>
    <row r="222" spans="15:42" x14ac:dyDescent="0.2">
      <c r="O222" s="1"/>
      <c r="V222" s="45" t="str">
        <f t="shared" si="81"/>
        <v>elephant</v>
      </c>
      <c r="W222" s="23">
        <f t="shared" si="82"/>
        <v>0</v>
      </c>
      <c r="X222" s="23">
        <f t="shared" si="83"/>
        <v>0</v>
      </c>
      <c r="Y222" s="24">
        <f t="shared" si="84"/>
        <v>0</v>
      </c>
      <c r="Z222" s="25">
        <f>SUMIF('r'!S$4:S$535,$V222,'r'!$C$4:$C$535)</f>
        <v>0</v>
      </c>
      <c r="AA222" s="25">
        <f>SUMIF('r'!T$4:T$535,$V222,'r'!$C$4:$C$535)</f>
        <v>0</v>
      </c>
      <c r="AB222" s="25">
        <f>SUMIF('r'!U$4:U$535,$V222,'r'!$C$4:$C$535)</f>
        <v>0</v>
      </c>
      <c r="AC222" s="25">
        <f>SUMIF('r'!V$4:V$535,$V222,'r'!$C$4:$C$535)</f>
        <v>0</v>
      </c>
      <c r="AD222" s="25">
        <f>SUMIF('r'!W$4:W$535,$V222,'r'!$C$4:$C$535)</f>
        <v>0</v>
      </c>
      <c r="AE222" s="25">
        <f>SUMIF('r'!X$4:X$535,$V222,'r'!$C$4:$C$535)</f>
        <v>0</v>
      </c>
      <c r="AF222" s="25">
        <f>SUMIF('r'!Y$4:Y$535,$V222,'r'!$C$4:$C$535)</f>
        <v>0</v>
      </c>
      <c r="AG222" s="25">
        <f>SUMIF('r'!S$4:S$535,$V222,'r'!$D$4:$D$535)</f>
        <v>0</v>
      </c>
      <c r="AH222" s="25">
        <f>SUMIF('r'!T$4:T$535,$V222,'r'!$D$4:$D$535)</f>
        <v>0</v>
      </c>
      <c r="AI222" s="25">
        <f>SUMIF('r'!U$4:U$535,$V222,'r'!$D$4:$D$535)</f>
        <v>0</v>
      </c>
      <c r="AJ222" s="25">
        <f>SUMIF('r'!V$4:V$535,$V222,'r'!$D$4:$D$535)</f>
        <v>0</v>
      </c>
      <c r="AK222" s="25">
        <f>SUMIF('r'!W$4:W$535,$V222,'r'!$D$4:$D$535)</f>
        <v>0</v>
      </c>
      <c r="AL222" s="25">
        <f>SUMIF('r'!X$4:X$535,$V222,'r'!$D$4:$D$535)</f>
        <v>0</v>
      </c>
      <c r="AM222" s="25"/>
      <c r="AN222" s="25"/>
      <c r="AO222" s="36"/>
      <c r="AP222" s="23"/>
    </row>
    <row r="223" spans="15:42" x14ac:dyDescent="0.2">
      <c r="O223" s="1"/>
      <c r="V223" s="45" t="str">
        <f t="shared" si="81"/>
        <v>enfield</v>
      </c>
      <c r="W223" s="23">
        <f t="shared" si="82"/>
        <v>0</v>
      </c>
      <c r="X223" s="23">
        <f t="shared" si="83"/>
        <v>0</v>
      </c>
      <c r="Y223" s="24">
        <f t="shared" si="84"/>
        <v>0</v>
      </c>
      <c r="Z223" s="25">
        <f>SUMIF('r'!S$4:S$535,$V223,'r'!$C$4:$C$535)</f>
        <v>0</v>
      </c>
      <c r="AA223" s="25">
        <f>SUMIF('r'!T$4:T$535,$V223,'r'!$C$4:$C$535)</f>
        <v>0</v>
      </c>
      <c r="AB223" s="25">
        <f>SUMIF('r'!U$4:U$535,$V223,'r'!$C$4:$C$535)</f>
        <v>0</v>
      </c>
      <c r="AC223" s="25">
        <f>SUMIF('r'!V$4:V$535,$V223,'r'!$C$4:$C$535)</f>
        <v>0</v>
      </c>
      <c r="AD223" s="25">
        <f>SUMIF('r'!W$4:W$535,$V223,'r'!$C$4:$C$535)</f>
        <v>0</v>
      </c>
      <c r="AE223" s="25">
        <f>SUMIF('r'!X$4:X$535,$V223,'r'!$C$4:$C$535)</f>
        <v>0</v>
      </c>
      <c r="AF223" s="25">
        <f>SUMIF('r'!Y$4:Y$535,$V223,'r'!$C$4:$C$535)</f>
        <v>0</v>
      </c>
      <c r="AG223" s="25">
        <f>SUMIF('r'!S$4:S$535,$V223,'r'!$D$4:$D$535)</f>
        <v>0</v>
      </c>
      <c r="AH223" s="25">
        <f>SUMIF('r'!T$4:T$535,$V223,'r'!$D$4:$D$535)</f>
        <v>0</v>
      </c>
      <c r="AI223" s="25">
        <f>SUMIF('r'!U$4:U$535,$V223,'r'!$D$4:$D$535)</f>
        <v>0</v>
      </c>
      <c r="AJ223" s="25">
        <f>SUMIF('r'!V$4:V$535,$V223,'r'!$D$4:$D$535)</f>
        <v>0</v>
      </c>
      <c r="AK223" s="25">
        <f>SUMIF('r'!W$4:W$535,$V223,'r'!$D$4:$D$535)</f>
        <v>0</v>
      </c>
      <c r="AL223" s="25">
        <f>SUMIF('r'!X$4:X$535,$V223,'r'!$D$4:$D$535)</f>
        <v>0</v>
      </c>
      <c r="AM223" s="25"/>
      <c r="AN223" s="25"/>
      <c r="AO223" s="36"/>
      <c r="AP223" s="23"/>
    </row>
    <row r="224" spans="15:42" x14ac:dyDescent="0.2">
      <c r="O224" s="1"/>
      <c r="V224" s="45" t="str">
        <f t="shared" si="81"/>
        <v>erith</v>
      </c>
      <c r="W224" s="23">
        <f t="shared" si="82"/>
        <v>0</v>
      </c>
      <c r="X224" s="23">
        <f t="shared" si="83"/>
        <v>0</v>
      </c>
      <c r="Y224" s="24">
        <f t="shared" si="84"/>
        <v>0</v>
      </c>
      <c r="Z224" s="25">
        <f>SUMIF('r'!S$4:S$535,$V224,'r'!$C$4:$C$535)</f>
        <v>0</v>
      </c>
      <c r="AA224" s="25">
        <f>SUMIF('r'!T$4:T$535,$V224,'r'!$C$4:$C$535)</f>
        <v>0</v>
      </c>
      <c r="AB224" s="25">
        <f>SUMIF('r'!U$4:U$535,$V224,'r'!$C$4:$C$535)</f>
        <v>0</v>
      </c>
      <c r="AC224" s="25">
        <f>SUMIF('r'!V$4:V$535,$V224,'r'!$C$4:$C$535)</f>
        <v>0</v>
      </c>
      <c r="AD224" s="25">
        <f>SUMIF('r'!W$4:W$535,$V224,'r'!$C$4:$C$535)</f>
        <v>0</v>
      </c>
      <c r="AE224" s="25">
        <f>SUMIF('r'!X$4:X$535,$V224,'r'!$C$4:$C$535)</f>
        <v>0</v>
      </c>
      <c r="AF224" s="25">
        <f>SUMIF('r'!Y$4:Y$535,$V224,'r'!$C$4:$C$535)</f>
        <v>0</v>
      </c>
      <c r="AG224" s="25">
        <f>SUMIF('r'!S$4:S$535,$V224,'r'!$D$4:$D$535)</f>
        <v>0</v>
      </c>
      <c r="AH224" s="25">
        <f>SUMIF('r'!T$4:T$535,$V224,'r'!$D$4:$D$535)</f>
        <v>0</v>
      </c>
      <c r="AI224" s="25">
        <f>SUMIF('r'!U$4:U$535,$V224,'r'!$D$4:$D$535)</f>
        <v>0</v>
      </c>
      <c r="AJ224" s="25">
        <f>SUMIF('r'!V$4:V$535,$V224,'r'!$D$4:$D$535)</f>
        <v>0</v>
      </c>
      <c r="AK224" s="25">
        <f>SUMIF('r'!W$4:W$535,$V224,'r'!$D$4:$D$535)</f>
        <v>0</v>
      </c>
      <c r="AL224" s="25">
        <f>SUMIF('r'!X$4:X$535,$V224,'r'!$D$4:$D$535)</f>
        <v>0</v>
      </c>
      <c r="AM224" s="25"/>
      <c r="AN224" s="25"/>
      <c r="AO224" s="36"/>
      <c r="AP224" s="23"/>
    </row>
    <row r="225" spans="15:42" x14ac:dyDescent="0.2">
      <c r="O225" s="1"/>
      <c r="V225" s="45" t="str">
        <f t="shared" si="81"/>
        <v>euston</v>
      </c>
      <c r="W225" s="23">
        <f t="shared" si="82"/>
        <v>0</v>
      </c>
      <c r="X225" s="23">
        <f t="shared" si="83"/>
        <v>0</v>
      </c>
      <c r="Y225" s="24">
        <f t="shared" si="84"/>
        <v>0</v>
      </c>
      <c r="Z225" s="25">
        <f>SUMIF('r'!S$4:S$535,$V225,'r'!$C$4:$C$535)</f>
        <v>0</v>
      </c>
      <c r="AA225" s="25">
        <f>SUMIF('r'!T$4:T$535,$V225,'r'!$C$4:$C$535)</f>
        <v>0</v>
      </c>
      <c r="AB225" s="25">
        <f>SUMIF('r'!U$4:U$535,$V225,'r'!$C$4:$C$535)</f>
        <v>0</v>
      </c>
      <c r="AC225" s="25">
        <f>SUMIF('r'!V$4:V$535,$V225,'r'!$C$4:$C$535)</f>
        <v>0</v>
      </c>
      <c r="AD225" s="25">
        <f>SUMIF('r'!W$4:W$535,$V225,'r'!$C$4:$C$535)</f>
        <v>0</v>
      </c>
      <c r="AE225" s="25">
        <f>SUMIF('r'!X$4:X$535,$V225,'r'!$C$4:$C$535)</f>
        <v>0</v>
      </c>
      <c r="AF225" s="25">
        <f>SUMIF('r'!Y$4:Y$535,$V225,'r'!$C$4:$C$535)</f>
        <v>0</v>
      </c>
      <c r="AG225" s="25">
        <f>SUMIF('r'!S$4:S$535,$V225,'r'!$D$4:$D$535)</f>
        <v>0</v>
      </c>
      <c r="AH225" s="25">
        <f>SUMIF('r'!T$4:T$535,$V225,'r'!$D$4:$D$535)</f>
        <v>0</v>
      </c>
      <c r="AI225" s="25">
        <f>SUMIF('r'!U$4:U$535,$V225,'r'!$D$4:$D$535)</f>
        <v>0</v>
      </c>
      <c r="AJ225" s="25">
        <f>SUMIF('r'!V$4:V$535,$V225,'r'!$D$4:$D$535)</f>
        <v>0</v>
      </c>
      <c r="AK225" s="25">
        <f>SUMIF('r'!W$4:W$535,$V225,'r'!$D$4:$D$535)</f>
        <v>0</v>
      </c>
      <c r="AL225" s="25">
        <f>SUMIF('r'!X$4:X$535,$V225,'r'!$D$4:$D$535)</f>
        <v>0</v>
      </c>
      <c r="AM225" s="25"/>
      <c r="AN225" s="25"/>
      <c r="AO225" s="36"/>
      <c r="AP225" s="23"/>
    </row>
    <row r="226" spans="15:42" x14ac:dyDescent="0.2">
      <c r="O226" s="1"/>
      <c r="V226" s="45" t="str">
        <f t="shared" si="81"/>
        <v>feltham</v>
      </c>
      <c r="W226" s="23">
        <f t="shared" si="82"/>
        <v>0</v>
      </c>
      <c r="X226" s="23">
        <f t="shared" si="83"/>
        <v>0</v>
      </c>
      <c r="Y226" s="24">
        <f t="shared" si="84"/>
        <v>0</v>
      </c>
      <c r="Z226" s="25">
        <f>SUMIF('r'!S$4:S$535,$V226,'r'!$C$4:$C$535)</f>
        <v>0</v>
      </c>
      <c r="AA226" s="25">
        <f>SUMIF('r'!T$4:T$535,$V226,'r'!$C$4:$C$535)</f>
        <v>0</v>
      </c>
      <c r="AB226" s="25">
        <f>SUMIF('r'!U$4:U$535,$V226,'r'!$C$4:$C$535)</f>
        <v>0</v>
      </c>
      <c r="AC226" s="25">
        <f>SUMIF('r'!V$4:V$535,$V226,'r'!$C$4:$C$535)</f>
        <v>0</v>
      </c>
      <c r="AD226" s="25">
        <f>SUMIF('r'!W$4:W$535,$V226,'r'!$C$4:$C$535)</f>
        <v>0</v>
      </c>
      <c r="AE226" s="25">
        <f>SUMIF('r'!X$4:X$535,$V226,'r'!$C$4:$C$535)</f>
        <v>0</v>
      </c>
      <c r="AF226" s="25">
        <f>SUMIF('r'!Y$4:Y$535,$V226,'r'!$C$4:$C$535)</f>
        <v>0</v>
      </c>
      <c r="AG226" s="25">
        <f>SUMIF('r'!S$4:S$535,$V226,'r'!$D$4:$D$535)</f>
        <v>0</v>
      </c>
      <c r="AH226" s="25">
        <f>SUMIF('r'!T$4:T$535,$V226,'r'!$D$4:$D$535)</f>
        <v>0</v>
      </c>
      <c r="AI226" s="25">
        <f>SUMIF('r'!U$4:U$535,$V226,'r'!$D$4:$D$535)</f>
        <v>0</v>
      </c>
      <c r="AJ226" s="25">
        <f>SUMIF('r'!V$4:V$535,$V226,'r'!$D$4:$D$535)</f>
        <v>0</v>
      </c>
      <c r="AK226" s="25">
        <f>SUMIF('r'!W$4:W$535,$V226,'r'!$D$4:$D$535)</f>
        <v>0</v>
      </c>
      <c r="AL226" s="25">
        <f>SUMIF('r'!X$4:X$535,$V226,'r'!$D$4:$D$535)</f>
        <v>0</v>
      </c>
      <c r="AM226" s="25"/>
      <c r="AN226" s="25"/>
      <c r="AO226" s="36"/>
      <c r="AP226" s="23"/>
    </row>
    <row r="227" spans="15:42" x14ac:dyDescent="0.2">
      <c r="O227" s="1"/>
      <c r="V227" s="45" t="str">
        <f t="shared" si="81"/>
        <v>finsbury park</v>
      </c>
      <c r="W227" s="23">
        <f t="shared" si="82"/>
        <v>0</v>
      </c>
      <c r="X227" s="23">
        <f t="shared" si="83"/>
        <v>0</v>
      </c>
      <c r="Y227" s="24">
        <f t="shared" si="84"/>
        <v>0</v>
      </c>
      <c r="Z227" s="25">
        <f>SUMIF('r'!S$4:S$535,$V227,'r'!$C$4:$C$535)</f>
        <v>0</v>
      </c>
      <c r="AA227" s="25">
        <f>SUMIF('r'!T$4:T$535,$V227,'r'!$C$4:$C$535)</f>
        <v>0</v>
      </c>
      <c r="AB227" s="25">
        <f>SUMIF('r'!U$4:U$535,$V227,'r'!$C$4:$C$535)</f>
        <v>0</v>
      </c>
      <c r="AC227" s="25">
        <f>SUMIF('r'!V$4:V$535,$V227,'r'!$C$4:$C$535)</f>
        <v>0</v>
      </c>
      <c r="AD227" s="25">
        <f>SUMIF('r'!W$4:W$535,$V227,'r'!$C$4:$C$535)</f>
        <v>0</v>
      </c>
      <c r="AE227" s="25">
        <f>SUMIF('r'!X$4:X$535,$V227,'r'!$C$4:$C$535)</f>
        <v>0</v>
      </c>
      <c r="AF227" s="25">
        <f>SUMIF('r'!Y$4:Y$535,$V227,'r'!$C$4:$C$535)</f>
        <v>0</v>
      </c>
      <c r="AG227" s="25">
        <f>SUMIF('r'!S$4:S$535,$V227,'r'!$D$4:$D$535)</f>
        <v>0</v>
      </c>
      <c r="AH227" s="25">
        <f>SUMIF('r'!T$4:T$535,$V227,'r'!$D$4:$D$535)</f>
        <v>0</v>
      </c>
      <c r="AI227" s="25">
        <f>SUMIF('r'!U$4:U$535,$V227,'r'!$D$4:$D$535)</f>
        <v>0</v>
      </c>
      <c r="AJ227" s="25">
        <f>SUMIF('r'!V$4:V$535,$V227,'r'!$D$4:$D$535)</f>
        <v>0</v>
      </c>
      <c r="AK227" s="25">
        <f>SUMIF('r'!W$4:W$535,$V227,'r'!$D$4:$D$535)</f>
        <v>0</v>
      </c>
      <c r="AL227" s="25">
        <f>SUMIF('r'!X$4:X$535,$V227,'r'!$D$4:$D$535)</f>
        <v>0</v>
      </c>
      <c r="AM227" s="25"/>
      <c r="AN227" s="25"/>
      <c r="AO227" s="36"/>
      <c r="AP227" s="23"/>
    </row>
    <row r="228" spans="15:42" x14ac:dyDescent="0.2">
      <c r="O228" s="1"/>
      <c r="V228" s="45" t="str">
        <f t="shared" si="81"/>
        <v>hainalt</v>
      </c>
      <c r="W228" s="23">
        <f t="shared" si="82"/>
        <v>0</v>
      </c>
      <c r="X228" s="23">
        <f t="shared" si="83"/>
        <v>0</v>
      </c>
      <c r="Y228" s="24">
        <f t="shared" si="84"/>
        <v>0</v>
      </c>
      <c r="Z228" s="25">
        <f>SUMIF('r'!S$4:S$535,$V228,'r'!$C$4:$C$535)</f>
        <v>0</v>
      </c>
      <c r="AA228" s="25">
        <f>SUMIF('r'!T$4:T$535,$V228,'r'!$C$4:$C$535)</f>
        <v>0</v>
      </c>
      <c r="AB228" s="25">
        <f>SUMIF('r'!U$4:U$535,$V228,'r'!$C$4:$C$535)</f>
        <v>0</v>
      </c>
      <c r="AC228" s="25">
        <f>SUMIF('r'!V$4:V$535,$V228,'r'!$C$4:$C$535)</f>
        <v>0</v>
      </c>
      <c r="AD228" s="25">
        <f>SUMIF('r'!W$4:W$535,$V228,'r'!$C$4:$C$535)</f>
        <v>0</v>
      </c>
      <c r="AE228" s="25">
        <f>SUMIF('r'!X$4:X$535,$V228,'r'!$C$4:$C$535)</f>
        <v>0</v>
      </c>
      <c r="AF228" s="25">
        <f>SUMIF('r'!Y$4:Y$535,$V228,'r'!$C$4:$C$535)</f>
        <v>0</v>
      </c>
      <c r="AG228" s="25">
        <f>SUMIF('r'!S$4:S$535,$V228,'r'!$D$4:$D$535)</f>
        <v>0</v>
      </c>
      <c r="AH228" s="25">
        <f>SUMIF('r'!T$4:T$535,$V228,'r'!$D$4:$D$535)</f>
        <v>0</v>
      </c>
      <c r="AI228" s="25">
        <f>SUMIF('r'!U$4:U$535,$V228,'r'!$D$4:$D$535)</f>
        <v>0</v>
      </c>
      <c r="AJ228" s="25">
        <f>SUMIF('r'!V$4:V$535,$V228,'r'!$D$4:$D$535)</f>
        <v>0</v>
      </c>
      <c r="AK228" s="25">
        <f>SUMIF('r'!W$4:W$535,$V228,'r'!$D$4:$D$535)</f>
        <v>0</v>
      </c>
      <c r="AL228" s="25">
        <f>SUMIF('r'!X$4:X$535,$V228,'r'!$D$4:$D$535)</f>
        <v>0</v>
      </c>
      <c r="AM228" s="25"/>
      <c r="AN228" s="25"/>
      <c r="AO228" s="36"/>
      <c r="AP228" s="23"/>
    </row>
    <row r="229" spans="15:42" x14ac:dyDescent="0.2">
      <c r="O229" s="1"/>
      <c r="V229" s="45" t="str">
        <f t="shared" si="81"/>
        <v>hammersmith</v>
      </c>
      <c r="W229" s="23">
        <f t="shared" si="82"/>
        <v>0</v>
      </c>
      <c r="X229" s="23">
        <f t="shared" si="83"/>
        <v>0</v>
      </c>
      <c r="Y229" s="24">
        <f t="shared" si="84"/>
        <v>0</v>
      </c>
      <c r="Z229" s="25">
        <f>SUMIF('r'!S$4:S$535,$V229,'r'!$C$4:$C$535)</f>
        <v>0</v>
      </c>
      <c r="AA229" s="25">
        <f>SUMIF('r'!T$4:T$535,$V229,'r'!$C$4:$C$535)</f>
        <v>0</v>
      </c>
      <c r="AB229" s="25">
        <f>SUMIF('r'!U$4:U$535,$V229,'r'!$C$4:$C$535)</f>
        <v>0</v>
      </c>
      <c r="AC229" s="25">
        <f>SUMIF('r'!V$4:V$535,$V229,'r'!$C$4:$C$535)</f>
        <v>0</v>
      </c>
      <c r="AD229" s="25">
        <f>SUMIF('r'!W$4:W$535,$V229,'r'!$C$4:$C$535)</f>
        <v>0</v>
      </c>
      <c r="AE229" s="25">
        <f>SUMIF('r'!X$4:X$535,$V229,'r'!$C$4:$C$535)</f>
        <v>0</v>
      </c>
      <c r="AF229" s="25">
        <f>SUMIF('r'!Y$4:Y$535,$V229,'r'!$C$4:$C$535)</f>
        <v>0</v>
      </c>
      <c r="AG229" s="25">
        <f>SUMIF('r'!S$4:S$535,$V229,'r'!$D$4:$D$535)</f>
        <v>0</v>
      </c>
      <c r="AH229" s="25">
        <f>SUMIF('r'!T$4:T$535,$V229,'r'!$D$4:$D$535)</f>
        <v>0</v>
      </c>
      <c r="AI229" s="25">
        <f>SUMIF('r'!U$4:U$535,$V229,'r'!$D$4:$D$535)</f>
        <v>0</v>
      </c>
      <c r="AJ229" s="25">
        <f>SUMIF('r'!V$4:V$535,$V229,'r'!$D$4:$D$535)</f>
        <v>0</v>
      </c>
      <c r="AK229" s="25">
        <f>SUMIF('r'!W$4:W$535,$V229,'r'!$D$4:$D$535)</f>
        <v>0</v>
      </c>
      <c r="AL229" s="25">
        <f>SUMIF('r'!X$4:X$535,$V229,'r'!$D$4:$D$535)</f>
        <v>0</v>
      </c>
      <c r="AM229" s="25"/>
      <c r="AN229" s="25"/>
      <c r="AO229" s="36"/>
      <c r="AP229" s="23"/>
    </row>
    <row r="230" spans="15:42" x14ac:dyDescent="0.2">
      <c r="O230" s="1"/>
      <c r="V230" s="45" t="str">
        <f t="shared" si="81"/>
        <v>hayes</v>
      </c>
      <c r="W230" s="23">
        <f t="shared" si="82"/>
        <v>0</v>
      </c>
      <c r="X230" s="23">
        <f t="shared" si="83"/>
        <v>0</v>
      </c>
      <c r="Y230" s="24">
        <f t="shared" si="84"/>
        <v>0</v>
      </c>
      <c r="Z230" s="25">
        <f>SUMIF('r'!S$4:S$535,$V230,'r'!$C$4:$C$535)</f>
        <v>0</v>
      </c>
      <c r="AA230" s="25">
        <f>SUMIF('r'!T$4:T$535,$V230,'r'!$C$4:$C$535)</f>
        <v>0</v>
      </c>
      <c r="AB230" s="25">
        <f>SUMIF('r'!U$4:U$535,$V230,'r'!$C$4:$C$535)</f>
        <v>0</v>
      </c>
      <c r="AC230" s="25">
        <f>SUMIF('r'!V$4:V$535,$V230,'r'!$C$4:$C$535)</f>
        <v>0</v>
      </c>
      <c r="AD230" s="25">
        <f>SUMIF('r'!W$4:W$535,$V230,'r'!$C$4:$C$535)</f>
        <v>0</v>
      </c>
      <c r="AE230" s="25">
        <f>SUMIF('r'!X$4:X$535,$V230,'r'!$C$4:$C$535)</f>
        <v>0</v>
      </c>
      <c r="AF230" s="25">
        <f>SUMIF('r'!Y$4:Y$535,$V230,'r'!$C$4:$C$535)</f>
        <v>0</v>
      </c>
      <c r="AG230" s="25">
        <f>SUMIF('r'!S$4:S$535,$V230,'r'!$D$4:$D$535)</f>
        <v>0</v>
      </c>
      <c r="AH230" s="25">
        <f>SUMIF('r'!T$4:T$535,$V230,'r'!$D$4:$D$535)</f>
        <v>0</v>
      </c>
      <c r="AI230" s="25">
        <f>SUMIF('r'!U$4:U$535,$V230,'r'!$D$4:$D$535)</f>
        <v>0</v>
      </c>
      <c r="AJ230" s="25">
        <f>SUMIF('r'!V$4:V$535,$V230,'r'!$D$4:$D$535)</f>
        <v>0</v>
      </c>
      <c r="AK230" s="25">
        <f>SUMIF('r'!W$4:W$535,$V230,'r'!$D$4:$D$535)</f>
        <v>0</v>
      </c>
      <c r="AL230" s="25">
        <f>SUMIF('r'!X$4:X$535,$V230,'r'!$D$4:$D$535)</f>
        <v>0</v>
      </c>
      <c r="AM230" s="25"/>
      <c r="AN230" s="25"/>
      <c r="AO230" s="36"/>
      <c r="AP230" s="23"/>
    </row>
    <row r="231" spans="15:42" x14ac:dyDescent="0.2">
      <c r="O231" s="1"/>
      <c r="V231" s="45" t="str">
        <f t="shared" si="81"/>
        <v>homerton</v>
      </c>
      <c r="W231" s="23">
        <f t="shared" si="82"/>
        <v>0</v>
      </c>
      <c r="X231" s="23">
        <f t="shared" si="83"/>
        <v>0</v>
      </c>
      <c r="Y231" s="24">
        <f t="shared" si="84"/>
        <v>0</v>
      </c>
      <c r="Z231" s="25">
        <f>SUMIF('r'!S$4:S$535,$V231,'r'!$C$4:$C$535)</f>
        <v>0</v>
      </c>
      <c r="AA231" s="25">
        <f>SUMIF('r'!T$4:T$535,$V231,'r'!$C$4:$C$535)</f>
        <v>0</v>
      </c>
      <c r="AB231" s="25">
        <f>SUMIF('r'!U$4:U$535,$V231,'r'!$C$4:$C$535)</f>
        <v>0</v>
      </c>
      <c r="AC231" s="25">
        <f>SUMIF('r'!V$4:V$535,$V231,'r'!$C$4:$C$535)</f>
        <v>0</v>
      </c>
      <c r="AD231" s="25">
        <f>SUMIF('r'!W$4:W$535,$V231,'r'!$C$4:$C$535)</f>
        <v>0</v>
      </c>
      <c r="AE231" s="25">
        <f>SUMIF('r'!X$4:X$535,$V231,'r'!$C$4:$C$535)</f>
        <v>0</v>
      </c>
      <c r="AF231" s="25">
        <f>SUMIF('r'!Y$4:Y$535,$V231,'r'!$C$4:$C$535)</f>
        <v>0</v>
      </c>
      <c r="AG231" s="25">
        <f>SUMIF('r'!S$4:S$535,$V231,'r'!$D$4:$D$535)</f>
        <v>0</v>
      </c>
      <c r="AH231" s="25">
        <f>SUMIF('r'!T$4:T$535,$V231,'r'!$D$4:$D$535)</f>
        <v>0</v>
      </c>
      <c r="AI231" s="25">
        <f>SUMIF('r'!U$4:U$535,$V231,'r'!$D$4:$D$535)</f>
        <v>0</v>
      </c>
      <c r="AJ231" s="25">
        <f>SUMIF('r'!V$4:V$535,$V231,'r'!$D$4:$D$535)</f>
        <v>0</v>
      </c>
      <c r="AK231" s="25">
        <f>SUMIF('r'!W$4:W$535,$V231,'r'!$D$4:$D$535)</f>
        <v>0</v>
      </c>
      <c r="AL231" s="25">
        <f>SUMIF('r'!X$4:X$535,$V231,'r'!$D$4:$D$535)</f>
        <v>0</v>
      </c>
      <c r="AM231" s="25"/>
      <c r="AN231" s="25"/>
      <c r="AO231" s="36"/>
      <c r="AP231" s="23"/>
    </row>
    <row r="232" spans="15:42" x14ac:dyDescent="0.2">
      <c r="O232" s="1"/>
      <c r="V232" s="45" t="str">
        <f t="shared" si="81"/>
        <v>hounslow trinity centre</v>
      </c>
      <c r="W232" s="23">
        <f t="shared" si="82"/>
        <v>0</v>
      </c>
      <c r="X232" s="23">
        <f t="shared" si="83"/>
        <v>0</v>
      </c>
      <c r="Y232" s="24">
        <f t="shared" si="84"/>
        <v>0</v>
      </c>
      <c r="Z232" s="25">
        <f>SUMIF('r'!S$4:S$535,$V232,'r'!$C$4:$C$535)</f>
        <v>0</v>
      </c>
      <c r="AA232" s="25">
        <f>SUMIF('r'!T$4:T$535,$V232,'r'!$C$4:$C$535)</f>
        <v>0</v>
      </c>
      <c r="AB232" s="25">
        <f>SUMIF('r'!U$4:U$535,$V232,'r'!$C$4:$C$535)</f>
        <v>0</v>
      </c>
      <c r="AC232" s="25">
        <f>SUMIF('r'!V$4:V$535,$V232,'r'!$C$4:$C$535)</f>
        <v>0</v>
      </c>
      <c r="AD232" s="25">
        <f>SUMIF('r'!W$4:W$535,$V232,'r'!$C$4:$C$535)</f>
        <v>0</v>
      </c>
      <c r="AE232" s="25">
        <f>SUMIF('r'!X$4:X$535,$V232,'r'!$C$4:$C$535)</f>
        <v>0</v>
      </c>
      <c r="AF232" s="25">
        <f>SUMIF('r'!Y$4:Y$535,$V232,'r'!$C$4:$C$535)</f>
        <v>0</v>
      </c>
      <c r="AG232" s="25">
        <f>SUMIF('r'!S$4:S$535,$V232,'r'!$D$4:$D$535)</f>
        <v>0</v>
      </c>
      <c r="AH232" s="25">
        <f>SUMIF('r'!T$4:T$535,$V232,'r'!$D$4:$D$535)</f>
        <v>0</v>
      </c>
      <c r="AI232" s="25">
        <f>SUMIF('r'!U$4:U$535,$V232,'r'!$D$4:$D$535)</f>
        <v>0</v>
      </c>
      <c r="AJ232" s="25">
        <f>SUMIF('r'!V$4:V$535,$V232,'r'!$D$4:$D$535)</f>
        <v>0</v>
      </c>
      <c r="AK232" s="25">
        <f>SUMIF('r'!W$4:W$535,$V232,'r'!$D$4:$D$535)</f>
        <v>0</v>
      </c>
      <c r="AL232" s="25">
        <f>SUMIF('r'!X$4:X$535,$V232,'r'!$D$4:$D$535)</f>
        <v>0</v>
      </c>
      <c r="AM232" s="25"/>
      <c r="AN232" s="25"/>
      <c r="AO232" s="36"/>
      <c r="AP232" s="23"/>
    </row>
    <row r="233" spans="15:42" x14ac:dyDescent="0.2">
      <c r="O233" s="1"/>
      <c r="V233" s="45" t="str">
        <f t="shared" si="81"/>
        <v>ilford</v>
      </c>
      <c r="W233" s="23">
        <f t="shared" si="82"/>
        <v>0</v>
      </c>
      <c r="X233" s="23">
        <f t="shared" si="83"/>
        <v>0</v>
      </c>
      <c r="Y233" s="24">
        <f t="shared" si="84"/>
        <v>0</v>
      </c>
      <c r="Z233" s="25">
        <f>SUMIF('r'!S$4:S$535,$V233,'r'!$C$4:$C$535)</f>
        <v>0</v>
      </c>
      <c r="AA233" s="25">
        <f>SUMIF('r'!T$4:T$535,$V233,'r'!$C$4:$C$535)</f>
        <v>0</v>
      </c>
      <c r="AB233" s="25">
        <f>SUMIF('r'!U$4:U$535,$V233,'r'!$C$4:$C$535)</f>
        <v>0</v>
      </c>
      <c r="AC233" s="25">
        <f>SUMIF('r'!V$4:V$535,$V233,'r'!$C$4:$C$535)</f>
        <v>0</v>
      </c>
      <c r="AD233" s="25">
        <f>SUMIF('r'!W$4:W$535,$V233,'r'!$C$4:$C$535)</f>
        <v>0</v>
      </c>
      <c r="AE233" s="25">
        <f>SUMIF('r'!X$4:X$535,$V233,'r'!$C$4:$C$535)</f>
        <v>0</v>
      </c>
      <c r="AF233" s="25">
        <f>SUMIF('r'!Y$4:Y$535,$V233,'r'!$C$4:$C$535)</f>
        <v>0</v>
      </c>
      <c r="AG233" s="25">
        <f>SUMIF('r'!S$4:S$535,$V233,'r'!$D$4:$D$535)</f>
        <v>0</v>
      </c>
      <c r="AH233" s="25">
        <f>SUMIF('r'!T$4:T$535,$V233,'r'!$D$4:$D$535)</f>
        <v>0</v>
      </c>
      <c r="AI233" s="25">
        <f>SUMIF('r'!U$4:U$535,$V233,'r'!$D$4:$D$535)</f>
        <v>0</v>
      </c>
      <c r="AJ233" s="25">
        <f>SUMIF('r'!V$4:V$535,$V233,'r'!$D$4:$D$535)</f>
        <v>0</v>
      </c>
      <c r="AK233" s="25">
        <f>SUMIF('r'!W$4:W$535,$V233,'r'!$D$4:$D$535)</f>
        <v>0</v>
      </c>
      <c r="AL233" s="25">
        <f>SUMIF('r'!X$4:X$535,$V233,'r'!$D$4:$D$535)</f>
        <v>0</v>
      </c>
      <c r="AM233" s="25"/>
      <c r="AN233" s="25"/>
      <c r="AO233" s="36"/>
      <c r="AP233" s="23"/>
    </row>
    <row r="234" spans="15:42" x14ac:dyDescent="0.2">
      <c r="O234" s="1"/>
      <c r="V234" s="45" t="str">
        <f t="shared" si="81"/>
        <v>kingston</v>
      </c>
      <c r="W234" s="23">
        <f t="shared" si="82"/>
        <v>0</v>
      </c>
      <c r="X234" s="23">
        <f t="shared" si="83"/>
        <v>0</v>
      </c>
      <c r="Y234" s="24">
        <f t="shared" si="84"/>
        <v>0</v>
      </c>
      <c r="Z234" s="25">
        <f>SUMIF('r'!S$4:S$535,$V234,'r'!$C$4:$C$535)</f>
        <v>0</v>
      </c>
      <c r="AA234" s="25">
        <f>SUMIF('r'!T$4:T$535,$V234,'r'!$C$4:$C$535)</f>
        <v>0</v>
      </c>
      <c r="AB234" s="25">
        <f>SUMIF('r'!U$4:U$535,$V234,'r'!$C$4:$C$535)</f>
        <v>0</v>
      </c>
      <c r="AC234" s="25">
        <f>SUMIF('r'!V$4:V$535,$V234,'r'!$C$4:$C$535)</f>
        <v>0</v>
      </c>
      <c r="AD234" s="25">
        <f>SUMIF('r'!W$4:W$535,$V234,'r'!$C$4:$C$535)</f>
        <v>0</v>
      </c>
      <c r="AE234" s="25">
        <f>SUMIF('r'!X$4:X$535,$V234,'r'!$C$4:$C$535)</f>
        <v>0</v>
      </c>
      <c r="AF234" s="25">
        <f>SUMIF('r'!Y$4:Y$535,$V234,'r'!$C$4:$C$535)</f>
        <v>0</v>
      </c>
      <c r="AG234" s="25">
        <f>SUMIF('r'!S$4:S$535,$V234,'r'!$D$4:$D$535)</f>
        <v>0</v>
      </c>
      <c r="AH234" s="25">
        <f>SUMIF('r'!T$4:T$535,$V234,'r'!$D$4:$D$535)</f>
        <v>0</v>
      </c>
      <c r="AI234" s="25">
        <f>SUMIF('r'!U$4:U$535,$V234,'r'!$D$4:$D$535)</f>
        <v>0</v>
      </c>
      <c r="AJ234" s="25">
        <f>SUMIF('r'!V$4:V$535,$V234,'r'!$D$4:$D$535)</f>
        <v>0</v>
      </c>
      <c r="AK234" s="25">
        <f>SUMIF('r'!W$4:W$535,$V234,'r'!$D$4:$D$535)</f>
        <v>0</v>
      </c>
      <c r="AL234" s="25">
        <f>SUMIF('r'!X$4:X$535,$V234,'r'!$D$4:$D$535)</f>
        <v>0</v>
      </c>
      <c r="AM234" s="25"/>
      <c r="AN234" s="25"/>
      <c r="AO234" s="36"/>
      <c r="AP234" s="23"/>
    </row>
    <row r="235" spans="15:42" x14ac:dyDescent="0.2">
      <c r="O235" s="1"/>
      <c r="V235" s="45" t="str">
        <f t="shared" si="81"/>
        <v>lewisham</v>
      </c>
      <c r="W235" s="23">
        <f t="shared" si="82"/>
        <v>0</v>
      </c>
      <c r="X235" s="23">
        <f t="shared" si="83"/>
        <v>0</v>
      </c>
      <c r="Y235" s="24">
        <f t="shared" si="84"/>
        <v>0</v>
      </c>
      <c r="Z235" s="25">
        <f>SUMIF('r'!S$4:S$535,$V235,'r'!$C$4:$C$535)</f>
        <v>0</v>
      </c>
      <c r="AA235" s="25">
        <f>SUMIF('r'!T$4:T$535,$V235,'r'!$C$4:$C$535)</f>
        <v>0</v>
      </c>
      <c r="AB235" s="25">
        <f>SUMIF('r'!U$4:U$535,$V235,'r'!$C$4:$C$535)</f>
        <v>0</v>
      </c>
      <c r="AC235" s="25">
        <f>SUMIF('r'!V$4:V$535,$V235,'r'!$C$4:$C$535)</f>
        <v>0</v>
      </c>
      <c r="AD235" s="25">
        <f>SUMIF('r'!W$4:W$535,$V235,'r'!$C$4:$C$535)</f>
        <v>0</v>
      </c>
      <c r="AE235" s="25">
        <f>SUMIF('r'!X$4:X$535,$V235,'r'!$C$4:$C$535)</f>
        <v>0</v>
      </c>
      <c r="AF235" s="25">
        <f>SUMIF('r'!Y$4:Y$535,$V235,'r'!$C$4:$C$535)</f>
        <v>0</v>
      </c>
      <c r="AG235" s="25">
        <f>SUMIF('r'!S$4:S$535,$V235,'r'!$D$4:$D$535)</f>
        <v>0</v>
      </c>
      <c r="AH235" s="25">
        <f>SUMIF('r'!T$4:T$535,$V235,'r'!$D$4:$D$535)</f>
        <v>0</v>
      </c>
      <c r="AI235" s="25">
        <f>SUMIF('r'!U$4:U$535,$V235,'r'!$D$4:$D$535)</f>
        <v>0</v>
      </c>
      <c r="AJ235" s="25">
        <f>SUMIF('r'!V$4:V$535,$V235,'r'!$D$4:$D$535)</f>
        <v>0</v>
      </c>
      <c r="AK235" s="25">
        <f>SUMIF('r'!W$4:W$535,$V235,'r'!$D$4:$D$535)</f>
        <v>0</v>
      </c>
      <c r="AL235" s="25">
        <f>SUMIF('r'!X$4:X$535,$V235,'r'!$D$4:$D$535)</f>
        <v>0</v>
      </c>
      <c r="AM235" s="25"/>
      <c r="AN235" s="25"/>
      <c r="AO235" s="36"/>
      <c r="AP235" s="23"/>
    </row>
    <row r="236" spans="15:42" x14ac:dyDescent="0.2">
      <c r="O236" s="1"/>
      <c r="V236" s="45" t="str">
        <f t="shared" si="81"/>
        <v>leytonstone high street</v>
      </c>
      <c r="W236" s="23">
        <f t="shared" si="82"/>
        <v>0</v>
      </c>
      <c r="X236" s="23">
        <f t="shared" si="83"/>
        <v>0</v>
      </c>
      <c r="Y236" s="24">
        <f t="shared" si="84"/>
        <v>0</v>
      </c>
      <c r="Z236" s="25">
        <f>SUMIF('r'!S$4:S$535,$V236,'r'!$C$4:$C$535)</f>
        <v>0</v>
      </c>
      <c r="AA236" s="25">
        <f>SUMIF('r'!T$4:T$535,$V236,'r'!$C$4:$C$535)</f>
        <v>0</v>
      </c>
      <c r="AB236" s="25">
        <f>SUMIF('r'!U$4:U$535,$V236,'r'!$C$4:$C$535)</f>
        <v>0</v>
      </c>
      <c r="AC236" s="25">
        <f>SUMIF('r'!V$4:V$535,$V236,'r'!$C$4:$C$535)</f>
        <v>0</v>
      </c>
      <c r="AD236" s="25">
        <f>SUMIF('r'!W$4:W$535,$V236,'r'!$C$4:$C$535)</f>
        <v>0</v>
      </c>
      <c r="AE236" s="25">
        <f>SUMIF('r'!X$4:X$535,$V236,'r'!$C$4:$C$535)</f>
        <v>0</v>
      </c>
      <c r="AF236" s="25">
        <f>SUMIF('r'!Y$4:Y$535,$V236,'r'!$C$4:$C$535)</f>
        <v>0</v>
      </c>
      <c r="AG236" s="25">
        <f>SUMIF('r'!S$4:S$535,$V236,'r'!$D$4:$D$535)</f>
        <v>0</v>
      </c>
      <c r="AH236" s="25">
        <f>SUMIF('r'!T$4:T$535,$V236,'r'!$D$4:$D$535)</f>
        <v>0</v>
      </c>
      <c r="AI236" s="25">
        <f>SUMIF('r'!U$4:U$535,$V236,'r'!$D$4:$D$535)</f>
        <v>0</v>
      </c>
      <c r="AJ236" s="25">
        <f>SUMIF('r'!V$4:V$535,$V236,'r'!$D$4:$D$535)</f>
        <v>0</v>
      </c>
      <c r="AK236" s="25">
        <f>SUMIF('r'!W$4:W$535,$V236,'r'!$D$4:$D$535)</f>
        <v>0</v>
      </c>
      <c r="AL236" s="25">
        <f>SUMIF('r'!X$4:X$535,$V236,'r'!$D$4:$D$535)</f>
        <v>0</v>
      </c>
      <c r="AM236" s="25"/>
      <c r="AN236" s="25"/>
      <c r="AO236" s="36"/>
      <c r="AP236" s="23"/>
    </row>
    <row r="237" spans="15:42" x14ac:dyDescent="0.2">
      <c r="O237" s="1"/>
      <c r="V237" s="45" t="str">
        <f t="shared" si="81"/>
        <v>marble arch</v>
      </c>
      <c r="W237" s="23">
        <f t="shared" si="82"/>
        <v>0</v>
      </c>
      <c r="X237" s="23">
        <f t="shared" si="83"/>
        <v>0</v>
      </c>
      <c r="Y237" s="24">
        <f t="shared" si="84"/>
        <v>0</v>
      </c>
      <c r="Z237" s="25">
        <f>SUMIF('r'!S$4:S$535,$V237,'r'!$C$4:$C$535)</f>
        <v>0</v>
      </c>
      <c r="AA237" s="25">
        <f>SUMIF('r'!T$4:T$535,$V237,'r'!$C$4:$C$535)</f>
        <v>0</v>
      </c>
      <c r="AB237" s="25">
        <f>SUMIF('r'!U$4:U$535,$V237,'r'!$C$4:$C$535)</f>
        <v>0</v>
      </c>
      <c r="AC237" s="25">
        <f>SUMIF('r'!V$4:V$535,$V237,'r'!$C$4:$C$535)</f>
        <v>0</v>
      </c>
      <c r="AD237" s="25">
        <f>SUMIF('r'!W$4:W$535,$V237,'r'!$C$4:$C$535)</f>
        <v>0</v>
      </c>
      <c r="AE237" s="25">
        <f>SUMIF('r'!X$4:X$535,$V237,'r'!$C$4:$C$535)</f>
        <v>0</v>
      </c>
      <c r="AF237" s="25">
        <f>SUMIF('r'!Y$4:Y$535,$V237,'r'!$C$4:$C$535)</f>
        <v>0</v>
      </c>
      <c r="AG237" s="25">
        <f>SUMIF('r'!S$4:S$535,$V237,'r'!$D$4:$D$535)</f>
        <v>0</v>
      </c>
      <c r="AH237" s="25">
        <f>SUMIF('r'!T$4:T$535,$V237,'r'!$D$4:$D$535)</f>
        <v>0</v>
      </c>
      <c r="AI237" s="25">
        <f>SUMIF('r'!U$4:U$535,$V237,'r'!$D$4:$D$535)</f>
        <v>0</v>
      </c>
      <c r="AJ237" s="25">
        <f>SUMIF('r'!V$4:V$535,$V237,'r'!$D$4:$D$535)</f>
        <v>0</v>
      </c>
      <c r="AK237" s="25">
        <f>SUMIF('r'!W$4:W$535,$V237,'r'!$D$4:$D$535)</f>
        <v>0</v>
      </c>
      <c r="AL237" s="25">
        <f>SUMIF('r'!X$4:X$535,$V237,'r'!$D$4:$D$535)</f>
        <v>0</v>
      </c>
      <c r="AM237" s="25"/>
      <c r="AN237" s="25"/>
      <c r="AO237" s="36"/>
      <c r="AP237" s="23"/>
    </row>
    <row r="238" spans="15:42" x14ac:dyDescent="0.2">
      <c r="O238" s="1"/>
      <c r="V238" s="45" t="str">
        <f t="shared" si="81"/>
        <v>mill hill</v>
      </c>
      <c r="W238" s="23">
        <f t="shared" si="82"/>
        <v>0</v>
      </c>
      <c r="X238" s="23">
        <f t="shared" si="83"/>
        <v>0</v>
      </c>
      <c r="Y238" s="24">
        <f t="shared" si="84"/>
        <v>0</v>
      </c>
      <c r="Z238" s="25">
        <f>SUMIF('r'!S$4:S$535,$V238,'r'!$C$4:$C$535)</f>
        <v>0</v>
      </c>
      <c r="AA238" s="25">
        <f>SUMIF('r'!T$4:T$535,$V238,'r'!$C$4:$C$535)</f>
        <v>0</v>
      </c>
      <c r="AB238" s="25">
        <f>SUMIF('r'!U$4:U$535,$V238,'r'!$C$4:$C$535)</f>
        <v>0</v>
      </c>
      <c r="AC238" s="25">
        <f>SUMIF('r'!V$4:V$535,$V238,'r'!$C$4:$C$535)</f>
        <v>0</v>
      </c>
      <c r="AD238" s="25">
        <f>SUMIF('r'!W$4:W$535,$V238,'r'!$C$4:$C$535)</f>
        <v>0</v>
      </c>
      <c r="AE238" s="25">
        <f>SUMIF('r'!X$4:X$535,$V238,'r'!$C$4:$C$535)</f>
        <v>0</v>
      </c>
      <c r="AF238" s="25">
        <f>SUMIF('r'!Y$4:Y$535,$V238,'r'!$C$4:$C$535)</f>
        <v>0</v>
      </c>
      <c r="AG238" s="25">
        <f>SUMIF('r'!S$4:S$535,$V238,'r'!$D$4:$D$535)</f>
        <v>0</v>
      </c>
      <c r="AH238" s="25">
        <f>SUMIF('r'!T$4:T$535,$V238,'r'!$D$4:$D$535)</f>
        <v>0</v>
      </c>
      <c r="AI238" s="25">
        <f>SUMIF('r'!U$4:U$535,$V238,'r'!$D$4:$D$535)</f>
        <v>0</v>
      </c>
      <c r="AJ238" s="25">
        <f>SUMIF('r'!V$4:V$535,$V238,'r'!$D$4:$D$535)</f>
        <v>0</v>
      </c>
      <c r="AK238" s="25">
        <f>SUMIF('r'!W$4:W$535,$V238,'r'!$D$4:$D$535)</f>
        <v>0</v>
      </c>
      <c r="AL238" s="25">
        <f>SUMIF('r'!X$4:X$535,$V238,'r'!$D$4:$D$535)</f>
        <v>0</v>
      </c>
      <c r="AM238" s="25"/>
      <c r="AN238" s="25"/>
      <c r="AO238" s="36"/>
      <c r="AP238" s="23"/>
    </row>
    <row r="239" spans="15:42" x14ac:dyDescent="0.2">
      <c r="O239" s="1"/>
      <c r="V239" s="45" t="str">
        <f t="shared" si="81"/>
        <v>morden</v>
      </c>
      <c r="W239" s="23">
        <f t="shared" si="82"/>
        <v>0</v>
      </c>
      <c r="X239" s="23">
        <f t="shared" ref="X239:X241" si="85">SUM(AG239:AO239)</f>
        <v>0</v>
      </c>
      <c r="Y239" s="24">
        <f t="shared" si="84"/>
        <v>0</v>
      </c>
      <c r="Z239" s="25">
        <f>SUMIF('r'!S$4:S$535,$V239,'r'!$C$4:$C$535)</f>
        <v>0</v>
      </c>
      <c r="AA239" s="25">
        <f>SUMIF('r'!T$4:T$535,$V239,'r'!$C$4:$C$535)</f>
        <v>0</v>
      </c>
      <c r="AB239" s="25">
        <f>SUMIF('r'!U$4:U$535,$V239,'r'!$C$4:$C$535)</f>
        <v>0</v>
      </c>
      <c r="AC239" s="25">
        <f>SUMIF('r'!V$4:V$535,$V239,'r'!$C$4:$C$535)</f>
        <v>0</v>
      </c>
      <c r="AD239" s="25">
        <f>SUMIF('r'!W$4:W$535,$V239,'r'!$C$4:$C$535)</f>
        <v>0</v>
      </c>
      <c r="AE239" s="25">
        <f>SUMIF('r'!X$4:X$535,$V239,'r'!$C$4:$C$535)</f>
        <v>0</v>
      </c>
      <c r="AF239" s="25">
        <f>SUMIF('r'!Y$4:Y$535,$V239,'r'!$C$4:$C$535)</f>
        <v>0</v>
      </c>
      <c r="AG239" s="25">
        <f>SUMIF('r'!S$4:S$535,$V239,'r'!$D$4:$D$535)</f>
        <v>0</v>
      </c>
      <c r="AH239" s="25">
        <f>SUMIF('r'!T$4:T$535,$V239,'r'!$D$4:$D$535)</f>
        <v>0</v>
      </c>
      <c r="AI239" s="25">
        <f>SUMIF('r'!U$4:U$535,$V239,'r'!$D$4:$D$535)</f>
        <v>0</v>
      </c>
      <c r="AJ239" s="25">
        <f>SUMIF('r'!V$4:V$535,$V239,'r'!$D$4:$D$535)</f>
        <v>0</v>
      </c>
      <c r="AK239" s="25">
        <f>SUMIF('r'!W$4:W$535,$V239,'r'!$D$4:$D$535)</f>
        <v>0</v>
      </c>
      <c r="AL239" s="25">
        <f>SUMIF('r'!X$4:X$535,$V239,'r'!$D$4:$D$535)</f>
        <v>0</v>
      </c>
      <c r="AM239" s="25"/>
      <c r="AN239" s="25"/>
      <c r="AO239" s="36"/>
      <c r="AP239" s="23"/>
    </row>
    <row r="240" spans="15:42" x14ac:dyDescent="0.2">
      <c r="O240" s="1"/>
      <c r="V240" s="45" t="str">
        <f t="shared" si="81"/>
        <v>new addington</v>
      </c>
      <c r="W240" s="23">
        <f t="shared" si="82"/>
        <v>0</v>
      </c>
      <c r="X240" s="23">
        <f t="shared" si="85"/>
        <v>0</v>
      </c>
      <c r="Y240" s="24">
        <f t="shared" si="84"/>
        <v>0</v>
      </c>
      <c r="Z240" s="25">
        <f>SUMIF('r'!S$4:S$535,$V240,'r'!$C$4:$C$535)</f>
        <v>0</v>
      </c>
      <c r="AA240" s="25">
        <f>SUMIF('r'!T$4:T$535,$V240,'r'!$C$4:$C$535)</f>
        <v>0</v>
      </c>
      <c r="AB240" s="25">
        <f>SUMIF('r'!U$4:U$535,$V240,'r'!$C$4:$C$535)</f>
        <v>0</v>
      </c>
      <c r="AC240" s="25">
        <f>SUMIF('r'!V$4:V$535,$V240,'r'!$C$4:$C$535)</f>
        <v>0</v>
      </c>
      <c r="AD240" s="25">
        <f>SUMIF('r'!W$4:W$535,$V240,'r'!$C$4:$C$535)</f>
        <v>0</v>
      </c>
      <c r="AE240" s="25">
        <f>SUMIF('r'!X$4:X$535,$V240,'r'!$C$4:$C$535)</f>
        <v>0</v>
      </c>
      <c r="AF240" s="25">
        <f>SUMIF('r'!Y$4:Y$535,$V240,'r'!$C$4:$C$535)</f>
        <v>0</v>
      </c>
      <c r="AG240" s="25">
        <f>SUMIF('r'!S$4:S$535,$V240,'r'!$D$4:$D$535)</f>
        <v>0</v>
      </c>
      <c r="AH240" s="25">
        <f>SUMIF('r'!T$4:T$535,$V240,'r'!$D$4:$D$535)</f>
        <v>0</v>
      </c>
      <c r="AI240" s="25">
        <f>SUMIF('r'!U$4:U$535,$V240,'r'!$D$4:$D$535)</f>
        <v>0</v>
      </c>
      <c r="AJ240" s="25">
        <f>SUMIF('r'!V$4:V$535,$V240,'r'!$D$4:$D$535)</f>
        <v>0</v>
      </c>
      <c r="AK240" s="25">
        <f>SUMIF('r'!W$4:W$535,$V240,'r'!$D$4:$D$535)</f>
        <v>0</v>
      </c>
      <c r="AL240" s="25">
        <f>SUMIF('r'!X$4:X$535,$V240,'r'!$D$4:$D$535)</f>
        <v>0</v>
      </c>
      <c r="AM240" s="25"/>
      <c r="AN240" s="25"/>
      <c r="AO240" s="36"/>
      <c r="AP240" s="23"/>
    </row>
    <row r="241" spans="15:42" x14ac:dyDescent="0.2">
      <c r="O241" s="1"/>
      <c r="V241" s="45" t="str">
        <f t="shared" si="81"/>
        <v>new cross</v>
      </c>
      <c r="W241" s="23">
        <f t="shared" si="82"/>
        <v>0</v>
      </c>
      <c r="X241" s="23">
        <f t="shared" si="85"/>
        <v>0</v>
      </c>
      <c r="Y241" s="24">
        <f t="shared" si="84"/>
        <v>0</v>
      </c>
      <c r="Z241" s="25">
        <f>SUMIF('r'!S$4:S$535,$V241,'r'!$C$4:$C$535)</f>
        <v>0</v>
      </c>
      <c r="AA241" s="25">
        <f>SUMIF('r'!T$4:T$535,$V241,'r'!$C$4:$C$535)</f>
        <v>0</v>
      </c>
      <c r="AB241" s="25">
        <f>SUMIF('r'!U$4:U$535,$V241,'r'!$C$4:$C$535)</f>
        <v>0</v>
      </c>
      <c r="AC241" s="25">
        <f>SUMIF('r'!V$4:V$535,$V241,'r'!$C$4:$C$535)</f>
        <v>0</v>
      </c>
      <c r="AD241" s="25">
        <f>SUMIF('r'!W$4:W$535,$V241,'r'!$C$4:$C$535)</f>
        <v>0</v>
      </c>
      <c r="AE241" s="25">
        <f>SUMIF('r'!X$4:X$535,$V241,'r'!$C$4:$C$535)</f>
        <v>0</v>
      </c>
      <c r="AF241" s="25">
        <f>SUMIF('r'!Y$4:Y$535,$V241,'r'!$C$4:$C$535)</f>
        <v>0</v>
      </c>
      <c r="AG241" s="25">
        <f>SUMIF('r'!S$4:S$535,$V241,'r'!$D$4:$D$535)</f>
        <v>0</v>
      </c>
      <c r="AH241" s="25">
        <f>SUMIF('r'!T$4:T$535,$V241,'r'!$D$4:$D$535)</f>
        <v>0</v>
      </c>
      <c r="AI241" s="25">
        <f>SUMIF('r'!U$4:U$535,$V241,'r'!$D$4:$D$535)</f>
        <v>0</v>
      </c>
      <c r="AJ241" s="25">
        <f>SUMIF('r'!V$4:V$535,$V241,'r'!$D$4:$D$535)</f>
        <v>0</v>
      </c>
      <c r="AK241" s="25">
        <f>SUMIF('r'!W$4:W$535,$V241,'r'!$D$4:$D$535)</f>
        <v>0</v>
      </c>
      <c r="AL241" s="25">
        <f>SUMIF('r'!X$4:X$535,$V241,'r'!$D$4:$D$535)</f>
        <v>0</v>
      </c>
      <c r="AM241" s="25"/>
      <c r="AN241" s="25"/>
      <c r="AO241" s="36"/>
      <c r="AP241" s="23"/>
    </row>
    <row r="242" spans="15:42" x14ac:dyDescent="0.2">
      <c r="O242" s="1"/>
      <c r="V242" s="45" t="str">
        <f t="shared" ref="V242:V305" si="86">V38</f>
        <v>orpington</v>
      </c>
      <c r="W242" s="23">
        <f t="shared" ref="W242:W252" si="87">SUM(Z242:AF242)</f>
        <v>0</v>
      </c>
      <c r="X242" s="23">
        <f t="shared" ref="X242:X252" si="88">SUM(AG242:AO242)</f>
        <v>0</v>
      </c>
      <c r="Y242" s="24">
        <f t="shared" ref="Y242:Y252" si="89">X242-W242</f>
        <v>0</v>
      </c>
      <c r="Z242" s="25">
        <f>SUMIF('r'!S$4:S$535,$V242,'r'!$C$4:$C$535)</f>
        <v>0</v>
      </c>
      <c r="AA242" s="25">
        <f>SUMIF('r'!T$4:T$535,$V242,'r'!$C$4:$C$535)</f>
        <v>0</v>
      </c>
      <c r="AB242" s="25">
        <f>SUMIF('r'!U$4:U$535,$V242,'r'!$C$4:$C$535)</f>
        <v>0</v>
      </c>
      <c r="AC242" s="25">
        <f>SUMIF('r'!V$4:V$535,$V242,'r'!$C$4:$C$535)</f>
        <v>0</v>
      </c>
      <c r="AD242" s="25">
        <f>SUMIF('r'!W$4:W$535,$V242,'r'!$C$4:$C$535)</f>
        <v>0</v>
      </c>
      <c r="AE242" s="25">
        <f>SUMIF('r'!X$4:X$535,$V242,'r'!$C$4:$C$535)</f>
        <v>0</v>
      </c>
      <c r="AF242" s="25">
        <f>SUMIF('r'!Y$4:Y$535,$V242,'r'!$C$4:$C$535)</f>
        <v>0</v>
      </c>
      <c r="AG242" s="25">
        <f>SUMIF('r'!S$4:S$535,$V242,'r'!$D$4:$D$535)</f>
        <v>0</v>
      </c>
      <c r="AH242" s="25">
        <f>SUMIF('r'!T$4:T$535,$V242,'r'!$D$4:$D$535)</f>
        <v>0</v>
      </c>
      <c r="AI242" s="25">
        <f>SUMIF('r'!U$4:U$535,$V242,'r'!$D$4:$D$535)</f>
        <v>0</v>
      </c>
      <c r="AJ242" s="25">
        <f>SUMIF('r'!V$4:V$535,$V242,'r'!$D$4:$D$535)</f>
        <v>0</v>
      </c>
      <c r="AK242" s="25">
        <f>SUMIF('r'!W$4:W$535,$V242,'r'!$D$4:$D$535)</f>
        <v>0</v>
      </c>
      <c r="AL242" s="25">
        <f>SUMIF('r'!X$4:X$535,$V242,'r'!$D$4:$D$535)</f>
        <v>0</v>
      </c>
      <c r="AM242" s="25"/>
      <c r="AN242" s="25"/>
      <c r="AO242" s="36"/>
      <c r="AP242" s="23"/>
    </row>
    <row r="243" spans="15:42" x14ac:dyDescent="0.2">
      <c r="O243" s="1"/>
      <c r="V243" s="45" t="str">
        <f t="shared" si="86"/>
        <v>putney bridge</v>
      </c>
      <c r="W243" s="23">
        <f t="shared" si="87"/>
        <v>0</v>
      </c>
      <c r="X243" s="23">
        <f t="shared" si="88"/>
        <v>0</v>
      </c>
      <c r="Y243" s="24">
        <f t="shared" si="89"/>
        <v>0</v>
      </c>
      <c r="Z243" s="25">
        <f>SUMIF('r'!S$4:S$535,$V243,'r'!$C$4:$C$535)</f>
        <v>0</v>
      </c>
      <c r="AA243" s="25">
        <f>SUMIF('r'!T$4:T$535,$V243,'r'!$C$4:$C$535)</f>
        <v>0</v>
      </c>
      <c r="AB243" s="25">
        <f>SUMIF('r'!U$4:U$535,$V243,'r'!$C$4:$C$535)</f>
        <v>0</v>
      </c>
      <c r="AC243" s="25">
        <f>SUMIF('r'!V$4:V$535,$V243,'r'!$C$4:$C$535)</f>
        <v>0</v>
      </c>
      <c r="AD243" s="25">
        <f>SUMIF('r'!W$4:W$535,$V243,'r'!$C$4:$C$535)</f>
        <v>0</v>
      </c>
      <c r="AE243" s="25">
        <f>SUMIF('r'!X$4:X$535,$V243,'r'!$C$4:$C$535)</f>
        <v>0</v>
      </c>
      <c r="AF243" s="25">
        <f>SUMIF('r'!Y$4:Y$535,$V243,'r'!$C$4:$C$535)</f>
        <v>0</v>
      </c>
      <c r="AG243" s="25">
        <f>SUMIF('r'!S$4:S$535,$V243,'r'!$D$4:$D$535)</f>
        <v>0</v>
      </c>
      <c r="AH243" s="25">
        <f>SUMIF('r'!T$4:T$535,$V243,'r'!$D$4:$D$535)</f>
        <v>0</v>
      </c>
      <c r="AI243" s="25">
        <f>SUMIF('r'!U$4:U$535,$V243,'r'!$D$4:$D$535)</f>
        <v>0</v>
      </c>
      <c r="AJ243" s="25">
        <f>SUMIF('r'!V$4:V$535,$V243,'r'!$D$4:$D$535)</f>
        <v>0</v>
      </c>
      <c r="AK243" s="25">
        <f>SUMIF('r'!W$4:W$535,$V243,'r'!$D$4:$D$535)</f>
        <v>0</v>
      </c>
      <c r="AL243" s="25">
        <f>SUMIF('r'!X$4:X$535,$V243,'r'!$D$4:$D$535)</f>
        <v>0</v>
      </c>
      <c r="AM243" s="25"/>
      <c r="AN243" s="25"/>
      <c r="AO243" s="36"/>
      <c r="AP243" s="23"/>
    </row>
    <row r="244" spans="15:42" x14ac:dyDescent="0.2">
      <c r="O244" s="1"/>
      <c r="V244" s="45" t="str">
        <f t="shared" si="86"/>
        <v>richmond</v>
      </c>
      <c r="W244" s="23">
        <f t="shared" si="87"/>
        <v>0</v>
      </c>
      <c r="X244" s="23">
        <f t="shared" si="88"/>
        <v>0</v>
      </c>
      <c r="Y244" s="24">
        <f t="shared" si="89"/>
        <v>0</v>
      </c>
      <c r="Z244" s="25">
        <f>SUMIF('r'!S$4:S$535,$V244,'r'!$C$4:$C$535)</f>
        <v>0</v>
      </c>
      <c r="AA244" s="25">
        <f>SUMIF('r'!T$4:T$535,$V244,'r'!$C$4:$C$535)</f>
        <v>0</v>
      </c>
      <c r="AB244" s="25">
        <f>SUMIF('r'!U$4:U$535,$V244,'r'!$C$4:$C$535)</f>
        <v>0</v>
      </c>
      <c r="AC244" s="25">
        <f>SUMIF('r'!V$4:V$535,$V244,'r'!$C$4:$C$535)</f>
        <v>0</v>
      </c>
      <c r="AD244" s="25">
        <f>SUMIF('r'!W$4:W$535,$V244,'r'!$C$4:$C$535)</f>
        <v>0</v>
      </c>
      <c r="AE244" s="25">
        <f>SUMIF('r'!X$4:X$535,$V244,'r'!$C$4:$C$535)</f>
        <v>0</v>
      </c>
      <c r="AF244" s="25">
        <f>SUMIF('r'!Y$4:Y$535,$V244,'r'!$C$4:$C$535)</f>
        <v>0</v>
      </c>
      <c r="AG244" s="25">
        <f>SUMIF('r'!S$4:S$535,$V244,'r'!$D$4:$D$535)</f>
        <v>0</v>
      </c>
      <c r="AH244" s="25">
        <f>SUMIF('r'!T$4:T$535,$V244,'r'!$D$4:$D$535)</f>
        <v>0</v>
      </c>
      <c r="AI244" s="25">
        <f>SUMIF('r'!U$4:U$535,$V244,'r'!$D$4:$D$535)</f>
        <v>0</v>
      </c>
      <c r="AJ244" s="25">
        <f>SUMIF('r'!V$4:V$535,$V244,'r'!$D$4:$D$535)</f>
        <v>0</v>
      </c>
      <c r="AK244" s="25">
        <f>SUMIF('r'!W$4:W$535,$V244,'r'!$D$4:$D$535)</f>
        <v>0</v>
      </c>
      <c r="AL244" s="25">
        <f>SUMIF('r'!X$4:X$535,$V244,'r'!$D$4:$D$535)</f>
        <v>0</v>
      </c>
      <c r="AM244" s="25"/>
      <c r="AN244" s="25"/>
      <c r="AO244" s="36"/>
      <c r="AP244" s="23"/>
    </row>
    <row r="245" spans="15:42" x14ac:dyDescent="0.2">
      <c r="O245" s="1"/>
      <c r="V245" s="45" t="str">
        <f t="shared" si="86"/>
        <v>romford</v>
      </c>
      <c r="W245" s="23">
        <f t="shared" si="87"/>
        <v>0</v>
      </c>
      <c r="X245" s="23">
        <f t="shared" si="88"/>
        <v>0</v>
      </c>
      <c r="Y245" s="24">
        <f t="shared" si="89"/>
        <v>0</v>
      </c>
      <c r="Z245" s="25">
        <f>SUMIF('r'!S$4:S$535,$V245,'r'!$C$4:$C$535)</f>
        <v>0</v>
      </c>
      <c r="AA245" s="25">
        <f>SUMIF('r'!T$4:T$535,$V245,'r'!$C$4:$C$535)</f>
        <v>0</v>
      </c>
      <c r="AB245" s="25">
        <f>SUMIF('r'!U$4:U$535,$V245,'r'!$C$4:$C$535)</f>
        <v>0</v>
      </c>
      <c r="AC245" s="25">
        <f>SUMIF('r'!V$4:V$535,$V245,'r'!$C$4:$C$535)</f>
        <v>0</v>
      </c>
      <c r="AD245" s="25">
        <f>SUMIF('r'!W$4:W$535,$V245,'r'!$C$4:$C$535)</f>
        <v>0</v>
      </c>
      <c r="AE245" s="25">
        <f>SUMIF('r'!X$4:X$535,$V245,'r'!$C$4:$C$535)</f>
        <v>0</v>
      </c>
      <c r="AF245" s="25">
        <f>SUMIF('r'!Y$4:Y$535,$V245,'r'!$C$4:$C$535)</f>
        <v>0</v>
      </c>
      <c r="AG245" s="25">
        <f>SUMIF('r'!S$4:S$535,$V245,'r'!$D$4:$D$535)</f>
        <v>0</v>
      </c>
      <c r="AH245" s="25">
        <f>SUMIF('r'!T$4:T$535,$V245,'r'!$D$4:$D$535)</f>
        <v>0</v>
      </c>
      <c r="AI245" s="25">
        <f>SUMIF('r'!U$4:U$535,$V245,'r'!$D$4:$D$535)</f>
        <v>0</v>
      </c>
      <c r="AJ245" s="25">
        <f>SUMIF('r'!V$4:V$535,$V245,'r'!$D$4:$D$535)</f>
        <v>0</v>
      </c>
      <c r="AK245" s="25">
        <f>SUMIF('r'!W$4:W$535,$V245,'r'!$D$4:$D$535)</f>
        <v>0</v>
      </c>
      <c r="AL245" s="25">
        <f>SUMIF('r'!X$4:X$535,$V245,'r'!$D$4:$D$535)</f>
        <v>0</v>
      </c>
      <c r="AM245" s="25"/>
      <c r="AN245" s="25"/>
      <c r="AO245" s="36"/>
      <c r="AP245" s="23"/>
    </row>
    <row r="246" spans="15:42" x14ac:dyDescent="0.2">
      <c r="O246" s="1"/>
      <c r="V246" s="45" t="str">
        <f t="shared" si="86"/>
        <v>shepherds bush</v>
      </c>
      <c r="W246" s="23">
        <f t="shared" si="87"/>
        <v>0</v>
      </c>
      <c r="X246" s="23">
        <f t="shared" si="88"/>
        <v>0</v>
      </c>
      <c r="Y246" s="24">
        <f t="shared" si="89"/>
        <v>0</v>
      </c>
      <c r="Z246" s="25">
        <f>SUMIF('r'!S$4:S$535,$V246,'r'!$C$4:$C$535)</f>
        <v>0</v>
      </c>
      <c r="AA246" s="25">
        <f>SUMIF('r'!T$4:T$535,$V246,'r'!$C$4:$C$535)</f>
        <v>0</v>
      </c>
      <c r="AB246" s="25">
        <f>SUMIF('r'!U$4:U$535,$V246,'r'!$C$4:$C$535)</f>
        <v>0</v>
      </c>
      <c r="AC246" s="25">
        <f>SUMIF('r'!V$4:V$535,$V246,'r'!$C$4:$C$535)</f>
        <v>0</v>
      </c>
      <c r="AD246" s="25">
        <f>SUMIF('r'!W$4:W$535,$V246,'r'!$C$4:$C$535)</f>
        <v>0</v>
      </c>
      <c r="AE246" s="25">
        <f>SUMIF('r'!X$4:X$535,$V246,'r'!$C$4:$C$535)</f>
        <v>0</v>
      </c>
      <c r="AF246" s="25">
        <f>SUMIF('r'!Y$4:Y$535,$V246,'r'!$C$4:$C$535)</f>
        <v>0</v>
      </c>
      <c r="AG246" s="25">
        <f>SUMIF('r'!S$4:S$535,$V246,'r'!$D$4:$D$535)</f>
        <v>0</v>
      </c>
      <c r="AH246" s="25">
        <f>SUMIF('r'!T$4:T$535,$V246,'r'!$D$4:$D$535)</f>
        <v>0</v>
      </c>
      <c r="AI246" s="25">
        <f>SUMIF('r'!U$4:U$535,$V246,'r'!$D$4:$D$535)</f>
        <v>0</v>
      </c>
      <c r="AJ246" s="25">
        <f>SUMIF('r'!V$4:V$535,$V246,'r'!$D$4:$D$535)</f>
        <v>0</v>
      </c>
      <c r="AK246" s="25">
        <f>SUMIF('r'!W$4:W$535,$V246,'r'!$D$4:$D$535)</f>
        <v>0</v>
      </c>
      <c r="AL246" s="25">
        <f>SUMIF('r'!X$4:X$535,$V246,'r'!$D$4:$D$535)</f>
        <v>0</v>
      </c>
      <c r="AM246" s="25"/>
      <c r="AN246" s="25"/>
      <c r="AO246" s="36"/>
      <c r="AP246" s="23"/>
    </row>
    <row r="247" spans="15:42" x14ac:dyDescent="0.2">
      <c r="O247" s="1"/>
      <c r="V247" s="45" t="str">
        <f t="shared" si="86"/>
        <v>sutton</v>
      </c>
      <c r="W247" s="23">
        <f t="shared" si="87"/>
        <v>0</v>
      </c>
      <c r="X247" s="23">
        <f t="shared" si="88"/>
        <v>0</v>
      </c>
      <c r="Y247" s="24">
        <f t="shared" si="89"/>
        <v>0</v>
      </c>
      <c r="Z247" s="25">
        <f>SUMIF('r'!S$4:S$535,$V247,'r'!$C$4:$C$535)</f>
        <v>0</v>
      </c>
      <c r="AA247" s="25">
        <f>SUMIF('r'!T$4:T$535,$V247,'r'!$C$4:$C$535)</f>
        <v>0</v>
      </c>
      <c r="AB247" s="25">
        <f>SUMIF('r'!U$4:U$535,$V247,'r'!$C$4:$C$535)</f>
        <v>0</v>
      </c>
      <c r="AC247" s="25">
        <f>SUMIF('r'!V$4:V$535,$V247,'r'!$C$4:$C$535)</f>
        <v>0</v>
      </c>
      <c r="AD247" s="25">
        <f>SUMIF('r'!W$4:W$535,$V247,'r'!$C$4:$C$535)</f>
        <v>0</v>
      </c>
      <c r="AE247" s="25">
        <f>SUMIF('r'!X$4:X$535,$V247,'r'!$C$4:$C$535)</f>
        <v>0</v>
      </c>
      <c r="AF247" s="25">
        <f>SUMIF('r'!Y$4:Y$535,$V247,'r'!$C$4:$C$535)</f>
        <v>0</v>
      </c>
      <c r="AG247" s="25">
        <f>SUMIF('r'!S$4:S$535,$V247,'r'!$D$4:$D$535)</f>
        <v>0</v>
      </c>
      <c r="AH247" s="25">
        <f>SUMIF('r'!T$4:T$535,$V247,'r'!$D$4:$D$535)</f>
        <v>0</v>
      </c>
      <c r="AI247" s="25">
        <f>SUMIF('r'!U$4:U$535,$V247,'r'!$D$4:$D$535)</f>
        <v>0</v>
      </c>
      <c r="AJ247" s="25">
        <f>SUMIF('r'!V$4:V$535,$V247,'r'!$D$4:$D$535)</f>
        <v>0</v>
      </c>
      <c r="AK247" s="25">
        <f>SUMIF('r'!W$4:W$535,$V247,'r'!$D$4:$D$535)</f>
        <v>0</v>
      </c>
      <c r="AL247" s="25">
        <f>SUMIF('r'!X$4:X$535,$V247,'r'!$D$4:$D$535)</f>
        <v>0</v>
      </c>
      <c r="AM247" s="25"/>
      <c r="AN247" s="25"/>
      <c r="AO247" s="36"/>
      <c r="AP247" s="23"/>
    </row>
    <row r="248" spans="15:42" x14ac:dyDescent="0.2">
      <c r="O248" s="1"/>
      <c r="V248" s="45" t="str">
        <f t="shared" si="86"/>
        <v>thornton heath</v>
      </c>
      <c r="W248" s="23">
        <f t="shared" si="87"/>
        <v>0</v>
      </c>
      <c r="X248" s="23">
        <f t="shared" si="88"/>
        <v>0</v>
      </c>
      <c r="Y248" s="24">
        <f t="shared" si="89"/>
        <v>0</v>
      </c>
      <c r="Z248" s="25">
        <f>SUMIF('r'!S$4:S$535,$V248,'r'!$C$4:$C$535)</f>
        <v>0</v>
      </c>
      <c r="AA248" s="25">
        <f>SUMIF('r'!T$4:T$535,$V248,'r'!$C$4:$C$535)</f>
        <v>0</v>
      </c>
      <c r="AB248" s="25">
        <f>SUMIF('r'!U$4:U$535,$V248,'r'!$C$4:$C$535)</f>
        <v>0</v>
      </c>
      <c r="AC248" s="25">
        <f>SUMIF('r'!V$4:V$535,$V248,'r'!$C$4:$C$535)</f>
        <v>0</v>
      </c>
      <c r="AD248" s="25">
        <f>SUMIF('r'!W$4:W$535,$V248,'r'!$C$4:$C$535)</f>
        <v>0</v>
      </c>
      <c r="AE248" s="25">
        <f>SUMIF('r'!X$4:X$535,$V248,'r'!$C$4:$C$535)</f>
        <v>0</v>
      </c>
      <c r="AF248" s="25">
        <f>SUMIF('r'!Y$4:Y$535,$V248,'r'!$C$4:$C$535)</f>
        <v>0</v>
      </c>
      <c r="AG248" s="25">
        <f>SUMIF('r'!S$4:S$535,$V248,'r'!$D$4:$D$535)</f>
        <v>0</v>
      </c>
      <c r="AH248" s="25">
        <f>SUMIF('r'!T$4:T$535,$V248,'r'!$D$4:$D$535)</f>
        <v>0</v>
      </c>
      <c r="AI248" s="25">
        <f>SUMIF('r'!U$4:U$535,$V248,'r'!$D$4:$D$535)</f>
        <v>0</v>
      </c>
      <c r="AJ248" s="25">
        <f>SUMIF('r'!V$4:V$535,$V248,'r'!$D$4:$D$535)</f>
        <v>0</v>
      </c>
      <c r="AK248" s="25">
        <f>SUMIF('r'!W$4:W$535,$V248,'r'!$D$4:$D$535)</f>
        <v>0</v>
      </c>
      <c r="AL248" s="25">
        <f>SUMIF('r'!X$4:X$535,$V248,'r'!$D$4:$D$535)</f>
        <v>0</v>
      </c>
      <c r="AM248" s="25"/>
      <c r="AN248" s="25"/>
      <c r="AO248" s="36"/>
      <c r="AP248" s="23"/>
    </row>
    <row r="249" spans="15:42" x14ac:dyDescent="0.2">
      <c r="O249" s="1"/>
      <c r="V249" s="45" t="str">
        <f t="shared" si="86"/>
        <v>tooting broadway</v>
      </c>
      <c r="W249" s="23">
        <f t="shared" si="87"/>
        <v>0</v>
      </c>
      <c r="X249" s="23">
        <f t="shared" si="88"/>
        <v>0</v>
      </c>
      <c r="Y249" s="24">
        <f t="shared" si="89"/>
        <v>0</v>
      </c>
      <c r="Z249" s="25">
        <f>SUMIF('r'!S$4:S$535,$V249,'r'!$C$4:$C$535)</f>
        <v>0</v>
      </c>
      <c r="AA249" s="25">
        <f>SUMIF('r'!T$4:T$535,$V249,'r'!$C$4:$C$535)</f>
        <v>0</v>
      </c>
      <c r="AB249" s="25">
        <f>SUMIF('r'!U$4:U$535,$V249,'r'!$C$4:$C$535)</f>
        <v>0</v>
      </c>
      <c r="AC249" s="25">
        <f>SUMIF('r'!V$4:V$535,$V249,'r'!$C$4:$C$535)</f>
        <v>0</v>
      </c>
      <c r="AD249" s="25">
        <f>SUMIF('r'!W$4:W$535,$V249,'r'!$C$4:$C$535)</f>
        <v>0</v>
      </c>
      <c r="AE249" s="25">
        <f>SUMIF('r'!X$4:X$535,$V249,'r'!$C$4:$C$535)</f>
        <v>0</v>
      </c>
      <c r="AF249" s="25">
        <f>SUMIF('r'!Y$4:Y$535,$V249,'r'!$C$4:$C$535)</f>
        <v>0</v>
      </c>
      <c r="AG249" s="25">
        <f>SUMIF('r'!S$4:S$535,$V249,'r'!$D$4:$D$535)</f>
        <v>0</v>
      </c>
      <c r="AH249" s="25">
        <f>SUMIF('r'!T$4:T$535,$V249,'r'!$D$4:$D$535)</f>
        <v>0</v>
      </c>
      <c r="AI249" s="25">
        <f>SUMIF('r'!U$4:U$535,$V249,'r'!$D$4:$D$535)</f>
        <v>0</v>
      </c>
      <c r="AJ249" s="25">
        <f>SUMIF('r'!V$4:V$535,$V249,'r'!$D$4:$D$535)</f>
        <v>0</v>
      </c>
      <c r="AK249" s="25">
        <f>SUMIF('r'!W$4:W$535,$V249,'r'!$D$4:$D$535)</f>
        <v>0</v>
      </c>
      <c r="AL249" s="25">
        <f>SUMIF('r'!X$4:X$535,$V249,'r'!$D$4:$D$535)</f>
        <v>0</v>
      </c>
      <c r="AM249" s="25"/>
      <c r="AN249" s="25"/>
      <c r="AO249" s="36"/>
      <c r="AP249" s="23"/>
    </row>
    <row r="250" spans="15:42" x14ac:dyDescent="0.2">
      <c r="O250" s="53"/>
      <c r="V250" s="45" t="str">
        <f t="shared" si="86"/>
        <v>tottenham</v>
      </c>
      <c r="W250" s="23">
        <f t="shared" si="87"/>
        <v>0</v>
      </c>
      <c r="X250" s="23">
        <f t="shared" si="88"/>
        <v>0</v>
      </c>
      <c r="Y250" s="24">
        <f t="shared" si="89"/>
        <v>0</v>
      </c>
      <c r="Z250" s="25">
        <f>SUMIF('r'!S$4:S$535,$V250,'r'!$C$4:$C$535)</f>
        <v>0</v>
      </c>
      <c r="AA250" s="25">
        <f>SUMIF('r'!T$4:T$535,$V250,'r'!$C$4:$C$535)</f>
        <v>0</v>
      </c>
      <c r="AB250" s="25">
        <f>SUMIF('r'!U$4:U$535,$V250,'r'!$C$4:$C$535)</f>
        <v>0</v>
      </c>
      <c r="AC250" s="25">
        <f>SUMIF('r'!V$4:V$535,$V250,'r'!$C$4:$C$535)</f>
        <v>0</v>
      </c>
      <c r="AD250" s="25">
        <f>SUMIF('r'!W$4:W$535,$V250,'r'!$C$4:$C$535)</f>
        <v>0</v>
      </c>
      <c r="AE250" s="25">
        <f>SUMIF('r'!X$4:X$535,$V250,'r'!$C$4:$C$535)</f>
        <v>0</v>
      </c>
      <c r="AF250" s="25">
        <f>SUMIF('r'!Y$4:Y$535,$V250,'r'!$C$4:$C$535)</f>
        <v>0</v>
      </c>
      <c r="AG250" s="25">
        <f>SUMIF('r'!S$4:S$535,$V250,'r'!$D$4:$D$535)</f>
        <v>0</v>
      </c>
      <c r="AH250" s="25">
        <f>SUMIF('r'!T$4:T$535,$V250,'r'!$D$4:$D$535)</f>
        <v>0</v>
      </c>
      <c r="AI250" s="25">
        <f>SUMIF('r'!U$4:U$535,$V250,'r'!$D$4:$D$535)</f>
        <v>0</v>
      </c>
      <c r="AJ250" s="25">
        <f>SUMIF('r'!V$4:V$535,$V250,'r'!$D$4:$D$535)</f>
        <v>0</v>
      </c>
      <c r="AK250" s="25">
        <f>SUMIF('r'!W$4:W$535,$V250,'r'!$D$4:$D$535)</f>
        <v>0</v>
      </c>
      <c r="AL250" s="25">
        <f>SUMIF('r'!X$4:X$535,$V250,'r'!$D$4:$D$535)</f>
        <v>0</v>
      </c>
      <c r="AM250" s="25"/>
      <c r="AN250" s="25"/>
      <c r="AO250" s="36"/>
      <c r="AP250" s="23"/>
    </row>
    <row r="251" spans="15:42" x14ac:dyDescent="0.2">
      <c r="O251" s="1"/>
      <c r="V251" s="45" t="str">
        <f t="shared" si="86"/>
        <v>trafalgar square</v>
      </c>
      <c r="W251" s="23">
        <f t="shared" si="87"/>
        <v>0</v>
      </c>
      <c r="X251" s="23">
        <f t="shared" si="88"/>
        <v>0</v>
      </c>
      <c r="Y251" s="24">
        <f t="shared" si="89"/>
        <v>0</v>
      </c>
      <c r="Z251" s="25">
        <f>SUMIF('r'!S$4:S$535,$V251,'r'!$C$4:$C$535)</f>
        <v>0</v>
      </c>
      <c r="AA251" s="25">
        <f>SUMIF('r'!T$4:T$535,$V251,'r'!$C$4:$C$535)</f>
        <v>0</v>
      </c>
      <c r="AB251" s="25">
        <f>SUMIF('r'!U$4:U$535,$V251,'r'!$C$4:$C$535)</f>
        <v>0</v>
      </c>
      <c r="AC251" s="25">
        <f>SUMIF('r'!V$4:V$535,$V251,'r'!$C$4:$C$535)</f>
        <v>0</v>
      </c>
      <c r="AD251" s="25">
        <f>SUMIF('r'!W$4:W$535,$V251,'r'!$C$4:$C$535)</f>
        <v>0</v>
      </c>
      <c r="AE251" s="25">
        <f>SUMIF('r'!X$4:X$535,$V251,'r'!$C$4:$C$535)</f>
        <v>0</v>
      </c>
      <c r="AF251" s="25">
        <f>SUMIF('r'!Y$4:Y$535,$V251,'r'!$C$4:$C$535)</f>
        <v>0</v>
      </c>
      <c r="AG251" s="25">
        <f>SUMIF('r'!S$4:S$535,$V251,'r'!$D$4:$D$535)</f>
        <v>0</v>
      </c>
      <c r="AH251" s="25">
        <f>SUMIF('r'!T$4:T$535,$V251,'r'!$D$4:$D$535)</f>
        <v>0</v>
      </c>
      <c r="AI251" s="25">
        <f>SUMIF('r'!U$4:U$535,$V251,'r'!$D$4:$D$535)</f>
        <v>0</v>
      </c>
      <c r="AJ251" s="25">
        <f>SUMIF('r'!V$4:V$535,$V251,'r'!$D$4:$D$535)</f>
        <v>0</v>
      </c>
      <c r="AK251" s="25">
        <f>SUMIF('r'!W$4:W$535,$V251,'r'!$D$4:$D$535)</f>
        <v>0</v>
      </c>
      <c r="AL251" s="25">
        <f>SUMIF('r'!X$4:X$535,$V251,'r'!$D$4:$D$535)</f>
        <v>0</v>
      </c>
      <c r="AM251" s="25"/>
      <c r="AN251" s="25"/>
      <c r="AO251" s="36"/>
      <c r="AP251" s="23"/>
    </row>
    <row r="252" spans="15:42" x14ac:dyDescent="0.2">
      <c r="O252" s="1"/>
      <c r="V252" s="45" t="str">
        <f t="shared" si="86"/>
        <v>turnpike lane</v>
      </c>
      <c r="W252" s="23">
        <f t="shared" si="87"/>
        <v>0</v>
      </c>
      <c r="X252" s="23">
        <f t="shared" si="88"/>
        <v>0</v>
      </c>
      <c r="Y252" s="24">
        <f t="shared" si="89"/>
        <v>0</v>
      </c>
      <c r="Z252" s="25">
        <f>SUMIF('r'!S$4:S$535,$V252,'r'!$C$4:$C$535)</f>
        <v>0</v>
      </c>
      <c r="AA252" s="25">
        <f>SUMIF('r'!T$4:T$535,$V252,'r'!$C$4:$C$535)</f>
        <v>0</v>
      </c>
      <c r="AB252" s="25">
        <f>SUMIF('r'!U$4:U$535,$V252,'r'!$C$4:$C$535)</f>
        <v>0</v>
      </c>
      <c r="AC252" s="25">
        <f>SUMIF('r'!V$4:V$535,$V252,'r'!$C$4:$C$535)</f>
        <v>0</v>
      </c>
      <c r="AD252" s="25">
        <f>SUMIF('r'!W$4:W$535,$V252,'r'!$C$4:$C$535)</f>
        <v>0</v>
      </c>
      <c r="AE252" s="25">
        <f>SUMIF('r'!X$4:X$535,$V252,'r'!$C$4:$C$535)</f>
        <v>0</v>
      </c>
      <c r="AF252" s="25">
        <f>SUMIF('r'!Y$4:Y$535,$V252,'r'!$C$4:$C$535)</f>
        <v>0</v>
      </c>
      <c r="AG252" s="25">
        <f>SUMIF('r'!S$4:S$535,$V252,'r'!$D$4:$D$535)</f>
        <v>0</v>
      </c>
      <c r="AH252" s="25">
        <f>SUMIF('r'!T$4:T$535,$V252,'r'!$D$4:$D$535)</f>
        <v>0</v>
      </c>
      <c r="AI252" s="25">
        <f>SUMIF('r'!U$4:U$535,$V252,'r'!$D$4:$D$535)</f>
        <v>0</v>
      </c>
      <c r="AJ252" s="25">
        <f>SUMIF('r'!V$4:V$535,$V252,'r'!$D$4:$D$535)</f>
        <v>0</v>
      </c>
      <c r="AK252" s="25">
        <f>SUMIF('r'!W$4:W$535,$V252,'r'!$D$4:$D$535)</f>
        <v>0</v>
      </c>
      <c r="AL252" s="25">
        <f>SUMIF('r'!X$4:X$535,$V252,'r'!$D$4:$D$535)</f>
        <v>0</v>
      </c>
      <c r="AM252" s="25"/>
      <c r="AN252" s="25"/>
      <c r="AO252" s="36"/>
      <c r="AP252" s="23"/>
    </row>
    <row r="253" spans="15:42" x14ac:dyDescent="0.2">
      <c r="O253" s="1"/>
      <c r="V253" s="45" t="str">
        <f t="shared" si="86"/>
        <v>uxbridge</v>
      </c>
      <c r="W253" s="23">
        <f t="shared" ref="W253:W305" si="90">SUM(Z253:AF253)</f>
        <v>0</v>
      </c>
      <c r="X253" s="23">
        <f t="shared" ref="X253:X305" si="91">SUM(AG253:AO253)</f>
        <v>0</v>
      </c>
      <c r="Y253" s="24">
        <f t="shared" ref="Y253:Y305" si="92">X253-W253</f>
        <v>0</v>
      </c>
      <c r="Z253" s="25">
        <f>SUMIF('r'!S$4:S$535,$V253,'r'!$C$4:$C$535)</f>
        <v>0</v>
      </c>
      <c r="AA253" s="25">
        <f>SUMIF('r'!T$4:T$535,$V253,'r'!$C$4:$C$535)</f>
        <v>0</v>
      </c>
      <c r="AB253" s="25">
        <f>SUMIF('r'!U$4:U$535,$V253,'r'!$C$4:$C$535)</f>
        <v>0</v>
      </c>
      <c r="AC253" s="25">
        <f>SUMIF('r'!V$4:V$535,$V253,'r'!$C$4:$C$535)</f>
        <v>0</v>
      </c>
      <c r="AD253" s="25">
        <f>SUMIF('r'!W$4:W$535,$V253,'r'!$C$4:$C$535)</f>
        <v>0</v>
      </c>
      <c r="AE253" s="25">
        <f>SUMIF('r'!X$4:X$535,$V253,'r'!$C$4:$C$535)</f>
        <v>0</v>
      </c>
      <c r="AF253" s="25">
        <f>SUMIF('r'!Y$4:Y$535,$V253,'r'!$C$4:$C$535)</f>
        <v>0</v>
      </c>
      <c r="AG253" s="25">
        <f>SUMIF('r'!S$4:S$535,$V253,'r'!$D$4:$D$535)</f>
        <v>0</v>
      </c>
      <c r="AH253" s="25">
        <f>SUMIF('r'!T$4:T$535,$V253,'r'!$D$4:$D$535)</f>
        <v>0</v>
      </c>
      <c r="AI253" s="25">
        <f>SUMIF('r'!U$4:U$535,$V253,'r'!$D$4:$D$535)</f>
        <v>0</v>
      </c>
      <c r="AJ253" s="25">
        <f>SUMIF('r'!V$4:V$535,$V253,'r'!$D$4:$D$535)</f>
        <v>0</v>
      </c>
      <c r="AK253" s="25">
        <f>SUMIF('r'!W$4:W$535,$V253,'r'!$D$4:$D$535)</f>
        <v>0</v>
      </c>
      <c r="AL253" s="25">
        <f>SUMIF('r'!X$4:X$535,$V253,'r'!$D$4:$D$535)</f>
        <v>0</v>
      </c>
      <c r="AM253" s="25"/>
      <c r="AN253" s="25"/>
      <c r="AO253" s="36"/>
      <c r="AP253" s="23"/>
    </row>
    <row r="254" spans="15:42" x14ac:dyDescent="0.2">
      <c r="V254" s="45" t="str">
        <f t="shared" si="86"/>
        <v>victoria</v>
      </c>
      <c r="W254" s="23">
        <f t="shared" si="90"/>
        <v>0</v>
      </c>
      <c r="X254" s="23">
        <f t="shared" si="91"/>
        <v>0</v>
      </c>
      <c r="Y254" s="24">
        <f t="shared" si="92"/>
        <v>0</v>
      </c>
      <c r="Z254" s="25">
        <f>SUMIF('r'!S$4:S$535,$V254,'r'!$C$4:$C$535)</f>
        <v>0</v>
      </c>
      <c r="AA254" s="25">
        <f>SUMIF('r'!T$4:T$535,$V254,'r'!$C$4:$C$535)</f>
        <v>0</v>
      </c>
      <c r="AB254" s="25">
        <f>SUMIF('r'!U$4:U$535,$V254,'r'!$C$4:$C$535)</f>
        <v>0</v>
      </c>
      <c r="AC254" s="25">
        <f>SUMIF('r'!V$4:V$535,$V254,'r'!$C$4:$C$535)</f>
        <v>0</v>
      </c>
      <c r="AD254" s="25">
        <f>SUMIF('r'!W$4:W$535,$V254,'r'!$C$4:$C$535)</f>
        <v>0</v>
      </c>
      <c r="AE254" s="25">
        <f>SUMIF('r'!X$4:X$535,$V254,'r'!$C$4:$C$535)</f>
        <v>0</v>
      </c>
      <c r="AF254" s="25">
        <f>SUMIF('r'!Y$4:Y$535,$V254,'r'!$C$4:$C$535)</f>
        <v>0</v>
      </c>
      <c r="AG254" s="25">
        <f>SUMIF('r'!S$4:S$535,$V254,'r'!$D$4:$D$535)</f>
        <v>0</v>
      </c>
      <c r="AH254" s="25">
        <f>SUMIF('r'!T$4:T$535,$V254,'r'!$D$4:$D$535)</f>
        <v>0</v>
      </c>
      <c r="AI254" s="25">
        <f>SUMIF('r'!U$4:U$535,$V254,'r'!$D$4:$D$535)</f>
        <v>0</v>
      </c>
      <c r="AJ254" s="25">
        <f>SUMIF('r'!V$4:V$535,$V254,'r'!$D$4:$D$535)</f>
        <v>0</v>
      </c>
      <c r="AK254" s="25">
        <f>SUMIF('r'!W$4:W$535,$V254,'r'!$D$4:$D$535)</f>
        <v>0</v>
      </c>
      <c r="AL254" s="25">
        <f>SUMIF('r'!X$4:X$535,$V254,'r'!$D$4:$D$535)</f>
        <v>0</v>
      </c>
      <c r="AM254" s="25"/>
      <c r="AN254" s="25"/>
      <c r="AO254" s="36"/>
      <c r="AP254" s="23"/>
    </row>
    <row r="255" spans="15:42" x14ac:dyDescent="0.2">
      <c r="V255" s="45" t="str">
        <f t="shared" si="86"/>
        <v>waterloo</v>
      </c>
      <c r="W255" s="23">
        <f t="shared" si="90"/>
        <v>0</v>
      </c>
      <c r="X255" s="23">
        <f t="shared" si="91"/>
        <v>0</v>
      </c>
      <c r="Y255" s="24">
        <f t="shared" si="92"/>
        <v>0</v>
      </c>
      <c r="Z255" s="25">
        <f>SUMIF('r'!S$4:S$535,$V255,'r'!$C$4:$C$535)</f>
        <v>0</v>
      </c>
      <c r="AA255" s="25">
        <f>SUMIF('r'!T$4:T$535,$V255,'r'!$C$4:$C$535)</f>
        <v>0</v>
      </c>
      <c r="AB255" s="25">
        <f>SUMIF('r'!U$4:U$535,$V255,'r'!$C$4:$C$535)</f>
        <v>0</v>
      </c>
      <c r="AC255" s="25">
        <f>SUMIF('r'!V$4:V$535,$V255,'r'!$C$4:$C$535)</f>
        <v>0</v>
      </c>
      <c r="AD255" s="25">
        <f>SUMIF('r'!W$4:W$535,$V255,'r'!$C$4:$C$535)</f>
        <v>0</v>
      </c>
      <c r="AE255" s="25">
        <f>SUMIF('r'!X$4:X$535,$V255,'r'!$C$4:$C$535)</f>
        <v>0</v>
      </c>
      <c r="AF255" s="25">
        <f>SUMIF('r'!Y$4:Y$535,$V255,'r'!$C$4:$C$535)</f>
        <v>0</v>
      </c>
      <c r="AG255" s="25">
        <f>SUMIF('r'!S$4:S$535,$V255,'r'!$D$4:$D$535)</f>
        <v>0</v>
      </c>
      <c r="AH255" s="25">
        <f>SUMIF('r'!T$4:T$535,$V255,'r'!$D$4:$D$535)</f>
        <v>0</v>
      </c>
      <c r="AI255" s="25">
        <f>SUMIF('r'!U$4:U$535,$V255,'r'!$D$4:$D$535)</f>
        <v>0</v>
      </c>
      <c r="AJ255" s="25">
        <f>SUMIF('r'!V$4:V$535,$V255,'r'!$D$4:$D$535)</f>
        <v>0</v>
      </c>
      <c r="AK255" s="25">
        <f>SUMIF('r'!W$4:W$535,$V255,'r'!$D$4:$D$535)</f>
        <v>0</v>
      </c>
      <c r="AL255" s="25">
        <f>SUMIF('r'!X$4:X$535,$V255,'r'!$D$4:$D$535)</f>
        <v>0</v>
      </c>
      <c r="AM255" s="25"/>
      <c r="AN255" s="25"/>
      <c r="AO255" s="36"/>
      <c r="AP255" s="23"/>
    </row>
    <row r="256" spans="15:42" x14ac:dyDescent="0.2">
      <c r="V256" s="45" t="str">
        <f t="shared" si="86"/>
        <v>willesden garage</v>
      </c>
      <c r="W256" s="23">
        <f t="shared" si="90"/>
        <v>0</v>
      </c>
      <c r="X256" s="23">
        <f t="shared" si="91"/>
        <v>0</v>
      </c>
      <c r="Y256" s="24">
        <f t="shared" si="92"/>
        <v>0</v>
      </c>
      <c r="Z256" s="25">
        <f>SUMIF('r'!S$4:S$535,$V256,'r'!$C$4:$C$535)</f>
        <v>0</v>
      </c>
      <c r="AA256" s="25">
        <f>SUMIF('r'!T$4:T$535,$V256,'r'!$C$4:$C$535)</f>
        <v>0</v>
      </c>
      <c r="AB256" s="25">
        <f>SUMIF('r'!U$4:U$535,$V256,'r'!$C$4:$C$535)</f>
        <v>0</v>
      </c>
      <c r="AC256" s="25">
        <f>SUMIF('r'!V$4:V$535,$V256,'r'!$C$4:$C$535)</f>
        <v>0</v>
      </c>
      <c r="AD256" s="25">
        <f>SUMIF('r'!W$4:W$535,$V256,'r'!$C$4:$C$535)</f>
        <v>0</v>
      </c>
      <c r="AE256" s="25">
        <f>SUMIF('r'!X$4:X$535,$V256,'r'!$C$4:$C$535)</f>
        <v>0</v>
      </c>
      <c r="AF256" s="25">
        <f>SUMIF('r'!Y$4:Y$535,$V256,'r'!$C$4:$C$535)</f>
        <v>0</v>
      </c>
      <c r="AG256" s="25">
        <f>SUMIF('r'!S$4:S$535,$V256,'r'!$D$4:$D$535)</f>
        <v>0</v>
      </c>
      <c r="AH256" s="25">
        <f>SUMIF('r'!T$4:T$535,$V256,'r'!$D$4:$D$535)</f>
        <v>0</v>
      </c>
      <c r="AI256" s="25">
        <f>SUMIF('r'!U$4:U$535,$V256,'r'!$D$4:$D$535)</f>
        <v>0</v>
      </c>
      <c r="AJ256" s="25">
        <f>SUMIF('r'!V$4:V$535,$V256,'r'!$D$4:$D$535)</f>
        <v>0</v>
      </c>
      <c r="AK256" s="25">
        <f>SUMIF('r'!W$4:W$535,$V256,'r'!$D$4:$D$535)</f>
        <v>0</v>
      </c>
      <c r="AL256" s="25">
        <f>SUMIF('r'!X$4:X$535,$V256,'r'!$D$4:$D$535)</f>
        <v>0</v>
      </c>
      <c r="AM256" s="25"/>
      <c r="AN256" s="25"/>
      <c r="AO256" s="36"/>
      <c r="AP256" s="23"/>
    </row>
    <row r="257" spans="22:42" x14ac:dyDescent="0.2">
      <c r="V257" s="45">
        <f t="shared" si="86"/>
        <v>0</v>
      </c>
      <c r="W257" s="23">
        <f t="shared" si="90"/>
        <v>2</v>
      </c>
      <c r="X257" s="23">
        <f t="shared" si="91"/>
        <v>18</v>
      </c>
      <c r="Y257" s="24">
        <f t="shared" si="92"/>
        <v>16</v>
      </c>
      <c r="Z257" s="25">
        <f>SUMIF('r'!S$4:S$535,$V257,'r'!$C$4:$C$535)</f>
        <v>2</v>
      </c>
      <c r="AA257" s="25">
        <f>SUMIF('r'!T$4:T$535,$V257,'r'!$C$4:$C$535)</f>
        <v>0</v>
      </c>
      <c r="AB257" s="25">
        <f>SUMIF('r'!U$4:U$535,$V257,'r'!$C$4:$C$535)</f>
        <v>0</v>
      </c>
      <c r="AC257" s="25">
        <f>SUMIF('r'!V$4:V$535,$V257,'r'!$C$4:$C$535)</f>
        <v>0</v>
      </c>
      <c r="AD257" s="25">
        <f>SUMIF('r'!W$4:W$535,$V257,'r'!$C$4:$C$535)</f>
        <v>0</v>
      </c>
      <c r="AE257" s="25">
        <f>SUMIF('r'!X$4:X$535,$V257,'r'!$C$4:$C$535)</f>
        <v>0</v>
      </c>
      <c r="AF257" s="25">
        <f>SUMIF('r'!Y$4:Y$535,$V257,'r'!$C$4:$C$535)</f>
        <v>0</v>
      </c>
      <c r="AG257" s="25">
        <f>SUMIF('r'!S$4:S$535,$V257,'r'!$D$4:$D$535)</f>
        <v>18</v>
      </c>
      <c r="AH257" s="25">
        <f>SUMIF('r'!T$4:T$535,$V257,'r'!$D$4:$D$535)</f>
        <v>0</v>
      </c>
      <c r="AI257" s="25">
        <f>SUMIF('r'!U$4:U$535,$V257,'r'!$D$4:$D$535)</f>
        <v>0</v>
      </c>
      <c r="AJ257" s="25">
        <f>SUMIF('r'!V$4:V$535,$V257,'r'!$D$4:$D$535)</f>
        <v>0</v>
      </c>
      <c r="AK257" s="25">
        <f>SUMIF('r'!W$4:W$535,$V257,'r'!$D$4:$D$535)</f>
        <v>0</v>
      </c>
      <c r="AL257" s="25">
        <f>SUMIF('r'!X$4:X$535,$V257,'r'!$D$4:$D$535)</f>
        <v>0</v>
      </c>
      <c r="AM257" s="25"/>
      <c r="AN257" s="25"/>
      <c r="AO257" s="36"/>
      <c r="AP257" s="23"/>
    </row>
    <row r="258" spans="22:42" x14ac:dyDescent="0.2">
      <c r="V258" s="45">
        <f t="shared" si="86"/>
        <v>0</v>
      </c>
      <c r="W258" s="23">
        <f t="shared" si="90"/>
        <v>2</v>
      </c>
      <c r="X258" s="23">
        <f t="shared" si="91"/>
        <v>18</v>
      </c>
      <c r="Y258" s="24">
        <f t="shared" si="92"/>
        <v>16</v>
      </c>
      <c r="Z258" s="25">
        <f>SUMIF('r'!S$4:S$535,$V258,'r'!$C$4:$C$535)</f>
        <v>2</v>
      </c>
      <c r="AA258" s="25">
        <f>SUMIF('r'!T$4:T$535,$V258,'r'!$C$4:$C$535)</f>
        <v>0</v>
      </c>
      <c r="AB258" s="25">
        <f>SUMIF('r'!U$4:U$535,$V258,'r'!$C$4:$C$535)</f>
        <v>0</v>
      </c>
      <c r="AC258" s="25">
        <f>SUMIF('r'!V$4:V$535,$V258,'r'!$C$4:$C$535)</f>
        <v>0</v>
      </c>
      <c r="AD258" s="25">
        <f>SUMIF('r'!W$4:W$535,$V258,'r'!$C$4:$C$535)</f>
        <v>0</v>
      </c>
      <c r="AE258" s="25">
        <f>SUMIF('r'!X$4:X$535,$V258,'r'!$C$4:$C$535)</f>
        <v>0</v>
      </c>
      <c r="AF258" s="25">
        <f>SUMIF('r'!Y$4:Y$535,$V258,'r'!$C$4:$C$535)</f>
        <v>0</v>
      </c>
      <c r="AG258" s="25">
        <f>SUMIF('r'!S$4:S$535,$V258,'r'!$D$4:$D$535)</f>
        <v>18</v>
      </c>
      <c r="AH258" s="25">
        <f>SUMIF('r'!T$4:T$535,$V258,'r'!$D$4:$D$535)</f>
        <v>0</v>
      </c>
      <c r="AI258" s="25">
        <f>SUMIF('r'!U$4:U$535,$V258,'r'!$D$4:$D$535)</f>
        <v>0</v>
      </c>
      <c r="AJ258" s="25">
        <f>SUMIF('r'!V$4:V$535,$V258,'r'!$D$4:$D$535)</f>
        <v>0</v>
      </c>
      <c r="AK258" s="25">
        <f>SUMIF('r'!W$4:W$535,$V258,'r'!$D$4:$D$535)</f>
        <v>0</v>
      </c>
      <c r="AL258" s="25">
        <f>SUMIF('r'!X$4:X$535,$V258,'r'!$D$4:$D$535)</f>
        <v>0</v>
      </c>
      <c r="AM258" s="25"/>
      <c r="AN258" s="25"/>
      <c r="AO258" s="36"/>
      <c r="AP258" s="23"/>
    </row>
    <row r="259" spans="22:42" x14ac:dyDescent="0.2">
      <c r="V259" s="45">
        <f t="shared" si="86"/>
        <v>0</v>
      </c>
      <c r="W259" s="23">
        <f t="shared" si="90"/>
        <v>2</v>
      </c>
      <c r="X259" s="23">
        <f t="shared" si="91"/>
        <v>18</v>
      </c>
      <c r="Y259" s="24">
        <f t="shared" si="92"/>
        <v>16</v>
      </c>
      <c r="Z259" s="25">
        <f>SUMIF('r'!S$4:S$535,$V259,'r'!$C$4:$C$535)</f>
        <v>2</v>
      </c>
      <c r="AA259" s="25">
        <f>SUMIF('r'!T$4:T$535,$V259,'r'!$C$4:$C$535)</f>
        <v>0</v>
      </c>
      <c r="AB259" s="25">
        <f>SUMIF('r'!U$4:U$535,$V259,'r'!$C$4:$C$535)</f>
        <v>0</v>
      </c>
      <c r="AC259" s="25">
        <f>SUMIF('r'!V$4:V$535,$V259,'r'!$C$4:$C$535)</f>
        <v>0</v>
      </c>
      <c r="AD259" s="25">
        <f>SUMIF('r'!W$4:W$535,$V259,'r'!$C$4:$C$535)</f>
        <v>0</v>
      </c>
      <c r="AE259" s="25">
        <f>SUMIF('r'!X$4:X$535,$V259,'r'!$C$4:$C$535)</f>
        <v>0</v>
      </c>
      <c r="AF259" s="25">
        <f>SUMIF('r'!Y$4:Y$535,$V259,'r'!$C$4:$C$535)</f>
        <v>0</v>
      </c>
      <c r="AG259" s="25">
        <f>SUMIF('r'!S$4:S$535,$V259,'r'!$D$4:$D$535)</f>
        <v>18</v>
      </c>
      <c r="AH259" s="25">
        <f>SUMIF('r'!T$4:T$535,$V259,'r'!$D$4:$D$535)</f>
        <v>0</v>
      </c>
      <c r="AI259" s="25">
        <f>SUMIF('r'!U$4:U$535,$V259,'r'!$D$4:$D$535)</f>
        <v>0</v>
      </c>
      <c r="AJ259" s="25">
        <f>SUMIF('r'!V$4:V$535,$V259,'r'!$D$4:$D$535)</f>
        <v>0</v>
      </c>
      <c r="AK259" s="25">
        <f>SUMIF('r'!W$4:W$535,$V259,'r'!$D$4:$D$535)</f>
        <v>0</v>
      </c>
      <c r="AL259" s="25">
        <f>SUMIF('r'!X$4:X$535,$V259,'r'!$D$4:$D$535)</f>
        <v>0</v>
      </c>
      <c r="AM259" s="25"/>
      <c r="AN259" s="25"/>
      <c r="AO259" s="36"/>
      <c r="AP259" s="23"/>
    </row>
    <row r="260" spans="22:42" x14ac:dyDescent="0.2">
      <c r="V260" s="45">
        <f t="shared" si="86"/>
        <v>0</v>
      </c>
      <c r="W260" s="23">
        <f t="shared" si="90"/>
        <v>2</v>
      </c>
      <c r="X260" s="23">
        <f t="shared" si="91"/>
        <v>18</v>
      </c>
      <c r="Y260" s="24">
        <f t="shared" si="92"/>
        <v>16</v>
      </c>
      <c r="Z260" s="25">
        <f>SUMIF('r'!S$4:S$535,$V260,'r'!$C$4:$C$535)</f>
        <v>2</v>
      </c>
      <c r="AA260" s="25">
        <f>SUMIF('r'!T$4:T$535,$V260,'r'!$C$4:$C$535)</f>
        <v>0</v>
      </c>
      <c r="AB260" s="25">
        <f>SUMIF('r'!U$4:U$535,$V260,'r'!$C$4:$C$535)</f>
        <v>0</v>
      </c>
      <c r="AC260" s="25">
        <f>SUMIF('r'!V$4:V$535,$V260,'r'!$C$4:$C$535)</f>
        <v>0</v>
      </c>
      <c r="AD260" s="25">
        <f>SUMIF('r'!W$4:W$535,$V260,'r'!$C$4:$C$535)</f>
        <v>0</v>
      </c>
      <c r="AE260" s="25">
        <f>SUMIF('r'!X$4:X$535,$V260,'r'!$C$4:$C$535)</f>
        <v>0</v>
      </c>
      <c r="AF260" s="25">
        <f>SUMIF('r'!Y$4:Y$535,$V260,'r'!$C$4:$C$535)</f>
        <v>0</v>
      </c>
      <c r="AG260" s="25">
        <f>SUMIF('r'!S$4:S$535,$V260,'r'!$D$4:$D$535)</f>
        <v>18</v>
      </c>
      <c r="AH260" s="25">
        <f>SUMIF('r'!T$4:T$535,$V260,'r'!$D$4:$D$535)</f>
        <v>0</v>
      </c>
      <c r="AI260" s="25">
        <f>SUMIF('r'!U$4:U$535,$V260,'r'!$D$4:$D$535)</f>
        <v>0</v>
      </c>
      <c r="AJ260" s="25">
        <f>SUMIF('r'!V$4:V$535,$V260,'r'!$D$4:$D$535)</f>
        <v>0</v>
      </c>
      <c r="AK260" s="25">
        <f>SUMIF('r'!W$4:W$535,$V260,'r'!$D$4:$D$535)</f>
        <v>0</v>
      </c>
      <c r="AL260" s="25">
        <f>SUMIF('r'!X$4:X$535,$V260,'r'!$D$4:$D$535)</f>
        <v>0</v>
      </c>
      <c r="AM260" s="25"/>
      <c r="AN260" s="25"/>
      <c r="AO260" s="36"/>
      <c r="AP260" s="23"/>
    </row>
    <row r="261" spans="22:42" x14ac:dyDescent="0.2">
      <c r="V261" s="45">
        <f t="shared" si="86"/>
        <v>0</v>
      </c>
      <c r="W261" s="23">
        <f t="shared" si="90"/>
        <v>2</v>
      </c>
      <c r="X261" s="23">
        <f t="shared" si="91"/>
        <v>18</v>
      </c>
      <c r="Y261" s="24">
        <f t="shared" si="92"/>
        <v>16</v>
      </c>
      <c r="Z261" s="25">
        <f>SUMIF('r'!S$4:S$535,$V261,'r'!$C$4:$C$535)</f>
        <v>2</v>
      </c>
      <c r="AA261" s="25">
        <f>SUMIF('r'!T$4:T$535,$V261,'r'!$C$4:$C$535)</f>
        <v>0</v>
      </c>
      <c r="AB261" s="25">
        <f>SUMIF('r'!U$4:U$535,$V261,'r'!$C$4:$C$535)</f>
        <v>0</v>
      </c>
      <c r="AC261" s="25">
        <f>SUMIF('r'!V$4:V$535,$V261,'r'!$C$4:$C$535)</f>
        <v>0</v>
      </c>
      <c r="AD261" s="25">
        <f>SUMIF('r'!W$4:W$535,$V261,'r'!$C$4:$C$535)</f>
        <v>0</v>
      </c>
      <c r="AE261" s="25">
        <f>SUMIF('r'!X$4:X$535,$V261,'r'!$C$4:$C$535)</f>
        <v>0</v>
      </c>
      <c r="AF261" s="25">
        <f>SUMIF('r'!Y$4:Y$535,$V261,'r'!$C$4:$C$535)</f>
        <v>0</v>
      </c>
      <c r="AG261" s="25">
        <f>SUMIF('r'!S$4:S$535,$V261,'r'!$D$4:$D$535)</f>
        <v>18</v>
      </c>
      <c r="AH261" s="25">
        <f>SUMIF('r'!T$4:T$535,$V261,'r'!$D$4:$D$535)</f>
        <v>0</v>
      </c>
      <c r="AI261" s="25">
        <f>SUMIF('r'!U$4:U$535,$V261,'r'!$D$4:$D$535)</f>
        <v>0</v>
      </c>
      <c r="AJ261" s="25">
        <f>SUMIF('r'!V$4:V$535,$V261,'r'!$D$4:$D$535)</f>
        <v>0</v>
      </c>
      <c r="AK261" s="25">
        <f>SUMIF('r'!W$4:W$535,$V261,'r'!$D$4:$D$535)</f>
        <v>0</v>
      </c>
      <c r="AL261" s="25">
        <f>SUMIF('r'!X$4:X$535,$V261,'r'!$D$4:$D$535)</f>
        <v>0</v>
      </c>
      <c r="AM261" s="25"/>
      <c r="AN261" s="25"/>
      <c r="AO261" s="36"/>
      <c r="AP261" s="23"/>
    </row>
    <row r="262" spans="22:42" x14ac:dyDescent="0.2">
      <c r="V262" s="45">
        <f t="shared" si="86"/>
        <v>0</v>
      </c>
      <c r="W262" s="23">
        <f t="shared" si="90"/>
        <v>2</v>
      </c>
      <c r="X262" s="23">
        <f t="shared" si="91"/>
        <v>18</v>
      </c>
      <c r="Y262" s="24">
        <f t="shared" si="92"/>
        <v>16</v>
      </c>
      <c r="Z262" s="25">
        <f>SUMIF('r'!S$4:S$535,$V262,'r'!$C$4:$C$535)</f>
        <v>2</v>
      </c>
      <c r="AA262" s="25">
        <f>SUMIF('r'!T$4:T$535,$V262,'r'!$C$4:$C$535)</f>
        <v>0</v>
      </c>
      <c r="AB262" s="25">
        <f>SUMIF('r'!U$4:U$535,$V262,'r'!$C$4:$C$535)</f>
        <v>0</v>
      </c>
      <c r="AC262" s="25">
        <f>SUMIF('r'!V$4:V$535,$V262,'r'!$C$4:$C$535)</f>
        <v>0</v>
      </c>
      <c r="AD262" s="25">
        <f>SUMIF('r'!W$4:W$535,$V262,'r'!$C$4:$C$535)</f>
        <v>0</v>
      </c>
      <c r="AE262" s="25">
        <f>SUMIF('r'!X$4:X$535,$V262,'r'!$C$4:$C$535)</f>
        <v>0</v>
      </c>
      <c r="AF262" s="25">
        <f>SUMIF('r'!Y$4:Y$535,$V262,'r'!$C$4:$C$535)</f>
        <v>0</v>
      </c>
      <c r="AG262" s="25">
        <f>SUMIF('r'!S$4:S$535,$V262,'r'!$D$4:$D$535)</f>
        <v>18</v>
      </c>
      <c r="AH262" s="25">
        <f>SUMIF('r'!T$4:T$535,$V262,'r'!$D$4:$D$535)</f>
        <v>0</v>
      </c>
      <c r="AI262" s="25">
        <f>SUMIF('r'!U$4:U$535,$V262,'r'!$D$4:$D$535)</f>
        <v>0</v>
      </c>
      <c r="AJ262" s="25">
        <f>SUMIF('r'!V$4:V$535,$V262,'r'!$D$4:$D$535)</f>
        <v>0</v>
      </c>
      <c r="AK262" s="25">
        <f>SUMIF('r'!W$4:W$535,$V262,'r'!$D$4:$D$535)</f>
        <v>0</v>
      </c>
      <c r="AL262" s="25">
        <f>SUMIF('r'!X$4:X$535,$V262,'r'!$D$4:$D$535)</f>
        <v>0</v>
      </c>
      <c r="AM262" s="25"/>
      <c r="AN262" s="25"/>
      <c r="AO262" s="36"/>
      <c r="AP262" s="23"/>
    </row>
    <row r="263" spans="22:42" x14ac:dyDescent="0.2">
      <c r="V263" s="45">
        <f t="shared" si="86"/>
        <v>0</v>
      </c>
      <c r="W263" s="23">
        <f t="shared" si="90"/>
        <v>2</v>
      </c>
      <c r="X263" s="23">
        <f t="shared" si="91"/>
        <v>18</v>
      </c>
      <c r="Y263" s="24">
        <f t="shared" si="92"/>
        <v>16</v>
      </c>
      <c r="Z263" s="25">
        <f>SUMIF('r'!S$4:S$535,$V263,'r'!$C$4:$C$535)</f>
        <v>2</v>
      </c>
      <c r="AA263" s="25">
        <f>SUMIF('r'!T$4:T$535,$V263,'r'!$C$4:$C$535)</f>
        <v>0</v>
      </c>
      <c r="AB263" s="25">
        <f>SUMIF('r'!U$4:U$535,$V263,'r'!$C$4:$C$535)</f>
        <v>0</v>
      </c>
      <c r="AC263" s="25">
        <f>SUMIF('r'!V$4:V$535,$V263,'r'!$C$4:$C$535)</f>
        <v>0</v>
      </c>
      <c r="AD263" s="25">
        <f>SUMIF('r'!W$4:W$535,$V263,'r'!$C$4:$C$535)</f>
        <v>0</v>
      </c>
      <c r="AE263" s="25">
        <f>SUMIF('r'!X$4:X$535,$V263,'r'!$C$4:$C$535)</f>
        <v>0</v>
      </c>
      <c r="AF263" s="25">
        <f>SUMIF('r'!Y$4:Y$535,$V263,'r'!$C$4:$C$535)</f>
        <v>0</v>
      </c>
      <c r="AG263" s="25">
        <f>SUMIF('r'!S$4:S$535,$V263,'r'!$D$4:$D$535)</f>
        <v>18</v>
      </c>
      <c r="AH263" s="25">
        <f>SUMIF('r'!T$4:T$535,$V263,'r'!$D$4:$D$535)</f>
        <v>0</v>
      </c>
      <c r="AI263" s="25">
        <f>SUMIF('r'!U$4:U$535,$V263,'r'!$D$4:$D$535)</f>
        <v>0</v>
      </c>
      <c r="AJ263" s="25">
        <f>SUMIF('r'!V$4:V$535,$V263,'r'!$D$4:$D$535)</f>
        <v>0</v>
      </c>
      <c r="AK263" s="25">
        <f>SUMIF('r'!W$4:W$535,$V263,'r'!$D$4:$D$535)</f>
        <v>0</v>
      </c>
      <c r="AL263" s="25">
        <f>SUMIF('r'!X$4:X$535,$V263,'r'!$D$4:$D$535)</f>
        <v>0</v>
      </c>
      <c r="AM263" s="25"/>
      <c r="AN263" s="25"/>
      <c r="AO263" s="36"/>
      <c r="AP263" s="23"/>
    </row>
    <row r="264" spans="22:42" x14ac:dyDescent="0.2">
      <c r="V264" s="45">
        <f t="shared" si="86"/>
        <v>0</v>
      </c>
      <c r="W264" s="23">
        <f t="shared" si="90"/>
        <v>2</v>
      </c>
      <c r="X264" s="23">
        <f t="shared" si="91"/>
        <v>18</v>
      </c>
      <c r="Y264" s="24">
        <f t="shared" si="92"/>
        <v>16</v>
      </c>
      <c r="Z264" s="25">
        <f>SUMIF('r'!S$4:S$535,$V264,'r'!$C$4:$C$535)</f>
        <v>2</v>
      </c>
      <c r="AA264" s="25">
        <f>SUMIF('r'!T$4:T$535,$V264,'r'!$C$4:$C$535)</f>
        <v>0</v>
      </c>
      <c r="AB264" s="25">
        <f>SUMIF('r'!U$4:U$535,$V264,'r'!$C$4:$C$535)</f>
        <v>0</v>
      </c>
      <c r="AC264" s="25">
        <f>SUMIF('r'!V$4:V$535,$V264,'r'!$C$4:$C$535)</f>
        <v>0</v>
      </c>
      <c r="AD264" s="25">
        <f>SUMIF('r'!W$4:W$535,$V264,'r'!$C$4:$C$535)</f>
        <v>0</v>
      </c>
      <c r="AE264" s="25">
        <f>SUMIF('r'!X$4:X$535,$V264,'r'!$C$4:$C$535)</f>
        <v>0</v>
      </c>
      <c r="AF264" s="25">
        <f>SUMIF('r'!Y$4:Y$535,$V264,'r'!$C$4:$C$535)</f>
        <v>0</v>
      </c>
      <c r="AG264" s="25">
        <f>SUMIF('r'!S$4:S$535,$V264,'r'!$D$4:$D$535)</f>
        <v>18</v>
      </c>
      <c r="AH264" s="25">
        <f>SUMIF('r'!T$4:T$535,$V264,'r'!$D$4:$D$535)</f>
        <v>0</v>
      </c>
      <c r="AI264" s="25">
        <f>SUMIF('r'!U$4:U$535,$V264,'r'!$D$4:$D$535)</f>
        <v>0</v>
      </c>
      <c r="AJ264" s="25">
        <f>SUMIF('r'!V$4:V$535,$V264,'r'!$D$4:$D$535)</f>
        <v>0</v>
      </c>
      <c r="AK264" s="25">
        <f>SUMIF('r'!W$4:W$535,$V264,'r'!$D$4:$D$535)</f>
        <v>0</v>
      </c>
      <c r="AL264" s="25">
        <f>SUMIF('r'!X$4:X$535,$V264,'r'!$D$4:$D$535)</f>
        <v>0</v>
      </c>
      <c r="AM264" s="25"/>
      <c r="AN264" s="25"/>
      <c r="AO264" s="36"/>
      <c r="AP264" s="23"/>
    </row>
    <row r="265" spans="22:42" x14ac:dyDescent="0.2">
      <c r="V265" s="45">
        <f t="shared" si="86"/>
        <v>0</v>
      </c>
      <c r="W265" s="23">
        <f t="shared" si="90"/>
        <v>2</v>
      </c>
      <c r="X265" s="23">
        <f t="shared" si="91"/>
        <v>18</v>
      </c>
      <c r="Y265" s="24">
        <f t="shared" si="92"/>
        <v>16</v>
      </c>
      <c r="Z265" s="25">
        <f>SUMIF('r'!S$4:S$535,$V265,'r'!$C$4:$C$535)</f>
        <v>2</v>
      </c>
      <c r="AA265" s="25">
        <f>SUMIF('r'!T$4:T$535,$V265,'r'!$C$4:$C$535)</f>
        <v>0</v>
      </c>
      <c r="AB265" s="25">
        <f>SUMIF('r'!U$4:U$535,$V265,'r'!$C$4:$C$535)</f>
        <v>0</v>
      </c>
      <c r="AC265" s="25">
        <f>SUMIF('r'!V$4:V$535,$V265,'r'!$C$4:$C$535)</f>
        <v>0</v>
      </c>
      <c r="AD265" s="25">
        <f>SUMIF('r'!W$4:W$535,$V265,'r'!$C$4:$C$535)</f>
        <v>0</v>
      </c>
      <c r="AE265" s="25">
        <f>SUMIF('r'!X$4:X$535,$V265,'r'!$C$4:$C$535)</f>
        <v>0</v>
      </c>
      <c r="AF265" s="25">
        <f>SUMIF('r'!Y$4:Y$535,$V265,'r'!$C$4:$C$535)</f>
        <v>0</v>
      </c>
      <c r="AG265" s="25">
        <f>SUMIF('r'!S$4:S$535,$V265,'r'!$D$4:$D$535)</f>
        <v>18</v>
      </c>
      <c r="AH265" s="25">
        <f>SUMIF('r'!T$4:T$535,$V265,'r'!$D$4:$D$535)</f>
        <v>0</v>
      </c>
      <c r="AI265" s="25">
        <f>SUMIF('r'!U$4:U$535,$V265,'r'!$D$4:$D$535)</f>
        <v>0</v>
      </c>
      <c r="AJ265" s="25">
        <f>SUMIF('r'!V$4:V$535,$V265,'r'!$D$4:$D$535)</f>
        <v>0</v>
      </c>
      <c r="AK265" s="25">
        <f>SUMIF('r'!W$4:W$535,$V265,'r'!$D$4:$D$535)</f>
        <v>0</v>
      </c>
      <c r="AL265" s="25">
        <f>SUMIF('r'!X$4:X$535,$V265,'r'!$D$4:$D$535)</f>
        <v>0</v>
      </c>
      <c r="AM265" s="25"/>
      <c r="AN265" s="25"/>
      <c r="AO265" s="36"/>
      <c r="AP265" s="23"/>
    </row>
    <row r="266" spans="22:42" x14ac:dyDescent="0.2">
      <c r="V266" s="45">
        <f t="shared" si="86"/>
        <v>0</v>
      </c>
      <c r="W266" s="23">
        <f t="shared" si="90"/>
        <v>2</v>
      </c>
      <c r="X266" s="23">
        <f t="shared" si="91"/>
        <v>18</v>
      </c>
      <c r="Y266" s="24">
        <f t="shared" si="92"/>
        <v>16</v>
      </c>
      <c r="Z266" s="25">
        <f>SUMIF('r'!S$4:S$535,$V266,'r'!$C$4:$C$535)</f>
        <v>2</v>
      </c>
      <c r="AA266" s="25">
        <f>SUMIF('r'!T$4:T$535,$V266,'r'!$C$4:$C$535)</f>
        <v>0</v>
      </c>
      <c r="AB266" s="25">
        <f>SUMIF('r'!U$4:U$535,$V266,'r'!$C$4:$C$535)</f>
        <v>0</v>
      </c>
      <c r="AC266" s="25">
        <f>SUMIF('r'!V$4:V$535,$V266,'r'!$C$4:$C$535)</f>
        <v>0</v>
      </c>
      <c r="AD266" s="25">
        <f>SUMIF('r'!W$4:W$535,$V266,'r'!$C$4:$C$535)</f>
        <v>0</v>
      </c>
      <c r="AE266" s="25">
        <f>SUMIF('r'!X$4:X$535,$V266,'r'!$C$4:$C$535)</f>
        <v>0</v>
      </c>
      <c r="AF266" s="25">
        <f>SUMIF('r'!Y$4:Y$535,$V266,'r'!$C$4:$C$535)</f>
        <v>0</v>
      </c>
      <c r="AG266" s="25">
        <f>SUMIF('r'!S$4:S$535,$V266,'r'!$D$4:$D$535)</f>
        <v>18</v>
      </c>
      <c r="AH266" s="25">
        <f>SUMIF('r'!T$4:T$535,$V266,'r'!$D$4:$D$535)</f>
        <v>0</v>
      </c>
      <c r="AI266" s="25">
        <f>SUMIF('r'!U$4:U$535,$V266,'r'!$D$4:$D$535)</f>
        <v>0</v>
      </c>
      <c r="AJ266" s="25">
        <f>SUMIF('r'!V$4:V$535,$V266,'r'!$D$4:$D$535)</f>
        <v>0</v>
      </c>
      <c r="AK266" s="25">
        <f>SUMIF('r'!W$4:W$535,$V266,'r'!$D$4:$D$535)</f>
        <v>0</v>
      </c>
      <c r="AL266" s="25">
        <f>SUMIF('r'!X$4:X$535,$V266,'r'!$D$4:$D$535)</f>
        <v>0</v>
      </c>
      <c r="AM266" s="25"/>
      <c r="AN266" s="25"/>
      <c r="AO266" s="36"/>
      <c r="AP266" s="23"/>
    </row>
    <row r="267" spans="22:42" x14ac:dyDescent="0.2">
      <c r="V267" s="45">
        <f t="shared" si="86"/>
        <v>0</v>
      </c>
      <c r="W267" s="23">
        <f t="shared" si="90"/>
        <v>2</v>
      </c>
      <c r="X267" s="23">
        <f t="shared" si="91"/>
        <v>18</v>
      </c>
      <c r="Y267" s="24">
        <f t="shared" si="92"/>
        <v>16</v>
      </c>
      <c r="Z267" s="25">
        <f>SUMIF('r'!S$4:S$535,$V267,'r'!$C$4:$C$535)</f>
        <v>2</v>
      </c>
      <c r="AA267" s="25">
        <f>SUMIF('r'!T$4:T$535,$V267,'r'!$C$4:$C$535)</f>
        <v>0</v>
      </c>
      <c r="AB267" s="25">
        <f>SUMIF('r'!U$4:U$535,$V267,'r'!$C$4:$C$535)</f>
        <v>0</v>
      </c>
      <c r="AC267" s="25">
        <f>SUMIF('r'!V$4:V$535,$V267,'r'!$C$4:$C$535)</f>
        <v>0</v>
      </c>
      <c r="AD267" s="25">
        <f>SUMIF('r'!W$4:W$535,$V267,'r'!$C$4:$C$535)</f>
        <v>0</v>
      </c>
      <c r="AE267" s="25">
        <f>SUMIF('r'!X$4:X$535,$V267,'r'!$C$4:$C$535)</f>
        <v>0</v>
      </c>
      <c r="AF267" s="25">
        <f>SUMIF('r'!Y$4:Y$535,$V267,'r'!$C$4:$C$535)</f>
        <v>0</v>
      </c>
      <c r="AG267" s="25">
        <f>SUMIF('r'!S$4:S$535,$V267,'r'!$D$4:$D$535)</f>
        <v>18</v>
      </c>
      <c r="AH267" s="25">
        <f>SUMIF('r'!T$4:T$535,$V267,'r'!$D$4:$D$535)</f>
        <v>0</v>
      </c>
      <c r="AI267" s="25">
        <f>SUMIF('r'!U$4:U$535,$V267,'r'!$D$4:$D$535)</f>
        <v>0</v>
      </c>
      <c r="AJ267" s="25">
        <f>SUMIF('r'!V$4:V$535,$V267,'r'!$D$4:$D$535)</f>
        <v>0</v>
      </c>
      <c r="AK267" s="25">
        <f>SUMIF('r'!W$4:W$535,$V267,'r'!$D$4:$D$535)</f>
        <v>0</v>
      </c>
      <c r="AL267" s="25">
        <f>SUMIF('r'!X$4:X$535,$V267,'r'!$D$4:$D$535)</f>
        <v>0</v>
      </c>
      <c r="AM267" s="25"/>
      <c r="AN267" s="25"/>
      <c r="AO267" s="36"/>
      <c r="AP267" s="23"/>
    </row>
    <row r="268" spans="22:42" x14ac:dyDescent="0.2">
      <c r="V268" s="45">
        <f t="shared" si="86"/>
        <v>0</v>
      </c>
      <c r="W268" s="23">
        <f t="shared" si="90"/>
        <v>2</v>
      </c>
      <c r="X268" s="23">
        <f t="shared" si="91"/>
        <v>18</v>
      </c>
      <c r="Y268" s="24">
        <f t="shared" si="92"/>
        <v>16</v>
      </c>
      <c r="Z268" s="25">
        <f>SUMIF('r'!S$4:S$535,$V268,'r'!$C$4:$C$535)</f>
        <v>2</v>
      </c>
      <c r="AA268" s="25">
        <f>SUMIF('r'!T$4:T$535,$V268,'r'!$C$4:$C$535)</f>
        <v>0</v>
      </c>
      <c r="AB268" s="25">
        <f>SUMIF('r'!U$4:U$535,$V268,'r'!$C$4:$C$535)</f>
        <v>0</v>
      </c>
      <c r="AC268" s="25">
        <f>SUMIF('r'!V$4:V$535,$V268,'r'!$C$4:$C$535)</f>
        <v>0</v>
      </c>
      <c r="AD268" s="25">
        <f>SUMIF('r'!W$4:W$535,$V268,'r'!$C$4:$C$535)</f>
        <v>0</v>
      </c>
      <c r="AE268" s="25">
        <f>SUMIF('r'!X$4:X$535,$V268,'r'!$C$4:$C$535)</f>
        <v>0</v>
      </c>
      <c r="AF268" s="25">
        <f>SUMIF('r'!Y$4:Y$535,$V268,'r'!$C$4:$C$535)</f>
        <v>0</v>
      </c>
      <c r="AG268" s="25">
        <f>SUMIF('r'!S$4:S$535,$V268,'r'!$D$4:$D$535)</f>
        <v>18</v>
      </c>
      <c r="AH268" s="25">
        <f>SUMIF('r'!T$4:T$535,$V268,'r'!$D$4:$D$535)</f>
        <v>0</v>
      </c>
      <c r="AI268" s="25">
        <f>SUMIF('r'!U$4:U$535,$V268,'r'!$D$4:$D$535)</f>
        <v>0</v>
      </c>
      <c r="AJ268" s="25">
        <f>SUMIF('r'!V$4:V$535,$V268,'r'!$D$4:$D$535)</f>
        <v>0</v>
      </c>
      <c r="AK268" s="25">
        <f>SUMIF('r'!W$4:W$535,$V268,'r'!$D$4:$D$535)</f>
        <v>0</v>
      </c>
      <c r="AL268" s="25">
        <f>SUMIF('r'!X$4:X$535,$V268,'r'!$D$4:$D$535)</f>
        <v>0</v>
      </c>
      <c r="AM268" s="25"/>
      <c r="AN268" s="25"/>
      <c r="AO268" s="36"/>
      <c r="AP268" s="23"/>
    </row>
    <row r="269" spans="22:42" x14ac:dyDescent="0.2">
      <c r="V269" s="45">
        <f t="shared" si="86"/>
        <v>0</v>
      </c>
      <c r="W269" s="23">
        <f t="shared" si="90"/>
        <v>2</v>
      </c>
      <c r="X269" s="23">
        <f t="shared" si="91"/>
        <v>18</v>
      </c>
      <c r="Y269" s="24">
        <f t="shared" si="92"/>
        <v>16</v>
      </c>
      <c r="Z269" s="25">
        <f>SUMIF('r'!S$4:S$535,$V269,'r'!$C$4:$C$535)</f>
        <v>2</v>
      </c>
      <c r="AA269" s="25">
        <f>SUMIF('r'!T$4:T$535,$V269,'r'!$C$4:$C$535)</f>
        <v>0</v>
      </c>
      <c r="AB269" s="25">
        <f>SUMIF('r'!U$4:U$535,$V269,'r'!$C$4:$C$535)</f>
        <v>0</v>
      </c>
      <c r="AC269" s="25">
        <f>SUMIF('r'!V$4:V$535,$V269,'r'!$C$4:$C$535)</f>
        <v>0</v>
      </c>
      <c r="AD269" s="25">
        <f>SUMIF('r'!W$4:W$535,$V269,'r'!$C$4:$C$535)</f>
        <v>0</v>
      </c>
      <c r="AE269" s="25">
        <f>SUMIF('r'!X$4:X$535,$V269,'r'!$C$4:$C$535)</f>
        <v>0</v>
      </c>
      <c r="AF269" s="25">
        <f>SUMIF('r'!Y$4:Y$535,$V269,'r'!$C$4:$C$535)</f>
        <v>0</v>
      </c>
      <c r="AG269" s="25">
        <f>SUMIF('r'!S$4:S$535,$V269,'r'!$D$4:$D$535)</f>
        <v>18</v>
      </c>
      <c r="AH269" s="25">
        <f>SUMIF('r'!T$4:T$535,$V269,'r'!$D$4:$D$535)</f>
        <v>0</v>
      </c>
      <c r="AI269" s="25">
        <f>SUMIF('r'!U$4:U$535,$V269,'r'!$D$4:$D$535)</f>
        <v>0</v>
      </c>
      <c r="AJ269" s="25">
        <f>SUMIF('r'!V$4:V$535,$V269,'r'!$D$4:$D$535)</f>
        <v>0</v>
      </c>
      <c r="AK269" s="25">
        <f>SUMIF('r'!W$4:W$535,$V269,'r'!$D$4:$D$535)</f>
        <v>0</v>
      </c>
      <c r="AL269" s="25">
        <f>SUMIF('r'!X$4:X$535,$V269,'r'!$D$4:$D$535)</f>
        <v>0</v>
      </c>
      <c r="AM269" s="25"/>
      <c r="AN269" s="25"/>
      <c r="AO269" s="36"/>
      <c r="AP269" s="23"/>
    </row>
    <row r="270" spans="22:42" x14ac:dyDescent="0.2">
      <c r="V270" s="45">
        <f t="shared" si="86"/>
        <v>0</v>
      </c>
      <c r="W270" s="23">
        <f t="shared" si="90"/>
        <v>2</v>
      </c>
      <c r="X270" s="23">
        <f t="shared" si="91"/>
        <v>18</v>
      </c>
      <c r="Y270" s="24">
        <f t="shared" si="92"/>
        <v>16</v>
      </c>
      <c r="Z270" s="25">
        <f>SUMIF('r'!S$4:S$535,$V270,'r'!$C$4:$C$535)</f>
        <v>2</v>
      </c>
      <c r="AA270" s="25">
        <f>SUMIF('r'!T$4:T$535,$V270,'r'!$C$4:$C$535)</f>
        <v>0</v>
      </c>
      <c r="AB270" s="25">
        <f>SUMIF('r'!U$4:U$535,$V270,'r'!$C$4:$C$535)</f>
        <v>0</v>
      </c>
      <c r="AC270" s="25">
        <f>SUMIF('r'!V$4:V$535,$V270,'r'!$C$4:$C$535)</f>
        <v>0</v>
      </c>
      <c r="AD270" s="25">
        <f>SUMIF('r'!W$4:W$535,$V270,'r'!$C$4:$C$535)</f>
        <v>0</v>
      </c>
      <c r="AE270" s="25">
        <f>SUMIF('r'!X$4:X$535,$V270,'r'!$C$4:$C$535)</f>
        <v>0</v>
      </c>
      <c r="AF270" s="25">
        <f>SUMIF('r'!Y$4:Y$535,$V270,'r'!$C$4:$C$535)</f>
        <v>0</v>
      </c>
      <c r="AG270" s="25">
        <f>SUMIF('r'!S$4:S$535,$V270,'r'!$D$4:$D$535)</f>
        <v>18</v>
      </c>
      <c r="AH270" s="25">
        <f>SUMIF('r'!T$4:T$535,$V270,'r'!$D$4:$D$535)</f>
        <v>0</v>
      </c>
      <c r="AI270" s="25">
        <f>SUMIF('r'!U$4:U$535,$V270,'r'!$D$4:$D$535)</f>
        <v>0</v>
      </c>
      <c r="AJ270" s="25">
        <f>SUMIF('r'!V$4:V$535,$V270,'r'!$D$4:$D$535)</f>
        <v>0</v>
      </c>
      <c r="AK270" s="25">
        <f>SUMIF('r'!W$4:W$535,$V270,'r'!$D$4:$D$535)</f>
        <v>0</v>
      </c>
      <c r="AL270" s="25">
        <f>SUMIF('r'!X$4:X$535,$V270,'r'!$D$4:$D$535)</f>
        <v>0</v>
      </c>
      <c r="AM270" s="25"/>
      <c r="AN270" s="25"/>
      <c r="AO270" s="36"/>
      <c r="AP270" s="23"/>
    </row>
    <row r="271" spans="22:42" x14ac:dyDescent="0.2">
      <c r="V271" s="45">
        <f t="shared" si="86"/>
        <v>0</v>
      </c>
      <c r="W271" s="23">
        <f t="shared" si="90"/>
        <v>2</v>
      </c>
      <c r="X271" s="23">
        <f t="shared" si="91"/>
        <v>18</v>
      </c>
      <c r="Y271" s="24">
        <f t="shared" si="92"/>
        <v>16</v>
      </c>
      <c r="Z271" s="25">
        <f>SUMIF('r'!S$4:S$535,$V271,'r'!$C$4:$C$535)</f>
        <v>2</v>
      </c>
      <c r="AA271" s="25">
        <f>SUMIF('r'!T$4:T$535,$V271,'r'!$C$4:$C$535)</f>
        <v>0</v>
      </c>
      <c r="AB271" s="25">
        <f>SUMIF('r'!U$4:U$535,$V271,'r'!$C$4:$C$535)</f>
        <v>0</v>
      </c>
      <c r="AC271" s="25">
        <f>SUMIF('r'!V$4:V$535,$V271,'r'!$C$4:$C$535)</f>
        <v>0</v>
      </c>
      <c r="AD271" s="25">
        <f>SUMIF('r'!W$4:W$535,$V271,'r'!$C$4:$C$535)</f>
        <v>0</v>
      </c>
      <c r="AE271" s="25">
        <f>SUMIF('r'!X$4:X$535,$V271,'r'!$C$4:$C$535)</f>
        <v>0</v>
      </c>
      <c r="AF271" s="25">
        <f>SUMIF('r'!Y$4:Y$535,$V271,'r'!$C$4:$C$535)</f>
        <v>0</v>
      </c>
      <c r="AG271" s="25">
        <f>SUMIF('r'!S$4:S$535,$V271,'r'!$D$4:$D$535)</f>
        <v>18</v>
      </c>
      <c r="AH271" s="25">
        <f>SUMIF('r'!T$4:T$535,$V271,'r'!$D$4:$D$535)</f>
        <v>0</v>
      </c>
      <c r="AI271" s="25">
        <f>SUMIF('r'!U$4:U$535,$V271,'r'!$D$4:$D$535)</f>
        <v>0</v>
      </c>
      <c r="AJ271" s="25">
        <f>SUMIF('r'!V$4:V$535,$V271,'r'!$D$4:$D$535)</f>
        <v>0</v>
      </c>
      <c r="AK271" s="25">
        <f>SUMIF('r'!W$4:W$535,$V271,'r'!$D$4:$D$535)</f>
        <v>0</v>
      </c>
      <c r="AL271" s="25">
        <f>SUMIF('r'!X$4:X$535,$V271,'r'!$D$4:$D$535)</f>
        <v>0</v>
      </c>
      <c r="AM271" s="25"/>
      <c r="AN271" s="25"/>
      <c r="AO271" s="36"/>
      <c r="AP271" s="23"/>
    </row>
    <row r="272" spans="22:42" x14ac:dyDescent="0.2">
      <c r="V272" s="45">
        <f t="shared" si="86"/>
        <v>0</v>
      </c>
      <c r="W272" s="23">
        <f t="shared" si="90"/>
        <v>2</v>
      </c>
      <c r="X272" s="23">
        <f t="shared" si="91"/>
        <v>18</v>
      </c>
      <c r="Y272" s="24">
        <f t="shared" si="92"/>
        <v>16</v>
      </c>
      <c r="Z272" s="25">
        <f>SUMIF('r'!S$4:S$535,$V272,'r'!$C$4:$C$535)</f>
        <v>2</v>
      </c>
      <c r="AA272" s="25">
        <f>SUMIF('r'!T$4:T$535,$V272,'r'!$C$4:$C$535)</f>
        <v>0</v>
      </c>
      <c r="AB272" s="25">
        <f>SUMIF('r'!U$4:U$535,$V272,'r'!$C$4:$C$535)</f>
        <v>0</v>
      </c>
      <c r="AC272" s="25">
        <f>SUMIF('r'!V$4:V$535,$V272,'r'!$C$4:$C$535)</f>
        <v>0</v>
      </c>
      <c r="AD272" s="25">
        <f>SUMIF('r'!W$4:W$535,$V272,'r'!$C$4:$C$535)</f>
        <v>0</v>
      </c>
      <c r="AE272" s="25">
        <f>SUMIF('r'!X$4:X$535,$V272,'r'!$C$4:$C$535)</f>
        <v>0</v>
      </c>
      <c r="AF272" s="25">
        <f>SUMIF('r'!Y$4:Y$535,$V272,'r'!$C$4:$C$535)</f>
        <v>0</v>
      </c>
      <c r="AG272" s="25">
        <f>SUMIF('r'!S$4:S$535,$V272,'r'!$D$4:$D$535)</f>
        <v>18</v>
      </c>
      <c r="AH272" s="25">
        <f>SUMIF('r'!T$4:T$535,$V272,'r'!$D$4:$D$535)</f>
        <v>0</v>
      </c>
      <c r="AI272" s="25">
        <f>SUMIF('r'!U$4:U$535,$V272,'r'!$D$4:$D$535)</f>
        <v>0</v>
      </c>
      <c r="AJ272" s="25">
        <f>SUMIF('r'!V$4:V$535,$V272,'r'!$D$4:$D$535)</f>
        <v>0</v>
      </c>
      <c r="AK272" s="25">
        <f>SUMIF('r'!W$4:W$535,$V272,'r'!$D$4:$D$535)</f>
        <v>0</v>
      </c>
      <c r="AL272" s="25">
        <f>SUMIF('r'!X$4:X$535,$V272,'r'!$D$4:$D$535)</f>
        <v>0</v>
      </c>
      <c r="AM272" s="25"/>
      <c r="AN272" s="25"/>
      <c r="AO272" s="36"/>
      <c r="AP272" s="23"/>
    </row>
    <row r="273" spans="22:42" x14ac:dyDescent="0.2">
      <c r="V273" s="45">
        <f t="shared" si="86"/>
        <v>0</v>
      </c>
      <c r="W273" s="23">
        <f t="shared" si="90"/>
        <v>2</v>
      </c>
      <c r="X273" s="23">
        <f t="shared" si="91"/>
        <v>18</v>
      </c>
      <c r="Y273" s="24">
        <f t="shared" si="92"/>
        <v>16</v>
      </c>
      <c r="Z273" s="25">
        <f>SUMIF('r'!S$4:S$535,$V273,'r'!$C$4:$C$535)</f>
        <v>2</v>
      </c>
      <c r="AA273" s="25">
        <f>SUMIF('r'!T$4:T$535,$V273,'r'!$C$4:$C$535)</f>
        <v>0</v>
      </c>
      <c r="AB273" s="25">
        <f>SUMIF('r'!U$4:U$535,$V273,'r'!$C$4:$C$535)</f>
        <v>0</v>
      </c>
      <c r="AC273" s="25">
        <f>SUMIF('r'!V$4:V$535,$V273,'r'!$C$4:$C$535)</f>
        <v>0</v>
      </c>
      <c r="AD273" s="25">
        <f>SUMIF('r'!W$4:W$535,$V273,'r'!$C$4:$C$535)</f>
        <v>0</v>
      </c>
      <c r="AE273" s="25">
        <f>SUMIF('r'!X$4:X$535,$V273,'r'!$C$4:$C$535)</f>
        <v>0</v>
      </c>
      <c r="AF273" s="25">
        <f>SUMIF('r'!Y$4:Y$535,$V273,'r'!$C$4:$C$535)</f>
        <v>0</v>
      </c>
      <c r="AG273" s="25">
        <f>SUMIF('r'!S$4:S$535,$V273,'r'!$D$4:$D$535)</f>
        <v>18</v>
      </c>
      <c r="AH273" s="25">
        <f>SUMIF('r'!T$4:T$535,$V273,'r'!$D$4:$D$535)</f>
        <v>0</v>
      </c>
      <c r="AI273" s="25">
        <f>SUMIF('r'!U$4:U$535,$V273,'r'!$D$4:$D$535)</f>
        <v>0</v>
      </c>
      <c r="AJ273" s="25">
        <f>SUMIF('r'!V$4:V$535,$V273,'r'!$D$4:$D$535)</f>
        <v>0</v>
      </c>
      <c r="AK273" s="25">
        <f>SUMIF('r'!W$4:W$535,$V273,'r'!$D$4:$D$535)</f>
        <v>0</v>
      </c>
      <c r="AL273" s="25">
        <f>SUMIF('r'!X$4:X$535,$V273,'r'!$D$4:$D$535)</f>
        <v>0</v>
      </c>
      <c r="AM273" s="25"/>
      <c r="AN273" s="25"/>
      <c r="AO273" s="36"/>
      <c r="AP273" s="23"/>
    </row>
    <row r="274" spans="22:42" x14ac:dyDescent="0.2">
      <c r="V274" s="45">
        <f t="shared" si="86"/>
        <v>0</v>
      </c>
      <c r="W274" s="23">
        <f t="shared" si="90"/>
        <v>2</v>
      </c>
      <c r="X274" s="23">
        <f t="shared" si="91"/>
        <v>18</v>
      </c>
      <c r="Y274" s="24">
        <f t="shared" si="92"/>
        <v>16</v>
      </c>
      <c r="Z274" s="25">
        <f>SUMIF('r'!S$4:S$535,$V274,'r'!$C$4:$C$535)</f>
        <v>2</v>
      </c>
      <c r="AA274" s="25">
        <f>SUMIF('r'!T$4:T$535,$V274,'r'!$C$4:$C$535)</f>
        <v>0</v>
      </c>
      <c r="AB274" s="25">
        <f>SUMIF('r'!U$4:U$535,$V274,'r'!$C$4:$C$535)</f>
        <v>0</v>
      </c>
      <c r="AC274" s="25">
        <f>SUMIF('r'!V$4:V$535,$V274,'r'!$C$4:$C$535)</f>
        <v>0</v>
      </c>
      <c r="AD274" s="25">
        <f>SUMIF('r'!W$4:W$535,$V274,'r'!$C$4:$C$535)</f>
        <v>0</v>
      </c>
      <c r="AE274" s="25">
        <f>SUMIF('r'!X$4:X$535,$V274,'r'!$C$4:$C$535)</f>
        <v>0</v>
      </c>
      <c r="AF274" s="25">
        <f>SUMIF('r'!Y$4:Y$535,$V274,'r'!$C$4:$C$535)</f>
        <v>0</v>
      </c>
      <c r="AG274" s="25">
        <f>SUMIF('r'!S$4:S$535,$V274,'r'!$D$4:$D$535)</f>
        <v>18</v>
      </c>
      <c r="AH274" s="25">
        <f>SUMIF('r'!T$4:T$535,$V274,'r'!$D$4:$D$535)</f>
        <v>0</v>
      </c>
      <c r="AI274" s="25">
        <f>SUMIF('r'!U$4:U$535,$V274,'r'!$D$4:$D$535)</f>
        <v>0</v>
      </c>
      <c r="AJ274" s="25">
        <f>SUMIF('r'!V$4:V$535,$V274,'r'!$D$4:$D$535)</f>
        <v>0</v>
      </c>
      <c r="AK274" s="25">
        <f>SUMIF('r'!W$4:W$535,$V274,'r'!$D$4:$D$535)</f>
        <v>0</v>
      </c>
      <c r="AL274" s="25">
        <f>SUMIF('r'!X$4:X$535,$V274,'r'!$D$4:$D$535)</f>
        <v>0</v>
      </c>
      <c r="AM274" s="25"/>
      <c r="AN274" s="25"/>
      <c r="AO274" s="36"/>
      <c r="AP274" s="23"/>
    </row>
    <row r="275" spans="22:42" x14ac:dyDescent="0.2">
      <c r="V275" s="45">
        <f t="shared" si="86"/>
        <v>0</v>
      </c>
      <c r="W275" s="23">
        <f t="shared" si="90"/>
        <v>2</v>
      </c>
      <c r="X275" s="23">
        <f t="shared" si="91"/>
        <v>18</v>
      </c>
      <c r="Y275" s="24">
        <f t="shared" si="92"/>
        <v>16</v>
      </c>
      <c r="Z275" s="25">
        <f>SUMIF('r'!S$4:S$535,$V275,'r'!$C$4:$C$535)</f>
        <v>2</v>
      </c>
      <c r="AA275" s="25">
        <f>SUMIF('r'!T$4:T$535,$V275,'r'!$C$4:$C$535)</f>
        <v>0</v>
      </c>
      <c r="AB275" s="25">
        <f>SUMIF('r'!U$4:U$535,$V275,'r'!$C$4:$C$535)</f>
        <v>0</v>
      </c>
      <c r="AC275" s="25">
        <f>SUMIF('r'!V$4:V$535,$V275,'r'!$C$4:$C$535)</f>
        <v>0</v>
      </c>
      <c r="AD275" s="25">
        <f>SUMIF('r'!W$4:W$535,$V275,'r'!$C$4:$C$535)</f>
        <v>0</v>
      </c>
      <c r="AE275" s="25">
        <f>SUMIF('r'!X$4:X$535,$V275,'r'!$C$4:$C$535)</f>
        <v>0</v>
      </c>
      <c r="AF275" s="25">
        <f>SUMIF('r'!Y$4:Y$535,$V275,'r'!$C$4:$C$535)</f>
        <v>0</v>
      </c>
      <c r="AG275" s="25">
        <f>SUMIF('r'!S$4:S$535,$V275,'r'!$D$4:$D$535)</f>
        <v>18</v>
      </c>
      <c r="AH275" s="25">
        <f>SUMIF('r'!T$4:T$535,$V275,'r'!$D$4:$D$535)</f>
        <v>0</v>
      </c>
      <c r="AI275" s="25">
        <f>SUMIF('r'!U$4:U$535,$V275,'r'!$D$4:$D$535)</f>
        <v>0</v>
      </c>
      <c r="AJ275" s="25">
        <f>SUMIF('r'!V$4:V$535,$V275,'r'!$D$4:$D$535)</f>
        <v>0</v>
      </c>
      <c r="AK275" s="25">
        <f>SUMIF('r'!W$4:W$535,$V275,'r'!$D$4:$D$535)</f>
        <v>0</v>
      </c>
      <c r="AL275" s="25">
        <f>SUMIF('r'!X$4:X$535,$V275,'r'!$D$4:$D$535)</f>
        <v>0</v>
      </c>
      <c r="AM275" s="25"/>
      <c r="AN275" s="25"/>
      <c r="AO275" s="36"/>
      <c r="AP275" s="23"/>
    </row>
    <row r="276" spans="22:42" x14ac:dyDescent="0.2">
      <c r="V276" s="45">
        <f t="shared" si="86"/>
        <v>0</v>
      </c>
      <c r="W276" s="23">
        <f t="shared" si="90"/>
        <v>2</v>
      </c>
      <c r="X276" s="23">
        <f t="shared" si="91"/>
        <v>18</v>
      </c>
      <c r="Y276" s="24">
        <f t="shared" si="92"/>
        <v>16</v>
      </c>
      <c r="Z276" s="25">
        <f>SUMIF('r'!S$4:S$535,$V276,'r'!$C$4:$C$535)</f>
        <v>2</v>
      </c>
      <c r="AA276" s="25">
        <f>SUMIF('r'!T$4:T$535,$V276,'r'!$C$4:$C$535)</f>
        <v>0</v>
      </c>
      <c r="AB276" s="25">
        <f>SUMIF('r'!U$4:U$535,$V276,'r'!$C$4:$C$535)</f>
        <v>0</v>
      </c>
      <c r="AC276" s="25">
        <f>SUMIF('r'!V$4:V$535,$V276,'r'!$C$4:$C$535)</f>
        <v>0</v>
      </c>
      <c r="AD276" s="25">
        <f>SUMIF('r'!W$4:W$535,$V276,'r'!$C$4:$C$535)</f>
        <v>0</v>
      </c>
      <c r="AE276" s="25">
        <f>SUMIF('r'!X$4:X$535,$V276,'r'!$C$4:$C$535)</f>
        <v>0</v>
      </c>
      <c r="AF276" s="25">
        <f>SUMIF('r'!Y$4:Y$535,$V276,'r'!$C$4:$C$535)</f>
        <v>0</v>
      </c>
      <c r="AG276" s="25">
        <f>SUMIF('r'!S$4:S$535,$V276,'r'!$D$4:$D$535)</f>
        <v>18</v>
      </c>
      <c r="AH276" s="25">
        <f>SUMIF('r'!T$4:T$535,$V276,'r'!$D$4:$D$535)</f>
        <v>0</v>
      </c>
      <c r="AI276" s="25">
        <f>SUMIF('r'!U$4:U$535,$V276,'r'!$D$4:$D$535)</f>
        <v>0</v>
      </c>
      <c r="AJ276" s="25">
        <f>SUMIF('r'!V$4:V$535,$V276,'r'!$D$4:$D$535)</f>
        <v>0</v>
      </c>
      <c r="AK276" s="25">
        <f>SUMIF('r'!W$4:W$535,$V276,'r'!$D$4:$D$535)</f>
        <v>0</v>
      </c>
      <c r="AL276" s="25">
        <f>SUMIF('r'!X$4:X$535,$V276,'r'!$D$4:$D$535)</f>
        <v>0</v>
      </c>
      <c r="AM276" s="25"/>
      <c r="AN276" s="25"/>
      <c r="AO276" s="36"/>
      <c r="AP276" s="23"/>
    </row>
    <row r="277" spans="22:42" x14ac:dyDescent="0.2">
      <c r="V277" s="45">
        <f t="shared" si="86"/>
        <v>0</v>
      </c>
      <c r="W277" s="23">
        <f t="shared" si="90"/>
        <v>2</v>
      </c>
      <c r="X277" s="23">
        <f t="shared" si="91"/>
        <v>18</v>
      </c>
      <c r="Y277" s="24">
        <f t="shared" si="92"/>
        <v>16</v>
      </c>
      <c r="Z277" s="25">
        <f>SUMIF('r'!S$4:S$535,$V277,'r'!$C$4:$C$535)</f>
        <v>2</v>
      </c>
      <c r="AA277" s="25">
        <f>SUMIF('r'!T$4:T$535,$V277,'r'!$C$4:$C$535)</f>
        <v>0</v>
      </c>
      <c r="AB277" s="25">
        <f>SUMIF('r'!U$4:U$535,$V277,'r'!$C$4:$C$535)</f>
        <v>0</v>
      </c>
      <c r="AC277" s="25">
        <f>SUMIF('r'!V$4:V$535,$V277,'r'!$C$4:$C$535)</f>
        <v>0</v>
      </c>
      <c r="AD277" s="25">
        <f>SUMIF('r'!W$4:W$535,$V277,'r'!$C$4:$C$535)</f>
        <v>0</v>
      </c>
      <c r="AE277" s="25">
        <f>SUMIF('r'!X$4:X$535,$V277,'r'!$C$4:$C$535)</f>
        <v>0</v>
      </c>
      <c r="AF277" s="25">
        <f>SUMIF('r'!Y$4:Y$535,$V277,'r'!$C$4:$C$535)</f>
        <v>0</v>
      </c>
      <c r="AG277" s="25">
        <f>SUMIF('r'!S$4:S$535,$V277,'r'!$D$4:$D$535)</f>
        <v>18</v>
      </c>
      <c r="AH277" s="25">
        <f>SUMIF('r'!T$4:T$535,$V277,'r'!$D$4:$D$535)</f>
        <v>0</v>
      </c>
      <c r="AI277" s="25">
        <f>SUMIF('r'!U$4:U$535,$V277,'r'!$D$4:$D$535)</f>
        <v>0</v>
      </c>
      <c r="AJ277" s="25">
        <f>SUMIF('r'!V$4:V$535,$V277,'r'!$D$4:$D$535)</f>
        <v>0</v>
      </c>
      <c r="AK277" s="25">
        <f>SUMIF('r'!W$4:W$535,$V277,'r'!$D$4:$D$535)</f>
        <v>0</v>
      </c>
      <c r="AL277" s="25">
        <f>SUMIF('r'!X$4:X$535,$V277,'r'!$D$4:$D$535)</f>
        <v>0</v>
      </c>
      <c r="AM277" s="25"/>
      <c r="AN277" s="25"/>
      <c r="AO277" s="36"/>
      <c r="AP277" s="23"/>
    </row>
    <row r="278" spans="22:42" x14ac:dyDescent="0.2">
      <c r="V278" s="45">
        <f t="shared" si="86"/>
        <v>0</v>
      </c>
      <c r="W278" s="23">
        <f t="shared" si="90"/>
        <v>2</v>
      </c>
      <c r="X278" s="23">
        <f t="shared" si="91"/>
        <v>18</v>
      </c>
      <c r="Y278" s="24">
        <f t="shared" si="92"/>
        <v>16</v>
      </c>
      <c r="Z278" s="25">
        <f>SUMIF('r'!S$4:S$535,$V278,'r'!$C$4:$C$535)</f>
        <v>2</v>
      </c>
      <c r="AA278" s="25">
        <f>SUMIF('r'!T$4:T$535,$V278,'r'!$C$4:$C$535)</f>
        <v>0</v>
      </c>
      <c r="AB278" s="25">
        <f>SUMIF('r'!U$4:U$535,$V278,'r'!$C$4:$C$535)</f>
        <v>0</v>
      </c>
      <c r="AC278" s="25">
        <f>SUMIF('r'!V$4:V$535,$V278,'r'!$C$4:$C$535)</f>
        <v>0</v>
      </c>
      <c r="AD278" s="25">
        <f>SUMIF('r'!W$4:W$535,$V278,'r'!$C$4:$C$535)</f>
        <v>0</v>
      </c>
      <c r="AE278" s="25">
        <f>SUMIF('r'!X$4:X$535,$V278,'r'!$C$4:$C$535)</f>
        <v>0</v>
      </c>
      <c r="AF278" s="25">
        <f>SUMIF('r'!Y$4:Y$535,$V278,'r'!$C$4:$C$535)</f>
        <v>0</v>
      </c>
      <c r="AG278" s="25">
        <f>SUMIF('r'!S$4:S$535,$V278,'r'!$D$4:$D$535)</f>
        <v>18</v>
      </c>
      <c r="AH278" s="25">
        <f>SUMIF('r'!T$4:T$535,$V278,'r'!$D$4:$D$535)</f>
        <v>0</v>
      </c>
      <c r="AI278" s="25">
        <f>SUMIF('r'!U$4:U$535,$V278,'r'!$D$4:$D$535)</f>
        <v>0</v>
      </c>
      <c r="AJ278" s="25">
        <f>SUMIF('r'!V$4:V$535,$V278,'r'!$D$4:$D$535)</f>
        <v>0</v>
      </c>
      <c r="AK278" s="25">
        <f>SUMIF('r'!W$4:W$535,$V278,'r'!$D$4:$D$535)</f>
        <v>0</v>
      </c>
      <c r="AL278" s="25">
        <f>SUMIF('r'!X$4:X$535,$V278,'r'!$D$4:$D$535)</f>
        <v>0</v>
      </c>
      <c r="AM278" s="25"/>
      <c r="AN278" s="25"/>
      <c r="AO278" s="36"/>
      <c r="AP278" s="23"/>
    </row>
    <row r="279" spans="22:42" x14ac:dyDescent="0.2">
      <c r="V279" s="45">
        <f t="shared" si="86"/>
        <v>0</v>
      </c>
      <c r="W279" s="23">
        <f t="shared" si="90"/>
        <v>2</v>
      </c>
      <c r="X279" s="23">
        <f t="shared" si="91"/>
        <v>18</v>
      </c>
      <c r="Y279" s="24">
        <f t="shared" si="92"/>
        <v>16</v>
      </c>
      <c r="Z279" s="25">
        <f>SUMIF('r'!S$4:S$535,$V279,'r'!$C$4:$C$535)</f>
        <v>2</v>
      </c>
      <c r="AA279" s="25">
        <f>SUMIF('r'!T$4:T$535,$V279,'r'!$C$4:$C$535)</f>
        <v>0</v>
      </c>
      <c r="AB279" s="25">
        <f>SUMIF('r'!U$4:U$535,$V279,'r'!$C$4:$C$535)</f>
        <v>0</v>
      </c>
      <c r="AC279" s="25">
        <f>SUMIF('r'!V$4:V$535,$V279,'r'!$C$4:$C$535)</f>
        <v>0</v>
      </c>
      <c r="AD279" s="25">
        <f>SUMIF('r'!W$4:W$535,$V279,'r'!$C$4:$C$535)</f>
        <v>0</v>
      </c>
      <c r="AE279" s="25">
        <f>SUMIF('r'!X$4:X$535,$V279,'r'!$C$4:$C$535)</f>
        <v>0</v>
      </c>
      <c r="AF279" s="25">
        <f>SUMIF('r'!Y$4:Y$535,$V279,'r'!$C$4:$C$535)</f>
        <v>0</v>
      </c>
      <c r="AG279" s="25">
        <f>SUMIF('r'!S$4:S$535,$V279,'r'!$D$4:$D$535)</f>
        <v>18</v>
      </c>
      <c r="AH279" s="25">
        <f>SUMIF('r'!T$4:T$535,$V279,'r'!$D$4:$D$535)</f>
        <v>0</v>
      </c>
      <c r="AI279" s="25">
        <f>SUMIF('r'!U$4:U$535,$V279,'r'!$D$4:$D$535)</f>
        <v>0</v>
      </c>
      <c r="AJ279" s="25">
        <f>SUMIF('r'!V$4:V$535,$V279,'r'!$D$4:$D$535)</f>
        <v>0</v>
      </c>
      <c r="AK279" s="25">
        <f>SUMIF('r'!W$4:W$535,$V279,'r'!$D$4:$D$535)</f>
        <v>0</v>
      </c>
      <c r="AL279" s="25">
        <f>SUMIF('r'!X$4:X$535,$V279,'r'!$D$4:$D$535)</f>
        <v>0</v>
      </c>
      <c r="AM279" s="25"/>
      <c r="AN279" s="25"/>
      <c r="AO279" s="36"/>
      <c r="AP279" s="23"/>
    </row>
    <row r="280" spans="22:42" x14ac:dyDescent="0.2">
      <c r="V280" s="45">
        <f t="shared" si="86"/>
        <v>0</v>
      </c>
      <c r="W280" s="23">
        <f t="shared" si="90"/>
        <v>2</v>
      </c>
      <c r="X280" s="23">
        <f t="shared" si="91"/>
        <v>18</v>
      </c>
      <c r="Y280" s="24">
        <f t="shared" si="92"/>
        <v>16</v>
      </c>
      <c r="Z280" s="25">
        <f>SUMIF('r'!S$4:S$535,$V280,'r'!$C$4:$C$535)</f>
        <v>2</v>
      </c>
      <c r="AA280" s="25">
        <f>SUMIF('r'!T$4:T$535,$V280,'r'!$C$4:$C$535)</f>
        <v>0</v>
      </c>
      <c r="AB280" s="25">
        <f>SUMIF('r'!U$4:U$535,$V280,'r'!$C$4:$C$535)</f>
        <v>0</v>
      </c>
      <c r="AC280" s="25">
        <f>SUMIF('r'!V$4:V$535,$V280,'r'!$C$4:$C$535)</f>
        <v>0</v>
      </c>
      <c r="AD280" s="25">
        <f>SUMIF('r'!W$4:W$535,$V280,'r'!$C$4:$C$535)</f>
        <v>0</v>
      </c>
      <c r="AE280" s="25">
        <f>SUMIF('r'!X$4:X$535,$V280,'r'!$C$4:$C$535)</f>
        <v>0</v>
      </c>
      <c r="AF280" s="25">
        <f>SUMIF('r'!Y$4:Y$535,$V280,'r'!$C$4:$C$535)</f>
        <v>0</v>
      </c>
      <c r="AG280" s="25">
        <f>SUMIF('r'!S$4:S$535,$V280,'r'!$D$4:$D$535)</f>
        <v>18</v>
      </c>
      <c r="AH280" s="25">
        <f>SUMIF('r'!T$4:T$535,$V280,'r'!$D$4:$D$535)</f>
        <v>0</v>
      </c>
      <c r="AI280" s="25">
        <f>SUMIF('r'!U$4:U$535,$V280,'r'!$D$4:$D$535)</f>
        <v>0</v>
      </c>
      <c r="AJ280" s="25">
        <f>SUMIF('r'!V$4:V$535,$V280,'r'!$D$4:$D$535)</f>
        <v>0</v>
      </c>
      <c r="AK280" s="25">
        <f>SUMIF('r'!W$4:W$535,$V280,'r'!$D$4:$D$535)</f>
        <v>0</v>
      </c>
      <c r="AL280" s="25">
        <f>SUMIF('r'!X$4:X$535,$V280,'r'!$D$4:$D$535)</f>
        <v>0</v>
      </c>
      <c r="AM280" s="25"/>
      <c r="AN280" s="25"/>
      <c r="AO280" s="36"/>
      <c r="AP280" s="23"/>
    </row>
    <row r="281" spans="22:42" x14ac:dyDescent="0.2">
      <c r="V281" s="45">
        <f t="shared" si="86"/>
        <v>0</v>
      </c>
      <c r="W281" s="23">
        <f t="shared" si="90"/>
        <v>2</v>
      </c>
      <c r="X281" s="23">
        <f t="shared" si="91"/>
        <v>18</v>
      </c>
      <c r="Y281" s="24">
        <f t="shared" si="92"/>
        <v>16</v>
      </c>
      <c r="Z281" s="25">
        <f>SUMIF('r'!S$4:S$535,$V281,'r'!$C$4:$C$535)</f>
        <v>2</v>
      </c>
      <c r="AA281" s="25">
        <f>SUMIF('r'!T$4:T$535,$V281,'r'!$C$4:$C$535)</f>
        <v>0</v>
      </c>
      <c r="AB281" s="25">
        <f>SUMIF('r'!U$4:U$535,$V281,'r'!$C$4:$C$535)</f>
        <v>0</v>
      </c>
      <c r="AC281" s="25">
        <f>SUMIF('r'!V$4:V$535,$V281,'r'!$C$4:$C$535)</f>
        <v>0</v>
      </c>
      <c r="AD281" s="25">
        <f>SUMIF('r'!W$4:W$535,$V281,'r'!$C$4:$C$535)</f>
        <v>0</v>
      </c>
      <c r="AE281" s="25">
        <f>SUMIF('r'!X$4:X$535,$V281,'r'!$C$4:$C$535)</f>
        <v>0</v>
      </c>
      <c r="AF281" s="25">
        <f>SUMIF('r'!Y$4:Y$535,$V281,'r'!$C$4:$C$535)</f>
        <v>0</v>
      </c>
      <c r="AG281" s="25">
        <f>SUMIF('r'!S$4:S$535,$V281,'r'!$D$4:$D$535)</f>
        <v>18</v>
      </c>
      <c r="AH281" s="25">
        <f>SUMIF('r'!T$4:T$535,$V281,'r'!$D$4:$D$535)</f>
        <v>0</v>
      </c>
      <c r="AI281" s="25">
        <f>SUMIF('r'!U$4:U$535,$V281,'r'!$D$4:$D$535)</f>
        <v>0</v>
      </c>
      <c r="AJ281" s="25">
        <f>SUMIF('r'!V$4:V$535,$V281,'r'!$D$4:$D$535)</f>
        <v>0</v>
      </c>
      <c r="AK281" s="25">
        <f>SUMIF('r'!W$4:W$535,$V281,'r'!$D$4:$D$535)</f>
        <v>0</v>
      </c>
      <c r="AL281" s="25">
        <f>SUMIF('r'!X$4:X$535,$V281,'r'!$D$4:$D$535)</f>
        <v>0</v>
      </c>
      <c r="AM281" s="25"/>
      <c r="AN281" s="25"/>
      <c r="AO281" s="36"/>
      <c r="AP281" s="23"/>
    </row>
    <row r="282" spans="22:42" x14ac:dyDescent="0.2">
      <c r="V282" s="45">
        <f t="shared" si="86"/>
        <v>0</v>
      </c>
      <c r="W282" s="23">
        <f t="shared" si="90"/>
        <v>2</v>
      </c>
      <c r="X282" s="23">
        <f t="shared" si="91"/>
        <v>18</v>
      </c>
      <c r="Y282" s="24">
        <f t="shared" si="92"/>
        <v>16</v>
      </c>
      <c r="Z282" s="25">
        <f>SUMIF('r'!S$4:S$535,$V282,'r'!$C$4:$C$535)</f>
        <v>2</v>
      </c>
      <c r="AA282" s="25">
        <f>SUMIF('r'!T$4:T$535,$V282,'r'!$C$4:$C$535)</f>
        <v>0</v>
      </c>
      <c r="AB282" s="25">
        <f>SUMIF('r'!U$4:U$535,$V282,'r'!$C$4:$C$535)</f>
        <v>0</v>
      </c>
      <c r="AC282" s="25">
        <f>SUMIF('r'!V$4:V$535,$V282,'r'!$C$4:$C$535)</f>
        <v>0</v>
      </c>
      <c r="AD282" s="25">
        <f>SUMIF('r'!W$4:W$535,$V282,'r'!$C$4:$C$535)</f>
        <v>0</v>
      </c>
      <c r="AE282" s="25">
        <f>SUMIF('r'!X$4:X$535,$V282,'r'!$C$4:$C$535)</f>
        <v>0</v>
      </c>
      <c r="AF282" s="25">
        <f>SUMIF('r'!Y$4:Y$535,$V282,'r'!$C$4:$C$535)</f>
        <v>0</v>
      </c>
      <c r="AG282" s="25">
        <f>SUMIF('r'!S$4:S$535,$V282,'r'!$D$4:$D$535)</f>
        <v>18</v>
      </c>
      <c r="AH282" s="25">
        <f>SUMIF('r'!T$4:T$535,$V282,'r'!$D$4:$D$535)</f>
        <v>0</v>
      </c>
      <c r="AI282" s="25">
        <f>SUMIF('r'!U$4:U$535,$V282,'r'!$D$4:$D$535)</f>
        <v>0</v>
      </c>
      <c r="AJ282" s="25">
        <f>SUMIF('r'!V$4:V$535,$V282,'r'!$D$4:$D$535)</f>
        <v>0</v>
      </c>
      <c r="AK282" s="25">
        <f>SUMIF('r'!W$4:W$535,$V282,'r'!$D$4:$D$535)</f>
        <v>0</v>
      </c>
      <c r="AL282" s="25">
        <f>SUMIF('r'!X$4:X$535,$V282,'r'!$D$4:$D$535)</f>
        <v>0</v>
      </c>
      <c r="AM282" s="25"/>
      <c r="AN282" s="25"/>
      <c r="AO282" s="36"/>
      <c r="AP282" s="23"/>
    </row>
    <row r="283" spans="22:42" x14ac:dyDescent="0.2">
      <c r="V283" s="45">
        <f t="shared" si="86"/>
        <v>0</v>
      </c>
      <c r="W283" s="23">
        <f t="shared" si="90"/>
        <v>2</v>
      </c>
      <c r="X283" s="23">
        <f t="shared" si="91"/>
        <v>18</v>
      </c>
      <c r="Y283" s="24">
        <f t="shared" si="92"/>
        <v>16</v>
      </c>
      <c r="Z283" s="25">
        <f>SUMIF('r'!S$4:S$535,$V283,'r'!$C$4:$C$535)</f>
        <v>2</v>
      </c>
      <c r="AA283" s="25">
        <f>SUMIF('r'!T$4:T$535,$V283,'r'!$C$4:$C$535)</f>
        <v>0</v>
      </c>
      <c r="AB283" s="25">
        <f>SUMIF('r'!U$4:U$535,$V283,'r'!$C$4:$C$535)</f>
        <v>0</v>
      </c>
      <c r="AC283" s="25">
        <f>SUMIF('r'!V$4:V$535,$V283,'r'!$C$4:$C$535)</f>
        <v>0</v>
      </c>
      <c r="AD283" s="25">
        <f>SUMIF('r'!W$4:W$535,$V283,'r'!$C$4:$C$535)</f>
        <v>0</v>
      </c>
      <c r="AE283" s="25">
        <f>SUMIF('r'!X$4:X$535,$V283,'r'!$C$4:$C$535)</f>
        <v>0</v>
      </c>
      <c r="AF283" s="25">
        <f>SUMIF('r'!Y$4:Y$535,$V283,'r'!$C$4:$C$535)</f>
        <v>0</v>
      </c>
      <c r="AG283" s="25">
        <f>SUMIF('r'!S$4:S$535,$V283,'r'!$D$4:$D$535)</f>
        <v>18</v>
      </c>
      <c r="AH283" s="25">
        <f>SUMIF('r'!T$4:T$535,$V283,'r'!$D$4:$D$535)</f>
        <v>0</v>
      </c>
      <c r="AI283" s="25">
        <f>SUMIF('r'!U$4:U$535,$V283,'r'!$D$4:$D$535)</f>
        <v>0</v>
      </c>
      <c r="AJ283" s="25">
        <f>SUMIF('r'!V$4:V$535,$V283,'r'!$D$4:$D$535)</f>
        <v>0</v>
      </c>
      <c r="AK283" s="25">
        <f>SUMIF('r'!W$4:W$535,$V283,'r'!$D$4:$D$535)</f>
        <v>0</v>
      </c>
      <c r="AL283" s="25">
        <f>SUMIF('r'!X$4:X$535,$V283,'r'!$D$4:$D$535)</f>
        <v>0</v>
      </c>
      <c r="AM283" s="25"/>
      <c r="AN283" s="25"/>
      <c r="AO283" s="36"/>
      <c r="AP283" s="23"/>
    </row>
    <row r="284" spans="22:42" x14ac:dyDescent="0.2">
      <c r="V284" s="45">
        <f t="shared" si="86"/>
        <v>0</v>
      </c>
      <c r="W284" s="23">
        <f t="shared" si="90"/>
        <v>2</v>
      </c>
      <c r="X284" s="23">
        <f t="shared" si="91"/>
        <v>18</v>
      </c>
      <c r="Y284" s="24">
        <f t="shared" si="92"/>
        <v>16</v>
      </c>
      <c r="Z284" s="25">
        <f>SUMIF('r'!S$4:S$535,$V284,'r'!$C$4:$C$535)</f>
        <v>2</v>
      </c>
      <c r="AA284" s="25">
        <f>SUMIF('r'!T$4:T$535,$V284,'r'!$C$4:$C$535)</f>
        <v>0</v>
      </c>
      <c r="AB284" s="25">
        <f>SUMIF('r'!U$4:U$535,$V284,'r'!$C$4:$C$535)</f>
        <v>0</v>
      </c>
      <c r="AC284" s="25">
        <f>SUMIF('r'!V$4:V$535,$V284,'r'!$C$4:$C$535)</f>
        <v>0</v>
      </c>
      <c r="AD284" s="25">
        <f>SUMIF('r'!W$4:W$535,$V284,'r'!$C$4:$C$535)</f>
        <v>0</v>
      </c>
      <c r="AE284" s="25">
        <f>SUMIF('r'!X$4:X$535,$V284,'r'!$C$4:$C$535)</f>
        <v>0</v>
      </c>
      <c r="AF284" s="25">
        <f>SUMIF('r'!Y$4:Y$535,$V284,'r'!$C$4:$C$535)</f>
        <v>0</v>
      </c>
      <c r="AG284" s="25">
        <f>SUMIF('r'!S$4:S$535,$V284,'r'!$D$4:$D$535)</f>
        <v>18</v>
      </c>
      <c r="AH284" s="25">
        <f>SUMIF('r'!T$4:T$535,$V284,'r'!$D$4:$D$535)</f>
        <v>0</v>
      </c>
      <c r="AI284" s="25">
        <f>SUMIF('r'!U$4:U$535,$V284,'r'!$D$4:$D$535)</f>
        <v>0</v>
      </c>
      <c r="AJ284" s="25">
        <f>SUMIF('r'!V$4:V$535,$V284,'r'!$D$4:$D$535)</f>
        <v>0</v>
      </c>
      <c r="AK284" s="25">
        <f>SUMIF('r'!W$4:W$535,$V284,'r'!$D$4:$D$535)</f>
        <v>0</v>
      </c>
      <c r="AL284" s="25">
        <f>SUMIF('r'!X$4:X$535,$V284,'r'!$D$4:$D$535)</f>
        <v>0</v>
      </c>
      <c r="AM284" s="25"/>
      <c r="AN284" s="25"/>
      <c r="AO284" s="36"/>
      <c r="AP284" s="23"/>
    </row>
    <row r="285" spans="22:42" x14ac:dyDescent="0.2">
      <c r="V285" s="45">
        <f t="shared" si="86"/>
        <v>0</v>
      </c>
      <c r="W285" s="23">
        <f t="shared" si="90"/>
        <v>2</v>
      </c>
      <c r="X285" s="23">
        <f t="shared" si="91"/>
        <v>18</v>
      </c>
      <c r="Y285" s="24">
        <f t="shared" si="92"/>
        <v>16</v>
      </c>
      <c r="Z285" s="25">
        <f>SUMIF('r'!S$4:S$535,$V285,'r'!$C$4:$C$535)</f>
        <v>2</v>
      </c>
      <c r="AA285" s="25">
        <f>SUMIF('r'!T$4:T$535,$V285,'r'!$C$4:$C$535)</f>
        <v>0</v>
      </c>
      <c r="AB285" s="25">
        <f>SUMIF('r'!U$4:U$535,$V285,'r'!$C$4:$C$535)</f>
        <v>0</v>
      </c>
      <c r="AC285" s="25">
        <f>SUMIF('r'!V$4:V$535,$V285,'r'!$C$4:$C$535)</f>
        <v>0</v>
      </c>
      <c r="AD285" s="25">
        <f>SUMIF('r'!W$4:W$535,$V285,'r'!$C$4:$C$535)</f>
        <v>0</v>
      </c>
      <c r="AE285" s="25">
        <f>SUMIF('r'!X$4:X$535,$V285,'r'!$C$4:$C$535)</f>
        <v>0</v>
      </c>
      <c r="AF285" s="25">
        <f>SUMIF('r'!Y$4:Y$535,$V285,'r'!$C$4:$C$535)</f>
        <v>0</v>
      </c>
      <c r="AG285" s="25">
        <f>SUMIF('r'!S$4:S$535,$V285,'r'!$D$4:$D$535)</f>
        <v>18</v>
      </c>
      <c r="AH285" s="25">
        <f>SUMIF('r'!T$4:T$535,$V285,'r'!$D$4:$D$535)</f>
        <v>0</v>
      </c>
      <c r="AI285" s="25">
        <f>SUMIF('r'!U$4:U$535,$V285,'r'!$D$4:$D$535)</f>
        <v>0</v>
      </c>
      <c r="AJ285" s="25">
        <f>SUMIF('r'!V$4:V$535,$V285,'r'!$D$4:$D$535)</f>
        <v>0</v>
      </c>
      <c r="AK285" s="25">
        <f>SUMIF('r'!W$4:W$535,$V285,'r'!$D$4:$D$535)</f>
        <v>0</v>
      </c>
      <c r="AL285" s="25">
        <f>SUMIF('r'!X$4:X$535,$V285,'r'!$D$4:$D$535)</f>
        <v>0</v>
      </c>
      <c r="AM285" s="25"/>
      <c r="AN285" s="25"/>
      <c r="AO285" s="36"/>
      <c r="AP285" s="23"/>
    </row>
    <row r="286" spans="22:42" x14ac:dyDescent="0.2">
      <c r="V286" s="45">
        <f t="shared" si="86"/>
        <v>0</v>
      </c>
      <c r="W286" s="23">
        <f t="shared" si="90"/>
        <v>2</v>
      </c>
      <c r="X286" s="23">
        <f t="shared" si="91"/>
        <v>18</v>
      </c>
      <c r="Y286" s="24">
        <f t="shared" si="92"/>
        <v>16</v>
      </c>
      <c r="Z286" s="25">
        <f>SUMIF('r'!S$4:S$535,$V286,'r'!$C$4:$C$535)</f>
        <v>2</v>
      </c>
      <c r="AA286" s="25">
        <f>SUMIF('r'!T$4:T$535,$V286,'r'!$C$4:$C$535)</f>
        <v>0</v>
      </c>
      <c r="AB286" s="25">
        <f>SUMIF('r'!U$4:U$535,$V286,'r'!$C$4:$C$535)</f>
        <v>0</v>
      </c>
      <c r="AC286" s="25">
        <f>SUMIF('r'!V$4:V$535,$V286,'r'!$C$4:$C$535)</f>
        <v>0</v>
      </c>
      <c r="AD286" s="25">
        <f>SUMIF('r'!W$4:W$535,$V286,'r'!$C$4:$C$535)</f>
        <v>0</v>
      </c>
      <c r="AE286" s="25">
        <f>SUMIF('r'!X$4:X$535,$V286,'r'!$C$4:$C$535)</f>
        <v>0</v>
      </c>
      <c r="AF286" s="25">
        <f>SUMIF('r'!Y$4:Y$535,$V286,'r'!$C$4:$C$535)</f>
        <v>0</v>
      </c>
      <c r="AG286" s="25">
        <f>SUMIF('r'!S$4:S$535,$V286,'r'!$D$4:$D$535)</f>
        <v>18</v>
      </c>
      <c r="AH286" s="25">
        <f>SUMIF('r'!T$4:T$535,$V286,'r'!$D$4:$D$535)</f>
        <v>0</v>
      </c>
      <c r="AI286" s="25">
        <f>SUMIF('r'!U$4:U$535,$V286,'r'!$D$4:$D$535)</f>
        <v>0</v>
      </c>
      <c r="AJ286" s="25">
        <f>SUMIF('r'!V$4:V$535,$V286,'r'!$D$4:$D$535)</f>
        <v>0</v>
      </c>
      <c r="AK286" s="25">
        <f>SUMIF('r'!W$4:W$535,$V286,'r'!$D$4:$D$535)</f>
        <v>0</v>
      </c>
      <c r="AL286" s="25">
        <f>SUMIF('r'!X$4:X$535,$V286,'r'!$D$4:$D$535)</f>
        <v>0</v>
      </c>
      <c r="AM286" s="25"/>
      <c r="AN286" s="25"/>
      <c r="AO286" s="36"/>
      <c r="AP286" s="23"/>
    </row>
    <row r="287" spans="22:42" x14ac:dyDescent="0.2">
      <c r="V287" s="45">
        <f t="shared" si="86"/>
        <v>0</v>
      </c>
      <c r="W287" s="23">
        <f t="shared" si="90"/>
        <v>2</v>
      </c>
      <c r="X287" s="23">
        <f t="shared" si="91"/>
        <v>18</v>
      </c>
      <c r="Y287" s="24">
        <f t="shared" si="92"/>
        <v>16</v>
      </c>
      <c r="Z287" s="25">
        <f>SUMIF('r'!S$4:S$535,$V287,'r'!$C$4:$C$535)</f>
        <v>2</v>
      </c>
      <c r="AA287" s="25">
        <f>SUMIF('r'!T$4:T$535,$V287,'r'!$C$4:$C$535)</f>
        <v>0</v>
      </c>
      <c r="AB287" s="25">
        <f>SUMIF('r'!U$4:U$535,$V287,'r'!$C$4:$C$535)</f>
        <v>0</v>
      </c>
      <c r="AC287" s="25">
        <f>SUMIF('r'!V$4:V$535,$V287,'r'!$C$4:$C$535)</f>
        <v>0</v>
      </c>
      <c r="AD287" s="25">
        <f>SUMIF('r'!W$4:W$535,$V287,'r'!$C$4:$C$535)</f>
        <v>0</v>
      </c>
      <c r="AE287" s="25">
        <f>SUMIF('r'!X$4:X$535,$V287,'r'!$C$4:$C$535)</f>
        <v>0</v>
      </c>
      <c r="AF287" s="25">
        <f>SUMIF('r'!Y$4:Y$535,$V287,'r'!$C$4:$C$535)</f>
        <v>0</v>
      </c>
      <c r="AG287" s="25">
        <f>SUMIF('r'!S$4:S$535,$V287,'r'!$D$4:$D$535)</f>
        <v>18</v>
      </c>
      <c r="AH287" s="25">
        <f>SUMIF('r'!T$4:T$535,$V287,'r'!$D$4:$D$535)</f>
        <v>0</v>
      </c>
      <c r="AI287" s="25">
        <f>SUMIF('r'!U$4:U$535,$V287,'r'!$D$4:$D$535)</f>
        <v>0</v>
      </c>
      <c r="AJ287" s="25">
        <f>SUMIF('r'!V$4:V$535,$V287,'r'!$D$4:$D$535)</f>
        <v>0</v>
      </c>
      <c r="AK287" s="25">
        <f>SUMIF('r'!W$4:W$535,$V287,'r'!$D$4:$D$535)</f>
        <v>0</v>
      </c>
      <c r="AL287" s="25">
        <f>SUMIF('r'!X$4:X$535,$V287,'r'!$D$4:$D$535)</f>
        <v>0</v>
      </c>
      <c r="AM287" s="25"/>
      <c r="AN287" s="25"/>
      <c r="AO287" s="36"/>
      <c r="AP287" s="23"/>
    </row>
    <row r="288" spans="22:42" x14ac:dyDescent="0.2">
      <c r="V288" s="45">
        <f t="shared" si="86"/>
        <v>0</v>
      </c>
      <c r="W288" s="23">
        <f t="shared" si="90"/>
        <v>2</v>
      </c>
      <c r="X288" s="23">
        <f t="shared" si="91"/>
        <v>18</v>
      </c>
      <c r="Y288" s="24">
        <f t="shared" si="92"/>
        <v>16</v>
      </c>
      <c r="Z288" s="25">
        <f>SUMIF('r'!S$4:S$535,$V288,'r'!$C$4:$C$535)</f>
        <v>2</v>
      </c>
      <c r="AA288" s="25">
        <f>SUMIF('r'!T$4:T$535,$V288,'r'!$C$4:$C$535)</f>
        <v>0</v>
      </c>
      <c r="AB288" s="25">
        <f>SUMIF('r'!U$4:U$535,$V288,'r'!$C$4:$C$535)</f>
        <v>0</v>
      </c>
      <c r="AC288" s="25">
        <f>SUMIF('r'!V$4:V$535,$V288,'r'!$C$4:$C$535)</f>
        <v>0</v>
      </c>
      <c r="AD288" s="25">
        <f>SUMIF('r'!W$4:W$535,$V288,'r'!$C$4:$C$535)</f>
        <v>0</v>
      </c>
      <c r="AE288" s="25">
        <f>SUMIF('r'!X$4:X$535,$V288,'r'!$C$4:$C$535)</f>
        <v>0</v>
      </c>
      <c r="AF288" s="25">
        <f>SUMIF('r'!Y$4:Y$535,$V288,'r'!$C$4:$C$535)</f>
        <v>0</v>
      </c>
      <c r="AG288" s="25">
        <f>SUMIF('r'!S$4:S$535,$V288,'r'!$D$4:$D$535)</f>
        <v>18</v>
      </c>
      <c r="AH288" s="25">
        <f>SUMIF('r'!T$4:T$535,$V288,'r'!$D$4:$D$535)</f>
        <v>0</v>
      </c>
      <c r="AI288" s="25">
        <f>SUMIF('r'!U$4:U$535,$V288,'r'!$D$4:$D$535)</f>
        <v>0</v>
      </c>
      <c r="AJ288" s="25">
        <f>SUMIF('r'!V$4:V$535,$V288,'r'!$D$4:$D$535)</f>
        <v>0</v>
      </c>
      <c r="AK288" s="25">
        <f>SUMIF('r'!W$4:W$535,$V288,'r'!$D$4:$D$535)</f>
        <v>0</v>
      </c>
      <c r="AL288" s="25">
        <f>SUMIF('r'!X$4:X$535,$V288,'r'!$D$4:$D$535)</f>
        <v>0</v>
      </c>
      <c r="AM288" s="25"/>
      <c r="AN288" s="25"/>
      <c r="AO288" s="36"/>
      <c r="AP288" s="23"/>
    </row>
    <row r="289" spans="22:42" x14ac:dyDescent="0.2">
      <c r="V289" s="45">
        <f t="shared" si="86"/>
        <v>0</v>
      </c>
      <c r="W289" s="23">
        <f t="shared" si="90"/>
        <v>2</v>
      </c>
      <c r="X289" s="23">
        <f t="shared" si="91"/>
        <v>18</v>
      </c>
      <c r="Y289" s="24">
        <f t="shared" si="92"/>
        <v>16</v>
      </c>
      <c r="Z289" s="25">
        <f>SUMIF('r'!S$4:S$535,$V289,'r'!$C$4:$C$535)</f>
        <v>2</v>
      </c>
      <c r="AA289" s="25">
        <f>SUMIF('r'!T$4:T$535,$V289,'r'!$C$4:$C$535)</f>
        <v>0</v>
      </c>
      <c r="AB289" s="25">
        <f>SUMIF('r'!U$4:U$535,$V289,'r'!$C$4:$C$535)</f>
        <v>0</v>
      </c>
      <c r="AC289" s="25">
        <f>SUMIF('r'!V$4:V$535,$V289,'r'!$C$4:$C$535)</f>
        <v>0</v>
      </c>
      <c r="AD289" s="25">
        <f>SUMIF('r'!W$4:W$535,$V289,'r'!$C$4:$C$535)</f>
        <v>0</v>
      </c>
      <c r="AE289" s="25">
        <f>SUMIF('r'!X$4:X$535,$V289,'r'!$C$4:$C$535)</f>
        <v>0</v>
      </c>
      <c r="AF289" s="25">
        <f>SUMIF('r'!Y$4:Y$535,$V289,'r'!$C$4:$C$535)</f>
        <v>0</v>
      </c>
      <c r="AG289" s="25">
        <f>SUMIF('r'!S$4:S$535,$V289,'r'!$D$4:$D$535)</f>
        <v>18</v>
      </c>
      <c r="AH289" s="25">
        <f>SUMIF('r'!T$4:T$535,$V289,'r'!$D$4:$D$535)</f>
        <v>0</v>
      </c>
      <c r="AI289" s="25">
        <f>SUMIF('r'!U$4:U$535,$V289,'r'!$D$4:$D$535)</f>
        <v>0</v>
      </c>
      <c r="AJ289" s="25">
        <f>SUMIF('r'!V$4:V$535,$V289,'r'!$D$4:$D$535)</f>
        <v>0</v>
      </c>
      <c r="AK289" s="25">
        <f>SUMIF('r'!W$4:W$535,$V289,'r'!$D$4:$D$535)</f>
        <v>0</v>
      </c>
      <c r="AL289" s="25">
        <f>SUMIF('r'!X$4:X$535,$V289,'r'!$D$4:$D$535)</f>
        <v>0</v>
      </c>
      <c r="AM289" s="25"/>
      <c r="AN289" s="25"/>
      <c r="AO289" s="36"/>
      <c r="AP289" s="23"/>
    </row>
    <row r="290" spans="22:42" x14ac:dyDescent="0.2">
      <c r="V290" s="45">
        <f t="shared" si="86"/>
        <v>0</v>
      </c>
      <c r="W290" s="23">
        <f t="shared" si="90"/>
        <v>2</v>
      </c>
      <c r="X290" s="23">
        <f t="shared" si="91"/>
        <v>18</v>
      </c>
      <c r="Y290" s="24">
        <f t="shared" si="92"/>
        <v>16</v>
      </c>
      <c r="Z290" s="25">
        <f>SUMIF('r'!S$4:S$535,$V290,'r'!$C$4:$C$535)</f>
        <v>2</v>
      </c>
      <c r="AA290" s="25">
        <f>SUMIF('r'!T$4:T$535,$V290,'r'!$C$4:$C$535)</f>
        <v>0</v>
      </c>
      <c r="AB290" s="25">
        <f>SUMIF('r'!U$4:U$535,$V290,'r'!$C$4:$C$535)</f>
        <v>0</v>
      </c>
      <c r="AC290" s="25">
        <f>SUMIF('r'!V$4:V$535,$V290,'r'!$C$4:$C$535)</f>
        <v>0</v>
      </c>
      <c r="AD290" s="25">
        <f>SUMIF('r'!W$4:W$535,$V290,'r'!$C$4:$C$535)</f>
        <v>0</v>
      </c>
      <c r="AE290" s="25">
        <f>SUMIF('r'!X$4:X$535,$V290,'r'!$C$4:$C$535)</f>
        <v>0</v>
      </c>
      <c r="AF290" s="25">
        <f>SUMIF('r'!Y$4:Y$535,$V290,'r'!$C$4:$C$535)</f>
        <v>0</v>
      </c>
      <c r="AG290" s="25">
        <f>SUMIF('r'!S$4:S$535,$V290,'r'!$D$4:$D$535)</f>
        <v>18</v>
      </c>
      <c r="AH290" s="25">
        <f>SUMIF('r'!T$4:T$535,$V290,'r'!$D$4:$D$535)</f>
        <v>0</v>
      </c>
      <c r="AI290" s="25">
        <f>SUMIF('r'!U$4:U$535,$V290,'r'!$D$4:$D$535)</f>
        <v>0</v>
      </c>
      <c r="AJ290" s="25">
        <f>SUMIF('r'!V$4:V$535,$V290,'r'!$D$4:$D$535)</f>
        <v>0</v>
      </c>
      <c r="AK290" s="25">
        <f>SUMIF('r'!W$4:W$535,$V290,'r'!$D$4:$D$535)</f>
        <v>0</v>
      </c>
      <c r="AL290" s="25">
        <f>SUMIF('r'!X$4:X$535,$V290,'r'!$D$4:$D$535)</f>
        <v>0</v>
      </c>
      <c r="AM290" s="25"/>
      <c r="AN290" s="25"/>
      <c r="AO290" s="36"/>
      <c r="AP290" s="23"/>
    </row>
    <row r="291" spans="22:42" x14ac:dyDescent="0.2">
      <c r="V291" s="45">
        <f t="shared" si="86"/>
        <v>0</v>
      </c>
      <c r="W291" s="23">
        <f t="shared" si="90"/>
        <v>2</v>
      </c>
      <c r="X291" s="23">
        <f t="shared" si="91"/>
        <v>18</v>
      </c>
      <c r="Y291" s="24">
        <f t="shared" si="92"/>
        <v>16</v>
      </c>
      <c r="Z291" s="25">
        <f>SUMIF('r'!S$4:S$535,$V291,'r'!$C$4:$C$535)</f>
        <v>2</v>
      </c>
      <c r="AA291" s="25">
        <f>SUMIF('r'!T$4:T$535,$V291,'r'!$C$4:$C$535)</f>
        <v>0</v>
      </c>
      <c r="AB291" s="25">
        <f>SUMIF('r'!U$4:U$535,$V291,'r'!$C$4:$C$535)</f>
        <v>0</v>
      </c>
      <c r="AC291" s="25">
        <f>SUMIF('r'!V$4:V$535,$V291,'r'!$C$4:$C$535)</f>
        <v>0</v>
      </c>
      <c r="AD291" s="25">
        <f>SUMIF('r'!W$4:W$535,$V291,'r'!$C$4:$C$535)</f>
        <v>0</v>
      </c>
      <c r="AE291" s="25">
        <f>SUMIF('r'!X$4:X$535,$V291,'r'!$C$4:$C$535)</f>
        <v>0</v>
      </c>
      <c r="AF291" s="25">
        <f>SUMIF('r'!Y$4:Y$535,$V291,'r'!$C$4:$C$535)</f>
        <v>0</v>
      </c>
      <c r="AG291" s="25">
        <f>SUMIF('r'!S$4:S$535,$V291,'r'!$D$4:$D$535)</f>
        <v>18</v>
      </c>
      <c r="AH291" s="25">
        <f>SUMIF('r'!T$4:T$535,$V291,'r'!$D$4:$D$535)</f>
        <v>0</v>
      </c>
      <c r="AI291" s="25">
        <f>SUMIF('r'!U$4:U$535,$V291,'r'!$D$4:$D$535)</f>
        <v>0</v>
      </c>
      <c r="AJ291" s="25">
        <f>SUMIF('r'!V$4:V$535,$V291,'r'!$D$4:$D$535)</f>
        <v>0</v>
      </c>
      <c r="AK291" s="25">
        <f>SUMIF('r'!W$4:W$535,$V291,'r'!$D$4:$D$535)</f>
        <v>0</v>
      </c>
      <c r="AL291" s="25">
        <f>SUMIF('r'!X$4:X$535,$V291,'r'!$D$4:$D$535)</f>
        <v>0</v>
      </c>
      <c r="AM291" s="25"/>
      <c r="AN291" s="25"/>
      <c r="AO291" s="36"/>
      <c r="AP291" s="23"/>
    </row>
    <row r="292" spans="22:42" x14ac:dyDescent="0.2">
      <c r="V292" s="45">
        <f t="shared" si="86"/>
        <v>0</v>
      </c>
      <c r="W292" s="23">
        <f t="shared" si="90"/>
        <v>2</v>
      </c>
      <c r="X292" s="23">
        <f t="shared" si="91"/>
        <v>18</v>
      </c>
      <c r="Y292" s="24">
        <f t="shared" si="92"/>
        <v>16</v>
      </c>
      <c r="Z292" s="25">
        <f>SUMIF('r'!S$4:S$535,$V292,'r'!$C$4:$C$535)</f>
        <v>2</v>
      </c>
      <c r="AA292" s="25">
        <f>SUMIF('r'!T$4:T$535,$V292,'r'!$C$4:$C$535)</f>
        <v>0</v>
      </c>
      <c r="AB292" s="25">
        <f>SUMIF('r'!U$4:U$535,$V292,'r'!$C$4:$C$535)</f>
        <v>0</v>
      </c>
      <c r="AC292" s="25">
        <f>SUMIF('r'!V$4:V$535,$V292,'r'!$C$4:$C$535)</f>
        <v>0</v>
      </c>
      <c r="AD292" s="25">
        <f>SUMIF('r'!W$4:W$535,$V292,'r'!$C$4:$C$535)</f>
        <v>0</v>
      </c>
      <c r="AE292" s="25">
        <f>SUMIF('r'!X$4:X$535,$V292,'r'!$C$4:$C$535)</f>
        <v>0</v>
      </c>
      <c r="AF292" s="25">
        <f>SUMIF('r'!Y$4:Y$535,$V292,'r'!$C$4:$C$535)</f>
        <v>0</v>
      </c>
      <c r="AG292" s="25">
        <f>SUMIF('r'!S$4:S$535,$V292,'r'!$D$4:$D$535)</f>
        <v>18</v>
      </c>
      <c r="AH292" s="25">
        <f>SUMIF('r'!T$4:T$535,$V292,'r'!$D$4:$D$535)</f>
        <v>0</v>
      </c>
      <c r="AI292" s="25">
        <f>SUMIF('r'!U$4:U$535,$V292,'r'!$D$4:$D$535)</f>
        <v>0</v>
      </c>
      <c r="AJ292" s="25">
        <f>SUMIF('r'!V$4:V$535,$V292,'r'!$D$4:$D$535)</f>
        <v>0</v>
      </c>
      <c r="AK292" s="25">
        <f>SUMIF('r'!W$4:W$535,$V292,'r'!$D$4:$D$535)</f>
        <v>0</v>
      </c>
      <c r="AL292" s="25">
        <f>SUMIF('r'!X$4:X$535,$V292,'r'!$D$4:$D$535)</f>
        <v>0</v>
      </c>
      <c r="AM292" s="25"/>
      <c r="AN292" s="25"/>
      <c r="AO292" s="36"/>
      <c r="AP292" s="23"/>
    </row>
    <row r="293" spans="22:42" x14ac:dyDescent="0.2">
      <c r="V293" s="45">
        <f t="shared" si="86"/>
        <v>0</v>
      </c>
      <c r="W293" s="23">
        <f t="shared" si="90"/>
        <v>2</v>
      </c>
      <c r="X293" s="23">
        <f t="shared" si="91"/>
        <v>18</v>
      </c>
      <c r="Y293" s="24">
        <f t="shared" si="92"/>
        <v>16</v>
      </c>
      <c r="Z293" s="25">
        <f>SUMIF('r'!S$4:S$535,$V293,'r'!$C$4:$C$535)</f>
        <v>2</v>
      </c>
      <c r="AA293" s="25">
        <f>SUMIF('r'!T$4:T$535,$V293,'r'!$C$4:$C$535)</f>
        <v>0</v>
      </c>
      <c r="AB293" s="25">
        <f>SUMIF('r'!U$4:U$535,$V293,'r'!$C$4:$C$535)</f>
        <v>0</v>
      </c>
      <c r="AC293" s="25">
        <f>SUMIF('r'!V$4:V$535,$V293,'r'!$C$4:$C$535)</f>
        <v>0</v>
      </c>
      <c r="AD293" s="25">
        <f>SUMIF('r'!W$4:W$535,$V293,'r'!$C$4:$C$535)</f>
        <v>0</v>
      </c>
      <c r="AE293" s="25">
        <f>SUMIF('r'!X$4:X$535,$V293,'r'!$C$4:$C$535)</f>
        <v>0</v>
      </c>
      <c r="AF293" s="25">
        <f>SUMIF('r'!Y$4:Y$535,$V293,'r'!$C$4:$C$535)</f>
        <v>0</v>
      </c>
      <c r="AG293" s="25">
        <f>SUMIF('r'!S$4:S$535,$V293,'r'!$D$4:$D$535)</f>
        <v>18</v>
      </c>
      <c r="AH293" s="25">
        <f>SUMIF('r'!T$4:T$535,$V293,'r'!$D$4:$D$535)</f>
        <v>0</v>
      </c>
      <c r="AI293" s="25">
        <f>SUMIF('r'!U$4:U$535,$V293,'r'!$D$4:$D$535)</f>
        <v>0</v>
      </c>
      <c r="AJ293" s="25">
        <f>SUMIF('r'!V$4:V$535,$V293,'r'!$D$4:$D$535)</f>
        <v>0</v>
      </c>
      <c r="AK293" s="25">
        <f>SUMIF('r'!W$4:W$535,$V293,'r'!$D$4:$D$535)</f>
        <v>0</v>
      </c>
      <c r="AL293" s="25">
        <f>SUMIF('r'!X$4:X$535,$V293,'r'!$D$4:$D$535)</f>
        <v>0</v>
      </c>
      <c r="AM293" s="25"/>
      <c r="AN293" s="25"/>
      <c r="AO293" s="36"/>
      <c r="AP293" s="23"/>
    </row>
    <row r="294" spans="22:42" x14ac:dyDescent="0.2">
      <c r="V294" s="45">
        <f t="shared" si="86"/>
        <v>0</v>
      </c>
      <c r="W294" s="23">
        <f t="shared" si="90"/>
        <v>2</v>
      </c>
      <c r="X294" s="23">
        <f t="shared" si="91"/>
        <v>18</v>
      </c>
      <c r="Y294" s="24">
        <f t="shared" si="92"/>
        <v>16</v>
      </c>
      <c r="Z294" s="25">
        <f>SUMIF('r'!S$4:S$535,$V294,'r'!$C$4:$C$535)</f>
        <v>2</v>
      </c>
      <c r="AA294" s="25">
        <f>SUMIF('r'!T$4:T$535,$V294,'r'!$C$4:$C$535)</f>
        <v>0</v>
      </c>
      <c r="AB294" s="25">
        <f>SUMIF('r'!U$4:U$535,$V294,'r'!$C$4:$C$535)</f>
        <v>0</v>
      </c>
      <c r="AC294" s="25">
        <f>SUMIF('r'!V$4:V$535,$V294,'r'!$C$4:$C$535)</f>
        <v>0</v>
      </c>
      <c r="AD294" s="25">
        <f>SUMIF('r'!W$4:W$535,$V294,'r'!$C$4:$C$535)</f>
        <v>0</v>
      </c>
      <c r="AE294" s="25">
        <f>SUMIF('r'!X$4:X$535,$V294,'r'!$C$4:$C$535)</f>
        <v>0</v>
      </c>
      <c r="AF294" s="25">
        <f>SUMIF('r'!Y$4:Y$535,$V294,'r'!$C$4:$C$535)</f>
        <v>0</v>
      </c>
      <c r="AG294" s="25">
        <f>SUMIF('r'!S$4:S$535,$V294,'r'!$D$4:$D$535)</f>
        <v>18</v>
      </c>
      <c r="AH294" s="25">
        <f>SUMIF('r'!T$4:T$535,$V294,'r'!$D$4:$D$535)</f>
        <v>0</v>
      </c>
      <c r="AI294" s="25">
        <f>SUMIF('r'!U$4:U$535,$V294,'r'!$D$4:$D$535)</f>
        <v>0</v>
      </c>
      <c r="AJ294" s="25">
        <f>SUMIF('r'!V$4:V$535,$V294,'r'!$D$4:$D$535)</f>
        <v>0</v>
      </c>
      <c r="AK294" s="25">
        <f>SUMIF('r'!W$4:W$535,$V294,'r'!$D$4:$D$535)</f>
        <v>0</v>
      </c>
      <c r="AL294" s="25">
        <f>SUMIF('r'!X$4:X$535,$V294,'r'!$D$4:$D$535)</f>
        <v>0</v>
      </c>
      <c r="AM294" s="25"/>
      <c r="AN294" s="25"/>
      <c r="AO294" s="36"/>
    </row>
    <row r="295" spans="22:42" x14ac:dyDescent="0.2">
      <c r="V295" s="45">
        <f t="shared" si="86"/>
        <v>0</v>
      </c>
      <c r="W295" s="23">
        <f t="shared" si="90"/>
        <v>2</v>
      </c>
      <c r="X295" s="23">
        <f t="shared" si="91"/>
        <v>18</v>
      </c>
      <c r="Y295" s="24">
        <f t="shared" si="92"/>
        <v>16</v>
      </c>
      <c r="Z295" s="25">
        <f>SUMIF('r'!S$4:S$535,$V295,'r'!$C$4:$C$535)</f>
        <v>2</v>
      </c>
      <c r="AA295" s="25">
        <f>SUMIF('r'!T$4:T$535,$V295,'r'!$C$4:$C$535)</f>
        <v>0</v>
      </c>
      <c r="AB295" s="25">
        <f>SUMIF('r'!U$4:U$535,$V295,'r'!$C$4:$C$535)</f>
        <v>0</v>
      </c>
      <c r="AC295" s="25">
        <f>SUMIF('r'!V$4:V$535,$V295,'r'!$C$4:$C$535)</f>
        <v>0</v>
      </c>
      <c r="AD295" s="25">
        <f>SUMIF('r'!W$4:W$535,$V295,'r'!$C$4:$C$535)</f>
        <v>0</v>
      </c>
      <c r="AE295" s="25">
        <f>SUMIF('r'!X$4:X$535,$V295,'r'!$C$4:$C$535)</f>
        <v>0</v>
      </c>
      <c r="AF295" s="25">
        <f>SUMIF('r'!Y$4:Y$535,$V295,'r'!$C$4:$C$535)</f>
        <v>0</v>
      </c>
      <c r="AG295" s="25">
        <f>SUMIF('r'!S$4:S$535,$V295,'r'!$D$4:$D$535)</f>
        <v>18</v>
      </c>
      <c r="AH295" s="25">
        <f>SUMIF('r'!T$4:T$535,$V295,'r'!$D$4:$D$535)</f>
        <v>0</v>
      </c>
      <c r="AI295" s="25">
        <f>SUMIF('r'!U$4:U$535,$V295,'r'!$D$4:$D$535)</f>
        <v>0</v>
      </c>
      <c r="AJ295" s="25">
        <f>SUMIF('r'!V$4:V$535,$V295,'r'!$D$4:$D$535)</f>
        <v>0</v>
      </c>
      <c r="AK295" s="25">
        <f>SUMIF('r'!W$4:W$535,$V295,'r'!$D$4:$D$535)</f>
        <v>0</v>
      </c>
      <c r="AL295" s="25">
        <f>SUMIF('r'!X$4:X$535,$V295,'r'!$D$4:$D$535)</f>
        <v>0</v>
      </c>
      <c r="AM295" s="25"/>
      <c r="AN295" s="25"/>
      <c r="AO295" s="36"/>
    </row>
    <row r="296" spans="22:42" x14ac:dyDescent="0.2">
      <c r="V296" s="45">
        <f t="shared" si="86"/>
        <v>0</v>
      </c>
      <c r="W296" s="23">
        <f t="shared" si="90"/>
        <v>2</v>
      </c>
      <c r="X296" s="23">
        <f t="shared" si="91"/>
        <v>18</v>
      </c>
      <c r="Y296" s="24">
        <f t="shared" si="92"/>
        <v>16</v>
      </c>
      <c r="Z296" s="25">
        <f>SUMIF('r'!S$4:S$535,$V296,'r'!$C$4:$C$535)</f>
        <v>2</v>
      </c>
      <c r="AA296" s="25">
        <f>SUMIF('r'!T$4:T$535,$V296,'r'!$C$4:$C$535)</f>
        <v>0</v>
      </c>
      <c r="AB296" s="25">
        <f>SUMIF('r'!U$4:U$535,$V296,'r'!$C$4:$C$535)</f>
        <v>0</v>
      </c>
      <c r="AC296" s="25">
        <f>SUMIF('r'!V$4:V$535,$V296,'r'!$C$4:$C$535)</f>
        <v>0</v>
      </c>
      <c r="AD296" s="25">
        <f>SUMIF('r'!W$4:W$535,$V296,'r'!$C$4:$C$535)</f>
        <v>0</v>
      </c>
      <c r="AE296" s="25">
        <f>SUMIF('r'!X$4:X$535,$V296,'r'!$C$4:$C$535)</f>
        <v>0</v>
      </c>
      <c r="AF296" s="25">
        <f>SUMIF('r'!Y$4:Y$535,$V296,'r'!$C$4:$C$535)</f>
        <v>0</v>
      </c>
      <c r="AG296" s="25">
        <f>SUMIF('r'!S$4:S$535,$V296,'r'!$D$4:$D$535)</f>
        <v>18</v>
      </c>
      <c r="AH296" s="25">
        <f>SUMIF('r'!T$4:T$535,$V296,'r'!$D$4:$D$535)</f>
        <v>0</v>
      </c>
      <c r="AI296" s="25">
        <f>SUMIF('r'!U$4:U$535,$V296,'r'!$D$4:$D$535)</f>
        <v>0</v>
      </c>
      <c r="AJ296" s="25">
        <f>SUMIF('r'!V$4:V$535,$V296,'r'!$D$4:$D$535)</f>
        <v>0</v>
      </c>
      <c r="AK296" s="25">
        <f>SUMIF('r'!W$4:W$535,$V296,'r'!$D$4:$D$535)</f>
        <v>0</v>
      </c>
      <c r="AL296" s="25">
        <f>SUMIF('r'!X$4:X$535,$V296,'r'!$D$4:$D$535)</f>
        <v>0</v>
      </c>
      <c r="AM296" s="25"/>
      <c r="AN296" s="25"/>
      <c r="AO296" s="36"/>
    </row>
    <row r="297" spans="22:42" x14ac:dyDescent="0.2">
      <c r="V297" s="45">
        <f t="shared" si="86"/>
        <v>0</v>
      </c>
      <c r="W297" s="23">
        <f t="shared" si="90"/>
        <v>2</v>
      </c>
      <c r="X297" s="23">
        <f t="shared" si="91"/>
        <v>18</v>
      </c>
      <c r="Y297" s="24">
        <f t="shared" si="92"/>
        <v>16</v>
      </c>
      <c r="Z297" s="25">
        <f>SUMIF('r'!S$4:S$535,$V297,'r'!$C$4:$C$535)</f>
        <v>2</v>
      </c>
      <c r="AA297" s="25">
        <f>SUMIF('r'!T$4:T$535,$V297,'r'!$C$4:$C$535)</f>
        <v>0</v>
      </c>
      <c r="AB297" s="25">
        <f>SUMIF('r'!U$4:U$535,$V297,'r'!$C$4:$C$535)</f>
        <v>0</v>
      </c>
      <c r="AC297" s="25">
        <f>SUMIF('r'!V$4:V$535,$V297,'r'!$C$4:$C$535)</f>
        <v>0</v>
      </c>
      <c r="AD297" s="25">
        <f>SUMIF('r'!W$4:W$535,$V297,'r'!$C$4:$C$535)</f>
        <v>0</v>
      </c>
      <c r="AE297" s="25">
        <f>SUMIF('r'!X$4:X$535,$V297,'r'!$C$4:$C$535)</f>
        <v>0</v>
      </c>
      <c r="AF297" s="25">
        <f>SUMIF('r'!Y$4:Y$535,$V297,'r'!$C$4:$C$535)</f>
        <v>0</v>
      </c>
      <c r="AG297" s="25">
        <f>SUMIF('r'!S$4:S$535,$V297,'r'!$D$4:$D$535)</f>
        <v>18</v>
      </c>
      <c r="AH297" s="25">
        <f>SUMIF('r'!T$4:T$535,$V297,'r'!$D$4:$D$535)</f>
        <v>0</v>
      </c>
      <c r="AI297" s="25">
        <f>SUMIF('r'!U$4:U$535,$V297,'r'!$D$4:$D$535)</f>
        <v>0</v>
      </c>
      <c r="AJ297" s="25">
        <f>SUMIF('r'!V$4:V$535,$V297,'r'!$D$4:$D$535)</f>
        <v>0</v>
      </c>
      <c r="AK297" s="25">
        <f>SUMIF('r'!W$4:W$535,$V297,'r'!$D$4:$D$535)</f>
        <v>0</v>
      </c>
      <c r="AL297" s="25">
        <f>SUMIF('r'!X$4:X$535,$V297,'r'!$D$4:$D$535)</f>
        <v>0</v>
      </c>
      <c r="AM297" s="25"/>
      <c r="AN297" s="25"/>
      <c r="AO297" s="36"/>
    </row>
    <row r="298" spans="22:42" x14ac:dyDescent="0.2">
      <c r="V298" s="45">
        <f t="shared" si="86"/>
        <v>0</v>
      </c>
      <c r="W298" s="23">
        <f t="shared" si="90"/>
        <v>2</v>
      </c>
      <c r="X298" s="23">
        <f t="shared" si="91"/>
        <v>18</v>
      </c>
      <c r="Y298" s="24">
        <f t="shared" si="92"/>
        <v>16</v>
      </c>
      <c r="Z298" s="25">
        <f>SUMIF('r'!S$4:S$535,$V298,'r'!$C$4:$C$535)</f>
        <v>2</v>
      </c>
      <c r="AA298" s="25">
        <f>SUMIF('r'!T$4:T$535,$V298,'r'!$C$4:$C$535)</f>
        <v>0</v>
      </c>
      <c r="AB298" s="25">
        <f>SUMIF('r'!U$4:U$535,$V298,'r'!$C$4:$C$535)</f>
        <v>0</v>
      </c>
      <c r="AC298" s="25">
        <f>SUMIF('r'!V$4:V$535,$V298,'r'!$C$4:$C$535)</f>
        <v>0</v>
      </c>
      <c r="AD298" s="25">
        <f>SUMIF('r'!W$4:W$535,$V298,'r'!$C$4:$C$535)</f>
        <v>0</v>
      </c>
      <c r="AE298" s="25">
        <f>SUMIF('r'!X$4:X$535,$V298,'r'!$C$4:$C$535)</f>
        <v>0</v>
      </c>
      <c r="AF298" s="25">
        <f>SUMIF('r'!Y$4:Y$535,$V298,'r'!$C$4:$C$535)</f>
        <v>0</v>
      </c>
      <c r="AG298" s="25">
        <f>SUMIF('r'!S$4:S$535,$V298,'r'!$D$4:$D$535)</f>
        <v>18</v>
      </c>
      <c r="AH298" s="25">
        <f>SUMIF('r'!T$4:T$535,$V298,'r'!$D$4:$D$535)</f>
        <v>0</v>
      </c>
      <c r="AI298" s="25">
        <f>SUMIF('r'!U$4:U$535,$V298,'r'!$D$4:$D$535)</f>
        <v>0</v>
      </c>
      <c r="AJ298" s="25">
        <f>SUMIF('r'!V$4:V$535,$V298,'r'!$D$4:$D$535)</f>
        <v>0</v>
      </c>
      <c r="AK298" s="25">
        <f>SUMIF('r'!W$4:W$535,$V298,'r'!$D$4:$D$535)</f>
        <v>0</v>
      </c>
      <c r="AL298" s="25">
        <f>SUMIF('r'!X$4:X$535,$V298,'r'!$D$4:$D$535)</f>
        <v>0</v>
      </c>
      <c r="AM298" s="25"/>
      <c r="AN298" s="25"/>
      <c r="AO298" s="36"/>
    </row>
    <row r="299" spans="22:42" x14ac:dyDescent="0.2">
      <c r="V299" s="45">
        <f t="shared" si="86"/>
        <v>0</v>
      </c>
      <c r="W299" s="23">
        <f t="shared" si="90"/>
        <v>2</v>
      </c>
      <c r="X299" s="23">
        <f t="shared" si="91"/>
        <v>18</v>
      </c>
      <c r="Y299" s="24">
        <f t="shared" si="92"/>
        <v>16</v>
      </c>
      <c r="Z299" s="25">
        <f>SUMIF('r'!S$4:S$535,$V299,'r'!$C$4:$C$535)</f>
        <v>2</v>
      </c>
      <c r="AA299" s="25">
        <f>SUMIF('r'!T$4:T$535,$V299,'r'!$C$4:$C$535)</f>
        <v>0</v>
      </c>
      <c r="AB299" s="25">
        <f>SUMIF('r'!U$4:U$535,$V299,'r'!$C$4:$C$535)</f>
        <v>0</v>
      </c>
      <c r="AC299" s="25">
        <f>SUMIF('r'!V$4:V$535,$V299,'r'!$C$4:$C$535)</f>
        <v>0</v>
      </c>
      <c r="AD299" s="25">
        <f>SUMIF('r'!W$4:W$535,$V299,'r'!$C$4:$C$535)</f>
        <v>0</v>
      </c>
      <c r="AE299" s="25">
        <f>SUMIF('r'!X$4:X$535,$V299,'r'!$C$4:$C$535)</f>
        <v>0</v>
      </c>
      <c r="AF299" s="25">
        <f>SUMIF('r'!Y$4:Y$535,$V299,'r'!$C$4:$C$535)</f>
        <v>0</v>
      </c>
      <c r="AG299" s="25">
        <f>SUMIF('r'!S$4:S$535,$V299,'r'!$D$4:$D$535)</f>
        <v>18</v>
      </c>
      <c r="AH299" s="25">
        <f>SUMIF('r'!T$4:T$535,$V299,'r'!$D$4:$D$535)</f>
        <v>0</v>
      </c>
      <c r="AI299" s="25">
        <f>SUMIF('r'!U$4:U$535,$V299,'r'!$D$4:$D$535)</f>
        <v>0</v>
      </c>
      <c r="AJ299" s="25">
        <f>SUMIF('r'!V$4:V$535,$V299,'r'!$D$4:$D$535)</f>
        <v>0</v>
      </c>
      <c r="AK299" s="25">
        <f>SUMIF('r'!W$4:W$535,$V299,'r'!$D$4:$D$535)</f>
        <v>0</v>
      </c>
      <c r="AL299" s="25">
        <f>SUMIF('r'!X$4:X$535,$V299,'r'!$D$4:$D$535)</f>
        <v>0</v>
      </c>
      <c r="AM299" s="25"/>
      <c r="AN299" s="25"/>
      <c r="AO299" s="36"/>
    </row>
    <row r="300" spans="22:42" x14ac:dyDescent="0.2">
      <c r="V300" s="45">
        <f t="shared" si="86"/>
        <v>0</v>
      </c>
      <c r="W300" s="23">
        <f t="shared" si="90"/>
        <v>2</v>
      </c>
      <c r="X300" s="23">
        <f t="shared" si="91"/>
        <v>18</v>
      </c>
      <c r="Y300" s="24">
        <f t="shared" si="92"/>
        <v>16</v>
      </c>
      <c r="Z300" s="25">
        <f>SUMIF('r'!S$4:S$535,$V300,'r'!$C$4:$C$535)</f>
        <v>2</v>
      </c>
      <c r="AA300" s="25">
        <f>SUMIF('r'!T$4:T$535,$V300,'r'!$C$4:$C$535)</f>
        <v>0</v>
      </c>
      <c r="AB300" s="25">
        <f>SUMIF('r'!U$4:U$535,$V300,'r'!$C$4:$C$535)</f>
        <v>0</v>
      </c>
      <c r="AC300" s="25">
        <f>SUMIF('r'!V$4:V$535,$V300,'r'!$C$4:$C$535)</f>
        <v>0</v>
      </c>
      <c r="AD300" s="25">
        <f>SUMIF('r'!W$4:W$535,$V300,'r'!$C$4:$C$535)</f>
        <v>0</v>
      </c>
      <c r="AE300" s="25">
        <f>SUMIF('r'!X$4:X$535,$V300,'r'!$C$4:$C$535)</f>
        <v>0</v>
      </c>
      <c r="AF300" s="25">
        <f>SUMIF('r'!Y$4:Y$535,$V300,'r'!$C$4:$C$535)</f>
        <v>0</v>
      </c>
      <c r="AG300" s="25">
        <f>SUMIF('r'!S$4:S$535,$V300,'r'!$D$4:$D$535)</f>
        <v>18</v>
      </c>
      <c r="AH300" s="25">
        <f>SUMIF('r'!T$4:T$535,$V300,'r'!$D$4:$D$535)</f>
        <v>0</v>
      </c>
      <c r="AI300" s="25">
        <f>SUMIF('r'!U$4:U$535,$V300,'r'!$D$4:$D$535)</f>
        <v>0</v>
      </c>
      <c r="AJ300" s="25">
        <f>SUMIF('r'!V$4:V$535,$V300,'r'!$D$4:$D$535)</f>
        <v>0</v>
      </c>
      <c r="AK300" s="25">
        <f>SUMIF('r'!W$4:W$535,$V300,'r'!$D$4:$D$535)</f>
        <v>0</v>
      </c>
      <c r="AL300" s="25">
        <f>SUMIF('r'!X$4:X$535,$V300,'r'!$D$4:$D$535)</f>
        <v>0</v>
      </c>
      <c r="AM300" s="25"/>
      <c r="AN300" s="25"/>
      <c r="AO300" s="36"/>
    </row>
    <row r="301" spans="22:42" x14ac:dyDescent="0.2">
      <c r="V301" s="45">
        <f t="shared" si="86"/>
        <v>0</v>
      </c>
      <c r="W301" s="23">
        <f t="shared" si="90"/>
        <v>2</v>
      </c>
      <c r="X301" s="23">
        <f t="shared" si="91"/>
        <v>18</v>
      </c>
      <c r="Y301" s="24">
        <f t="shared" si="92"/>
        <v>16</v>
      </c>
      <c r="Z301" s="25">
        <f>SUMIF('r'!S$4:S$535,$V301,'r'!$C$4:$C$535)</f>
        <v>2</v>
      </c>
      <c r="AA301" s="25">
        <f>SUMIF('r'!T$4:T$535,$V301,'r'!$C$4:$C$535)</f>
        <v>0</v>
      </c>
      <c r="AB301" s="25">
        <f>SUMIF('r'!U$4:U$535,$V301,'r'!$C$4:$C$535)</f>
        <v>0</v>
      </c>
      <c r="AC301" s="25">
        <f>SUMIF('r'!V$4:V$535,$V301,'r'!$C$4:$C$535)</f>
        <v>0</v>
      </c>
      <c r="AD301" s="25">
        <f>SUMIF('r'!W$4:W$535,$V301,'r'!$C$4:$C$535)</f>
        <v>0</v>
      </c>
      <c r="AE301" s="25">
        <f>SUMIF('r'!X$4:X$535,$V301,'r'!$C$4:$C$535)</f>
        <v>0</v>
      </c>
      <c r="AF301" s="25">
        <f>SUMIF('r'!Y$4:Y$535,$V301,'r'!$C$4:$C$535)</f>
        <v>0</v>
      </c>
      <c r="AG301" s="25">
        <f>SUMIF('r'!S$4:S$535,$V301,'r'!$D$4:$D$535)</f>
        <v>18</v>
      </c>
      <c r="AH301" s="25">
        <f>SUMIF('r'!T$4:T$535,$V301,'r'!$D$4:$D$535)</f>
        <v>0</v>
      </c>
      <c r="AI301" s="25">
        <f>SUMIF('r'!U$4:U$535,$V301,'r'!$D$4:$D$535)</f>
        <v>0</v>
      </c>
      <c r="AJ301" s="25">
        <f>SUMIF('r'!V$4:V$535,$V301,'r'!$D$4:$D$535)</f>
        <v>0</v>
      </c>
      <c r="AK301" s="25">
        <f>SUMIF('r'!W$4:W$535,$V301,'r'!$D$4:$D$535)</f>
        <v>0</v>
      </c>
      <c r="AL301" s="25">
        <f>SUMIF('r'!X$4:X$535,$V301,'r'!$D$4:$D$535)</f>
        <v>0</v>
      </c>
      <c r="AM301" s="25"/>
      <c r="AN301" s="25"/>
      <c r="AO301" s="36"/>
    </row>
    <row r="302" spans="22:42" x14ac:dyDescent="0.2">
      <c r="V302" s="45">
        <f t="shared" si="86"/>
        <v>0</v>
      </c>
      <c r="W302" s="23">
        <f t="shared" si="90"/>
        <v>2</v>
      </c>
      <c r="X302" s="23">
        <f t="shared" si="91"/>
        <v>18</v>
      </c>
      <c r="Y302" s="24">
        <f t="shared" si="92"/>
        <v>16</v>
      </c>
      <c r="Z302" s="25">
        <f>SUMIF('r'!S$4:S$535,$V302,'r'!$C$4:$C$535)</f>
        <v>2</v>
      </c>
      <c r="AA302" s="25">
        <f>SUMIF('r'!T$4:T$535,$V302,'r'!$C$4:$C$535)</f>
        <v>0</v>
      </c>
      <c r="AB302" s="25">
        <f>SUMIF('r'!U$4:U$535,$V302,'r'!$C$4:$C$535)</f>
        <v>0</v>
      </c>
      <c r="AC302" s="25">
        <f>SUMIF('r'!V$4:V$535,$V302,'r'!$C$4:$C$535)</f>
        <v>0</v>
      </c>
      <c r="AD302" s="25">
        <f>SUMIF('r'!W$4:W$535,$V302,'r'!$C$4:$C$535)</f>
        <v>0</v>
      </c>
      <c r="AE302" s="25">
        <f>SUMIF('r'!X$4:X$535,$V302,'r'!$C$4:$C$535)</f>
        <v>0</v>
      </c>
      <c r="AF302" s="25">
        <f>SUMIF('r'!Y$4:Y$535,$V302,'r'!$C$4:$C$535)</f>
        <v>0</v>
      </c>
      <c r="AG302" s="25">
        <f>SUMIF('r'!S$4:S$535,$V302,'r'!$D$4:$D$535)</f>
        <v>18</v>
      </c>
      <c r="AH302" s="25">
        <f>SUMIF('r'!T$4:T$535,$V302,'r'!$D$4:$D$535)</f>
        <v>0</v>
      </c>
      <c r="AI302" s="25">
        <f>SUMIF('r'!U$4:U$535,$V302,'r'!$D$4:$D$535)</f>
        <v>0</v>
      </c>
      <c r="AJ302" s="25">
        <f>SUMIF('r'!V$4:V$535,$V302,'r'!$D$4:$D$535)</f>
        <v>0</v>
      </c>
      <c r="AK302" s="25">
        <f>SUMIF('r'!W$4:W$535,$V302,'r'!$D$4:$D$535)</f>
        <v>0</v>
      </c>
      <c r="AL302" s="25">
        <f>SUMIF('r'!X$4:X$535,$V302,'r'!$D$4:$D$535)</f>
        <v>0</v>
      </c>
      <c r="AM302" s="25"/>
      <c r="AN302" s="25"/>
      <c r="AO302" s="36"/>
    </row>
    <row r="303" spans="22:42" x14ac:dyDescent="0.2">
      <c r="V303" s="45">
        <f t="shared" si="86"/>
        <v>0</v>
      </c>
      <c r="W303" s="23">
        <f t="shared" si="90"/>
        <v>2</v>
      </c>
      <c r="X303" s="23">
        <f t="shared" si="91"/>
        <v>18</v>
      </c>
      <c r="Y303" s="24">
        <f t="shared" si="92"/>
        <v>16</v>
      </c>
      <c r="Z303" s="25">
        <f>SUMIF('r'!S$4:S$535,$V303,'r'!$C$4:$C$535)</f>
        <v>2</v>
      </c>
      <c r="AA303" s="25">
        <f>SUMIF('r'!T$4:T$535,$V303,'r'!$C$4:$C$535)</f>
        <v>0</v>
      </c>
      <c r="AB303" s="25">
        <f>SUMIF('r'!U$4:U$535,$V303,'r'!$C$4:$C$535)</f>
        <v>0</v>
      </c>
      <c r="AC303" s="25">
        <f>SUMIF('r'!V$4:V$535,$V303,'r'!$C$4:$C$535)</f>
        <v>0</v>
      </c>
      <c r="AD303" s="25">
        <f>SUMIF('r'!W$4:W$535,$V303,'r'!$C$4:$C$535)</f>
        <v>0</v>
      </c>
      <c r="AE303" s="25">
        <f>SUMIF('r'!X$4:X$535,$V303,'r'!$C$4:$C$535)</f>
        <v>0</v>
      </c>
      <c r="AF303" s="25">
        <f>SUMIF('r'!Y$4:Y$535,$V303,'r'!$C$4:$C$535)</f>
        <v>0</v>
      </c>
      <c r="AG303" s="25">
        <f>SUMIF('r'!S$4:S$535,$V303,'r'!$D$4:$D$535)</f>
        <v>18</v>
      </c>
      <c r="AH303" s="25">
        <f>SUMIF('r'!T$4:T$535,$V303,'r'!$D$4:$D$535)</f>
        <v>0</v>
      </c>
      <c r="AI303" s="25">
        <f>SUMIF('r'!U$4:U$535,$V303,'r'!$D$4:$D$535)</f>
        <v>0</v>
      </c>
      <c r="AJ303" s="25">
        <f>SUMIF('r'!V$4:V$535,$V303,'r'!$D$4:$D$535)</f>
        <v>0</v>
      </c>
      <c r="AK303" s="25">
        <f>SUMIF('r'!W$4:W$535,$V303,'r'!$D$4:$D$535)</f>
        <v>0</v>
      </c>
      <c r="AL303" s="25">
        <f>SUMIF('r'!X$4:X$535,$V303,'r'!$D$4:$D$535)</f>
        <v>0</v>
      </c>
      <c r="AM303" s="25"/>
      <c r="AN303" s="25"/>
      <c r="AO303" s="36"/>
    </row>
    <row r="304" spans="22:42" x14ac:dyDescent="0.2">
      <c r="V304" s="45">
        <f t="shared" si="86"/>
        <v>0</v>
      </c>
      <c r="W304" s="23">
        <f t="shared" si="90"/>
        <v>2</v>
      </c>
      <c r="X304" s="23">
        <f t="shared" si="91"/>
        <v>18</v>
      </c>
      <c r="Y304" s="24">
        <f t="shared" si="92"/>
        <v>16</v>
      </c>
      <c r="Z304" s="25">
        <f>SUMIF('r'!S$4:S$535,$V304,'r'!$C$4:$C$535)</f>
        <v>2</v>
      </c>
      <c r="AA304" s="25">
        <f>SUMIF('r'!T$4:T$535,$V304,'r'!$C$4:$C$535)</f>
        <v>0</v>
      </c>
      <c r="AB304" s="25">
        <f>SUMIF('r'!U$4:U$535,$V304,'r'!$C$4:$C$535)</f>
        <v>0</v>
      </c>
      <c r="AC304" s="25">
        <f>SUMIF('r'!V$4:V$535,$V304,'r'!$C$4:$C$535)</f>
        <v>0</v>
      </c>
      <c r="AD304" s="25">
        <f>SUMIF('r'!W$4:W$535,$V304,'r'!$C$4:$C$535)</f>
        <v>0</v>
      </c>
      <c r="AE304" s="25">
        <f>SUMIF('r'!X$4:X$535,$V304,'r'!$C$4:$C$535)</f>
        <v>0</v>
      </c>
      <c r="AF304" s="25">
        <f>SUMIF('r'!Y$4:Y$535,$V304,'r'!$C$4:$C$535)</f>
        <v>0</v>
      </c>
      <c r="AG304" s="25">
        <f>SUMIF('r'!S$4:S$535,$V304,'r'!$D$4:$D$535)</f>
        <v>18</v>
      </c>
      <c r="AH304" s="25">
        <f>SUMIF('r'!T$4:T$535,$V304,'r'!$D$4:$D$535)</f>
        <v>0</v>
      </c>
      <c r="AI304" s="25">
        <f>SUMIF('r'!U$4:U$535,$V304,'r'!$D$4:$D$535)</f>
        <v>0</v>
      </c>
      <c r="AJ304" s="25">
        <f>SUMIF('r'!V$4:V$535,$V304,'r'!$D$4:$D$535)</f>
        <v>0</v>
      </c>
      <c r="AK304" s="25">
        <f>SUMIF('r'!W$4:W$535,$V304,'r'!$D$4:$D$535)</f>
        <v>0</v>
      </c>
      <c r="AL304" s="25">
        <f>SUMIF('r'!X$4:X$535,$V304,'r'!$D$4:$D$535)</f>
        <v>0</v>
      </c>
      <c r="AM304" s="25"/>
      <c r="AN304" s="25"/>
      <c r="AO304" s="36"/>
    </row>
    <row r="305" spans="22:41" x14ac:dyDescent="0.2">
      <c r="V305" s="45">
        <f t="shared" si="86"/>
        <v>0</v>
      </c>
      <c r="W305" s="23">
        <f t="shared" si="90"/>
        <v>2</v>
      </c>
      <c r="X305" s="23">
        <f t="shared" si="91"/>
        <v>18</v>
      </c>
      <c r="Y305" s="24">
        <f t="shared" si="92"/>
        <v>16</v>
      </c>
      <c r="Z305" s="25">
        <f>SUMIF('r'!S$4:S$535,$V305,'r'!$C$4:$C$535)</f>
        <v>2</v>
      </c>
      <c r="AA305" s="25">
        <f>SUMIF('r'!T$4:T$535,$V305,'r'!$C$4:$C$535)</f>
        <v>0</v>
      </c>
      <c r="AB305" s="25">
        <f>SUMIF('r'!U$4:U$535,$V305,'r'!$C$4:$C$535)</f>
        <v>0</v>
      </c>
      <c r="AC305" s="25">
        <f>SUMIF('r'!V$4:V$535,$V305,'r'!$C$4:$C$535)</f>
        <v>0</v>
      </c>
      <c r="AD305" s="25">
        <f>SUMIF('r'!W$4:W$535,$V305,'r'!$C$4:$C$535)</f>
        <v>0</v>
      </c>
      <c r="AE305" s="25">
        <f>SUMIF('r'!X$4:X$535,$V305,'r'!$C$4:$C$535)</f>
        <v>0</v>
      </c>
      <c r="AF305" s="25">
        <f>SUMIF('r'!Y$4:Y$535,$V305,'r'!$C$4:$C$535)</f>
        <v>0</v>
      </c>
      <c r="AG305" s="25">
        <f>SUMIF('r'!S$4:S$535,$V305,'r'!$D$4:$D$535)</f>
        <v>18</v>
      </c>
      <c r="AH305" s="25">
        <f>SUMIF('r'!T$4:T$535,$V305,'r'!$D$4:$D$535)</f>
        <v>0</v>
      </c>
      <c r="AI305" s="25">
        <f>SUMIF('r'!U$4:U$535,$V305,'r'!$D$4:$D$535)</f>
        <v>0</v>
      </c>
      <c r="AJ305" s="25">
        <f>SUMIF('r'!V$4:V$535,$V305,'r'!$D$4:$D$535)</f>
        <v>0</v>
      </c>
      <c r="AK305" s="25">
        <f>SUMIF('r'!W$4:W$535,$V305,'r'!$D$4:$D$535)</f>
        <v>0</v>
      </c>
      <c r="AL305" s="25">
        <f>SUMIF('r'!X$4:X$535,$V305,'r'!$D$4:$D$535)</f>
        <v>0</v>
      </c>
      <c r="AM305" s="25"/>
      <c r="AN305" s="25"/>
      <c r="AO305" s="36"/>
    </row>
    <row r="306" spans="22:41" x14ac:dyDescent="0.2">
      <c r="V306" s="45">
        <f>V92</f>
        <v>0</v>
      </c>
      <c r="W306" s="23">
        <f t="shared" ref="W306:W326" si="93">SUM(Z306:AF306)</f>
        <v>2</v>
      </c>
      <c r="X306" s="23">
        <f t="shared" ref="X306:X326" si="94">SUM(AG306:AO306)</f>
        <v>18</v>
      </c>
      <c r="Y306" s="24">
        <f t="shared" ref="Y306:Y326" si="95">X306-W306</f>
        <v>16</v>
      </c>
      <c r="Z306" s="25">
        <f>SUMIF('r'!S$4:S$535,$V306,'r'!$C$4:$C$535)</f>
        <v>2</v>
      </c>
      <c r="AA306" s="25">
        <f>SUMIF('r'!T$4:T$535,$V306,'r'!$C$4:$C$535)</f>
        <v>0</v>
      </c>
      <c r="AB306" s="25">
        <f>SUMIF('r'!U$4:U$535,$V306,'r'!$C$4:$C$535)</f>
        <v>0</v>
      </c>
      <c r="AC306" s="25">
        <f>SUMIF('r'!V$4:V$535,$V306,'r'!$C$4:$C$535)</f>
        <v>0</v>
      </c>
      <c r="AD306" s="25">
        <f>SUMIF('r'!W$4:W$535,$V306,'r'!$C$4:$C$535)</f>
        <v>0</v>
      </c>
      <c r="AE306" s="25">
        <f>SUMIF('r'!X$4:X$535,$V306,'r'!$C$4:$C$535)</f>
        <v>0</v>
      </c>
      <c r="AF306" s="25">
        <f>SUMIF('r'!Y$4:Y$535,$V306,'r'!$C$4:$C$535)</f>
        <v>0</v>
      </c>
      <c r="AG306" s="25">
        <f>SUMIF('r'!S$4:S$535,$V306,'r'!$D$4:$D$535)</f>
        <v>18</v>
      </c>
      <c r="AH306" s="25">
        <f>SUMIF('r'!T$4:T$535,$V306,'r'!$D$4:$D$535)</f>
        <v>0</v>
      </c>
      <c r="AI306" s="25">
        <f>SUMIF('r'!U$4:U$535,$V306,'r'!$D$4:$D$535)</f>
        <v>0</v>
      </c>
      <c r="AJ306" s="25">
        <f>SUMIF('r'!V$4:V$535,$V306,'r'!$D$4:$D$535)</f>
        <v>0</v>
      </c>
      <c r="AK306" s="25">
        <f>SUMIF('r'!W$4:W$535,$V306,'r'!$D$4:$D$535)</f>
        <v>0</v>
      </c>
      <c r="AL306" s="25">
        <f>SUMIF('r'!X$4:X$535,$V306,'r'!$D$4:$D$535)</f>
        <v>0</v>
      </c>
      <c r="AM306" s="25"/>
      <c r="AN306" s="25"/>
      <c r="AO306" s="36"/>
    </row>
    <row r="307" spans="22:41" x14ac:dyDescent="0.2">
      <c r="V307" s="45">
        <f>V93</f>
        <v>0</v>
      </c>
      <c r="W307" s="23">
        <f t="shared" ref="W307" si="96">SUM(Z307:AF307)</f>
        <v>2</v>
      </c>
      <c r="X307" s="23">
        <f t="shared" ref="X307" si="97">SUM(AG307:AO307)</f>
        <v>18</v>
      </c>
      <c r="Y307" s="24">
        <f t="shared" ref="Y307" si="98">X307-W307</f>
        <v>16</v>
      </c>
      <c r="Z307" s="25">
        <f>SUMIF('r'!S$4:S$535,$V307,'r'!$C$4:$C$535)</f>
        <v>2</v>
      </c>
      <c r="AA307" s="25">
        <f>SUMIF('r'!T$4:T$535,$V307,'r'!$C$4:$C$535)</f>
        <v>0</v>
      </c>
      <c r="AB307" s="25">
        <f>SUMIF('r'!U$4:U$535,$V307,'r'!$C$4:$C$535)</f>
        <v>0</v>
      </c>
      <c r="AC307" s="25">
        <f>SUMIF('r'!V$4:V$535,$V307,'r'!$C$4:$C$535)</f>
        <v>0</v>
      </c>
      <c r="AD307" s="25">
        <f>SUMIF('r'!W$4:W$535,$V307,'r'!$C$4:$C$535)</f>
        <v>0</v>
      </c>
      <c r="AE307" s="25">
        <f>SUMIF('r'!X$4:X$535,$V307,'r'!$C$4:$C$535)</f>
        <v>0</v>
      </c>
      <c r="AF307" s="25">
        <f>SUMIF('r'!Y$4:Y$535,$V307,'r'!$C$4:$C$535)</f>
        <v>0</v>
      </c>
      <c r="AG307" s="25">
        <f>SUMIF('r'!S$4:S$535,$V307,'r'!$D$4:$D$535)</f>
        <v>18</v>
      </c>
      <c r="AH307" s="25">
        <f>SUMIF('r'!T$4:T$535,$V307,'r'!$D$4:$D$535)</f>
        <v>0</v>
      </c>
      <c r="AI307" s="25">
        <f>SUMIF('r'!U$4:U$535,$V307,'r'!$D$4:$D$535)</f>
        <v>0</v>
      </c>
      <c r="AJ307" s="25">
        <f>SUMIF('r'!V$4:V$535,$V307,'r'!$D$4:$D$535)</f>
        <v>0</v>
      </c>
      <c r="AK307" s="25">
        <f>SUMIF('r'!W$4:W$535,$V307,'r'!$D$4:$D$535)</f>
        <v>0</v>
      </c>
      <c r="AL307" s="25">
        <f>SUMIF('r'!X$4:X$535,$V307,'r'!$D$4:$D$535)</f>
        <v>0</v>
      </c>
      <c r="AM307" s="25"/>
      <c r="AN307" s="25"/>
      <c r="AO307" s="36"/>
    </row>
    <row r="308" spans="22:41" x14ac:dyDescent="0.2">
      <c r="V308" s="45">
        <f t="shared" ref="V308:V326" si="99">V93</f>
        <v>0</v>
      </c>
      <c r="W308" s="23">
        <f t="shared" si="93"/>
        <v>2</v>
      </c>
      <c r="X308" s="23">
        <f t="shared" si="94"/>
        <v>18</v>
      </c>
      <c r="Y308" s="24">
        <f t="shared" si="95"/>
        <v>16</v>
      </c>
      <c r="Z308" s="25">
        <f>SUMIF('r'!S$4:S$535,$V308,'r'!$C$4:$C$535)</f>
        <v>2</v>
      </c>
      <c r="AA308" s="25">
        <f>SUMIF('r'!T$4:T$535,$V308,'r'!$C$4:$C$535)</f>
        <v>0</v>
      </c>
      <c r="AB308" s="25">
        <f>SUMIF('r'!U$4:U$535,$V308,'r'!$C$4:$C$535)</f>
        <v>0</v>
      </c>
      <c r="AC308" s="25">
        <f>SUMIF('r'!V$4:V$535,$V308,'r'!$C$4:$C$535)</f>
        <v>0</v>
      </c>
      <c r="AD308" s="25">
        <f>SUMIF('r'!W$4:W$535,$V308,'r'!$C$4:$C$535)</f>
        <v>0</v>
      </c>
      <c r="AE308" s="25">
        <f>SUMIF('r'!X$4:X$535,$V308,'r'!$C$4:$C$535)</f>
        <v>0</v>
      </c>
      <c r="AF308" s="25">
        <f>SUMIF('r'!Y$4:Y$535,$V308,'r'!$C$4:$C$535)</f>
        <v>0</v>
      </c>
      <c r="AG308" s="25">
        <f>SUMIF('r'!S$4:S$535,$V308,'r'!$D$4:$D$535)</f>
        <v>18</v>
      </c>
      <c r="AH308" s="25">
        <f>SUMIF('r'!T$4:T$535,$V308,'r'!$D$4:$D$535)</f>
        <v>0</v>
      </c>
      <c r="AI308" s="25">
        <f>SUMIF('r'!U$4:U$535,$V308,'r'!$D$4:$D$535)</f>
        <v>0</v>
      </c>
      <c r="AJ308" s="25">
        <f>SUMIF('r'!V$4:V$535,$V308,'r'!$D$4:$D$535)</f>
        <v>0</v>
      </c>
      <c r="AK308" s="25">
        <f>SUMIF('r'!W$4:W$535,$V308,'r'!$D$4:$D$535)</f>
        <v>0</v>
      </c>
      <c r="AL308" s="25">
        <f>SUMIF('r'!X$4:X$535,$V308,'r'!$D$4:$D$535)</f>
        <v>0</v>
      </c>
      <c r="AM308" s="25"/>
      <c r="AN308" s="25"/>
      <c r="AO308" s="36"/>
    </row>
    <row r="309" spans="22:41" x14ac:dyDescent="0.2">
      <c r="V309" s="45">
        <f t="shared" si="99"/>
        <v>0</v>
      </c>
      <c r="W309" s="23">
        <f t="shared" si="93"/>
        <v>2</v>
      </c>
      <c r="X309" s="23">
        <f t="shared" si="94"/>
        <v>18</v>
      </c>
      <c r="Y309" s="24">
        <f t="shared" si="95"/>
        <v>16</v>
      </c>
      <c r="Z309" s="25">
        <f>SUMIF('r'!S$4:S$535,$V309,'r'!$C$4:$C$535)</f>
        <v>2</v>
      </c>
      <c r="AA309" s="25">
        <f>SUMIF('r'!T$4:T$535,$V309,'r'!$C$4:$C$535)</f>
        <v>0</v>
      </c>
      <c r="AB309" s="25">
        <f>SUMIF('r'!U$4:U$535,$V309,'r'!$C$4:$C$535)</f>
        <v>0</v>
      </c>
      <c r="AC309" s="25">
        <f>SUMIF('r'!V$4:V$535,$V309,'r'!$C$4:$C$535)</f>
        <v>0</v>
      </c>
      <c r="AD309" s="25">
        <f>SUMIF('r'!W$4:W$535,$V309,'r'!$C$4:$C$535)</f>
        <v>0</v>
      </c>
      <c r="AE309" s="25">
        <f>SUMIF('r'!X$4:X$535,$V309,'r'!$C$4:$C$535)</f>
        <v>0</v>
      </c>
      <c r="AF309" s="25">
        <f>SUMIF('r'!Y$4:Y$535,$V309,'r'!$C$4:$C$535)</f>
        <v>0</v>
      </c>
      <c r="AG309" s="25">
        <f>SUMIF('r'!S$4:S$535,$V309,'r'!$D$4:$D$535)</f>
        <v>18</v>
      </c>
      <c r="AH309" s="25">
        <f>SUMIF('r'!T$4:T$535,$V309,'r'!$D$4:$D$535)</f>
        <v>0</v>
      </c>
      <c r="AI309" s="25">
        <f>SUMIF('r'!U$4:U$535,$V309,'r'!$D$4:$D$535)</f>
        <v>0</v>
      </c>
      <c r="AJ309" s="25">
        <f>SUMIF('r'!V$4:V$535,$V309,'r'!$D$4:$D$535)</f>
        <v>0</v>
      </c>
      <c r="AK309" s="25">
        <f>SUMIF('r'!W$4:W$535,$V309,'r'!$D$4:$D$535)</f>
        <v>0</v>
      </c>
      <c r="AL309" s="25">
        <f>SUMIF('r'!X$4:X$535,$V309,'r'!$D$4:$D$535)</f>
        <v>0</v>
      </c>
      <c r="AM309" s="25"/>
      <c r="AN309" s="25"/>
      <c r="AO309" s="36"/>
    </row>
    <row r="310" spans="22:41" x14ac:dyDescent="0.2">
      <c r="V310" s="45">
        <f t="shared" si="99"/>
        <v>0</v>
      </c>
      <c r="W310" s="23">
        <f t="shared" si="93"/>
        <v>2</v>
      </c>
      <c r="X310" s="23">
        <f t="shared" si="94"/>
        <v>18</v>
      </c>
      <c r="Y310" s="24">
        <f t="shared" si="95"/>
        <v>16</v>
      </c>
      <c r="Z310" s="25">
        <f>SUMIF('r'!S$4:S$535,$V310,'r'!$C$4:$C$535)</f>
        <v>2</v>
      </c>
      <c r="AA310" s="25">
        <f>SUMIF('r'!T$4:T$535,$V310,'r'!$C$4:$C$535)</f>
        <v>0</v>
      </c>
      <c r="AB310" s="25">
        <f>SUMIF('r'!U$4:U$535,$V310,'r'!$C$4:$C$535)</f>
        <v>0</v>
      </c>
      <c r="AC310" s="25">
        <f>SUMIF('r'!V$4:V$535,$V310,'r'!$C$4:$C$535)</f>
        <v>0</v>
      </c>
      <c r="AD310" s="25">
        <f>SUMIF('r'!W$4:W$535,$V310,'r'!$C$4:$C$535)</f>
        <v>0</v>
      </c>
      <c r="AE310" s="25">
        <f>SUMIF('r'!X$4:X$535,$V310,'r'!$C$4:$C$535)</f>
        <v>0</v>
      </c>
      <c r="AF310" s="25">
        <f>SUMIF('r'!Y$4:Y$535,$V310,'r'!$C$4:$C$535)</f>
        <v>0</v>
      </c>
      <c r="AG310" s="25">
        <f>SUMIF('r'!S$4:S$535,$V310,'r'!$D$4:$D$535)</f>
        <v>18</v>
      </c>
      <c r="AH310" s="25">
        <f>SUMIF('r'!T$4:T$535,$V310,'r'!$D$4:$D$535)</f>
        <v>0</v>
      </c>
      <c r="AI310" s="25">
        <f>SUMIF('r'!U$4:U$535,$V310,'r'!$D$4:$D$535)</f>
        <v>0</v>
      </c>
      <c r="AJ310" s="25">
        <f>SUMIF('r'!V$4:V$535,$V310,'r'!$D$4:$D$535)</f>
        <v>0</v>
      </c>
      <c r="AK310" s="25">
        <f>SUMIF('r'!W$4:W$535,$V310,'r'!$D$4:$D$535)</f>
        <v>0</v>
      </c>
      <c r="AL310" s="25">
        <f>SUMIF('r'!X$4:X$535,$V310,'r'!$D$4:$D$535)</f>
        <v>0</v>
      </c>
      <c r="AM310" s="25"/>
      <c r="AN310" s="25"/>
      <c r="AO310" s="36"/>
    </row>
    <row r="311" spans="22:41" x14ac:dyDescent="0.2">
      <c r="V311" s="45">
        <f t="shared" si="99"/>
        <v>0</v>
      </c>
      <c r="W311" s="23">
        <f t="shared" si="93"/>
        <v>2</v>
      </c>
      <c r="X311" s="23">
        <f t="shared" si="94"/>
        <v>18</v>
      </c>
      <c r="Y311" s="24">
        <f t="shared" si="95"/>
        <v>16</v>
      </c>
      <c r="Z311" s="25">
        <f>SUMIF('r'!S$4:S$535,$V311,'r'!$C$4:$C$535)</f>
        <v>2</v>
      </c>
      <c r="AA311" s="25">
        <f>SUMIF('r'!T$4:T$535,$V311,'r'!$C$4:$C$535)</f>
        <v>0</v>
      </c>
      <c r="AB311" s="25">
        <f>SUMIF('r'!U$4:U$535,$V311,'r'!$C$4:$C$535)</f>
        <v>0</v>
      </c>
      <c r="AC311" s="25">
        <f>SUMIF('r'!V$4:V$535,$V311,'r'!$C$4:$C$535)</f>
        <v>0</v>
      </c>
      <c r="AD311" s="25">
        <f>SUMIF('r'!W$4:W$535,$V311,'r'!$C$4:$C$535)</f>
        <v>0</v>
      </c>
      <c r="AE311" s="25">
        <f>SUMIF('r'!X$4:X$535,$V311,'r'!$C$4:$C$535)</f>
        <v>0</v>
      </c>
      <c r="AF311" s="25">
        <f>SUMIF('r'!Y$4:Y$535,$V311,'r'!$C$4:$C$535)</f>
        <v>0</v>
      </c>
      <c r="AG311" s="25">
        <f>SUMIF('r'!S$4:S$535,$V311,'r'!$D$4:$D$535)</f>
        <v>18</v>
      </c>
      <c r="AH311" s="25">
        <f>SUMIF('r'!T$4:T$535,$V311,'r'!$D$4:$D$535)</f>
        <v>0</v>
      </c>
      <c r="AI311" s="25">
        <f>SUMIF('r'!U$4:U$535,$V311,'r'!$D$4:$D$535)</f>
        <v>0</v>
      </c>
      <c r="AJ311" s="25">
        <f>SUMIF('r'!V$4:V$535,$V311,'r'!$D$4:$D$535)</f>
        <v>0</v>
      </c>
      <c r="AK311" s="25">
        <f>SUMIF('r'!W$4:W$535,$V311,'r'!$D$4:$D$535)</f>
        <v>0</v>
      </c>
      <c r="AL311" s="25">
        <f>SUMIF('r'!X$4:X$535,$V311,'r'!$D$4:$D$535)</f>
        <v>0</v>
      </c>
      <c r="AM311" s="25"/>
      <c r="AN311" s="25"/>
      <c r="AO311" s="36"/>
    </row>
    <row r="312" spans="22:41" x14ac:dyDescent="0.2">
      <c r="V312" s="45">
        <f t="shared" si="99"/>
        <v>0</v>
      </c>
      <c r="W312" s="23">
        <f t="shared" si="93"/>
        <v>2</v>
      </c>
      <c r="X312" s="23">
        <f t="shared" si="94"/>
        <v>18</v>
      </c>
      <c r="Y312" s="24">
        <f t="shared" si="95"/>
        <v>16</v>
      </c>
      <c r="Z312" s="25">
        <f>SUMIF('r'!S$4:S$535,$V312,'r'!$C$4:$C$535)</f>
        <v>2</v>
      </c>
      <c r="AA312" s="25">
        <f>SUMIF('r'!T$4:T$535,$V312,'r'!$C$4:$C$535)</f>
        <v>0</v>
      </c>
      <c r="AB312" s="25">
        <f>SUMIF('r'!U$4:U$535,$V312,'r'!$C$4:$C$535)</f>
        <v>0</v>
      </c>
      <c r="AC312" s="25">
        <f>SUMIF('r'!V$4:V$535,$V312,'r'!$C$4:$C$535)</f>
        <v>0</v>
      </c>
      <c r="AD312" s="25">
        <f>SUMIF('r'!W$4:W$535,$V312,'r'!$C$4:$C$535)</f>
        <v>0</v>
      </c>
      <c r="AE312" s="25">
        <f>SUMIF('r'!X$4:X$535,$V312,'r'!$C$4:$C$535)</f>
        <v>0</v>
      </c>
      <c r="AF312" s="25">
        <f>SUMIF('r'!Y$4:Y$535,$V312,'r'!$C$4:$C$535)</f>
        <v>0</v>
      </c>
      <c r="AG312" s="25">
        <f>SUMIF('r'!S$4:S$535,$V312,'r'!$D$4:$D$535)</f>
        <v>18</v>
      </c>
      <c r="AH312" s="25">
        <f>SUMIF('r'!T$4:T$535,$V312,'r'!$D$4:$D$535)</f>
        <v>0</v>
      </c>
      <c r="AI312" s="25">
        <f>SUMIF('r'!U$4:U$535,$V312,'r'!$D$4:$D$535)</f>
        <v>0</v>
      </c>
      <c r="AJ312" s="25">
        <f>SUMIF('r'!V$4:V$535,$V312,'r'!$D$4:$D$535)</f>
        <v>0</v>
      </c>
      <c r="AK312" s="25">
        <f>SUMIF('r'!W$4:W$535,$V312,'r'!$D$4:$D$535)</f>
        <v>0</v>
      </c>
      <c r="AL312" s="25">
        <f>SUMIF('r'!X$4:X$535,$V312,'r'!$D$4:$D$535)</f>
        <v>0</v>
      </c>
      <c r="AM312" s="25"/>
      <c r="AN312" s="25"/>
      <c r="AO312" s="36"/>
    </row>
    <row r="313" spans="22:41" x14ac:dyDescent="0.2">
      <c r="V313" s="45">
        <f t="shared" si="99"/>
        <v>0</v>
      </c>
      <c r="W313" s="23">
        <f t="shared" si="93"/>
        <v>2</v>
      </c>
      <c r="X313" s="23">
        <f t="shared" si="94"/>
        <v>18</v>
      </c>
      <c r="Y313" s="24">
        <f t="shared" si="95"/>
        <v>16</v>
      </c>
      <c r="Z313" s="25">
        <f>SUMIF('r'!S$4:S$535,$V313,'r'!$C$4:$C$535)</f>
        <v>2</v>
      </c>
      <c r="AA313" s="25">
        <f>SUMIF('r'!T$4:T$535,$V313,'r'!$C$4:$C$535)</f>
        <v>0</v>
      </c>
      <c r="AB313" s="25">
        <f>SUMIF('r'!U$4:U$535,$V313,'r'!$C$4:$C$535)</f>
        <v>0</v>
      </c>
      <c r="AC313" s="25">
        <f>SUMIF('r'!V$4:V$535,$V313,'r'!$C$4:$C$535)</f>
        <v>0</v>
      </c>
      <c r="AD313" s="25">
        <f>SUMIF('r'!W$4:W$535,$V313,'r'!$C$4:$C$535)</f>
        <v>0</v>
      </c>
      <c r="AE313" s="25">
        <f>SUMIF('r'!X$4:X$535,$V313,'r'!$C$4:$C$535)</f>
        <v>0</v>
      </c>
      <c r="AF313" s="25">
        <f>SUMIF('r'!Y$4:Y$535,$V313,'r'!$C$4:$C$535)</f>
        <v>0</v>
      </c>
      <c r="AG313" s="25">
        <f>SUMIF('r'!S$4:S$535,$V313,'r'!$D$4:$D$535)</f>
        <v>18</v>
      </c>
      <c r="AH313" s="25">
        <f>SUMIF('r'!T$4:T$535,$V313,'r'!$D$4:$D$535)</f>
        <v>0</v>
      </c>
      <c r="AI313" s="25">
        <f>SUMIF('r'!U$4:U$535,$V313,'r'!$D$4:$D$535)</f>
        <v>0</v>
      </c>
      <c r="AJ313" s="25">
        <f>SUMIF('r'!V$4:V$535,$V313,'r'!$D$4:$D$535)</f>
        <v>0</v>
      </c>
      <c r="AK313" s="25">
        <f>SUMIF('r'!W$4:W$535,$V313,'r'!$D$4:$D$535)</f>
        <v>0</v>
      </c>
      <c r="AL313" s="25">
        <f>SUMIF('r'!X$4:X$535,$V313,'r'!$D$4:$D$535)</f>
        <v>0</v>
      </c>
      <c r="AM313" s="25"/>
      <c r="AN313" s="25"/>
      <c r="AO313" s="36"/>
    </row>
    <row r="314" spans="22:41" x14ac:dyDescent="0.2">
      <c r="V314" s="45">
        <f t="shared" si="99"/>
        <v>0</v>
      </c>
      <c r="W314" s="23">
        <f t="shared" si="93"/>
        <v>2</v>
      </c>
      <c r="X314" s="23">
        <f t="shared" si="94"/>
        <v>18</v>
      </c>
      <c r="Y314" s="24">
        <f t="shared" si="95"/>
        <v>16</v>
      </c>
      <c r="Z314" s="25">
        <f>SUMIF('r'!S$4:S$535,$V314,'r'!$C$4:$C$535)</f>
        <v>2</v>
      </c>
      <c r="AA314" s="25">
        <f>SUMIF('r'!T$4:T$535,$V314,'r'!$C$4:$C$535)</f>
        <v>0</v>
      </c>
      <c r="AB314" s="25">
        <f>SUMIF('r'!U$4:U$535,$V314,'r'!$C$4:$C$535)</f>
        <v>0</v>
      </c>
      <c r="AC314" s="25">
        <f>SUMIF('r'!V$4:V$535,$V314,'r'!$C$4:$C$535)</f>
        <v>0</v>
      </c>
      <c r="AD314" s="25">
        <f>SUMIF('r'!W$4:W$535,$V314,'r'!$C$4:$C$535)</f>
        <v>0</v>
      </c>
      <c r="AE314" s="25">
        <f>SUMIF('r'!X$4:X$535,$V314,'r'!$C$4:$C$535)</f>
        <v>0</v>
      </c>
      <c r="AF314" s="25">
        <f>SUMIF('r'!Y$4:Y$535,$V314,'r'!$C$4:$C$535)</f>
        <v>0</v>
      </c>
      <c r="AG314" s="25">
        <f>SUMIF('r'!S$4:S$535,$V314,'r'!$D$4:$D$535)</f>
        <v>18</v>
      </c>
      <c r="AH314" s="25">
        <f>SUMIF('r'!T$4:T$535,$V314,'r'!$D$4:$D$535)</f>
        <v>0</v>
      </c>
      <c r="AI314" s="25">
        <f>SUMIF('r'!U$4:U$535,$V314,'r'!$D$4:$D$535)</f>
        <v>0</v>
      </c>
      <c r="AJ314" s="25">
        <f>SUMIF('r'!V$4:V$535,$V314,'r'!$D$4:$D$535)</f>
        <v>0</v>
      </c>
      <c r="AK314" s="25">
        <f>SUMIF('r'!W$4:W$535,$V314,'r'!$D$4:$D$535)</f>
        <v>0</v>
      </c>
      <c r="AL314" s="25">
        <f>SUMIF('r'!X$4:X$535,$V314,'r'!$D$4:$D$535)</f>
        <v>0</v>
      </c>
      <c r="AM314" s="25"/>
      <c r="AN314" s="25"/>
      <c r="AO314" s="36"/>
    </row>
    <row r="315" spans="22:41" x14ac:dyDescent="0.2">
      <c r="V315" s="45">
        <f t="shared" si="99"/>
        <v>0</v>
      </c>
      <c r="W315" s="23">
        <f t="shared" si="93"/>
        <v>2</v>
      </c>
      <c r="X315" s="23">
        <f t="shared" si="94"/>
        <v>18</v>
      </c>
      <c r="Y315" s="24">
        <f t="shared" si="95"/>
        <v>16</v>
      </c>
      <c r="Z315" s="25">
        <f>SUMIF('r'!S$4:S$535,$V315,'r'!$C$4:$C$535)</f>
        <v>2</v>
      </c>
      <c r="AA315" s="25">
        <f>SUMIF('r'!T$4:T$535,$V315,'r'!$C$4:$C$535)</f>
        <v>0</v>
      </c>
      <c r="AB315" s="25">
        <f>SUMIF('r'!U$4:U$535,$V315,'r'!$C$4:$C$535)</f>
        <v>0</v>
      </c>
      <c r="AC315" s="25">
        <f>SUMIF('r'!V$4:V$535,$V315,'r'!$C$4:$C$535)</f>
        <v>0</v>
      </c>
      <c r="AD315" s="25">
        <f>SUMIF('r'!W$4:W$535,$V315,'r'!$C$4:$C$535)</f>
        <v>0</v>
      </c>
      <c r="AE315" s="25">
        <f>SUMIF('r'!X$4:X$535,$V315,'r'!$C$4:$C$535)</f>
        <v>0</v>
      </c>
      <c r="AF315" s="25">
        <f>SUMIF('r'!Y$4:Y$535,$V315,'r'!$C$4:$C$535)</f>
        <v>0</v>
      </c>
      <c r="AG315" s="25">
        <f>SUMIF('r'!S$4:S$535,$V315,'r'!$D$4:$D$535)</f>
        <v>18</v>
      </c>
      <c r="AH315" s="25">
        <f>SUMIF('r'!T$4:T$535,$V315,'r'!$D$4:$D$535)</f>
        <v>0</v>
      </c>
      <c r="AI315" s="25">
        <f>SUMIF('r'!U$4:U$535,$V315,'r'!$D$4:$D$535)</f>
        <v>0</v>
      </c>
      <c r="AJ315" s="25">
        <f>SUMIF('r'!V$4:V$535,$V315,'r'!$D$4:$D$535)</f>
        <v>0</v>
      </c>
      <c r="AK315" s="25">
        <f>SUMIF('r'!W$4:W$535,$V315,'r'!$D$4:$D$535)</f>
        <v>0</v>
      </c>
      <c r="AL315" s="25">
        <f>SUMIF('r'!X$4:X$535,$V315,'r'!$D$4:$D$535)</f>
        <v>0</v>
      </c>
      <c r="AM315" s="25"/>
      <c r="AN315" s="25"/>
      <c r="AO315" s="36"/>
    </row>
    <row r="316" spans="22:41" x14ac:dyDescent="0.2">
      <c r="V316" s="45">
        <f t="shared" si="99"/>
        <v>0</v>
      </c>
      <c r="W316" s="23">
        <f t="shared" si="93"/>
        <v>2</v>
      </c>
      <c r="X316" s="23">
        <f t="shared" si="94"/>
        <v>18</v>
      </c>
      <c r="Y316" s="24">
        <f t="shared" si="95"/>
        <v>16</v>
      </c>
      <c r="Z316" s="25">
        <f>SUMIF('r'!S$4:S$535,$V316,'r'!$C$4:$C$535)</f>
        <v>2</v>
      </c>
      <c r="AA316" s="25">
        <f>SUMIF('r'!T$4:T$535,$V316,'r'!$C$4:$C$535)</f>
        <v>0</v>
      </c>
      <c r="AB316" s="25">
        <f>SUMIF('r'!U$4:U$535,$V316,'r'!$C$4:$C$535)</f>
        <v>0</v>
      </c>
      <c r="AC316" s="25">
        <f>SUMIF('r'!V$4:V$535,$V316,'r'!$C$4:$C$535)</f>
        <v>0</v>
      </c>
      <c r="AD316" s="25">
        <f>SUMIF('r'!W$4:W$535,$V316,'r'!$C$4:$C$535)</f>
        <v>0</v>
      </c>
      <c r="AE316" s="25">
        <f>SUMIF('r'!X$4:X$535,$V316,'r'!$C$4:$C$535)</f>
        <v>0</v>
      </c>
      <c r="AF316" s="25">
        <f>SUMIF('r'!Y$4:Y$535,$V316,'r'!$C$4:$C$535)</f>
        <v>0</v>
      </c>
      <c r="AG316" s="25">
        <f>SUMIF('r'!S$4:S$535,$V316,'r'!$D$4:$D$535)</f>
        <v>18</v>
      </c>
      <c r="AH316" s="25">
        <f>SUMIF('r'!T$4:T$535,$V316,'r'!$D$4:$D$535)</f>
        <v>0</v>
      </c>
      <c r="AI316" s="25">
        <f>SUMIF('r'!U$4:U$535,$V316,'r'!$D$4:$D$535)</f>
        <v>0</v>
      </c>
      <c r="AJ316" s="25">
        <f>SUMIF('r'!V$4:V$535,$V316,'r'!$D$4:$D$535)</f>
        <v>0</v>
      </c>
      <c r="AK316" s="25">
        <f>SUMIF('r'!W$4:W$535,$V316,'r'!$D$4:$D$535)</f>
        <v>0</v>
      </c>
      <c r="AL316" s="25">
        <f>SUMIF('r'!X$4:X$535,$V316,'r'!$D$4:$D$535)</f>
        <v>0</v>
      </c>
      <c r="AM316" s="25"/>
      <c r="AN316" s="25"/>
      <c r="AO316" s="36"/>
    </row>
    <row r="317" spans="22:41" x14ac:dyDescent="0.2">
      <c r="V317" s="45">
        <f t="shared" si="99"/>
        <v>0</v>
      </c>
      <c r="W317" s="23">
        <f t="shared" si="93"/>
        <v>2</v>
      </c>
      <c r="X317" s="23">
        <f t="shared" si="94"/>
        <v>18</v>
      </c>
      <c r="Y317" s="24">
        <f t="shared" si="95"/>
        <v>16</v>
      </c>
      <c r="Z317" s="25">
        <f>SUMIF('r'!S$4:S$535,$V317,'r'!$C$4:$C$535)</f>
        <v>2</v>
      </c>
      <c r="AA317" s="25">
        <f>SUMIF('r'!T$4:T$535,$V317,'r'!$C$4:$C$535)</f>
        <v>0</v>
      </c>
      <c r="AB317" s="25">
        <f>SUMIF('r'!U$4:U$535,$V317,'r'!$C$4:$C$535)</f>
        <v>0</v>
      </c>
      <c r="AC317" s="25">
        <f>SUMIF('r'!V$4:V$535,$V317,'r'!$C$4:$C$535)</f>
        <v>0</v>
      </c>
      <c r="AD317" s="25">
        <f>SUMIF('r'!W$4:W$535,$V317,'r'!$C$4:$C$535)</f>
        <v>0</v>
      </c>
      <c r="AE317" s="25">
        <f>SUMIF('r'!X$4:X$535,$V317,'r'!$C$4:$C$535)</f>
        <v>0</v>
      </c>
      <c r="AF317" s="25">
        <f>SUMIF('r'!Y$4:Y$535,$V317,'r'!$C$4:$C$535)</f>
        <v>0</v>
      </c>
      <c r="AG317" s="25">
        <f>SUMIF('r'!S$4:S$535,$V317,'r'!$D$4:$D$535)</f>
        <v>18</v>
      </c>
      <c r="AH317" s="25">
        <f>SUMIF('r'!T$4:T$535,$V317,'r'!$D$4:$D$535)</f>
        <v>0</v>
      </c>
      <c r="AI317" s="25">
        <f>SUMIF('r'!U$4:U$535,$V317,'r'!$D$4:$D$535)</f>
        <v>0</v>
      </c>
      <c r="AJ317" s="25">
        <f>SUMIF('r'!V$4:V$535,$V317,'r'!$D$4:$D$535)</f>
        <v>0</v>
      </c>
      <c r="AK317" s="25">
        <f>SUMIF('r'!W$4:W$535,$V317,'r'!$D$4:$D$535)</f>
        <v>0</v>
      </c>
      <c r="AL317" s="25">
        <f>SUMIF('r'!X$4:X$535,$V317,'r'!$D$4:$D$535)</f>
        <v>0</v>
      </c>
      <c r="AM317" s="25"/>
      <c r="AN317" s="25"/>
      <c r="AO317" s="36"/>
    </row>
    <row r="318" spans="22:41" x14ac:dyDescent="0.2">
      <c r="V318" s="45">
        <f t="shared" si="99"/>
        <v>0</v>
      </c>
      <c r="W318" s="23">
        <f t="shared" si="93"/>
        <v>2</v>
      </c>
      <c r="X318" s="23">
        <f t="shared" si="94"/>
        <v>18</v>
      </c>
      <c r="Y318" s="24">
        <f t="shared" si="95"/>
        <v>16</v>
      </c>
      <c r="Z318" s="25">
        <f>SUMIF('r'!S$4:S$535,$V318,'r'!$C$4:$C$535)</f>
        <v>2</v>
      </c>
      <c r="AA318" s="25">
        <f>SUMIF('r'!T$4:T$535,$V318,'r'!$C$4:$C$535)</f>
        <v>0</v>
      </c>
      <c r="AB318" s="25">
        <f>SUMIF('r'!U$4:U$535,$V318,'r'!$C$4:$C$535)</f>
        <v>0</v>
      </c>
      <c r="AC318" s="25">
        <f>SUMIF('r'!V$4:V$535,$V318,'r'!$C$4:$C$535)</f>
        <v>0</v>
      </c>
      <c r="AD318" s="25">
        <f>SUMIF('r'!W$4:W$535,$V318,'r'!$C$4:$C$535)</f>
        <v>0</v>
      </c>
      <c r="AE318" s="25">
        <f>SUMIF('r'!X$4:X$535,$V318,'r'!$C$4:$C$535)</f>
        <v>0</v>
      </c>
      <c r="AF318" s="25">
        <f>SUMIF('r'!Y$4:Y$535,$V318,'r'!$C$4:$C$535)</f>
        <v>0</v>
      </c>
      <c r="AG318" s="25">
        <f>SUMIF('r'!S$4:S$535,$V318,'r'!$D$4:$D$535)</f>
        <v>18</v>
      </c>
      <c r="AH318" s="25">
        <f>SUMIF('r'!T$4:T$535,$V318,'r'!$D$4:$D$535)</f>
        <v>0</v>
      </c>
      <c r="AI318" s="25">
        <f>SUMIF('r'!U$4:U$535,$V318,'r'!$D$4:$D$535)</f>
        <v>0</v>
      </c>
      <c r="AJ318" s="25">
        <f>SUMIF('r'!V$4:V$535,$V318,'r'!$D$4:$D$535)</f>
        <v>0</v>
      </c>
      <c r="AK318" s="25">
        <f>SUMIF('r'!W$4:W$535,$V318,'r'!$D$4:$D$535)</f>
        <v>0</v>
      </c>
      <c r="AL318" s="25">
        <f>SUMIF('r'!X$4:X$535,$V318,'r'!$D$4:$D$535)</f>
        <v>0</v>
      </c>
      <c r="AM318" s="25"/>
      <c r="AN318" s="25"/>
      <c r="AO318" s="36"/>
    </row>
    <row r="319" spans="22:41" x14ac:dyDescent="0.2">
      <c r="V319" s="45">
        <f t="shared" si="99"/>
        <v>0</v>
      </c>
      <c r="W319" s="23">
        <f t="shared" si="93"/>
        <v>2</v>
      </c>
      <c r="X319" s="23">
        <f t="shared" si="94"/>
        <v>18</v>
      </c>
      <c r="Y319" s="24">
        <f t="shared" si="95"/>
        <v>16</v>
      </c>
      <c r="Z319" s="25">
        <f>SUMIF('r'!S$4:S$535,$V319,'r'!$C$4:$C$535)</f>
        <v>2</v>
      </c>
      <c r="AA319" s="25">
        <f>SUMIF('r'!T$4:T$535,$V319,'r'!$C$4:$C$535)</f>
        <v>0</v>
      </c>
      <c r="AB319" s="25">
        <f>SUMIF('r'!U$4:U$535,$V319,'r'!$C$4:$C$535)</f>
        <v>0</v>
      </c>
      <c r="AC319" s="25">
        <f>SUMIF('r'!V$4:V$535,$V319,'r'!$C$4:$C$535)</f>
        <v>0</v>
      </c>
      <c r="AD319" s="25">
        <f>SUMIF('r'!W$4:W$535,$V319,'r'!$C$4:$C$535)</f>
        <v>0</v>
      </c>
      <c r="AE319" s="25">
        <f>SUMIF('r'!X$4:X$535,$V319,'r'!$C$4:$C$535)</f>
        <v>0</v>
      </c>
      <c r="AF319" s="25">
        <f>SUMIF('r'!Y$4:Y$535,$V319,'r'!$C$4:$C$535)</f>
        <v>0</v>
      </c>
      <c r="AG319" s="25">
        <f>SUMIF('r'!S$4:S$535,$V319,'r'!$D$4:$D$535)</f>
        <v>18</v>
      </c>
      <c r="AH319" s="25">
        <f>SUMIF('r'!T$4:T$535,$V319,'r'!$D$4:$D$535)</f>
        <v>0</v>
      </c>
      <c r="AI319" s="25">
        <f>SUMIF('r'!U$4:U$535,$V319,'r'!$D$4:$D$535)</f>
        <v>0</v>
      </c>
      <c r="AJ319" s="25">
        <f>SUMIF('r'!V$4:V$535,$V319,'r'!$D$4:$D$535)</f>
        <v>0</v>
      </c>
      <c r="AK319" s="25">
        <f>SUMIF('r'!W$4:W$535,$V319,'r'!$D$4:$D$535)</f>
        <v>0</v>
      </c>
      <c r="AL319" s="25">
        <f>SUMIF('r'!X$4:X$535,$V319,'r'!$D$4:$D$535)</f>
        <v>0</v>
      </c>
      <c r="AM319" s="25"/>
      <c r="AN319" s="25"/>
      <c r="AO319" s="36"/>
    </row>
    <row r="320" spans="22:41" x14ac:dyDescent="0.2">
      <c r="V320" s="45">
        <f t="shared" si="99"/>
        <v>0</v>
      </c>
      <c r="W320" s="23">
        <f t="shared" si="93"/>
        <v>2</v>
      </c>
      <c r="X320" s="23">
        <f t="shared" si="94"/>
        <v>18</v>
      </c>
      <c r="Y320" s="24">
        <f t="shared" si="95"/>
        <v>16</v>
      </c>
      <c r="Z320" s="25">
        <f>SUMIF('r'!S$4:S$535,$V320,'r'!$C$4:$C$535)</f>
        <v>2</v>
      </c>
      <c r="AA320" s="25">
        <f>SUMIF('r'!T$4:T$535,$V320,'r'!$C$4:$C$535)</f>
        <v>0</v>
      </c>
      <c r="AB320" s="25">
        <f>SUMIF('r'!U$4:U$535,$V320,'r'!$C$4:$C$535)</f>
        <v>0</v>
      </c>
      <c r="AC320" s="25">
        <f>SUMIF('r'!V$4:V$535,$V320,'r'!$C$4:$C$535)</f>
        <v>0</v>
      </c>
      <c r="AD320" s="25">
        <f>SUMIF('r'!W$4:W$535,$V320,'r'!$C$4:$C$535)</f>
        <v>0</v>
      </c>
      <c r="AE320" s="25">
        <f>SUMIF('r'!X$4:X$535,$V320,'r'!$C$4:$C$535)</f>
        <v>0</v>
      </c>
      <c r="AF320" s="25">
        <f>SUMIF('r'!Y$4:Y$535,$V320,'r'!$C$4:$C$535)</f>
        <v>0</v>
      </c>
      <c r="AG320" s="25">
        <f>SUMIF('r'!S$4:S$535,$V320,'r'!$D$4:$D$535)</f>
        <v>18</v>
      </c>
      <c r="AH320" s="25">
        <f>SUMIF('r'!T$4:T$535,$V320,'r'!$D$4:$D$535)</f>
        <v>0</v>
      </c>
      <c r="AI320" s="25">
        <f>SUMIF('r'!U$4:U$535,$V320,'r'!$D$4:$D$535)</f>
        <v>0</v>
      </c>
      <c r="AJ320" s="25">
        <f>SUMIF('r'!V$4:V$535,$V320,'r'!$D$4:$D$535)</f>
        <v>0</v>
      </c>
      <c r="AK320" s="25">
        <f>SUMIF('r'!W$4:W$535,$V320,'r'!$D$4:$D$535)</f>
        <v>0</v>
      </c>
      <c r="AL320" s="25">
        <f>SUMIF('r'!X$4:X$535,$V320,'r'!$D$4:$D$535)</f>
        <v>0</v>
      </c>
      <c r="AM320" s="25"/>
      <c r="AN320" s="25"/>
      <c r="AO320" s="36"/>
    </row>
    <row r="321" spans="22:41" x14ac:dyDescent="0.2">
      <c r="V321" s="45">
        <f t="shared" si="99"/>
        <v>0</v>
      </c>
      <c r="W321" s="23">
        <f t="shared" si="93"/>
        <v>2</v>
      </c>
      <c r="X321" s="23">
        <f t="shared" si="94"/>
        <v>18</v>
      </c>
      <c r="Y321" s="24">
        <f t="shared" si="95"/>
        <v>16</v>
      </c>
      <c r="Z321" s="25">
        <f>SUMIF('r'!S$4:S$535,$V321,'r'!$C$4:$C$535)</f>
        <v>2</v>
      </c>
      <c r="AA321" s="25">
        <f>SUMIF('r'!T$4:T$535,$V321,'r'!$C$4:$C$535)</f>
        <v>0</v>
      </c>
      <c r="AB321" s="25">
        <f>SUMIF('r'!U$4:U$535,$V321,'r'!$C$4:$C$535)</f>
        <v>0</v>
      </c>
      <c r="AC321" s="25">
        <f>SUMIF('r'!V$4:V$535,$V321,'r'!$C$4:$C$535)</f>
        <v>0</v>
      </c>
      <c r="AD321" s="25">
        <f>SUMIF('r'!W$4:W$535,$V321,'r'!$C$4:$C$535)</f>
        <v>0</v>
      </c>
      <c r="AE321" s="25">
        <f>SUMIF('r'!X$4:X$535,$V321,'r'!$C$4:$C$535)</f>
        <v>0</v>
      </c>
      <c r="AF321" s="25">
        <f>SUMIF('r'!Y$4:Y$535,$V321,'r'!$C$4:$C$535)</f>
        <v>0</v>
      </c>
      <c r="AG321" s="25">
        <f>SUMIF('r'!S$4:S$535,$V321,'r'!$D$4:$D$535)</f>
        <v>18</v>
      </c>
      <c r="AH321" s="25">
        <f>SUMIF('r'!T$4:T$535,$V321,'r'!$D$4:$D$535)</f>
        <v>0</v>
      </c>
      <c r="AI321" s="25">
        <f>SUMIF('r'!U$4:U$535,$V321,'r'!$D$4:$D$535)</f>
        <v>0</v>
      </c>
      <c r="AJ321" s="25">
        <f>SUMIF('r'!V$4:V$535,$V321,'r'!$D$4:$D$535)</f>
        <v>0</v>
      </c>
      <c r="AK321" s="25">
        <f>SUMIF('r'!W$4:W$535,$V321,'r'!$D$4:$D$535)</f>
        <v>0</v>
      </c>
      <c r="AL321" s="25">
        <f>SUMIF('r'!X$4:X$535,$V321,'r'!$D$4:$D$535)</f>
        <v>0</v>
      </c>
      <c r="AM321" s="25"/>
      <c r="AN321" s="25"/>
      <c r="AO321" s="36"/>
    </row>
    <row r="322" spans="22:41" x14ac:dyDescent="0.2">
      <c r="V322" s="45">
        <f t="shared" si="99"/>
        <v>0</v>
      </c>
      <c r="W322" s="23">
        <f t="shared" si="93"/>
        <v>2</v>
      </c>
      <c r="X322" s="23">
        <f t="shared" si="94"/>
        <v>18</v>
      </c>
      <c r="Y322" s="24">
        <f t="shared" si="95"/>
        <v>16</v>
      </c>
      <c r="Z322" s="25">
        <f>SUMIF('r'!S$4:S$535,$V322,'r'!$C$4:$C$535)</f>
        <v>2</v>
      </c>
      <c r="AA322" s="25">
        <f>SUMIF('r'!T$4:T$535,$V322,'r'!$C$4:$C$535)</f>
        <v>0</v>
      </c>
      <c r="AB322" s="25">
        <f>SUMIF('r'!U$4:U$535,$V322,'r'!$C$4:$C$535)</f>
        <v>0</v>
      </c>
      <c r="AC322" s="25">
        <f>SUMIF('r'!V$4:V$535,$V322,'r'!$C$4:$C$535)</f>
        <v>0</v>
      </c>
      <c r="AD322" s="25">
        <f>SUMIF('r'!W$4:W$535,$V322,'r'!$C$4:$C$535)</f>
        <v>0</v>
      </c>
      <c r="AE322" s="25">
        <f>SUMIF('r'!X$4:X$535,$V322,'r'!$C$4:$C$535)</f>
        <v>0</v>
      </c>
      <c r="AF322" s="25">
        <f>SUMIF('r'!Y$4:Y$535,$V322,'r'!$C$4:$C$535)</f>
        <v>0</v>
      </c>
      <c r="AG322" s="25">
        <f>SUMIF('r'!S$4:S$535,$V322,'r'!$D$4:$D$535)</f>
        <v>18</v>
      </c>
      <c r="AH322" s="25">
        <f>SUMIF('r'!T$4:T$535,$V322,'r'!$D$4:$D$535)</f>
        <v>0</v>
      </c>
      <c r="AI322" s="25">
        <f>SUMIF('r'!U$4:U$535,$V322,'r'!$D$4:$D$535)</f>
        <v>0</v>
      </c>
      <c r="AJ322" s="25">
        <f>SUMIF('r'!V$4:V$535,$V322,'r'!$D$4:$D$535)</f>
        <v>0</v>
      </c>
      <c r="AK322" s="25">
        <f>SUMIF('r'!W$4:W$535,$V322,'r'!$D$4:$D$535)</f>
        <v>0</v>
      </c>
      <c r="AL322" s="25">
        <f>SUMIF('r'!X$4:X$535,$V322,'r'!$D$4:$D$535)</f>
        <v>0</v>
      </c>
      <c r="AM322" s="25"/>
      <c r="AN322" s="25"/>
      <c r="AO322" s="36"/>
    </row>
    <row r="323" spans="22:41" x14ac:dyDescent="0.2">
      <c r="V323" s="45">
        <f t="shared" si="99"/>
        <v>0</v>
      </c>
      <c r="W323" s="23">
        <f t="shared" si="93"/>
        <v>2</v>
      </c>
      <c r="X323" s="23">
        <f t="shared" si="94"/>
        <v>18</v>
      </c>
      <c r="Y323" s="24">
        <f t="shared" si="95"/>
        <v>16</v>
      </c>
      <c r="Z323" s="25">
        <f>SUMIF('r'!S$4:S$535,$V323,'r'!$C$4:$C$535)</f>
        <v>2</v>
      </c>
      <c r="AA323" s="25">
        <f>SUMIF('r'!T$4:T$535,$V323,'r'!$C$4:$C$535)</f>
        <v>0</v>
      </c>
      <c r="AB323" s="25">
        <f>SUMIF('r'!U$4:U$535,$V323,'r'!$C$4:$C$535)</f>
        <v>0</v>
      </c>
      <c r="AC323" s="25">
        <f>SUMIF('r'!V$4:V$535,$V323,'r'!$C$4:$C$535)</f>
        <v>0</v>
      </c>
      <c r="AD323" s="25">
        <f>SUMIF('r'!W$4:W$535,$V323,'r'!$C$4:$C$535)</f>
        <v>0</v>
      </c>
      <c r="AE323" s="25">
        <f>SUMIF('r'!X$4:X$535,$V323,'r'!$C$4:$C$535)</f>
        <v>0</v>
      </c>
      <c r="AF323" s="25">
        <f>SUMIF('r'!Y$4:Y$535,$V323,'r'!$C$4:$C$535)</f>
        <v>0</v>
      </c>
      <c r="AG323" s="25">
        <f>SUMIF('r'!S$4:S$535,$V323,'r'!$D$4:$D$535)</f>
        <v>18</v>
      </c>
      <c r="AH323" s="25">
        <f>SUMIF('r'!T$4:T$535,$V323,'r'!$D$4:$D$535)</f>
        <v>0</v>
      </c>
      <c r="AI323" s="25">
        <f>SUMIF('r'!U$4:U$535,$V323,'r'!$D$4:$D$535)</f>
        <v>0</v>
      </c>
      <c r="AJ323" s="25">
        <f>SUMIF('r'!V$4:V$535,$V323,'r'!$D$4:$D$535)</f>
        <v>0</v>
      </c>
      <c r="AK323" s="25">
        <f>SUMIF('r'!W$4:W$535,$V323,'r'!$D$4:$D$535)</f>
        <v>0</v>
      </c>
      <c r="AL323" s="25">
        <f>SUMIF('r'!X$4:X$535,$V323,'r'!$D$4:$D$535)</f>
        <v>0</v>
      </c>
      <c r="AM323" s="25"/>
      <c r="AN323" s="25"/>
      <c r="AO323" s="36"/>
    </row>
    <row r="324" spans="22:41" x14ac:dyDescent="0.2">
      <c r="V324" s="45">
        <f t="shared" si="99"/>
        <v>0</v>
      </c>
      <c r="W324" s="23">
        <f t="shared" si="93"/>
        <v>2</v>
      </c>
      <c r="X324" s="23">
        <f t="shared" si="94"/>
        <v>18</v>
      </c>
      <c r="Y324" s="24">
        <f t="shared" si="95"/>
        <v>16</v>
      </c>
      <c r="Z324" s="25">
        <f>SUMIF('r'!S$4:S$535,$V324,'r'!$C$4:$C$535)</f>
        <v>2</v>
      </c>
      <c r="AA324" s="25">
        <f>SUMIF('r'!T$4:T$535,$V324,'r'!$C$4:$C$535)</f>
        <v>0</v>
      </c>
      <c r="AB324" s="25">
        <f>SUMIF('r'!U$4:U$535,$V324,'r'!$C$4:$C$535)</f>
        <v>0</v>
      </c>
      <c r="AC324" s="25">
        <f>SUMIF('r'!V$4:V$535,$V324,'r'!$C$4:$C$535)</f>
        <v>0</v>
      </c>
      <c r="AD324" s="25">
        <f>SUMIF('r'!W$4:W$535,$V324,'r'!$C$4:$C$535)</f>
        <v>0</v>
      </c>
      <c r="AE324" s="25">
        <f>SUMIF('r'!X$4:X$535,$V324,'r'!$C$4:$C$535)</f>
        <v>0</v>
      </c>
      <c r="AF324" s="25">
        <f>SUMIF('r'!Y$4:Y$535,$V324,'r'!$C$4:$C$535)</f>
        <v>0</v>
      </c>
      <c r="AG324" s="25">
        <f>SUMIF('r'!S$4:S$535,$V324,'r'!$D$4:$D$535)</f>
        <v>18</v>
      </c>
      <c r="AH324" s="25">
        <f>SUMIF('r'!T$4:T$535,$V324,'r'!$D$4:$D$535)</f>
        <v>0</v>
      </c>
      <c r="AI324" s="25">
        <f>SUMIF('r'!U$4:U$535,$V324,'r'!$D$4:$D$535)</f>
        <v>0</v>
      </c>
      <c r="AJ324" s="25">
        <f>SUMIF('r'!V$4:V$535,$V324,'r'!$D$4:$D$535)</f>
        <v>0</v>
      </c>
      <c r="AK324" s="25">
        <f>SUMIF('r'!W$4:W$535,$V324,'r'!$D$4:$D$535)</f>
        <v>0</v>
      </c>
      <c r="AL324" s="25">
        <f>SUMIF('r'!X$4:X$535,$V324,'r'!$D$4:$D$535)</f>
        <v>0</v>
      </c>
      <c r="AM324" s="25"/>
      <c r="AN324" s="25"/>
      <c r="AO324" s="36"/>
    </row>
    <row r="325" spans="22:41" x14ac:dyDescent="0.2">
      <c r="V325" s="45">
        <f t="shared" si="99"/>
        <v>0</v>
      </c>
      <c r="W325" s="23">
        <f t="shared" si="93"/>
        <v>2</v>
      </c>
      <c r="X325" s="23">
        <f t="shared" si="94"/>
        <v>18</v>
      </c>
      <c r="Y325" s="24">
        <f t="shared" si="95"/>
        <v>16</v>
      </c>
      <c r="Z325" s="25">
        <f>SUMIF('r'!S$4:S$535,$V325,'r'!$C$4:$C$535)</f>
        <v>2</v>
      </c>
      <c r="AA325" s="25">
        <f>SUMIF('r'!T$4:T$535,$V325,'r'!$C$4:$C$535)</f>
        <v>0</v>
      </c>
      <c r="AB325" s="25">
        <f>SUMIF('r'!U$4:U$535,$V325,'r'!$C$4:$C$535)</f>
        <v>0</v>
      </c>
      <c r="AC325" s="25">
        <f>SUMIF('r'!V$4:V$535,$V325,'r'!$C$4:$C$535)</f>
        <v>0</v>
      </c>
      <c r="AD325" s="25">
        <f>SUMIF('r'!W$4:W$535,$V325,'r'!$C$4:$C$535)</f>
        <v>0</v>
      </c>
      <c r="AE325" s="25">
        <f>SUMIF('r'!X$4:X$535,$V325,'r'!$C$4:$C$535)</f>
        <v>0</v>
      </c>
      <c r="AF325" s="25">
        <f>SUMIF('r'!Y$4:Y$535,$V325,'r'!$C$4:$C$535)</f>
        <v>0</v>
      </c>
      <c r="AG325" s="25">
        <f>SUMIF('r'!S$4:S$535,$V325,'r'!$D$4:$D$535)</f>
        <v>18</v>
      </c>
      <c r="AH325" s="25">
        <f>SUMIF('r'!T$4:T$535,$V325,'r'!$D$4:$D$535)</f>
        <v>0</v>
      </c>
      <c r="AI325" s="25">
        <f>SUMIF('r'!U$4:U$535,$V325,'r'!$D$4:$D$535)</f>
        <v>0</v>
      </c>
      <c r="AJ325" s="25">
        <f>SUMIF('r'!V$4:V$535,$V325,'r'!$D$4:$D$535)</f>
        <v>0</v>
      </c>
      <c r="AK325" s="25">
        <f>SUMIF('r'!W$4:W$535,$V325,'r'!$D$4:$D$535)</f>
        <v>0</v>
      </c>
      <c r="AL325" s="25">
        <f>SUMIF('r'!X$4:X$535,$V325,'r'!$D$4:$D$535)</f>
        <v>0</v>
      </c>
      <c r="AM325" s="25"/>
      <c r="AN325" s="25"/>
      <c r="AO325" s="36"/>
    </row>
    <row r="326" spans="22:41" ht="13.5" thickBot="1" x14ac:dyDescent="0.25">
      <c r="V326" s="47">
        <f t="shared" si="99"/>
        <v>0</v>
      </c>
      <c r="W326" s="38">
        <f t="shared" si="93"/>
        <v>2</v>
      </c>
      <c r="X326" s="38">
        <f t="shared" si="94"/>
        <v>18</v>
      </c>
      <c r="Y326" s="39">
        <f t="shared" si="95"/>
        <v>16</v>
      </c>
      <c r="Z326" s="40">
        <f>SUMIF('r'!S$4:S$535,$V326,'r'!$C$4:$C$535)</f>
        <v>2</v>
      </c>
      <c r="AA326" s="40">
        <f>SUMIF('r'!T$4:T$535,$V326,'r'!$C$4:$C$535)</f>
        <v>0</v>
      </c>
      <c r="AB326" s="40">
        <f>SUMIF('r'!U$4:U$535,$V326,'r'!$C$4:$C$535)</f>
        <v>0</v>
      </c>
      <c r="AC326" s="40">
        <f>SUMIF('r'!V$4:V$535,$V326,'r'!$C$4:$C$535)</f>
        <v>0</v>
      </c>
      <c r="AD326" s="40">
        <f>SUMIF('r'!W$4:W$535,$V326,'r'!$C$4:$C$535)</f>
        <v>0</v>
      </c>
      <c r="AE326" s="40">
        <f>SUMIF('r'!X$4:X$535,$V326,'r'!$C$4:$C$535)</f>
        <v>0</v>
      </c>
      <c r="AF326" s="40">
        <f>SUMIF('r'!Y$4:Y$535,$V326,'r'!$C$4:$C$535)</f>
        <v>0</v>
      </c>
      <c r="AG326" s="40">
        <f>SUMIF('r'!S$4:S$535,$V326,'r'!$D$4:$D$535)</f>
        <v>18</v>
      </c>
      <c r="AH326" s="40">
        <f>SUMIF('r'!T$4:T$535,$V326,'r'!$D$4:$D$535)</f>
        <v>0</v>
      </c>
      <c r="AI326" s="40">
        <f>SUMIF('r'!U$4:U$535,$V326,'r'!$D$4:$D$535)</f>
        <v>0</v>
      </c>
      <c r="AJ326" s="40">
        <f>SUMIF('r'!V$4:V$535,$V326,'r'!$D$4:$D$535)</f>
        <v>0</v>
      </c>
      <c r="AK326" s="40">
        <f>SUMIF('r'!W$4:W$535,$V326,'r'!$D$4:$D$535)</f>
        <v>0</v>
      </c>
      <c r="AL326" s="40">
        <f>SUMIF('r'!X$4:X$535,$V326,'r'!$D$4:$D$535)</f>
        <v>0</v>
      </c>
      <c r="AM326" s="40"/>
      <c r="AN326" s="40"/>
      <c r="AO326" s="42"/>
    </row>
    <row r="327" spans="22:41" x14ac:dyDescent="0.2">
      <c r="V327" t="s">
        <v>3</v>
      </c>
      <c r="W327" s="54">
        <f t="shared" ref="W327:AL327" si="100">SUM(W207:W326)</f>
        <v>140</v>
      </c>
      <c r="X327" s="54">
        <f t="shared" si="100"/>
        <v>1260</v>
      </c>
      <c r="Y327" s="54">
        <f t="shared" si="100"/>
        <v>1120</v>
      </c>
      <c r="Z327" s="54">
        <f t="shared" si="100"/>
        <v>140</v>
      </c>
      <c r="AA327" s="54">
        <f t="shared" si="100"/>
        <v>0</v>
      </c>
      <c r="AB327" s="54">
        <f t="shared" si="100"/>
        <v>0</v>
      </c>
      <c r="AC327" s="54">
        <f t="shared" si="100"/>
        <v>0</v>
      </c>
      <c r="AD327" s="54">
        <f t="shared" si="100"/>
        <v>0</v>
      </c>
      <c r="AE327" s="54">
        <f t="shared" si="100"/>
        <v>0</v>
      </c>
      <c r="AF327" s="54">
        <f t="shared" si="100"/>
        <v>0</v>
      </c>
      <c r="AG327" s="54">
        <f t="shared" si="100"/>
        <v>1260</v>
      </c>
      <c r="AH327" s="54">
        <f t="shared" si="100"/>
        <v>0</v>
      </c>
      <c r="AI327" s="54">
        <f t="shared" si="100"/>
        <v>0</v>
      </c>
      <c r="AJ327" s="54">
        <f t="shared" si="100"/>
        <v>0</v>
      </c>
      <c r="AK327" s="54">
        <f t="shared" si="100"/>
        <v>0</v>
      </c>
      <c r="AL327" s="54">
        <f t="shared" si="100"/>
        <v>0</v>
      </c>
      <c r="AM327" s="54"/>
      <c r="AN327" s="54"/>
    </row>
  </sheetData>
  <sortState ref="Q3:V55">
    <sortCondition ref="V3:V55"/>
  </sortState>
  <pageMargins left="0.70866141732283472" right="0.70866141732283472" top="0.74803149606299213" bottom="0.74803149606299213" header="0.31496062992125984" footer="0.31496062992125984"/>
  <pageSetup paperSize="9" orientation="landscape" r:id="rId1"/>
  <colBreaks count="1" manualBreakCount="1">
    <brk id="16" max="1048575" man="1"/>
  </colBreaks>
  <ignoredErrors>
    <ignoredError sqref="S146:Z149 S145:T145 W145:Z145 S151:Z154 S150:T150 W150:Z150 S156:Z159 S155:T155 W155:Z155 S160:T160 W160:Z160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219"/>
  <sheetViews>
    <sheetView showZeros="0" zoomScaleNormal="100" workbookViewId="0">
      <pane ySplit="3" topLeftCell="A7" activePane="bottomLeft" state="frozen"/>
      <selection pane="bottomLeft" activeCell="B21" sqref="B21"/>
    </sheetView>
  </sheetViews>
  <sheetFormatPr defaultRowHeight="12.75" x14ac:dyDescent="0.2"/>
  <cols>
    <col min="1" max="1" width="7.7109375" style="124" bestFit="1" customWidth="1"/>
    <col min="2" max="2" width="11.140625" style="144" bestFit="1" customWidth="1"/>
    <col min="3" max="3" width="4.28515625" style="126" bestFit="1" customWidth="1"/>
    <col min="4" max="4" width="5.42578125" style="126" bestFit="1" customWidth="1"/>
    <col min="5" max="5" width="5.42578125" style="126" customWidth="1"/>
    <col min="6" max="6" width="6.5703125" style="127" customWidth="1"/>
    <col min="7" max="7" width="21.140625" style="127" bestFit="1" customWidth="1"/>
    <col min="8" max="8" width="15.85546875" style="128" bestFit="1" customWidth="1"/>
    <col min="9" max="9" width="15.140625" style="128" bestFit="1" customWidth="1"/>
    <col min="10" max="10" width="11.5703125" style="128" bestFit="1" customWidth="1"/>
    <col min="11" max="11" width="8.42578125" style="128" bestFit="1" customWidth="1"/>
    <col min="12" max="12" width="13.42578125" style="128" bestFit="1" customWidth="1"/>
    <col min="13" max="13" width="30.5703125" style="128" bestFit="1" customWidth="1"/>
    <col min="14" max="14" width="5.140625" style="15" customWidth="1"/>
    <col min="15" max="16" width="7.85546875" style="15" customWidth="1"/>
    <col min="17" max="17" width="8.5703125" style="15" bestFit="1" customWidth="1"/>
    <col min="18" max="18" width="8.5703125" style="15" customWidth="1"/>
    <col min="19" max="19" width="14.7109375" style="128" customWidth="1"/>
    <col min="20" max="20" width="8.7109375" style="128" customWidth="1"/>
    <col min="21" max="21" width="10.28515625" style="128" customWidth="1"/>
    <col min="22" max="23" width="5.28515625" style="128" bestFit="1" customWidth="1"/>
    <col min="24" max="24" width="4.28515625" style="128" customWidth="1"/>
    <col min="25" max="25" width="5.28515625" style="128" bestFit="1" customWidth="1"/>
    <col min="26" max="26" width="18" style="131" bestFit="1" customWidth="1"/>
    <col min="27" max="27" width="4.7109375" style="131" customWidth="1"/>
    <col min="28" max="28" width="5.140625" style="129" bestFit="1" customWidth="1"/>
    <col min="29" max="29" width="5.140625" style="129" customWidth="1"/>
    <col min="30" max="30" width="5.28515625" style="128" bestFit="1" customWidth="1"/>
    <col min="31" max="31" width="5.140625" style="128" customWidth="1"/>
    <col min="32" max="32" width="21.42578125" style="132" bestFit="1" customWidth="1"/>
    <col min="33" max="34" width="5.42578125" style="132" bestFit="1" customWidth="1"/>
    <col min="35" max="35" width="5.7109375" style="133" bestFit="1" customWidth="1"/>
    <col min="36" max="36" width="6.28515625" style="134" bestFit="1" customWidth="1"/>
    <col min="37" max="39" width="6.28515625" style="132" bestFit="1" customWidth="1"/>
    <col min="40" max="42" width="6.28515625" style="132" customWidth="1"/>
    <col min="43" max="43" width="5.5703125" style="135" bestFit="1" customWidth="1"/>
    <col min="44" max="47" width="5.5703125" style="132" bestFit="1" customWidth="1"/>
    <col min="48" max="48" width="6.28515625" style="132" bestFit="1" customWidth="1"/>
    <col min="49" max="49" width="5.5703125" style="132" bestFit="1" customWidth="1"/>
    <col min="50" max="50" width="15.140625" style="126" bestFit="1" customWidth="1"/>
    <col min="51" max="51" width="4.85546875" style="126" bestFit="1" customWidth="1"/>
    <col min="52" max="52" width="4.28515625" style="132" bestFit="1" customWidth="1"/>
    <col min="53" max="53" width="4.28515625" style="132" customWidth="1"/>
    <col min="54" max="54" width="4.28515625" style="132" bestFit="1" customWidth="1"/>
    <col min="55" max="55" width="3.7109375" style="132" customWidth="1"/>
    <col min="56" max="56" width="4.28515625" style="132" bestFit="1" customWidth="1"/>
    <col min="57" max="57" width="3.28515625" style="132" bestFit="1" customWidth="1"/>
    <col min="58" max="58" width="4.28515625" style="132" bestFit="1" customWidth="1"/>
    <col min="59" max="59" width="3.28515625" style="132" bestFit="1" customWidth="1"/>
    <col min="60" max="60" width="4.28515625" style="132" bestFit="1" customWidth="1"/>
    <col min="61" max="61" width="3.85546875" style="132" customWidth="1"/>
    <col min="62" max="62" width="4.28515625" style="132" bestFit="1" customWidth="1"/>
    <col min="63" max="63" width="4.7109375" style="132" customWidth="1"/>
    <col min="64" max="64" width="4.28515625" style="132" bestFit="1" customWidth="1"/>
    <col min="65" max="65" width="4.42578125" style="132" customWidth="1"/>
    <col min="66" max="66" width="4.28515625" style="132" bestFit="1" customWidth="1"/>
    <col min="67" max="67" width="3.7109375" style="132" customWidth="1"/>
    <col min="68" max="68" width="4.28515625" style="132" bestFit="1" customWidth="1"/>
    <col min="69" max="69" width="3.28515625" style="132" bestFit="1" customWidth="1"/>
    <col min="70" max="70" width="4.28515625" style="132" bestFit="1" customWidth="1"/>
    <col min="71" max="71" width="3.28515625" style="132" bestFit="1" customWidth="1"/>
    <col min="72" max="72" width="4.28515625" style="132" bestFit="1" customWidth="1"/>
    <col min="73" max="73" width="3.7109375" style="132" customWidth="1"/>
    <col min="74" max="74" width="4.28515625" style="132" bestFit="1" customWidth="1"/>
    <col min="75" max="75" width="3.28515625" style="132" bestFit="1" customWidth="1"/>
    <col min="76" max="76" width="4.28515625" style="132" bestFit="1" customWidth="1"/>
    <col min="77" max="77" width="4.140625" style="132" customWidth="1"/>
    <col min="78" max="78" width="4.28515625" style="132" bestFit="1" customWidth="1"/>
    <col min="79" max="79" width="3.28515625" style="132" bestFit="1" customWidth="1"/>
    <col min="80" max="80" width="4.28515625" style="132" bestFit="1" customWidth="1"/>
    <col min="81" max="81" width="4.42578125" style="132" customWidth="1"/>
    <col min="82" max="82" width="4.28515625" style="132" bestFit="1" customWidth="1"/>
    <col min="83" max="83" width="3.85546875" style="132" customWidth="1"/>
    <col min="84" max="84" width="4.28515625" style="132" bestFit="1" customWidth="1"/>
    <col min="85" max="85" width="3.28515625" style="132" bestFit="1" customWidth="1"/>
    <col min="86" max="86" width="4.28515625" style="132" bestFit="1" customWidth="1"/>
    <col min="87" max="87" width="5.140625" style="132" customWidth="1"/>
    <col min="88" max="88" width="4.28515625" style="132" bestFit="1" customWidth="1"/>
    <col min="89" max="89" width="3.28515625" style="132" bestFit="1" customWidth="1"/>
    <col min="90" max="90" width="4.28515625" style="132" bestFit="1" customWidth="1"/>
    <col min="91" max="91" width="4.28515625" style="132" customWidth="1"/>
    <col min="92" max="16384" width="9.140625" style="132"/>
  </cols>
  <sheetData>
    <row r="1" spans="1:51" x14ac:dyDescent="0.2">
      <c r="A1" s="124" t="s">
        <v>0</v>
      </c>
      <c r="B1" s="125" t="s">
        <v>1</v>
      </c>
      <c r="C1" s="126" t="s">
        <v>2</v>
      </c>
      <c r="D1" s="126" t="s">
        <v>3</v>
      </c>
      <c r="E1" s="126" t="s">
        <v>63</v>
      </c>
      <c r="F1" s="127" t="s">
        <v>5</v>
      </c>
      <c r="G1" s="127" t="s">
        <v>563</v>
      </c>
      <c r="H1" s="128" t="s">
        <v>7</v>
      </c>
      <c r="J1" s="128" t="s">
        <v>63</v>
      </c>
      <c r="K1" s="128" t="s">
        <v>63</v>
      </c>
      <c r="L1" s="190">
        <f>w!Z112</f>
        <v>0</v>
      </c>
      <c r="M1" s="190" t="s">
        <v>672</v>
      </c>
      <c r="N1" s="192" t="s">
        <v>170</v>
      </c>
      <c r="O1" s="192" t="s">
        <v>552</v>
      </c>
      <c r="P1" s="192" t="s">
        <v>561</v>
      </c>
      <c r="Q1" s="192" t="s">
        <v>626</v>
      </c>
      <c r="R1" s="192" t="s">
        <v>774</v>
      </c>
      <c r="S1" s="128" t="s">
        <v>640</v>
      </c>
      <c r="T1" s="130" t="s">
        <v>525</v>
      </c>
      <c r="U1" s="128">
        <v>2015</v>
      </c>
      <c r="V1" s="128">
        <v>396</v>
      </c>
      <c r="W1" s="126"/>
      <c r="Z1" s="128" t="s">
        <v>651</v>
      </c>
    </row>
    <row r="2" spans="1:51" ht="13.5" thickBot="1" x14ac:dyDescent="0.25">
      <c r="B2" s="125" t="s">
        <v>170</v>
      </c>
      <c r="H2" s="128" t="s">
        <v>554</v>
      </c>
      <c r="I2" s="128" t="s">
        <v>72</v>
      </c>
      <c r="J2" s="128" t="s">
        <v>172</v>
      </c>
      <c r="K2" s="128" t="s">
        <v>171</v>
      </c>
      <c r="L2" s="190">
        <f>w!Z113</f>
        <v>0</v>
      </c>
      <c r="M2" s="191" t="s">
        <v>673</v>
      </c>
      <c r="N2" s="190" t="s">
        <v>169</v>
      </c>
      <c r="O2" s="190" t="s">
        <v>553</v>
      </c>
      <c r="P2" s="190" t="s">
        <v>562</v>
      </c>
      <c r="Q2" s="190" t="s">
        <v>624</v>
      </c>
      <c r="R2" s="190" t="s">
        <v>775</v>
      </c>
      <c r="S2" s="128" t="s">
        <v>639</v>
      </c>
      <c r="T2" s="130" t="s">
        <v>526</v>
      </c>
      <c r="U2" s="128">
        <f>U1+1</f>
        <v>2016</v>
      </c>
      <c r="V2" s="128">
        <v>404</v>
      </c>
      <c r="W2" s="126"/>
      <c r="Z2" s="128" t="s">
        <v>652</v>
      </c>
    </row>
    <row r="3" spans="1:51" ht="13.5" thickBot="1" x14ac:dyDescent="0.25">
      <c r="A3" s="137">
        <f>C3-w!Z2</f>
        <v>0</v>
      </c>
      <c r="B3" s="138">
        <f ca="1">w!Y206</f>
        <v>0</v>
      </c>
      <c r="C3" s="126">
        <f>SUM(C4:C524)</f>
        <v>353</v>
      </c>
      <c r="D3" s="126">
        <f>SUM(D4:D524)</f>
        <v>1046</v>
      </c>
      <c r="E3" s="126">
        <f>SUM(E4:E524)</f>
        <v>693</v>
      </c>
      <c r="F3" s="139">
        <f>b!F1-D3</f>
        <v>0</v>
      </c>
      <c r="G3" s="139">
        <f>b!E1-C3</f>
        <v>0</v>
      </c>
      <c r="H3" s="140">
        <v>268</v>
      </c>
      <c r="I3" s="141">
        <f>H3-C3</f>
        <v>-85</v>
      </c>
      <c r="J3" s="126">
        <f ca="1">w!Y2</f>
        <v>187</v>
      </c>
      <c r="K3" s="128">
        <f ca="1">w!Y112</f>
        <v>0</v>
      </c>
      <c r="L3" s="128" t="s">
        <v>625</v>
      </c>
      <c r="M3" s="126" t="s">
        <v>53</v>
      </c>
      <c r="N3" s="15">
        <f>(SUM(N4:N897)/999)</f>
        <v>0</v>
      </c>
      <c r="O3" s="15">
        <f>SUM(O4:O897)</f>
        <v>0</v>
      </c>
      <c r="P3" s="15">
        <f ca="1">SUM(P4:P897)</f>
        <v>0</v>
      </c>
      <c r="Q3" s="15">
        <f>SUM(Q4:Q897)</f>
        <v>0</v>
      </c>
      <c r="R3" s="15">
        <f>SUM(R4:R897)</f>
        <v>0</v>
      </c>
      <c r="S3" s="3" t="s">
        <v>773</v>
      </c>
      <c r="T3" s="142">
        <f>(I3*100)/H3</f>
        <v>-31.71641791044776</v>
      </c>
      <c r="U3" s="128">
        <f>U2+1</f>
        <v>2017</v>
      </c>
      <c r="V3" s="140">
        <v>787</v>
      </c>
      <c r="W3" s="143">
        <f>V3-C3</f>
        <v>434</v>
      </c>
      <c r="X3" s="128">
        <v>166</v>
      </c>
      <c r="Y3" s="136">
        <f>X3-C3</f>
        <v>-187</v>
      </c>
      <c r="Z3" s="128" t="s">
        <v>653</v>
      </c>
    </row>
    <row r="4" spans="1:51" x14ac:dyDescent="0.2">
      <c r="A4" s="124" t="s">
        <v>522</v>
      </c>
      <c r="C4" s="132">
        <f>SUMIF(b!$A$3:'b'!$A$9660,$A4,b!$E$3:'b'!$E$9660)</f>
        <v>1</v>
      </c>
      <c r="D4" s="132">
        <f>SUMIF(b!$A$3:'b'!$A$9660,$A4,b!$F$3:'b'!$F$9660)</f>
        <v>1</v>
      </c>
      <c r="E4" s="132">
        <f t="shared" ref="E4" si="0">D4-C4</f>
        <v>0</v>
      </c>
      <c r="F4" s="128" t="str">
        <f>VLOOKUP(A4,b!$A$3:'b'!$B$4709,2,FALSE)</f>
        <v>AL</v>
      </c>
      <c r="G4" s="132" t="s">
        <v>77</v>
      </c>
      <c r="H4" s="132" t="s">
        <v>76</v>
      </c>
      <c r="M4" s="127"/>
      <c r="N4" s="15">
        <f>IF(E4&gt;0,(VLOOKUP(B4,w!$V$168:'w'!$Z$203,5,FALSE)),0)</f>
        <v>0</v>
      </c>
      <c r="O4" s="15" t="str">
        <f t="shared" ref="O4:O12" si="1">IF(E4=0,(IF(B4=0,"",999)),0)</f>
        <v/>
      </c>
      <c r="P4" s="15">
        <f>VLOOKUP(G4,w!$V$3:'w'!$AF$113,11,FALSE)</f>
        <v>0</v>
      </c>
      <c r="Q4" s="15">
        <f>VLOOKUP(F4,g!$D$2:'g'!$K$201,8,FALSE)</f>
        <v>0</v>
      </c>
      <c r="R4" s="15">
        <f t="shared" ref="R4:R67" si="2">IF(G4="next year",IF(C4&gt;0,1,0),0)</f>
        <v>0</v>
      </c>
      <c r="V4" s="132"/>
      <c r="W4" s="132"/>
      <c r="X4" s="132"/>
      <c r="AC4" s="134"/>
      <c r="AD4" s="144"/>
      <c r="AE4" s="132"/>
      <c r="AF4" s="127"/>
      <c r="AH4" s="127"/>
      <c r="AX4" s="144"/>
      <c r="AY4" s="144"/>
    </row>
    <row r="5" spans="1:51" x14ac:dyDescent="0.2">
      <c r="A5" s="124" t="s">
        <v>575</v>
      </c>
      <c r="C5" s="132">
        <f>SUMIF(b!$A$3:'b'!$A$9660,$A5,b!$E$3:'b'!$E$9660)</f>
        <v>3</v>
      </c>
      <c r="D5" s="132">
        <f>SUMIF(b!$A$3:'b'!$A$9660,$A5,b!$F$3:'b'!$F$9660)</f>
        <v>3</v>
      </c>
      <c r="E5" s="132">
        <f t="shared" ref="E5:E70" si="3">D5-C5</f>
        <v>0</v>
      </c>
      <c r="F5" s="128" t="str">
        <f>VLOOKUP(A5,b!$A$3:'b'!$B$4709,2,FALSE)</f>
        <v>GAL</v>
      </c>
      <c r="G5" s="132" t="s">
        <v>104</v>
      </c>
      <c r="H5" s="132" t="s">
        <v>180</v>
      </c>
      <c r="I5" s="145" t="s">
        <v>174</v>
      </c>
      <c r="J5" s="145"/>
      <c r="M5" s="127"/>
      <c r="N5" s="15">
        <f>IF(E5&gt;0,(VLOOKUP(B5,w!$V$168:'w'!$Z$203,5,FALSE)),0)</f>
        <v>0</v>
      </c>
      <c r="O5" s="15" t="str">
        <f t="shared" si="1"/>
        <v/>
      </c>
      <c r="P5" s="15">
        <f>VLOOKUP(G5,w!$V$3:'w'!$AF$113,11,FALSE)</f>
        <v>0</v>
      </c>
      <c r="Q5" s="15">
        <f>VLOOKUP(F5,g!$D$2:'g'!$K$201,8,FALSE)</f>
        <v>0</v>
      </c>
      <c r="R5" s="15">
        <f t="shared" si="2"/>
        <v>0</v>
      </c>
      <c r="S5" s="145"/>
      <c r="T5" s="132"/>
      <c r="U5" s="132"/>
      <c r="V5" s="132"/>
      <c r="W5" s="132"/>
      <c r="X5" s="132"/>
    </row>
    <row r="6" spans="1:51" x14ac:dyDescent="0.2">
      <c r="A6" s="124" t="s">
        <v>578</v>
      </c>
      <c r="B6" s="144">
        <v>43078</v>
      </c>
      <c r="C6" s="132">
        <f>SUMIF(b!$A$3:'b'!$A$9660,$A6,b!$E$3:'b'!$E$9660)</f>
        <v>10</v>
      </c>
      <c r="D6" s="132">
        <f>SUMIF(b!$A$3:'b'!$A$9660,$A6,b!$F$3:'b'!$F$9660)</f>
        <v>11</v>
      </c>
      <c r="E6" s="132">
        <f t="shared" si="3"/>
        <v>1</v>
      </c>
      <c r="F6" s="128" t="str">
        <f>VLOOKUP(A6,b!$A$3:'b'!$B$4709,2,FALSE)</f>
        <v>ML</v>
      </c>
      <c r="G6" s="71" t="s">
        <v>771</v>
      </c>
      <c r="H6" s="145" t="s">
        <v>77</v>
      </c>
      <c r="I6" s="132" t="s">
        <v>574</v>
      </c>
      <c r="J6" s="145"/>
      <c r="K6" s="132"/>
      <c r="M6" s="127"/>
      <c r="N6" s="15">
        <f>IF(E6&gt;0,(VLOOKUP(B6,w!$V$168:'w'!$Z$203,5,FALSE)),0)</f>
        <v>0</v>
      </c>
      <c r="O6" s="15">
        <f t="shared" si="1"/>
        <v>0</v>
      </c>
      <c r="P6" s="15">
        <f>VLOOKUP(G6,w!$V$3:'w'!$AF$113,11,FALSE)</f>
        <v>0</v>
      </c>
      <c r="Q6" s="15">
        <f>VLOOKUP(F6,g!$D$2:'g'!$K$201,8,FALSE)</f>
        <v>0</v>
      </c>
      <c r="R6" s="15">
        <f t="shared" si="2"/>
        <v>0</v>
      </c>
      <c r="S6" s="145"/>
      <c r="T6" s="132"/>
      <c r="U6" s="132"/>
      <c r="V6" s="132"/>
      <c r="W6" s="132"/>
      <c r="X6" s="132"/>
    </row>
    <row r="7" spans="1:51" x14ac:dyDescent="0.2">
      <c r="A7" s="124" t="s">
        <v>716</v>
      </c>
      <c r="B7" s="144">
        <v>43100</v>
      </c>
      <c r="C7" s="132">
        <f>SUMIF(b!$A$3:'b'!$A$9660,$A7,b!$E$3:'b'!$E$9660)</f>
        <v>3</v>
      </c>
      <c r="D7" s="132">
        <f>SUMIF(b!$A$3:'b'!$A$9660,$A7,b!$F$3:'b'!$F$9660)</f>
        <v>5</v>
      </c>
      <c r="E7" s="132">
        <f t="shared" si="3"/>
        <v>2</v>
      </c>
      <c r="F7" s="128" t="str">
        <f>VLOOKUP(A7,b!$A$3:'b'!$B$4709,2,FALSE)</f>
        <v>ML</v>
      </c>
      <c r="G7" s="145" t="s">
        <v>77</v>
      </c>
      <c r="H7" s="132"/>
      <c r="M7" s="127"/>
      <c r="N7" s="15">
        <f>IF(E7&gt;0,(VLOOKUP(B7,w!$V$168:'w'!$Z$203,5,FALSE)),0)</f>
        <v>0</v>
      </c>
      <c r="O7" s="15">
        <f t="shared" si="1"/>
        <v>0</v>
      </c>
      <c r="P7" s="15">
        <f>VLOOKUP(G7,w!$V$3:'w'!$AF$113,11,FALSE)</f>
        <v>0</v>
      </c>
      <c r="Q7" s="15">
        <f>VLOOKUP(F7,g!$D$2:'g'!$K$201,8,FALSE)</f>
        <v>0</v>
      </c>
      <c r="R7" s="15">
        <f t="shared" si="2"/>
        <v>0</v>
      </c>
      <c r="S7" s="145"/>
      <c r="T7" s="132"/>
      <c r="U7" s="132"/>
      <c r="V7" s="132"/>
      <c r="W7" s="132"/>
      <c r="X7" s="132"/>
    </row>
    <row r="8" spans="1:51" x14ac:dyDescent="0.2">
      <c r="A8" s="124" t="s">
        <v>643</v>
      </c>
      <c r="C8" s="132">
        <f>SUMIF(b!$A$3:'b'!$A$9660,$A8,b!$E$3:'b'!$E$9660)</f>
        <v>1</v>
      </c>
      <c r="D8" s="132">
        <f>SUMIF(b!$A$3:'b'!$A$9660,$A8,b!$F$3:'b'!$F$9660)</f>
        <v>1</v>
      </c>
      <c r="E8" s="132">
        <f t="shared" si="3"/>
        <v>0</v>
      </c>
      <c r="F8" s="128" t="str">
        <f>VLOOKUP(A8,b!$A$3:'b'!$B$4709,2,FALSE)</f>
        <v>ML</v>
      </c>
      <c r="G8" s="2" t="s">
        <v>175</v>
      </c>
      <c r="H8" s="132"/>
      <c r="M8" s="127"/>
      <c r="N8" s="15">
        <f>IF(E8&gt;0,(VLOOKUP(B8,w!$V$168:'w'!$Z$203,5,FALSE)),0)</f>
        <v>0</v>
      </c>
      <c r="O8" s="15" t="str">
        <f t="shared" si="1"/>
        <v/>
      </c>
      <c r="P8" s="15">
        <f>VLOOKUP(G8,w!$V$3:'w'!$AF$113,11,FALSE)</f>
        <v>0</v>
      </c>
      <c r="Q8" s="15">
        <f>VLOOKUP(F8,g!$D$2:'g'!$K$201,8,FALSE)</f>
        <v>0</v>
      </c>
      <c r="R8" s="15">
        <f t="shared" si="2"/>
        <v>0</v>
      </c>
      <c r="U8" s="132"/>
      <c r="V8" s="132"/>
    </row>
    <row r="9" spans="1:51" x14ac:dyDescent="0.2">
      <c r="A9" s="124" t="s">
        <v>577</v>
      </c>
      <c r="B9" s="144">
        <v>43050</v>
      </c>
      <c r="C9" s="132">
        <f>SUMIF(b!$A$3:'b'!$A$9660,$A9,b!$E$3:'b'!$E$9660)</f>
        <v>34</v>
      </c>
      <c r="D9" s="132">
        <f>SUMIF(b!$A$3:'b'!$A$9660,$A9,b!$F$3:'b'!$F$9660)</f>
        <v>36</v>
      </c>
      <c r="E9" s="132">
        <f t="shared" si="3"/>
        <v>2</v>
      </c>
      <c r="F9" s="128" t="str">
        <f>VLOOKUP(A9,b!$A$3:'b'!$B$4709,2,FALSE)</f>
        <v>RTP</v>
      </c>
      <c r="G9" s="145" t="s">
        <v>506</v>
      </c>
      <c r="M9" s="127"/>
      <c r="N9" s="15">
        <f>IF(E9&gt;0,(VLOOKUP(B9,w!$V$168:'w'!$Z$203,5,FALSE)),0)</f>
        <v>0</v>
      </c>
      <c r="O9" s="15">
        <f t="shared" si="1"/>
        <v>0</v>
      </c>
      <c r="P9" s="15">
        <f>VLOOKUP(G9,w!$V$3:'w'!$AF$113,11,FALSE)</f>
        <v>0</v>
      </c>
      <c r="Q9" s="15">
        <f>VLOOKUP(F9,g!$D$2:'g'!$K$201,8,FALSE)</f>
        <v>0</v>
      </c>
      <c r="R9" s="15">
        <f t="shared" si="2"/>
        <v>0</v>
      </c>
      <c r="S9" s="145"/>
      <c r="T9" s="132"/>
      <c r="U9" s="132"/>
      <c r="V9" s="132"/>
      <c r="W9" s="132"/>
      <c r="X9" s="132"/>
    </row>
    <row r="10" spans="1:51" x14ac:dyDescent="0.2">
      <c r="A10" s="124" t="s">
        <v>32</v>
      </c>
      <c r="C10" s="132">
        <f>SUMIF(b!$A$3:'b'!$A$9660,$A10,b!$E$3:'b'!$E$9660)</f>
        <v>4</v>
      </c>
      <c r="D10" s="132">
        <f>SUMIF(b!$A$3:'b'!$A$9660,$A10,b!$F$3:'b'!$F$9660)</f>
        <v>4</v>
      </c>
      <c r="E10" s="132">
        <f t="shared" si="3"/>
        <v>0</v>
      </c>
      <c r="F10" s="128" t="str">
        <f>VLOOKUP(A10,b!$A$3:'b'!$B$4709,2,FALSE)</f>
        <v>AL</v>
      </c>
      <c r="G10" s="145" t="s">
        <v>79</v>
      </c>
      <c r="H10" s="145" t="s">
        <v>540</v>
      </c>
      <c r="M10" s="127"/>
      <c r="N10" s="15">
        <f>IF(E10&gt;0,(VLOOKUP(B10,w!$V$168:'w'!$Z$203,5,FALSE)),0)</f>
        <v>0</v>
      </c>
      <c r="O10" s="15" t="str">
        <f t="shared" ref="O10" si="4">IF(E10=0,(IF(B10=0,"",999)),0)</f>
        <v/>
      </c>
      <c r="P10" s="15">
        <f>VLOOKUP(G10,w!$V$3:'w'!$AF$113,11,FALSE)</f>
        <v>0</v>
      </c>
      <c r="Q10" s="15">
        <f>VLOOKUP(F10,g!$D$2:'g'!$K$201,8,FALSE)</f>
        <v>0</v>
      </c>
      <c r="R10" s="15">
        <f t="shared" si="2"/>
        <v>0</v>
      </c>
      <c r="S10" s="145"/>
      <c r="T10" s="132"/>
      <c r="U10" s="132"/>
      <c r="V10" s="132"/>
      <c r="W10" s="132"/>
      <c r="X10" s="132"/>
    </row>
    <row r="11" spans="1:51" x14ac:dyDescent="0.2">
      <c r="A11" s="124">
        <v>21</v>
      </c>
      <c r="C11" s="132">
        <f>SUMIF(b!$A$3:'b'!$A$9660,$A11,b!$E$3:'b'!$E$9660)</f>
        <v>1</v>
      </c>
      <c r="D11" s="132">
        <f>SUMIF(b!$A$3:'b'!$A$9660,$A11,b!$F$3:'b'!$F$9660)</f>
        <v>1</v>
      </c>
      <c r="E11" s="132">
        <f t="shared" si="3"/>
        <v>0</v>
      </c>
      <c r="F11" s="128" t="str">
        <f>VLOOKUP(A11,b!$A$3:'b'!$B$4709,2,FALSE)</f>
        <v>GAL</v>
      </c>
      <c r="G11" s="127" t="s">
        <v>557</v>
      </c>
      <c r="H11" s="128" t="s">
        <v>11</v>
      </c>
      <c r="L11" s="147"/>
      <c r="M11" s="127"/>
      <c r="N11" s="15">
        <f>IF(E11&gt;0,(VLOOKUP(B11,w!$V$168:'w'!$Z$203,5,FALSE)),0)</f>
        <v>0</v>
      </c>
      <c r="O11" s="15" t="str">
        <f t="shared" si="1"/>
        <v/>
      </c>
      <c r="P11" s="15">
        <f>VLOOKUP(G11,w!$V$3:'w'!$AF$113,11,FALSE)</f>
        <v>0</v>
      </c>
      <c r="Q11" s="15">
        <f>VLOOKUP(F11,g!$D$2:'g'!$K$201,8,FALSE)</f>
        <v>0</v>
      </c>
      <c r="R11" s="15">
        <f t="shared" si="2"/>
        <v>0</v>
      </c>
    </row>
    <row r="12" spans="1:51" x14ac:dyDescent="0.2">
      <c r="A12" s="124">
        <v>25</v>
      </c>
      <c r="B12" s="144">
        <v>43100</v>
      </c>
      <c r="C12" s="132">
        <f>SUMIF(b!$A$3:'b'!$A$9660,$A12,b!$E$3:'b'!$E$9660)</f>
        <v>0</v>
      </c>
      <c r="D12" s="132">
        <f>SUMIF(b!$A$3:'b'!$A$9660,$A12,b!$F$3:'b'!$F$9660)</f>
        <v>2</v>
      </c>
      <c r="E12" s="132">
        <f t="shared" si="3"/>
        <v>2</v>
      </c>
      <c r="F12" s="128" t="str">
        <f>VLOOKUP(A12,b!$A$3:'b'!$B$4709,2,FALSE)</f>
        <v>TT</v>
      </c>
      <c r="G12" s="145" t="s">
        <v>557</v>
      </c>
      <c r="H12" s="128" t="s">
        <v>88</v>
      </c>
      <c r="I12" s="127" t="s">
        <v>10</v>
      </c>
      <c r="L12" s="147"/>
      <c r="M12" s="127"/>
      <c r="N12" s="15">
        <f>IF(E12&gt;0,(VLOOKUP(B12,w!$V$168:'w'!$Z$203,5,FALSE)),0)</f>
        <v>0</v>
      </c>
      <c r="O12" s="15">
        <f t="shared" si="1"/>
        <v>0</v>
      </c>
      <c r="P12" s="15">
        <f>VLOOKUP(G12,w!$V$3:'w'!$AF$113,11,FALSE)</f>
        <v>0</v>
      </c>
      <c r="Q12" s="15">
        <f>VLOOKUP(F12,g!$D$2:'g'!$K$201,8,FALSE)</f>
        <v>0</v>
      </c>
      <c r="R12" s="15">
        <f t="shared" si="2"/>
        <v>0</v>
      </c>
      <c r="S12" s="145"/>
      <c r="U12" s="127"/>
    </row>
    <row r="13" spans="1:51" x14ac:dyDescent="0.2">
      <c r="A13" s="124" t="s">
        <v>59</v>
      </c>
      <c r="C13" s="132">
        <f>SUMIF(b!$A$3:'b'!$A$9660,$A13,b!$E$3:'b'!$E$9660)</f>
        <v>1</v>
      </c>
      <c r="D13" s="132">
        <f>SUMIF(b!$A$3:'b'!$A$9660,$A13,b!$F$3:'b'!$F$9660)</f>
        <v>1</v>
      </c>
      <c r="E13" s="132">
        <f t="shared" si="3"/>
        <v>0</v>
      </c>
      <c r="F13" s="128" t="str">
        <f>VLOOKUP(A13,b!$A$3:'b'!$B$4709,2,FALSE)</f>
        <v>CTP</v>
      </c>
      <c r="G13" s="127" t="s">
        <v>557</v>
      </c>
      <c r="H13" s="128" t="s">
        <v>84</v>
      </c>
      <c r="J13" s="127"/>
      <c r="K13" s="127"/>
      <c r="L13" s="127"/>
      <c r="M13" s="127"/>
      <c r="N13" s="15">
        <f>IF(E13&gt;0,(VLOOKUP(B13,w!$V$168:'w'!$Z$203,5,FALSE)),0)</f>
        <v>0</v>
      </c>
      <c r="O13" s="15" t="str">
        <f>IF(E13=0,(IF(B13=0,"",1)),0)</f>
        <v/>
      </c>
      <c r="P13" s="15">
        <f>VLOOKUP(G13,w!$V$3:'w'!$AF$113,11,FALSE)</f>
        <v>0</v>
      </c>
      <c r="Q13" s="15">
        <f>VLOOKUP(F13,g!$D$2:'g'!$K$201,8,FALSE)</f>
        <v>0</v>
      </c>
      <c r="R13" s="15">
        <f t="shared" si="2"/>
        <v>0</v>
      </c>
    </row>
    <row r="14" spans="1:51" x14ac:dyDescent="0.2">
      <c r="A14" s="186" t="s">
        <v>760</v>
      </c>
      <c r="B14" s="144">
        <v>43274</v>
      </c>
      <c r="C14" s="132">
        <f>SUMIF(b!$A$3:'b'!$A$9660,$A14,b!$E$3:'b'!$E$9660)</f>
        <v>0</v>
      </c>
      <c r="D14" s="132">
        <f>SUMIF(b!$A$3:'b'!$A$9660,$A14,b!$F$3:'b'!$F$9660)</f>
        <v>23</v>
      </c>
      <c r="E14" s="132">
        <f t="shared" si="3"/>
        <v>23</v>
      </c>
      <c r="F14" s="128" t="str">
        <f>VLOOKUP(A14,b!$A$3:'b'!$B$4709,2,FALSE)</f>
        <v>ML</v>
      </c>
      <c r="G14" s="127" t="s">
        <v>109</v>
      </c>
      <c r="I14" s="127"/>
      <c r="J14" s="127"/>
      <c r="K14" s="127"/>
      <c r="L14" s="127"/>
      <c r="M14" s="127"/>
      <c r="N14" s="15">
        <f>IF(E14&gt;0,(VLOOKUP(B14,w!$V$168:'w'!$Z$203,5,FALSE)),0)</f>
        <v>0</v>
      </c>
      <c r="O14" s="15">
        <f t="shared" ref="O14" si="5">IF(E14=0,(IF(B14=0,"",1)),0)</f>
        <v>0</v>
      </c>
      <c r="P14" s="15">
        <f ca="1">VLOOKUP(G14,w!$V$3:'w'!$AF$113,11,FALSE)</f>
        <v>0</v>
      </c>
      <c r="Q14" s="15">
        <f>VLOOKUP(F14,g!$D$2:'g'!$K$201,8,FALSE)</f>
        <v>0</v>
      </c>
      <c r="R14" s="15">
        <f t="shared" si="2"/>
        <v>0</v>
      </c>
      <c r="T14" s="145"/>
    </row>
    <row r="15" spans="1:51" x14ac:dyDescent="0.2">
      <c r="A15" s="124" t="s">
        <v>688</v>
      </c>
      <c r="B15" s="144">
        <v>43141</v>
      </c>
      <c r="C15" s="132">
        <f>SUMIF(b!$A$3:'b'!$A$9660,$A15,b!$E$3:'b'!$E$9660)</f>
        <v>0</v>
      </c>
      <c r="D15" s="132">
        <f>SUMIF(b!$A$3:'b'!$A$9660,$A15,b!$F$3:'b'!$F$9660)</f>
        <v>37</v>
      </c>
      <c r="E15" s="132">
        <f t="shared" si="3"/>
        <v>37</v>
      </c>
      <c r="F15" s="128" t="str">
        <f>VLOOKUP(A15,b!$A$3:'b'!$B$4709,2,FALSE)</f>
        <v>GAL</v>
      </c>
      <c r="G15" s="127" t="s">
        <v>109</v>
      </c>
      <c r="I15" s="127"/>
      <c r="J15" s="127"/>
      <c r="K15" s="127"/>
      <c r="L15" s="127"/>
      <c r="M15" s="127"/>
      <c r="N15" s="15">
        <f>IF(E15&gt;0,(VLOOKUP(B15,w!$V$168:'w'!$Z$203,5,FALSE)),0)</f>
        <v>0</v>
      </c>
      <c r="O15" s="15">
        <f t="shared" ref="O15:O83" si="6">IF(E15=0,(IF(B15=0,"",1)),0)</f>
        <v>0</v>
      </c>
      <c r="P15" s="15">
        <f ca="1">VLOOKUP(G15,w!$V$3:'w'!$AF$113,11,FALSE)</f>
        <v>0</v>
      </c>
      <c r="Q15" s="15">
        <f>VLOOKUP(F15,g!$D$2:'g'!$K$201,8,FALSE)</f>
        <v>0</v>
      </c>
      <c r="R15" s="15">
        <f t="shared" si="2"/>
        <v>0</v>
      </c>
      <c r="T15" s="145"/>
    </row>
    <row r="16" spans="1:51" x14ac:dyDescent="0.2">
      <c r="A16" s="124" t="s">
        <v>676</v>
      </c>
      <c r="C16" s="132">
        <f>SUMIF(b!$A$3:'b'!$A$9660,$A16,b!$E$3:'b'!$E$9660)</f>
        <v>2</v>
      </c>
      <c r="D16" s="132">
        <f>SUMIF(b!$A$3:'b'!$A$9660,$A16,b!$F$3:'b'!$F$9660)</f>
        <v>2</v>
      </c>
      <c r="E16" s="132">
        <f t="shared" si="3"/>
        <v>0</v>
      </c>
      <c r="F16" s="128" t="str">
        <f>VLOOKUP(A16,b!$A$3:'b'!$B$4709,2,FALSE)</f>
        <v>GAL</v>
      </c>
      <c r="G16" s="128" t="s">
        <v>175</v>
      </c>
      <c r="H16" s="145" t="s">
        <v>79</v>
      </c>
      <c r="I16" s="145"/>
      <c r="M16" s="127"/>
      <c r="N16" s="15">
        <f>IF(E16&gt;0,(VLOOKUP(B16,w!$V$168:'w'!$Z$203,5,FALSE)),0)</f>
        <v>0</v>
      </c>
      <c r="O16" s="15" t="str">
        <f t="shared" si="6"/>
        <v/>
      </c>
      <c r="P16" s="15">
        <f>VLOOKUP(G16,w!$V$3:'w'!$AF$113,11,FALSE)</f>
        <v>0</v>
      </c>
      <c r="Q16" s="15">
        <f>VLOOKUP(F16,g!$D$2:'g'!$K$201,8,FALSE)</f>
        <v>0</v>
      </c>
      <c r="R16" s="15">
        <f t="shared" si="2"/>
        <v>0</v>
      </c>
      <c r="T16" s="145"/>
      <c r="U16" s="132"/>
      <c r="V16" s="132"/>
    </row>
    <row r="17" spans="1:24" x14ac:dyDescent="0.2">
      <c r="A17" s="186" t="s">
        <v>752</v>
      </c>
      <c r="C17" s="132">
        <f>SUMIF(b!$A$3:'b'!$A$9660,$A17,b!$E$3:'b'!$E$9660)</f>
        <v>1</v>
      </c>
      <c r="D17" s="132">
        <f>SUMIF(b!$A$3:'b'!$A$9660,$A17,b!$F$3:'b'!$F$9660)</f>
        <v>1</v>
      </c>
      <c r="E17" s="132">
        <f t="shared" si="3"/>
        <v>0</v>
      </c>
      <c r="F17" s="128" t="str">
        <f>VLOOKUP(A17,b!$A$3:'b'!$B$4709,2,FALSE)</f>
        <v>GAL</v>
      </c>
      <c r="G17" s="132" t="s">
        <v>75</v>
      </c>
      <c r="H17" s="187" t="s">
        <v>79</v>
      </c>
      <c r="I17" s="3"/>
      <c r="J17" s="127"/>
      <c r="K17" s="127"/>
      <c r="L17" s="127"/>
      <c r="M17" s="127"/>
      <c r="N17" s="15">
        <f>IF(E17&gt;0,(VLOOKUP(B17,w!$V$168:'w'!$Z$203,5,FALSE)),0)</f>
        <v>0</v>
      </c>
      <c r="O17" s="15" t="str">
        <f t="shared" ref="O17" si="7">IF(E17=0,(IF(B17=0,"",1)),0)</f>
        <v/>
      </c>
      <c r="P17" s="15">
        <f>VLOOKUP(G17,w!$V$3:'w'!$AF$113,11,FALSE)</f>
        <v>0</v>
      </c>
      <c r="Q17" s="15">
        <f>VLOOKUP(F17,g!$D$2:'g'!$K$201,8,FALSE)</f>
        <v>0</v>
      </c>
      <c r="R17" s="15">
        <f t="shared" si="2"/>
        <v>0</v>
      </c>
    </row>
    <row r="18" spans="1:24" x14ac:dyDescent="0.2">
      <c r="A18" s="124" t="s">
        <v>706</v>
      </c>
      <c r="C18" s="132">
        <f>SUMIF(b!$A$3:'b'!$A$9660,$A18,b!$E$3:'b'!$E$9660)</f>
        <v>2</v>
      </c>
      <c r="D18" s="132">
        <f>SUMIF(b!$A$3:'b'!$A$9660,$A18,b!$F$3:'b'!$F$9660)</f>
        <v>2</v>
      </c>
      <c r="E18" s="132">
        <f t="shared" si="3"/>
        <v>0</v>
      </c>
      <c r="F18" s="128" t="str">
        <f>VLOOKUP(A18,b!$A$3:'b'!$B$4709,2,FALSE)</f>
        <v>GAL</v>
      </c>
      <c r="G18" s="132" t="s">
        <v>75</v>
      </c>
      <c r="H18" s="148" t="s">
        <v>88</v>
      </c>
      <c r="I18" s="127"/>
      <c r="J18" s="127"/>
      <c r="K18" s="127"/>
      <c r="L18" s="127"/>
      <c r="M18" s="127"/>
      <c r="N18" s="15">
        <f>IF(E18&gt;0,(VLOOKUP(B18,w!$V$168:'w'!$Z$203,5,FALSE)),0)</f>
        <v>0</v>
      </c>
      <c r="O18" s="15" t="str">
        <f t="shared" si="6"/>
        <v/>
      </c>
      <c r="P18" s="15">
        <f>VLOOKUP(G18,w!$V$3:'w'!$AF$113,11,FALSE)</f>
        <v>0</v>
      </c>
      <c r="Q18" s="15">
        <f>VLOOKUP(F18,g!$D$2:'g'!$K$201,8,FALSE)</f>
        <v>0</v>
      </c>
      <c r="R18" s="15">
        <f t="shared" si="2"/>
        <v>0</v>
      </c>
    </row>
    <row r="19" spans="1:24" x14ac:dyDescent="0.2">
      <c r="A19" s="124" t="s">
        <v>614</v>
      </c>
      <c r="C19" s="132">
        <f>SUMIF(b!$A$3:'b'!$A$9660,$A19,b!$E$3:'b'!$E$9660)</f>
        <v>3</v>
      </c>
      <c r="D19" s="132">
        <f>SUMIF(b!$A$3:'b'!$A$9660,$A19,b!$F$3:'b'!$F$9660)</f>
        <v>3</v>
      </c>
      <c r="E19" s="132">
        <f t="shared" si="3"/>
        <v>0</v>
      </c>
      <c r="F19" s="128" t="str">
        <f>VLOOKUP(A19,b!$A$3:'b'!$B$4709,2,FALSE)</f>
        <v>GAL</v>
      </c>
      <c r="G19" s="132" t="s">
        <v>88</v>
      </c>
      <c r="H19" s="148"/>
      <c r="I19" s="127"/>
      <c r="J19" s="127"/>
      <c r="K19" s="127"/>
      <c r="L19" s="127"/>
      <c r="M19" s="127"/>
      <c r="N19" s="15">
        <v>0</v>
      </c>
      <c r="O19" s="15" t="s">
        <v>750</v>
      </c>
      <c r="P19" s="15">
        <v>0</v>
      </c>
      <c r="Q19" s="15">
        <v>0</v>
      </c>
      <c r="R19" s="15">
        <f t="shared" si="2"/>
        <v>0</v>
      </c>
    </row>
    <row r="20" spans="1:24" x14ac:dyDescent="0.2">
      <c r="A20" s="124" t="s">
        <v>738</v>
      </c>
      <c r="B20" s="144">
        <v>43253</v>
      </c>
      <c r="C20" s="132">
        <f>SUMIF(b!$A$3:'b'!$A$9660,$A20,b!$E$3:'b'!$E$9660)</f>
        <v>0</v>
      </c>
      <c r="D20" s="132">
        <f>SUMIF(b!$A$3:'b'!$A$9660,$A20,b!$F$3:'b'!$F$9660)</f>
        <v>22</v>
      </c>
      <c r="E20" s="132">
        <f t="shared" si="3"/>
        <v>22</v>
      </c>
      <c r="F20" s="128" t="str">
        <f>VLOOKUP(A20,b!$A$3:'b'!$B$4709,2,FALSE)</f>
        <v>GAL</v>
      </c>
      <c r="G20" s="127" t="s">
        <v>109</v>
      </c>
      <c r="M20" s="127"/>
      <c r="N20" s="15">
        <f>IF(E20&gt;0,(VLOOKUP(B20,w!$V$168:'w'!$Z$203,5,FALSE)),0)</f>
        <v>0</v>
      </c>
      <c r="O20" s="15">
        <f t="shared" si="6"/>
        <v>0</v>
      </c>
      <c r="P20" s="15">
        <f ca="1">VLOOKUP(G20,w!$V$3:'w'!$AF$113,11,FALSE)</f>
        <v>0</v>
      </c>
      <c r="Q20" s="15">
        <f>VLOOKUP(F20,g!$D$2:'g'!$K$201,8,FALSE)</f>
        <v>0</v>
      </c>
      <c r="R20" s="15">
        <f t="shared" si="2"/>
        <v>0</v>
      </c>
      <c r="T20" s="145"/>
    </row>
    <row r="21" spans="1:24" x14ac:dyDescent="0.2">
      <c r="A21" s="124" t="s">
        <v>620</v>
      </c>
      <c r="C21" s="132">
        <f>SUMIF(b!$A$3:'b'!$A$9660,$A21,b!$E$3:'b'!$E$9660)</f>
        <v>22</v>
      </c>
      <c r="D21" s="132">
        <f>SUMIF(b!$A$3:'b'!$A$9660,$A21,b!$F$3:'b'!$F$9660)</f>
        <v>22</v>
      </c>
      <c r="E21" s="132">
        <f t="shared" si="3"/>
        <v>0</v>
      </c>
      <c r="F21" s="128" t="str">
        <f>VLOOKUP(A21,b!$A$3:'b'!$B$4709,2,FALSE)</f>
        <v>TLN</v>
      </c>
      <c r="G21" s="127" t="s">
        <v>75</v>
      </c>
      <c r="I21" s="127"/>
      <c r="J21" s="127"/>
      <c r="K21" s="127"/>
      <c r="L21" s="127"/>
      <c r="M21" s="127"/>
      <c r="N21" s="15">
        <f>IF(E21&gt;0,(VLOOKUP(B21,w!$V$168:'w'!$Z$203,5,FALSE)),0)</f>
        <v>0</v>
      </c>
      <c r="O21" s="15" t="str">
        <f t="shared" si="6"/>
        <v/>
      </c>
      <c r="P21" s="15">
        <f>VLOOKUP(G21,w!$V$3:'w'!$AF$113,11,FALSE)</f>
        <v>0</v>
      </c>
      <c r="Q21" s="15">
        <f>VLOOKUP(F21,g!$D$2:'g'!$K$201,8,FALSE)</f>
        <v>0</v>
      </c>
      <c r="R21" s="15">
        <f t="shared" si="2"/>
        <v>0</v>
      </c>
      <c r="S21" s="127"/>
    </row>
    <row r="22" spans="1:24" x14ac:dyDescent="0.2">
      <c r="A22" s="124" t="s">
        <v>666</v>
      </c>
      <c r="B22" s="144">
        <v>43274</v>
      </c>
      <c r="C22" s="132">
        <f>SUMIF(b!$A$3:'b'!$A$9660,$A22,b!$E$3:'b'!$E$9660)</f>
        <v>0</v>
      </c>
      <c r="D22" s="132">
        <f>SUMIF(b!$A$3:'b'!$A$9660,$A22,b!$F$3:'b'!$F$9660)</f>
        <v>23</v>
      </c>
      <c r="E22" s="132">
        <f t="shared" si="3"/>
        <v>23</v>
      </c>
      <c r="F22" s="128" t="str">
        <f>VLOOKUP(A22,b!$A$3:'b'!$B$4709,2,FALSE)</f>
        <v>ML</v>
      </c>
      <c r="G22" s="127" t="s">
        <v>109</v>
      </c>
      <c r="I22" s="127"/>
      <c r="J22" s="127"/>
      <c r="K22" s="127"/>
      <c r="L22" s="127"/>
      <c r="M22" s="127"/>
      <c r="N22" s="15">
        <f>IF(E22&gt;0,(VLOOKUP(B22,w!$V$168:'w'!$Z$203,5,FALSE)),0)</f>
        <v>0</v>
      </c>
      <c r="O22" s="15">
        <f t="shared" si="6"/>
        <v>0</v>
      </c>
      <c r="P22" s="15">
        <f ca="1">VLOOKUP(G22,w!$V$3:'w'!$AF$113,11,FALSE)</f>
        <v>0</v>
      </c>
      <c r="Q22" s="15">
        <f>VLOOKUP(F22,g!$D$2:'g'!$K$201,8,FALSE)</f>
        <v>0</v>
      </c>
      <c r="R22" s="15">
        <f t="shared" si="2"/>
        <v>0</v>
      </c>
      <c r="T22" s="145"/>
    </row>
    <row r="23" spans="1:24" x14ac:dyDescent="0.2">
      <c r="A23" s="186" t="s">
        <v>670</v>
      </c>
      <c r="C23" s="132">
        <f>SUMIF(b!$A$3:'b'!$A$9660,$A23,b!$E$3:'b'!$E$9660)</f>
        <v>6</v>
      </c>
      <c r="D23" s="132">
        <f>SUMIF(b!$A$3:'b'!$A$9660,$A23,b!$F$3:'b'!$F$9660)</f>
        <v>6</v>
      </c>
      <c r="E23" s="132">
        <f t="shared" si="3"/>
        <v>0</v>
      </c>
      <c r="F23" s="128" t="str">
        <f>VLOOKUP(A23,b!$A$3:'b'!$B$4709,2,FALSE)</f>
        <v>ML</v>
      </c>
      <c r="G23" s="71" t="s">
        <v>771</v>
      </c>
      <c r="H23" s="3" t="s">
        <v>76</v>
      </c>
      <c r="I23" s="3"/>
      <c r="J23" s="127"/>
      <c r="K23" s="127"/>
      <c r="L23" s="127"/>
      <c r="M23" s="127"/>
      <c r="N23" s="15">
        <f>IF(E23&gt;0,(VLOOKUP(B23,w!$V$168:'w'!$Z$203,5,FALSE)),0)</f>
        <v>0</v>
      </c>
      <c r="O23" s="15" t="str">
        <f t="shared" ref="O23" si="8">IF(E23=0,(IF(B23=0,"",1)),0)</f>
        <v/>
      </c>
      <c r="P23" s="15">
        <f>VLOOKUP(G23,w!$V$3:'w'!$AF$113,11,FALSE)</f>
        <v>0</v>
      </c>
      <c r="Q23" s="15">
        <f>VLOOKUP(F23,g!$D$2:'g'!$K$201,8,FALSE)</f>
        <v>0</v>
      </c>
      <c r="R23" s="15">
        <f t="shared" si="2"/>
        <v>0</v>
      </c>
      <c r="T23" s="145"/>
    </row>
    <row r="24" spans="1:24" x14ac:dyDescent="0.2">
      <c r="A24" s="124" t="s">
        <v>746</v>
      </c>
      <c r="C24" s="132">
        <f>SUMIF(b!$A$3:'b'!$A$9660,$A24,b!$E$3:'b'!$E$9660)</f>
        <v>7</v>
      </c>
      <c r="D24" s="132">
        <f>SUMIF(b!$A$3:'b'!$A$9660,$A24,b!$F$3:'b'!$F$9660)</f>
        <v>7</v>
      </c>
      <c r="E24" s="132">
        <f t="shared" si="3"/>
        <v>0</v>
      </c>
      <c r="F24" s="128" t="str">
        <f>VLOOKUP(A24,b!$A$3:'b'!$B$4709,2,FALSE)</f>
        <v>SLN</v>
      </c>
      <c r="G24" s="146" t="s">
        <v>181</v>
      </c>
      <c r="H24" s="132"/>
      <c r="M24" s="127"/>
      <c r="N24" s="15">
        <f>IF(E24&gt;0,(VLOOKUP(B24,w!$V$168:'w'!$Z$203,5,FALSE)),0)</f>
        <v>0</v>
      </c>
      <c r="O24" s="15" t="str">
        <f t="shared" si="6"/>
        <v/>
      </c>
      <c r="P24" s="15">
        <f>VLOOKUP(G24,w!$V$3:'w'!$AF$113,11,FALSE)</f>
        <v>0</v>
      </c>
      <c r="Q24" s="15">
        <f>VLOOKUP(F24,g!$D$2:'g'!$K$201,8,FALSE)</f>
        <v>0</v>
      </c>
      <c r="R24" s="15">
        <f t="shared" si="2"/>
        <v>0</v>
      </c>
      <c r="S24" s="145"/>
      <c r="T24" s="132"/>
      <c r="U24" s="132"/>
      <c r="V24" s="132"/>
      <c r="W24" s="132"/>
      <c r="X24" s="132"/>
    </row>
    <row r="25" spans="1:24" x14ac:dyDescent="0.2">
      <c r="A25" s="124" t="s">
        <v>721</v>
      </c>
      <c r="C25" s="132">
        <f>SUMIF(b!$A$3:'b'!$A$9660,$A25,b!$E$3:'b'!$E$9660)</f>
        <v>3</v>
      </c>
      <c r="D25" s="132">
        <f>SUMIF(b!$A$3:'b'!$A$9660,$A25,b!$F$3:'b'!$F$9660)</f>
        <v>3</v>
      </c>
      <c r="E25" s="132">
        <f t="shared" si="3"/>
        <v>0</v>
      </c>
      <c r="F25" s="128" t="str">
        <f>VLOOKUP(A25,b!$A$3:'b'!$B$4709,2,FALSE)</f>
        <v>AL</v>
      </c>
      <c r="G25" s="146" t="s">
        <v>506</v>
      </c>
      <c r="H25" s="132" t="s">
        <v>84</v>
      </c>
      <c r="M25" s="127"/>
      <c r="N25" s="15">
        <f>IF(E25&gt;0,(VLOOKUP(B25,w!$V$168:'w'!$Z$203,5,FALSE)),0)</f>
        <v>0</v>
      </c>
      <c r="O25" s="15" t="str">
        <f t="shared" si="6"/>
        <v/>
      </c>
      <c r="P25" s="15">
        <f>VLOOKUP(G25,w!$V$3:'w'!$AF$113,11,FALSE)</f>
        <v>0</v>
      </c>
      <c r="Q25" s="15">
        <f>VLOOKUP(F25,g!$D$2:'g'!$K$201,8,FALSE)</f>
        <v>0</v>
      </c>
      <c r="R25" s="15">
        <f t="shared" si="2"/>
        <v>0</v>
      </c>
      <c r="S25" s="145"/>
      <c r="T25" s="132"/>
      <c r="U25" s="132"/>
      <c r="V25" s="132"/>
      <c r="W25" s="132"/>
      <c r="X25" s="132"/>
    </row>
    <row r="26" spans="1:24" x14ac:dyDescent="0.2">
      <c r="A26" s="149">
        <v>70</v>
      </c>
      <c r="B26" s="150">
        <v>43274</v>
      </c>
      <c r="C26" s="132">
        <f>SUMIF(b!$A$3:'b'!$A$9660,$A26,b!$E$3:'b'!$E$9660)</f>
        <v>0</v>
      </c>
      <c r="D26" s="132">
        <f>SUMIF(b!$A$3:'b'!$A$9660,$A26,b!$F$3:'b'!$F$9660)</f>
        <v>18</v>
      </c>
      <c r="E26" s="132">
        <f t="shared" si="3"/>
        <v>18</v>
      </c>
      <c r="F26" s="128" t="str">
        <f>VLOOKUP(A26,b!$A$3:'b'!$B$4709,2,FALSE)</f>
        <v>RTP</v>
      </c>
      <c r="G26" s="127" t="s">
        <v>109</v>
      </c>
      <c r="I26" s="145"/>
      <c r="L26" s="147"/>
      <c r="M26" s="127" t="s">
        <v>691</v>
      </c>
      <c r="N26" s="15">
        <f>IF(E26&gt;0,(VLOOKUP(B26,w!$V$168:'w'!$Z$203,5,FALSE)),0)</f>
        <v>0</v>
      </c>
      <c r="O26" s="15">
        <f t="shared" si="6"/>
        <v>0</v>
      </c>
      <c r="P26" s="15">
        <f ca="1">VLOOKUP(G26,w!$V$3:'w'!$AF$113,11,FALSE)</f>
        <v>0</v>
      </c>
      <c r="Q26" s="15">
        <f>VLOOKUP(F26,g!$D$2:'g'!$K$201,8,FALSE)</f>
        <v>0</v>
      </c>
      <c r="R26" s="15">
        <f t="shared" si="2"/>
        <v>0</v>
      </c>
      <c r="S26" s="127"/>
    </row>
    <row r="27" spans="1:24" x14ac:dyDescent="0.2">
      <c r="A27" s="124">
        <v>72</v>
      </c>
      <c r="B27" s="144">
        <v>43100</v>
      </c>
      <c r="C27" s="132">
        <f>SUMIF(b!$A$3:'b'!$A$9660,$A27,b!$E$3:'b'!$E$9660)</f>
        <v>0</v>
      </c>
      <c r="D27" s="132">
        <f>SUMIF(b!$A$3:'b'!$A$9660,$A27,b!$F$3:'b'!$F$9660)</f>
        <v>18</v>
      </c>
      <c r="E27" s="132">
        <f t="shared" si="3"/>
        <v>18</v>
      </c>
      <c r="F27" s="128" t="str">
        <f>VLOOKUP(A27,b!$A$3:'b'!$B$4709,2,FALSE)</f>
        <v>RTP</v>
      </c>
      <c r="G27" s="147" t="s">
        <v>74</v>
      </c>
      <c r="H27" s="128" t="s">
        <v>110</v>
      </c>
      <c r="L27" s="147"/>
      <c r="M27" s="127"/>
      <c r="N27" s="15">
        <f>IF(E27&gt;0,(VLOOKUP(B27,w!$V$168:'w'!$Z$203,5,FALSE)),0)</f>
        <v>0</v>
      </c>
      <c r="O27" s="15">
        <f t="shared" si="6"/>
        <v>0</v>
      </c>
      <c r="P27" s="15">
        <f>VLOOKUP(G27,w!$V$3:'w'!$AF$113,11,FALSE)</f>
        <v>0</v>
      </c>
      <c r="Q27" s="15">
        <f>VLOOKUP(F27,g!$D$2:'g'!$K$201,8,FALSE)</f>
        <v>0</v>
      </c>
      <c r="R27" s="15">
        <f t="shared" si="2"/>
        <v>0</v>
      </c>
      <c r="S27" s="127"/>
    </row>
    <row r="28" spans="1:24" x14ac:dyDescent="0.2">
      <c r="A28" s="124">
        <v>73</v>
      </c>
      <c r="C28" s="132">
        <f>SUMIF(b!$A$3:'b'!$A$9660,$A28,b!$E$3:'b'!$E$9660)</f>
        <v>2</v>
      </c>
      <c r="D28" s="132">
        <f>SUMIF(b!$A$3:'b'!$A$9660,$A28,b!$F$3:'b'!$F$9660)</f>
        <v>2</v>
      </c>
      <c r="E28" s="132">
        <f t="shared" si="3"/>
        <v>0</v>
      </c>
      <c r="F28" s="128" t="str">
        <f>VLOOKUP(A28,b!$A$3:'b'!$B$4709,2,FALSE)</f>
        <v>AL</v>
      </c>
      <c r="G28" s="147" t="s">
        <v>506</v>
      </c>
      <c r="H28" s="145" t="s">
        <v>77</v>
      </c>
      <c r="I28" s="128" t="s">
        <v>76</v>
      </c>
      <c r="L28" s="147"/>
      <c r="M28" s="151" t="s">
        <v>532</v>
      </c>
      <c r="N28" s="15">
        <f>IF(E28&gt;0,(VLOOKUP(B28,w!$V$168:'w'!$Z$203,5,FALSE)),0)</f>
        <v>0</v>
      </c>
      <c r="O28" s="15" t="str">
        <f t="shared" si="6"/>
        <v/>
      </c>
      <c r="P28" s="15">
        <f>VLOOKUP(G28,w!$V$3:'w'!$AF$113,11,FALSE)</f>
        <v>0</v>
      </c>
      <c r="Q28" s="15">
        <f>VLOOKUP(F28,g!$D$2:'g'!$K$201,8,FALSE)</f>
        <v>0</v>
      </c>
      <c r="R28" s="15">
        <f t="shared" si="2"/>
        <v>0</v>
      </c>
      <c r="S28" s="127"/>
    </row>
    <row r="29" spans="1:24" x14ac:dyDescent="0.2">
      <c r="A29" s="124" t="s">
        <v>570</v>
      </c>
      <c r="C29" s="132">
        <f>SUMIF(b!$A$3:'b'!$A$9660,$A29,b!$E$3:'b'!$E$9660)</f>
        <v>3</v>
      </c>
      <c r="D29" s="132">
        <f>SUMIF(b!$A$3:'b'!$A$9660,$A29,b!$F$3:'b'!$F$9660)</f>
        <v>3</v>
      </c>
      <c r="E29" s="132">
        <f t="shared" si="3"/>
        <v>0</v>
      </c>
      <c r="F29" s="128" t="str">
        <f>VLOOKUP(A29,b!$A$3:'b'!$B$4709,2,FALSE)</f>
        <v>GAL</v>
      </c>
      <c r="G29" s="127" t="s">
        <v>557</v>
      </c>
      <c r="H29" s="132" t="s">
        <v>155</v>
      </c>
      <c r="J29" s="127" t="s">
        <v>84</v>
      </c>
      <c r="M29" s="127"/>
      <c r="N29" s="15">
        <f>IF(E29&gt;0,(VLOOKUP(B29,w!$V$168:'w'!$Z$203,5,FALSE)),0)</f>
        <v>0</v>
      </c>
      <c r="O29" s="15" t="str">
        <f t="shared" si="6"/>
        <v/>
      </c>
      <c r="P29" s="15">
        <f>VLOOKUP(G29,w!$V$3:'w'!$AF$113,11,FALSE)</f>
        <v>0</v>
      </c>
      <c r="Q29" s="15">
        <f>VLOOKUP(F29,g!$D$2:'g'!$K$201,8,FALSE)</f>
        <v>0</v>
      </c>
      <c r="R29" s="15">
        <f t="shared" si="2"/>
        <v>0</v>
      </c>
      <c r="U29" s="132"/>
      <c r="V29" s="132"/>
    </row>
    <row r="30" spans="1:24" x14ac:dyDescent="0.2">
      <c r="A30" s="124" t="s">
        <v>571</v>
      </c>
      <c r="B30" s="144">
        <v>43253</v>
      </c>
      <c r="C30" s="132">
        <f>SUMIF(b!$A$3:'b'!$A$9660,$A30,b!$E$3:'b'!$E$9660)</f>
        <v>0</v>
      </c>
      <c r="D30" s="132">
        <f>SUMIF(b!$A$3:'b'!$A$9660,$A30,b!$F$3:'b'!$F$9660)</f>
        <v>18</v>
      </c>
      <c r="E30" s="132">
        <f t="shared" si="3"/>
        <v>18</v>
      </c>
      <c r="F30" s="128" t="str">
        <f>VLOOKUP(A30,b!$A$3:'b'!$B$4709,2,FALSE)</f>
        <v>GAL</v>
      </c>
      <c r="G30" s="127" t="s">
        <v>109</v>
      </c>
      <c r="M30" s="127"/>
      <c r="N30" s="15">
        <f>IF(E30&gt;0,(VLOOKUP(B30,w!$V$168:'w'!$Z$203,5,FALSE)),0)</f>
        <v>0</v>
      </c>
      <c r="O30" s="15">
        <f t="shared" si="6"/>
        <v>0</v>
      </c>
      <c r="P30" s="15">
        <f ca="1">VLOOKUP(G30,w!$V$3:'w'!$AF$113,11,FALSE)</f>
        <v>0</v>
      </c>
      <c r="Q30" s="15">
        <f>VLOOKUP(F30,g!$D$2:'g'!$K$201,8,FALSE)</f>
        <v>0</v>
      </c>
      <c r="R30" s="15">
        <f t="shared" si="2"/>
        <v>0</v>
      </c>
      <c r="T30" s="145"/>
    </row>
    <row r="31" spans="1:24" x14ac:dyDescent="0.2">
      <c r="A31" s="124" t="s">
        <v>739</v>
      </c>
      <c r="B31" s="144">
        <v>43253</v>
      </c>
      <c r="C31" s="132">
        <f>SUMIF(b!$A$3:'b'!$A$9660,$A31,b!$E$3:'b'!$E$9660)</f>
        <v>0</v>
      </c>
      <c r="D31" s="132">
        <f>SUMIF(b!$A$3:'b'!$A$9660,$A31,b!$F$3:'b'!$F$9660)</f>
        <v>6</v>
      </c>
      <c r="E31" s="132">
        <f t="shared" si="3"/>
        <v>6</v>
      </c>
      <c r="F31" s="128" t="str">
        <f>VLOOKUP(A31,b!$A$3:'b'!$B$4709,2,FALSE)</f>
        <v>GAL</v>
      </c>
      <c r="G31" s="127" t="s">
        <v>109</v>
      </c>
      <c r="M31" s="127"/>
      <c r="N31" s="15">
        <f>IF(E31&gt;0,(VLOOKUP(B31,w!$V$168:'w'!$Z$203,5,FALSE)),0)</f>
        <v>0</v>
      </c>
      <c r="O31" s="15">
        <f t="shared" si="6"/>
        <v>0</v>
      </c>
      <c r="P31" s="15">
        <f ca="1">VLOOKUP(G31,w!$V$3:'w'!$AF$113,11,FALSE)</f>
        <v>0</v>
      </c>
      <c r="Q31" s="15">
        <f>VLOOKUP(F31,g!$D$2:'g'!$K$201,8,FALSE)</f>
        <v>0</v>
      </c>
      <c r="R31" s="15">
        <f t="shared" si="2"/>
        <v>0</v>
      </c>
      <c r="T31" s="145"/>
    </row>
    <row r="32" spans="1:24" x14ac:dyDescent="0.2">
      <c r="A32" s="186" t="s">
        <v>644</v>
      </c>
      <c r="C32" s="132">
        <f>SUMIF(b!$A$3:'b'!$A$9660,$A32,b!$E$3:'b'!$E$9660)</f>
        <v>2</v>
      </c>
      <c r="D32" s="132">
        <f>SUMIF(b!$A$3:'b'!$A$9660,$A32,b!$F$3:'b'!$F$9660)</f>
        <v>2</v>
      </c>
      <c r="E32" s="132">
        <f t="shared" ref="E32" si="9">D32-C32</f>
        <v>0</v>
      </c>
      <c r="F32" s="128" t="str">
        <f>VLOOKUP(A32,b!$A$3:'b'!$B$4709,2,FALSE)</f>
        <v>ML</v>
      </c>
      <c r="G32" s="73" t="s">
        <v>81</v>
      </c>
      <c r="H32" s="9" t="s">
        <v>555</v>
      </c>
      <c r="M32" s="127"/>
      <c r="N32" s="15">
        <f>IF(E32&gt;0,(VLOOKUP(B32,w!$V$168:'w'!$Z$203,5,FALSE)),0)</f>
        <v>0</v>
      </c>
      <c r="O32" s="15" t="str">
        <f t="shared" ref="O32" si="10">IF(E32=0,(IF(B32=0,"",1)),0)</f>
        <v/>
      </c>
      <c r="P32" s="15">
        <f>VLOOKUP(G32,w!$V$3:'w'!$AF$113,11,FALSE)</f>
        <v>0</v>
      </c>
      <c r="Q32" s="15">
        <f>VLOOKUP(F32,g!$D$2:'g'!$K$201,8,FALSE)</f>
        <v>0</v>
      </c>
      <c r="R32" s="15">
        <f t="shared" si="2"/>
        <v>0</v>
      </c>
      <c r="S32" s="145"/>
      <c r="T32" s="132"/>
      <c r="U32" s="132"/>
      <c r="V32" s="132"/>
      <c r="W32" s="132"/>
      <c r="X32" s="132"/>
    </row>
    <row r="33" spans="1:51" x14ac:dyDescent="0.2">
      <c r="A33" s="124" t="s">
        <v>621</v>
      </c>
      <c r="B33" s="144">
        <v>43078</v>
      </c>
      <c r="C33" s="132">
        <f>SUMIF(b!$A$3:'b'!$A$9660,$A33,b!$E$3:'b'!$E$9660)</f>
        <v>6</v>
      </c>
      <c r="D33" s="132">
        <f>SUMIF(b!$A$3:'b'!$A$9660,$A33,b!$F$3:'b'!$F$9660)</f>
        <v>13</v>
      </c>
      <c r="E33" s="132">
        <f t="shared" si="3"/>
        <v>7</v>
      </c>
      <c r="F33" s="128" t="str">
        <f>VLOOKUP(A33,b!$A$3:'b'!$B$4709,2,FALSE)</f>
        <v>ML</v>
      </c>
      <c r="G33" s="71" t="s">
        <v>771</v>
      </c>
      <c r="H33" s="145" t="s">
        <v>77</v>
      </c>
      <c r="I33" s="145"/>
      <c r="M33" s="127"/>
      <c r="N33" s="15">
        <f>IF(E33&gt;0,(VLOOKUP(B33,w!$V$168:'w'!$Z$203,5,FALSE)),0)</f>
        <v>0</v>
      </c>
      <c r="O33" s="15">
        <f t="shared" si="6"/>
        <v>0</v>
      </c>
      <c r="P33" s="15">
        <f>VLOOKUP(G33,w!$V$3:'w'!$AF$113,11,FALSE)</f>
        <v>0</v>
      </c>
      <c r="Q33" s="15">
        <f>VLOOKUP(F33,g!$D$2:'g'!$K$201,8,FALSE)</f>
        <v>0</v>
      </c>
      <c r="R33" s="15">
        <f t="shared" si="2"/>
        <v>0</v>
      </c>
      <c r="S33" s="145"/>
      <c r="T33" s="132"/>
      <c r="U33" s="132"/>
      <c r="V33" s="132"/>
      <c r="W33" s="132"/>
      <c r="X33" s="132"/>
    </row>
    <row r="34" spans="1:51" x14ac:dyDescent="0.2">
      <c r="A34" s="124">
        <v>110</v>
      </c>
      <c r="C34" s="132">
        <f>SUMIF(b!$A$3:'b'!$A$9660,$A34,b!$E$3:'b'!$E$9660)</f>
        <v>2</v>
      </c>
      <c r="D34" s="132">
        <f>SUMIF(b!$A$3:'b'!$A$9660,$A34,b!$F$3:'b'!$F$9660)</f>
        <v>2</v>
      </c>
      <c r="E34" s="132">
        <f t="shared" si="3"/>
        <v>0</v>
      </c>
      <c r="F34" s="128" t="str">
        <f>VLOOKUP(A34,b!$A$3:'b'!$B$4709,2,FALSE)</f>
        <v>RTP</v>
      </c>
      <c r="G34" s="145" t="s">
        <v>658</v>
      </c>
      <c r="H34" s="132"/>
      <c r="M34" s="127"/>
      <c r="N34" s="15">
        <f>IF(E34&gt;0,(VLOOKUP(B34,w!$V$168:'w'!$Z$203,5,FALSE)),0)</f>
        <v>0</v>
      </c>
      <c r="O34" s="15" t="str">
        <f t="shared" si="6"/>
        <v/>
      </c>
      <c r="P34" s="15">
        <f>VLOOKUP(G34,w!$V$3:'w'!$AF$113,11,FALSE)</f>
        <v>0</v>
      </c>
      <c r="Q34" s="15">
        <f>VLOOKUP(F34,g!$D$2:'g'!$K$201,8,FALSE)</f>
        <v>0</v>
      </c>
      <c r="R34" s="15">
        <f t="shared" si="2"/>
        <v>0</v>
      </c>
      <c r="S34" s="145"/>
      <c r="T34" s="132"/>
      <c r="U34" s="132"/>
      <c r="V34" s="132"/>
      <c r="W34" s="132"/>
      <c r="X34" s="132"/>
    </row>
    <row r="35" spans="1:51" x14ac:dyDescent="0.2">
      <c r="A35" s="124" t="s">
        <v>735</v>
      </c>
      <c r="C35" s="132">
        <f>SUMIF(b!$A$3:'b'!$A$9660,$A35,b!$E$3:'b'!$E$9660)</f>
        <v>6</v>
      </c>
      <c r="D35" s="132">
        <f>SUMIF(b!$A$3:'b'!$A$9660,$A35,b!$F$3:'b'!$F$9660)</f>
        <v>6</v>
      </c>
      <c r="E35" s="132">
        <f t="shared" si="3"/>
        <v>0</v>
      </c>
      <c r="F35" s="128" t="str">
        <f>VLOOKUP(A35,b!$A$3:'b'!$B$4709,2,FALSE)</f>
        <v>ML</v>
      </c>
      <c r="G35" s="145" t="s">
        <v>682</v>
      </c>
      <c r="H35" s="145"/>
      <c r="M35" s="127" t="s">
        <v>737</v>
      </c>
      <c r="N35" s="15">
        <f>IF(E35&gt;0,(VLOOKUP(B35,w!$V$168:'w'!$Z$203,5,FALSE)),0)</f>
        <v>0</v>
      </c>
      <c r="O35" s="15" t="str">
        <f t="shared" si="6"/>
        <v/>
      </c>
      <c r="P35" s="15">
        <f>VLOOKUP(G35,w!$V$3:'w'!$AF$113,11,FALSE)</f>
        <v>0</v>
      </c>
      <c r="Q35" s="15">
        <f>VLOOKUP(F35,g!$D$2:'g'!$K$201,8,FALSE)</f>
        <v>0</v>
      </c>
      <c r="R35" s="15">
        <f t="shared" si="2"/>
        <v>0</v>
      </c>
      <c r="S35" s="145"/>
      <c r="T35" s="132"/>
      <c r="U35" s="132"/>
      <c r="V35" s="132"/>
      <c r="W35" s="132"/>
      <c r="X35" s="132"/>
    </row>
    <row r="36" spans="1:51" x14ac:dyDescent="0.2">
      <c r="A36" s="124" t="s">
        <v>576</v>
      </c>
      <c r="C36" s="132">
        <f>SUMIF(b!$A$3:'b'!$A$9660,$A36,b!$E$3:'b'!$E$9660)</f>
        <v>5</v>
      </c>
      <c r="D36" s="132">
        <f>SUMIF(b!$A$3:'b'!$A$9660,$A36,b!$F$3:'b'!$F$9660)</f>
        <v>5</v>
      </c>
      <c r="E36" s="132">
        <f t="shared" si="3"/>
        <v>0</v>
      </c>
      <c r="F36" s="128" t="str">
        <f>VLOOKUP(A36,b!$A$3:'b'!$B$4709,2,FALSE)</f>
        <v>GAL</v>
      </c>
      <c r="G36" s="132" t="s">
        <v>104</v>
      </c>
      <c r="H36" s="145" t="s">
        <v>88</v>
      </c>
      <c r="I36" s="145"/>
      <c r="M36" s="127"/>
      <c r="N36" s="15">
        <f>IF(E36&gt;0,(VLOOKUP(B36,w!$V$168:'w'!$Z$203,5,FALSE)),0)</f>
        <v>0</v>
      </c>
      <c r="O36" s="15" t="str">
        <f t="shared" si="6"/>
        <v/>
      </c>
      <c r="P36" s="15">
        <f>VLOOKUP(G36,w!$V$3:'w'!$AF$113,11,FALSE)</f>
        <v>0</v>
      </c>
      <c r="Q36" s="15">
        <f>VLOOKUP(F36,g!$D$2:'g'!$K$201,8,FALSE)</f>
        <v>0</v>
      </c>
      <c r="R36" s="15">
        <f t="shared" si="2"/>
        <v>0</v>
      </c>
      <c r="S36" s="145"/>
      <c r="T36" s="132"/>
      <c r="U36" s="132"/>
      <c r="V36" s="132"/>
      <c r="W36" s="132"/>
      <c r="X36" s="132"/>
    </row>
    <row r="37" spans="1:51" x14ac:dyDescent="0.2">
      <c r="A37" s="124" t="s">
        <v>654</v>
      </c>
      <c r="C37" s="132">
        <f>SUMIF(b!$A$3:'b'!$A$9660,$A37,b!$E$3:'b'!$E$9660)</f>
        <v>1</v>
      </c>
      <c r="D37" s="132">
        <f>SUMIF(b!$A$3:'b'!$A$9660,$A37,b!$F$3:'b'!$F$9660)</f>
        <v>1</v>
      </c>
      <c r="E37" s="132">
        <f t="shared" si="3"/>
        <v>0</v>
      </c>
      <c r="F37" s="128" t="str">
        <f>VLOOKUP(A37,b!$A$3:'b'!$B$4709,2,FALSE)</f>
        <v>ML</v>
      </c>
      <c r="G37" s="145" t="s">
        <v>658</v>
      </c>
      <c r="H37" s="132"/>
      <c r="J37" s="127"/>
      <c r="K37" s="127"/>
      <c r="L37" s="127"/>
      <c r="M37" s="127"/>
      <c r="N37" s="15">
        <f>IF(E37&gt;0,(VLOOKUP(B37,w!$V$168:'w'!$Z$203,5,FALSE)),0)</f>
        <v>0</v>
      </c>
      <c r="O37" s="15" t="str">
        <f t="shared" si="6"/>
        <v/>
      </c>
      <c r="P37" s="15">
        <f>VLOOKUP(G37,w!$V$3:'w'!$AF$113,11,FALSE)</f>
        <v>0</v>
      </c>
      <c r="Q37" s="15">
        <f>VLOOKUP(F37,g!$D$2:'g'!$K$201,8,FALSE)</f>
        <v>0</v>
      </c>
      <c r="R37" s="15">
        <f t="shared" si="2"/>
        <v>0</v>
      </c>
      <c r="S37" s="145"/>
    </row>
    <row r="38" spans="1:51" x14ac:dyDescent="0.2">
      <c r="A38" s="186" t="s">
        <v>764</v>
      </c>
      <c r="C38" s="132">
        <f>SUMIF(b!$A$3:'b'!$A$9660,$A38,b!$E$3:'b'!$E$9660)</f>
        <v>1</v>
      </c>
      <c r="D38" s="132">
        <f>SUMIF(b!$A$3:'b'!$A$9660,$A38,b!$F$3:'b'!$F$9660)</f>
        <v>1</v>
      </c>
      <c r="E38" s="132">
        <f t="shared" ref="E38" si="11">D38-C38</f>
        <v>0</v>
      </c>
      <c r="F38" s="128" t="str">
        <f>VLOOKUP(A38,b!$A$3:'b'!$B$4709,2,FALSE)</f>
        <v>AL</v>
      </c>
      <c r="G38" s="73" t="s">
        <v>155</v>
      </c>
      <c r="H38" s="2" t="s">
        <v>10</v>
      </c>
      <c r="J38" s="127"/>
      <c r="K38" s="127"/>
      <c r="L38" s="127"/>
      <c r="M38" s="127"/>
      <c r="N38" s="15">
        <f>IF(E38&gt;0,(VLOOKUP(B38,w!$V$168:'w'!$Z$203,5,FALSE)),0)</f>
        <v>0</v>
      </c>
      <c r="O38" s="15" t="str">
        <f t="shared" ref="O38" si="12">IF(E38=0,(IF(B38=0,"",1)),0)</f>
        <v/>
      </c>
      <c r="P38" s="15">
        <f>VLOOKUP(G38,w!$V$3:'w'!$AF$113,11,FALSE)</f>
        <v>0</v>
      </c>
      <c r="Q38" s="15">
        <f>VLOOKUP(F38,g!$D$2:'g'!$K$201,8,FALSE)</f>
        <v>0</v>
      </c>
      <c r="R38" s="15">
        <f t="shared" si="2"/>
        <v>0</v>
      </c>
      <c r="S38" s="145"/>
    </row>
    <row r="39" spans="1:51" x14ac:dyDescent="0.2">
      <c r="A39" s="124" t="s">
        <v>618</v>
      </c>
      <c r="C39" s="132">
        <f>SUMIF(b!$A$3:'b'!$A$9660,$A39,b!$E$3:'b'!$E$9660)</f>
        <v>12</v>
      </c>
      <c r="D39" s="132">
        <f>SUMIF(b!$A$3:'b'!$A$9660,$A39,b!$F$3:'b'!$F$9660)</f>
        <v>12</v>
      </c>
      <c r="E39" s="132">
        <f t="shared" si="3"/>
        <v>0</v>
      </c>
      <c r="F39" s="128" t="str">
        <f>VLOOKUP(A39,b!$A$3:'b'!$B$4709,2,FALSE)</f>
        <v>TLN</v>
      </c>
      <c r="G39" s="145" t="s">
        <v>536</v>
      </c>
      <c r="H39" s="146" t="s">
        <v>608</v>
      </c>
      <c r="M39" s="127"/>
      <c r="N39" s="15">
        <f>IF(E39&gt;0,(VLOOKUP(B39,w!$V$168:'w'!$Z$203,5,FALSE)),0)</f>
        <v>0</v>
      </c>
      <c r="O39" s="15" t="str">
        <f t="shared" si="6"/>
        <v/>
      </c>
      <c r="P39" s="15">
        <f>VLOOKUP(G39,w!$V$3:'w'!$AF$113,11,FALSE)</f>
        <v>0</v>
      </c>
      <c r="Q39" s="15">
        <f>VLOOKUP(F39,g!$D$2:'g'!$K$201,8,FALSE)</f>
        <v>0</v>
      </c>
      <c r="R39" s="15">
        <f t="shared" si="2"/>
        <v>0</v>
      </c>
      <c r="S39" s="145"/>
      <c r="T39" s="146"/>
      <c r="U39" s="132"/>
      <c r="V39" s="132"/>
    </row>
    <row r="40" spans="1:51" x14ac:dyDescent="0.2">
      <c r="A40" s="124" t="s">
        <v>629</v>
      </c>
      <c r="C40" s="132">
        <f>SUMIF(b!$A$3:'b'!$A$9660,$A40,b!$E$3:'b'!$E$9660)</f>
        <v>3</v>
      </c>
      <c r="D40" s="132">
        <f>SUMIF(b!$A$3:'b'!$A$9660,$A40,b!$F$3:'b'!$F$9660)</f>
        <v>3</v>
      </c>
      <c r="E40" s="132">
        <f t="shared" si="3"/>
        <v>0</v>
      </c>
      <c r="F40" s="128" t="str">
        <f>VLOOKUP(A40,b!$A$3:'b'!$B$4709,2,FALSE)</f>
        <v>AL</v>
      </c>
      <c r="G40" s="145" t="s">
        <v>77</v>
      </c>
      <c r="H40" s="150"/>
      <c r="I40" s="148"/>
      <c r="J40" s="127"/>
      <c r="L40" s="127"/>
      <c r="M40" s="127"/>
      <c r="N40" s="15">
        <f>IF(E40&gt;0,(VLOOKUP(B40,w!$V$168:'w'!$Z$203,5,FALSE)),0)</f>
        <v>0</v>
      </c>
      <c r="O40" s="15" t="str">
        <f t="shared" si="6"/>
        <v/>
      </c>
      <c r="P40" s="15">
        <f>VLOOKUP(G40,w!$V$3:'w'!$AF$113,11,FALSE)</f>
        <v>0</v>
      </c>
      <c r="Q40" s="15">
        <f>VLOOKUP(F40,g!$D$2:'g'!$K$201,8,FALSE)</f>
        <v>0</v>
      </c>
      <c r="R40" s="15">
        <f t="shared" si="2"/>
        <v>0</v>
      </c>
      <c r="S40" s="145"/>
      <c r="T40" s="150"/>
    </row>
    <row r="41" spans="1:51" x14ac:dyDescent="0.2">
      <c r="A41" s="124" t="s">
        <v>645</v>
      </c>
      <c r="B41" s="144">
        <v>43100</v>
      </c>
      <c r="C41" s="132">
        <f>SUMIF(b!$A$3:'b'!$A$9660,$A41,b!$E$3:'b'!$E$9660)</f>
        <v>0</v>
      </c>
      <c r="D41" s="132">
        <f>SUMIF(b!$A$3:'b'!$A$9660,$A41,b!$F$3:'b'!$F$9660)</f>
        <v>29</v>
      </c>
      <c r="E41" s="132">
        <f t="shared" si="3"/>
        <v>29</v>
      </c>
      <c r="F41" s="128" t="str">
        <f>VLOOKUP(A41,b!$A$3:'b'!$B$4709,2,FALSE)</f>
        <v>ML</v>
      </c>
      <c r="G41" s="127" t="s">
        <v>84</v>
      </c>
      <c r="H41" s="132" t="s">
        <v>146</v>
      </c>
      <c r="M41" s="127"/>
      <c r="N41" s="15">
        <f>IF(E41&gt;0,(VLOOKUP(B41,w!$V$168:'w'!$Z$203,5,FALSE)),0)</f>
        <v>0</v>
      </c>
      <c r="O41" s="15">
        <f t="shared" si="6"/>
        <v>0</v>
      </c>
      <c r="P41" s="15">
        <f>VLOOKUP(G41,w!$V$3:'w'!$AF$113,11,FALSE)</f>
        <v>0</v>
      </c>
      <c r="Q41" s="15">
        <f>VLOOKUP(F41,g!$D$2:'g'!$K$201,8,FALSE)</f>
        <v>0</v>
      </c>
      <c r="R41" s="15">
        <f t="shared" si="2"/>
        <v>0</v>
      </c>
      <c r="S41" s="127"/>
      <c r="T41" s="132"/>
      <c r="U41" s="132"/>
      <c r="V41" s="132"/>
    </row>
    <row r="42" spans="1:51" x14ac:dyDescent="0.2">
      <c r="A42" s="124" t="s">
        <v>667</v>
      </c>
      <c r="B42" s="144">
        <v>43134</v>
      </c>
      <c r="C42" s="132">
        <f>SUMIF(b!$A$3:'b'!$A$9660,$A42,b!$E$3:'b'!$E$9660)</f>
        <v>0</v>
      </c>
      <c r="D42" s="132">
        <f>SUMIF(b!$A$3:'b'!$A$9660,$A42,b!$F$3:'b'!$F$9660)</f>
        <v>12</v>
      </c>
      <c r="E42" s="132">
        <f t="shared" si="3"/>
        <v>12</v>
      </c>
      <c r="F42" s="128" t="str">
        <f>VLOOKUP(A42,b!$A$3:'b'!$B$4709,2,FALSE)</f>
        <v>GAL</v>
      </c>
      <c r="G42" s="127" t="s">
        <v>109</v>
      </c>
      <c r="I42" s="127"/>
      <c r="J42" s="127"/>
      <c r="K42" s="127"/>
      <c r="L42" s="127"/>
      <c r="M42" s="127"/>
      <c r="N42" s="15">
        <f>IF(E42&gt;0,(VLOOKUP(B42,w!$V$168:'w'!$Z$203,5,FALSE)),0)</f>
        <v>0</v>
      </c>
      <c r="O42" s="15">
        <f t="shared" si="6"/>
        <v>0</v>
      </c>
      <c r="P42" s="15">
        <f ca="1">VLOOKUP(G42,w!$V$3:'w'!$AF$113,11,FALSE)</f>
        <v>0</v>
      </c>
      <c r="Q42" s="15">
        <f>VLOOKUP(F42,g!$D$2:'g'!$K$201,8,FALSE)</f>
        <v>0</v>
      </c>
      <c r="R42" s="15">
        <f t="shared" si="2"/>
        <v>0</v>
      </c>
      <c r="S42" s="127"/>
    </row>
    <row r="43" spans="1:51" x14ac:dyDescent="0.2">
      <c r="A43" s="124" t="s">
        <v>683</v>
      </c>
      <c r="B43" s="144">
        <v>43176</v>
      </c>
      <c r="C43" s="132">
        <f>SUMIF(b!$A$3:'b'!$A$9660,$A43,b!$E$3:'b'!$E$9660)</f>
        <v>0</v>
      </c>
      <c r="D43" s="132">
        <f>SUMIF(b!$A$3:'b'!$A$9660,$A43,b!$F$3:'b'!$F$9660)</f>
        <v>20</v>
      </c>
      <c r="E43" s="132">
        <f t="shared" si="3"/>
        <v>20</v>
      </c>
      <c r="F43" s="128" t="str">
        <f>VLOOKUP(A43,b!$A$3:'b'!$B$4709,2,FALSE)</f>
        <v>SLN</v>
      </c>
      <c r="G43" s="127" t="s">
        <v>109</v>
      </c>
      <c r="L43" s="147"/>
      <c r="M43" s="127"/>
      <c r="O43" s="15">
        <f t="shared" si="6"/>
        <v>0</v>
      </c>
      <c r="R43" s="15">
        <f t="shared" si="2"/>
        <v>0</v>
      </c>
      <c r="W43" s="132"/>
      <c r="X43" s="132"/>
      <c r="Y43" s="132"/>
      <c r="Z43" s="144"/>
      <c r="AA43" s="152"/>
      <c r="AB43" s="134"/>
      <c r="AC43" s="134"/>
      <c r="AD43" s="144"/>
      <c r="AE43" s="132"/>
      <c r="AF43" s="127"/>
      <c r="AH43" s="127"/>
      <c r="AX43" s="144"/>
      <c r="AY43" s="144"/>
    </row>
    <row r="44" spans="1:51" x14ac:dyDescent="0.2">
      <c r="A44" s="124" t="s">
        <v>605</v>
      </c>
      <c r="C44" s="132">
        <f>SUMIF(b!$A$3:'b'!$A$9660,$A44,b!$E$3:'b'!$E$9660)</f>
        <v>2</v>
      </c>
      <c r="D44" s="132">
        <f>SUMIF(b!$A$3:'b'!$A$9660,$A44,b!$F$3:'b'!$F$9660)</f>
        <v>2</v>
      </c>
      <c r="E44" s="132">
        <f t="shared" si="3"/>
        <v>0</v>
      </c>
      <c r="F44" s="128" t="str">
        <f>VLOOKUP(A44,b!$A$3:'b'!$B$4709,2,FALSE)</f>
        <v>SLN</v>
      </c>
      <c r="G44" s="128" t="s">
        <v>10</v>
      </c>
      <c r="H44" s="128" t="s">
        <v>609</v>
      </c>
      <c r="M44" s="127"/>
      <c r="N44" s="15">
        <f>IF(E44&gt;0,(VLOOKUP(B44,w!$V$168:'w'!$Z$203,5,FALSE)),0)</f>
        <v>0</v>
      </c>
      <c r="O44" s="15" t="str">
        <f t="shared" si="6"/>
        <v/>
      </c>
      <c r="P44" s="15">
        <f>VLOOKUP(G44,w!$V$3:'w'!$AF$113,11,FALSE)</f>
        <v>0</v>
      </c>
      <c r="Q44" s="15">
        <f>VLOOKUP(F44,g!$D$2:'g'!$K$201,8,FALSE)</f>
        <v>0</v>
      </c>
      <c r="R44" s="15">
        <f t="shared" si="2"/>
        <v>0</v>
      </c>
      <c r="Z44" s="144"/>
      <c r="AF44" s="127"/>
      <c r="AH44" s="127"/>
    </row>
    <row r="45" spans="1:51" x14ac:dyDescent="0.2">
      <c r="A45" s="124" t="s">
        <v>725</v>
      </c>
      <c r="B45" s="144">
        <v>43183</v>
      </c>
      <c r="C45" s="132">
        <f>SUMIF(b!$A$3:'b'!$A$9660,$A45,b!$E$3:'b'!$E$9660)</f>
        <v>0</v>
      </c>
      <c r="D45" s="132">
        <f>SUMIF(b!$A$3:'b'!$A$9660,$A45,b!$F$3:'b'!$F$9660)</f>
        <v>14</v>
      </c>
      <c r="E45" s="132">
        <f t="shared" si="3"/>
        <v>14</v>
      </c>
      <c r="F45" s="128" t="str">
        <f>VLOOKUP(A45,b!$A$3:'b'!$B$4709,2,FALSE)</f>
        <v>SLN</v>
      </c>
      <c r="G45" s="127" t="s">
        <v>109</v>
      </c>
      <c r="M45" s="127"/>
      <c r="N45" s="15">
        <f>IF(E45&gt;0,(VLOOKUP(B45,w!$V$168:'w'!$Z$203,5,FALSE)),0)</f>
        <v>0</v>
      </c>
      <c r="O45" s="15">
        <f t="shared" si="6"/>
        <v>0</v>
      </c>
      <c r="P45" s="15">
        <f ca="1">VLOOKUP(G45,w!$V$3:'w'!$AF$113,11,FALSE)</f>
        <v>0</v>
      </c>
      <c r="Q45" s="15">
        <f>VLOOKUP(F45,g!$D$2:'g'!$K$201,8,FALSE)</f>
        <v>0</v>
      </c>
      <c r="R45" s="15">
        <f t="shared" si="2"/>
        <v>0</v>
      </c>
      <c r="T45" s="145"/>
    </row>
    <row r="46" spans="1:51" x14ac:dyDescent="0.2">
      <c r="A46" s="124" t="s">
        <v>589</v>
      </c>
      <c r="B46" s="144">
        <v>43078</v>
      </c>
      <c r="C46" s="132">
        <f>SUMIF(b!$A$3:'b'!$A$9660,$A46,b!$E$3:'b'!$E$9660)</f>
        <v>0</v>
      </c>
      <c r="D46" s="132">
        <f>SUMIF(b!$A$3:'b'!$A$9660,$A46,b!$F$3:'b'!$F$9660)</f>
        <v>14</v>
      </c>
      <c r="E46" s="132">
        <f t="shared" si="3"/>
        <v>14</v>
      </c>
      <c r="F46" s="128" t="str">
        <f>VLOOKUP(A46,b!$A$3:'b'!$B$4709,2,FALSE)</f>
        <v>GAL</v>
      </c>
      <c r="G46" s="128" t="s">
        <v>76</v>
      </c>
      <c r="H46" s="128" t="s">
        <v>79</v>
      </c>
      <c r="M46" s="127"/>
      <c r="N46" s="15">
        <f>IF(E46&gt;0,(VLOOKUP(B46,w!$V$168:'w'!$Z$203,5,FALSE)),0)</f>
        <v>0</v>
      </c>
      <c r="O46" s="15">
        <f t="shared" si="6"/>
        <v>0</v>
      </c>
      <c r="P46" s="15">
        <f>VLOOKUP(G46,w!$V$3:'w'!$AF$113,11,FALSE)</f>
        <v>0</v>
      </c>
      <c r="Q46" s="15">
        <f>VLOOKUP(F46,g!$D$2:'g'!$K$201,8,FALSE)</f>
        <v>0</v>
      </c>
      <c r="R46" s="15">
        <f t="shared" si="2"/>
        <v>0</v>
      </c>
      <c r="Z46" s="144"/>
      <c r="AF46" s="127"/>
      <c r="AH46" s="127"/>
    </row>
    <row r="47" spans="1:51" x14ac:dyDescent="0.2">
      <c r="A47" s="124" t="s">
        <v>740</v>
      </c>
      <c r="B47" s="144">
        <v>43218</v>
      </c>
      <c r="C47" s="132">
        <f>SUMIF(b!$A$3:'b'!$A$9660,$A47,b!$E$3:'b'!$E$9660)</f>
        <v>0</v>
      </c>
      <c r="D47" s="132">
        <f>SUMIF(b!$A$3:'b'!$A$9660,$A47,b!$F$3:'b'!$F$9660)</f>
        <v>23</v>
      </c>
      <c r="E47" s="132">
        <f t="shared" si="3"/>
        <v>23</v>
      </c>
      <c r="F47" s="128" t="str">
        <f>VLOOKUP(A47,b!$A$3:'b'!$B$4709,2,FALSE)</f>
        <v>GAL</v>
      </c>
      <c r="G47" s="127" t="s">
        <v>109</v>
      </c>
      <c r="M47" s="127"/>
      <c r="N47" s="15">
        <f>IF(E47&gt;0,(VLOOKUP(B47,w!$V$168:'w'!$Z$203,5,FALSE)),0)</f>
        <v>0</v>
      </c>
      <c r="O47" s="15">
        <f t="shared" si="6"/>
        <v>0</v>
      </c>
      <c r="P47" s="15">
        <f ca="1">VLOOKUP(G47,w!$V$3:'w'!$AF$113,11,FALSE)</f>
        <v>0</v>
      </c>
      <c r="Q47" s="15">
        <f>VLOOKUP(F47,g!$D$2:'g'!$K$201,8,FALSE)</f>
        <v>0</v>
      </c>
      <c r="R47" s="15">
        <f t="shared" si="2"/>
        <v>0</v>
      </c>
      <c r="T47" s="145"/>
    </row>
    <row r="48" spans="1:51" x14ac:dyDescent="0.2">
      <c r="A48" s="124" t="s">
        <v>689</v>
      </c>
      <c r="B48" s="144">
        <v>43176</v>
      </c>
      <c r="C48" s="132">
        <f>SUMIF(b!$A$3:'b'!$A$9660,$A48,b!$E$3:'b'!$E$9660)</f>
        <v>0</v>
      </c>
      <c r="D48" s="132">
        <f>SUMIF(b!$A$3:'b'!$A$9660,$A48,b!$F$3:'b'!$F$9660)</f>
        <v>20</v>
      </c>
      <c r="E48" s="132">
        <f t="shared" si="3"/>
        <v>20</v>
      </c>
      <c r="F48" s="128" t="str">
        <f>VLOOKUP(A48,b!$A$3:'b'!$B$4709,2,FALSE)</f>
        <v>GAL</v>
      </c>
      <c r="G48" s="127" t="s">
        <v>109</v>
      </c>
      <c r="M48" s="127"/>
      <c r="O48" s="15">
        <f t="shared" si="6"/>
        <v>0</v>
      </c>
      <c r="R48" s="15">
        <f t="shared" si="2"/>
        <v>0</v>
      </c>
      <c r="Z48" s="153"/>
      <c r="AF48" s="127"/>
      <c r="AH48" s="127"/>
    </row>
    <row r="49" spans="1:51" x14ac:dyDescent="0.2">
      <c r="A49" s="186" t="s">
        <v>679</v>
      </c>
      <c r="C49" s="132">
        <f>SUMIF(b!$A$3:'b'!$A$9660,$A49,b!$E$3:'b'!$E$9660)</f>
        <v>3</v>
      </c>
      <c r="D49" s="132">
        <f>SUMIF(b!$A$3:'b'!$A$9660,$A49,b!$F$3:'b'!$F$9660)</f>
        <v>3</v>
      </c>
      <c r="E49" s="132">
        <f t="shared" ref="E49" si="13">D49-C49</f>
        <v>0</v>
      </c>
      <c r="F49" s="128" t="str">
        <f>VLOOKUP(A49,b!$A$3:'b'!$B$4709,2,FALSE)</f>
        <v>GAL</v>
      </c>
      <c r="G49" s="2" t="s">
        <v>75</v>
      </c>
      <c r="H49" s="2" t="s">
        <v>84</v>
      </c>
      <c r="M49" s="127"/>
      <c r="N49" s="15">
        <f>IF(E49&gt;0,(VLOOKUP(B49,w!$V$168:'w'!$Z$203,5,FALSE)),0)</f>
        <v>0</v>
      </c>
      <c r="O49" s="15" t="str">
        <f t="shared" ref="O49" si="14">IF(E49=0,(IF(B49=0,"",1)),0)</f>
        <v/>
      </c>
      <c r="P49" s="15">
        <f>VLOOKUP(G49,w!$V$3:'w'!$AF$113,11,FALSE)</f>
        <v>0</v>
      </c>
      <c r="Q49" s="15">
        <f>VLOOKUP(F49,g!$D$2:'g'!$K$201,8,FALSE)</f>
        <v>0</v>
      </c>
      <c r="R49" s="15">
        <f t="shared" si="2"/>
        <v>0</v>
      </c>
      <c r="U49" s="132"/>
      <c r="V49" s="132"/>
      <c r="W49" s="132"/>
      <c r="X49" s="132"/>
      <c r="Y49" s="132"/>
      <c r="Z49" s="144"/>
      <c r="AA49" s="152"/>
      <c r="AB49" s="134"/>
      <c r="AC49" s="134"/>
      <c r="AD49" s="144"/>
      <c r="AE49" s="132"/>
      <c r="AF49" s="127"/>
      <c r="AH49" s="127"/>
      <c r="AX49" s="144"/>
      <c r="AY49" s="144"/>
    </row>
    <row r="50" spans="1:51" x14ac:dyDescent="0.2">
      <c r="A50" s="124" t="s">
        <v>647</v>
      </c>
      <c r="C50" s="132">
        <f>SUMIF(b!$A$3:'b'!$A$9660,$A50,b!$E$3:'b'!$E$9660)</f>
        <v>1</v>
      </c>
      <c r="D50" s="132">
        <f>SUMIF(b!$A$3:'b'!$A$9660,$A50,b!$F$3:'b'!$F$9660)</f>
        <v>1</v>
      </c>
      <c r="E50" s="132">
        <f t="shared" si="3"/>
        <v>0</v>
      </c>
      <c r="F50" s="128" t="str">
        <f>VLOOKUP(A50,b!$A$3:'b'!$B$4709,2,FALSE)</f>
        <v>SLN</v>
      </c>
      <c r="G50" s="132" t="s">
        <v>11</v>
      </c>
      <c r="H50" s="132" t="s">
        <v>537</v>
      </c>
      <c r="M50" s="127"/>
      <c r="N50" s="15">
        <f>IF(E50&gt;0,(VLOOKUP(B50,w!$V$168:'w'!$Z$203,5,FALSE)),0)</f>
        <v>0</v>
      </c>
      <c r="O50" s="15" t="str">
        <f t="shared" si="6"/>
        <v/>
      </c>
      <c r="P50" s="15">
        <f>VLOOKUP(G50,w!$V$3:'w'!$AF$113,11,FALSE)</f>
        <v>0</v>
      </c>
      <c r="Q50" s="15">
        <f>VLOOKUP(F50,g!$D$2:'g'!$K$201,8,FALSE)</f>
        <v>0</v>
      </c>
      <c r="R50" s="15">
        <f t="shared" si="2"/>
        <v>0</v>
      </c>
      <c r="U50" s="132"/>
      <c r="V50" s="132"/>
      <c r="W50" s="132"/>
      <c r="X50" s="132"/>
      <c r="Y50" s="132"/>
      <c r="Z50" s="144"/>
      <c r="AA50" s="152"/>
      <c r="AB50" s="134"/>
      <c r="AC50" s="134"/>
      <c r="AD50" s="144"/>
      <c r="AE50" s="132"/>
      <c r="AF50" s="127"/>
      <c r="AH50" s="127"/>
      <c r="AX50" s="144"/>
      <c r="AY50" s="144"/>
    </row>
    <row r="51" spans="1:51" x14ac:dyDescent="0.2">
      <c r="A51" s="124" t="s">
        <v>684</v>
      </c>
      <c r="B51" s="144">
        <v>43176</v>
      </c>
      <c r="C51" s="132">
        <f>SUMIF(b!$A$3:'b'!$A$9660,$A51,b!$E$3:'b'!$E$9660)</f>
        <v>0</v>
      </c>
      <c r="D51" s="132">
        <f>SUMIF(b!$A$3:'b'!$A$9660,$A51,b!$F$3:'b'!$F$9660)</f>
        <v>15</v>
      </c>
      <c r="E51" s="132">
        <f t="shared" si="3"/>
        <v>15</v>
      </c>
      <c r="F51" s="128" t="str">
        <f>VLOOKUP(A51,b!$A$3:'b'!$B$4709,2,FALSE)</f>
        <v>SLN</v>
      </c>
      <c r="G51" s="127" t="s">
        <v>109</v>
      </c>
      <c r="M51" s="127"/>
      <c r="O51" s="15">
        <f t="shared" si="6"/>
        <v>0</v>
      </c>
      <c r="R51" s="15">
        <f t="shared" si="2"/>
        <v>0</v>
      </c>
      <c r="Z51" s="153"/>
      <c r="AF51" s="127"/>
      <c r="AH51" s="127"/>
    </row>
    <row r="52" spans="1:51" x14ac:dyDescent="0.2">
      <c r="A52" s="124" t="s">
        <v>707</v>
      </c>
      <c r="C52" s="132">
        <f>SUMIF(b!$A$3:'b'!$A$9660,$A52,b!$E$3:'b'!$E$9660)</f>
        <v>4</v>
      </c>
      <c r="D52" s="132">
        <f>SUMIF(b!$A$3:'b'!$A$9660,$A52,b!$F$3:'b'!$F$9660)</f>
        <v>4</v>
      </c>
      <c r="E52" s="132">
        <f t="shared" si="3"/>
        <v>0</v>
      </c>
      <c r="F52" s="128" t="str">
        <f>VLOOKUP(A52,b!$A$3:'b'!$B$4709,2,FALSE)</f>
        <v>GAL</v>
      </c>
      <c r="G52" s="132" t="s">
        <v>11</v>
      </c>
      <c r="H52" s="132" t="s">
        <v>76</v>
      </c>
      <c r="M52" s="127"/>
      <c r="N52" s="15">
        <f>IF(E52&gt;0,(VLOOKUP(B52,w!$V$168:'w'!$Z$203,5,FALSE)),0)</f>
        <v>0</v>
      </c>
      <c r="O52" s="15" t="str">
        <f t="shared" si="6"/>
        <v/>
      </c>
      <c r="P52" s="15">
        <f>VLOOKUP(G52,w!$V$3:'w'!$AF$113,11,FALSE)</f>
        <v>0</v>
      </c>
      <c r="Q52" s="15">
        <f>VLOOKUP(F52,g!$D$2:'g'!$K$201,8,FALSE)</f>
        <v>0</v>
      </c>
      <c r="R52" s="15">
        <f t="shared" si="2"/>
        <v>0</v>
      </c>
      <c r="U52" s="132"/>
      <c r="V52" s="132"/>
      <c r="W52" s="132"/>
      <c r="X52" s="132"/>
      <c r="Y52" s="132"/>
      <c r="Z52" s="144"/>
      <c r="AA52" s="152"/>
      <c r="AB52" s="134"/>
      <c r="AC52" s="134"/>
      <c r="AD52" s="144"/>
      <c r="AE52" s="132"/>
      <c r="AF52" s="127"/>
      <c r="AH52" s="127"/>
      <c r="AX52" s="144"/>
      <c r="AY52" s="144"/>
    </row>
    <row r="53" spans="1:51" x14ac:dyDescent="0.2">
      <c r="A53" s="124" t="s">
        <v>677</v>
      </c>
      <c r="C53" s="132">
        <f>SUMIF(b!$A$3:'b'!$A$9660,$A53,b!$E$3:'b'!$E$9660)</f>
        <v>29</v>
      </c>
      <c r="D53" s="132">
        <f>SUMIF(b!$A$3:'b'!$A$9660,$A53,b!$F$3:'b'!$F$9660)</f>
        <v>29</v>
      </c>
      <c r="E53" s="132">
        <f t="shared" si="3"/>
        <v>0</v>
      </c>
      <c r="F53" s="128" t="str">
        <f>VLOOKUP(A53,b!$A$3:'b'!$B$4709,2,FALSE)</f>
        <v>GAL</v>
      </c>
      <c r="G53" s="145" t="s">
        <v>75</v>
      </c>
      <c r="H53" s="128" t="s">
        <v>84</v>
      </c>
      <c r="J53" s="145"/>
      <c r="L53" s="147"/>
      <c r="M53" s="127"/>
      <c r="N53" s="15">
        <f>IF(E53&gt;0,(VLOOKUP(B53,w!$V$168:'w'!$Z$203,5,FALSE)),0)</f>
        <v>0</v>
      </c>
      <c r="O53" s="15" t="str">
        <f t="shared" si="6"/>
        <v/>
      </c>
      <c r="P53" s="15">
        <f>VLOOKUP(G53,w!$V$3:'w'!$AF$113,11,FALSE)</f>
        <v>0</v>
      </c>
      <c r="Q53" s="15">
        <f>VLOOKUP(F53,g!$D$2:'g'!$K$201,8,FALSE)</f>
        <v>0</v>
      </c>
      <c r="R53" s="15">
        <f t="shared" si="2"/>
        <v>0</v>
      </c>
      <c r="S53" s="145"/>
      <c r="W53" s="132"/>
      <c r="X53" s="132"/>
      <c r="AC53" s="134"/>
      <c r="AD53" s="144"/>
      <c r="AE53" s="132"/>
      <c r="AF53" s="127"/>
      <c r="AH53" s="127"/>
      <c r="AX53" s="144"/>
      <c r="AY53" s="144"/>
    </row>
    <row r="54" spans="1:51" x14ac:dyDescent="0.2">
      <c r="A54" s="124" t="s">
        <v>595</v>
      </c>
      <c r="C54" s="132">
        <f>SUMIF(b!$A$3:'b'!$A$9660,$A54,b!$E$3:'b'!$E$9660)</f>
        <v>1</v>
      </c>
      <c r="D54" s="132">
        <f>SUMIF(b!$A$3:'b'!$A$9660,$A54,b!$F$3:'b'!$F$9660)</f>
        <v>1</v>
      </c>
      <c r="E54" s="132">
        <f t="shared" si="3"/>
        <v>0</v>
      </c>
      <c r="F54" s="128" t="str">
        <f>VLOOKUP(A54,b!$A$3:'b'!$B$4709,2,FALSE)</f>
        <v>GAL</v>
      </c>
      <c r="G54" s="146" t="s">
        <v>505</v>
      </c>
      <c r="M54" s="127"/>
      <c r="N54" s="15">
        <f>IF(E54&gt;0,(VLOOKUP(B54,w!$V$168:'w'!$Z$203,5,FALSE)),0)</f>
        <v>0</v>
      </c>
      <c r="O54" s="15" t="str">
        <f t="shared" si="6"/>
        <v/>
      </c>
      <c r="P54" s="15">
        <f>VLOOKUP(G54,w!$V$3:'w'!$AF$113,11,FALSE)</f>
        <v>0</v>
      </c>
      <c r="Q54" s="15">
        <f>VLOOKUP(F54,g!$D$2:'g'!$K$201,8,FALSE)</f>
        <v>0</v>
      </c>
      <c r="R54" s="15">
        <f t="shared" si="2"/>
        <v>0</v>
      </c>
      <c r="S54" s="145"/>
      <c r="T54" s="145"/>
      <c r="V54" s="132"/>
      <c r="W54" s="132"/>
      <c r="X54" s="132"/>
    </row>
    <row r="55" spans="1:51" x14ac:dyDescent="0.2">
      <c r="A55" s="124" t="s">
        <v>616</v>
      </c>
      <c r="C55" s="132">
        <f>SUMIF(b!$A$3:'b'!$A$9660,$A55,b!$E$3:'b'!$E$9660)</f>
        <v>1</v>
      </c>
      <c r="D55" s="132">
        <f>SUMIF(b!$A$3:'b'!$A$9660,$A55,b!$F$3:'b'!$F$9660)</f>
        <v>1</v>
      </c>
      <c r="E55" s="132">
        <f t="shared" si="3"/>
        <v>0</v>
      </c>
      <c r="F55" s="128" t="str">
        <f>VLOOKUP(A55,b!$A$3:'b'!$B$4709,2,FALSE)</f>
        <v>TLN</v>
      </c>
      <c r="G55" s="146" t="s">
        <v>81</v>
      </c>
      <c r="M55" s="127"/>
      <c r="N55" s="15">
        <f>IF(E55&gt;0,(VLOOKUP(B55,w!$V$168:'w'!$Z$203,5,FALSE)),0)</f>
        <v>0</v>
      </c>
      <c r="O55" s="15" t="str">
        <f t="shared" si="6"/>
        <v/>
      </c>
      <c r="P55" s="15">
        <f>VLOOKUP(G55,w!$V$3:'w'!$AF$113,11,FALSE)</f>
        <v>0</v>
      </c>
      <c r="Q55" s="15">
        <f>VLOOKUP(F55,g!$D$2:'g'!$K$201,8,FALSE)</f>
        <v>0</v>
      </c>
      <c r="R55" s="15">
        <f t="shared" si="2"/>
        <v>0</v>
      </c>
      <c r="S55" s="145"/>
      <c r="T55" s="145"/>
      <c r="V55" s="132"/>
      <c r="W55" s="132"/>
      <c r="X55" s="132"/>
    </row>
    <row r="56" spans="1:51" x14ac:dyDescent="0.2">
      <c r="A56" s="124" t="s">
        <v>729</v>
      </c>
      <c r="B56" s="144">
        <v>43225</v>
      </c>
      <c r="C56" s="132">
        <f>SUMIF(b!$A$3:'b'!$A$9660,$A56,b!$E$3:'b'!$E$9660)</f>
        <v>0</v>
      </c>
      <c r="D56" s="132">
        <f>SUMIF(b!$A$3:'b'!$A$9660,$A56,b!$F$3:'b'!$F$9660)</f>
        <v>18</v>
      </c>
      <c r="E56" s="132">
        <f t="shared" si="3"/>
        <v>18</v>
      </c>
      <c r="F56" s="128" t="str">
        <f>VLOOKUP(A56,b!$A$3:'b'!$B$4709,2,FALSE)</f>
        <v>TLN</v>
      </c>
      <c r="G56" s="127" t="s">
        <v>109</v>
      </c>
      <c r="M56" s="127"/>
      <c r="N56" s="15">
        <f>IF(E56&gt;0,(VLOOKUP(B56,w!$V$168:'w'!$Z$203,5,FALSE)),0)</f>
        <v>0</v>
      </c>
      <c r="O56" s="15">
        <f t="shared" si="6"/>
        <v>0</v>
      </c>
      <c r="P56" s="15">
        <f ca="1">VLOOKUP(G56,w!$V$3:'w'!$AF$113,11,FALSE)</f>
        <v>0</v>
      </c>
      <c r="Q56" s="15">
        <f>VLOOKUP(F56,g!$D$2:'g'!$K$201,8,FALSE)</f>
        <v>0</v>
      </c>
      <c r="R56" s="15">
        <f t="shared" si="2"/>
        <v>0</v>
      </c>
      <c r="T56" s="145"/>
    </row>
    <row r="57" spans="1:51" x14ac:dyDescent="0.2">
      <c r="A57" s="124" t="s">
        <v>668</v>
      </c>
      <c r="B57" s="144">
        <v>43329</v>
      </c>
      <c r="C57" s="132">
        <f>SUMIF(b!$A$3:'b'!$A$9660,$A57,b!$E$3:'b'!$E$9660)</f>
        <v>0</v>
      </c>
      <c r="D57" s="132">
        <f>SUMIF(b!$A$3:'b'!$A$9660,$A57,b!$F$3:'b'!$F$9660)</f>
        <v>21</v>
      </c>
      <c r="E57" s="132">
        <f t="shared" si="3"/>
        <v>21</v>
      </c>
      <c r="F57" s="128" t="str">
        <f>VLOOKUP(A57,b!$A$3:'b'!$B$4709,2,FALSE)</f>
        <v>GAL</v>
      </c>
      <c r="G57" s="127" t="s">
        <v>109</v>
      </c>
      <c r="I57" s="127"/>
      <c r="J57" s="127"/>
      <c r="K57" s="127"/>
      <c r="L57" s="127"/>
      <c r="M57" s="127"/>
      <c r="N57" s="15">
        <f>IF(E57&gt;0,(VLOOKUP(B57,w!$V$168:'w'!$Z$203,5,FALSE)),0)</f>
        <v>0</v>
      </c>
      <c r="O57" s="15">
        <f t="shared" si="6"/>
        <v>0</v>
      </c>
      <c r="P57" s="15">
        <f ca="1">VLOOKUP(G57,w!$V$3:'w'!$AF$113,11,FALSE)</f>
        <v>0</v>
      </c>
      <c r="Q57" s="15">
        <f>VLOOKUP(F57,g!$D$2:'g'!$K$201,8,FALSE)</f>
        <v>0</v>
      </c>
      <c r="R57" s="15">
        <f t="shared" si="2"/>
        <v>0</v>
      </c>
      <c r="S57" s="127"/>
      <c r="U57" s="145"/>
    </row>
    <row r="58" spans="1:51" x14ac:dyDescent="0.2">
      <c r="A58" s="124" t="s">
        <v>650</v>
      </c>
      <c r="C58" s="132">
        <f>SUMIF(b!$A$3:'b'!$A$9660,$A58,b!$E$3:'b'!$E$9660)</f>
        <v>4</v>
      </c>
      <c r="D58" s="132">
        <f>SUMIF(b!$A$3:'b'!$A$9660,$A58,b!$F$3:'b'!$F$9660)</f>
        <v>4</v>
      </c>
      <c r="E58" s="132">
        <f t="shared" si="3"/>
        <v>0</v>
      </c>
      <c r="F58" s="128" t="str">
        <f>VLOOKUP(A58,b!$A$3:'b'!$B$4709,2,FALSE)</f>
        <v>SB</v>
      </c>
      <c r="G58" s="145" t="s">
        <v>46</v>
      </c>
      <c r="H58" s="127" t="s">
        <v>64</v>
      </c>
      <c r="M58" s="127"/>
      <c r="N58" s="15">
        <f>IF(E58&gt;0,(VLOOKUP(B58,w!$V$168:'w'!$Z$203,5,FALSE)),0)</f>
        <v>0</v>
      </c>
      <c r="O58" s="15" t="str">
        <f t="shared" si="6"/>
        <v/>
      </c>
      <c r="P58" s="15">
        <f>VLOOKUP(G58,w!$V$3:'w'!$AF$113,11,FALSE)</f>
        <v>0</v>
      </c>
      <c r="Q58" s="15">
        <f>VLOOKUP(F58,g!$D$2:'g'!$K$201,8,FALSE)</f>
        <v>0</v>
      </c>
      <c r="R58" s="15">
        <f t="shared" si="2"/>
        <v>0</v>
      </c>
      <c r="S58" s="145"/>
      <c r="T58" s="127"/>
      <c r="U58" s="132"/>
      <c r="V58" s="132"/>
      <c r="W58" s="132"/>
      <c r="X58" s="132"/>
    </row>
    <row r="59" spans="1:51" x14ac:dyDescent="0.2">
      <c r="A59" s="124" t="s">
        <v>646</v>
      </c>
      <c r="B59" s="144">
        <v>42994</v>
      </c>
      <c r="C59" s="132">
        <f>SUMIF(b!$A$3:'b'!$A$9660,$A59,b!$E$3:'b'!$E$9660)</f>
        <v>12</v>
      </c>
      <c r="D59" s="132">
        <f>SUMIF(b!$A$3:'b'!$A$9660,$A59,b!$F$3:'b'!$F$9660)</f>
        <v>14</v>
      </c>
      <c r="E59" s="132">
        <f t="shared" si="3"/>
        <v>2</v>
      </c>
      <c r="F59" s="128" t="str">
        <f>VLOOKUP(A59,b!$A$3:'b'!$B$4709,2,FALSE)</f>
        <v>ML</v>
      </c>
      <c r="G59" s="145" t="s">
        <v>182</v>
      </c>
      <c r="H59" s="145" t="s">
        <v>658</v>
      </c>
      <c r="I59" s="145"/>
      <c r="M59" s="127"/>
      <c r="N59" s="15">
        <f>IF(E59&gt;0,(VLOOKUP(B59,w!$V$168:'w'!$Z$203,5,FALSE)),0)</f>
        <v>0</v>
      </c>
      <c r="O59" s="15">
        <f t="shared" si="6"/>
        <v>0</v>
      </c>
      <c r="P59" s="15">
        <f>VLOOKUP(G59,w!$V$3:'w'!$AF$113,11,FALSE)</f>
        <v>0</v>
      </c>
      <c r="Q59" s="15">
        <f>VLOOKUP(F59,g!$D$2:'g'!$K$201,8,FALSE)</f>
        <v>0</v>
      </c>
      <c r="R59" s="15">
        <f t="shared" si="2"/>
        <v>0</v>
      </c>
      <c r="S59" s="145"/>
      <c r="T59" s="145"/>
      <c r="U59" s="145"/>
      <c r="V59" s="132"/>
      <c r="W59" s="132"/>
      <c r="X59" s="132"/>
    </row>
    <row r="60" spans="1:51" x14ac:dyDescent="0.2">
      <c r="A60" s="124">
        <v>229</v>
      </c>
      <c r="C60" s="132">
        <f>SUMIF(b!$A$3:'b'!$A$9660,$A60,b!$E$3:'b'!$E$9660)</f>
        <v>1</v>
      </c>
      <c r="D60" s="132">
        <f>SUMIF(b!$A$3:'b'!$A$9660,$A60,b!$F$3:'b'!$F$9660)</f>
        <v>1</v>
      </c>
      <c r="E60" s="132">
        <f t="shared" si="3"/>
        <v>0</v>
      </c>
      <c r="F60" s="128" t="str">
        <f>VLOOKUP(A60,b!$A$3:'b'!$B$4709,2,FALSE)</f>
        <v>AL</v>
      </c>
      <c r="G60" s="127" t="s">
        <v>168</v>
      </c>
      <c r="H60" s="128" t="s">
        <v>191</v>
      </c>
      <c r="L60" s="147"/>
      <c r="M60" s="127"/>
      <c r="N60" s="15">
        <f>IF(E60&gt;0,(VLOOKUP(B60,w!$V$168:'w'!$Z$203,5,FALSE)),0)</f>
        <v>0</v>
      </c>
      <c r="O60" s="15" t="str">
        <f t="shared" si="6"/>
        <v/>
      </c>
      <c r="P60" s="15">
        <f>VLOOKUP(G60,w!$V$3:'w'!$AF$113,11,FALSE)</f>
        <v>0</v>
      </c>
      <c r="Q60" s="15">
        <f>VLOOKUP(F60,g!$D$2:'g'!$K$201,8,FALSE)</f>
        <v>0</v>
      </c>
      <c r="R60" s="15">
        <f t="shared" si="2"/>
        <v>0</v>
      </c>
      <c r="S60" s="127"/>
    </row>
    <row r="61" spans="1:51" x14ac:dyDescent="0.2">
      <c r="A61" s="124" t="s">
        <v>602</v>
      </c>
      <c r="C61" s="132">
        <f>SUMIF(b!$A$3:'b'!$A$9660,$A61,b!$E$3:'b'!$E$9660)</f>
        <v>3</v>
      </c>
      <c r="D61" s="132">
        <f>SUMIF(b!$A$3:'b'!$A$9660,$A61,b!$F$3:'b'!$F$9660)</f>
        <v>3</v>
      </c>
      <c r="E61" s="132">
        <f t="shared" si="3"/>
        <v>0</v>
      </c>
      <c r="F61" s="128" t="str">
        <f>VLOOKUP(A61,b!$A$3:'b'!$B$4709,2,FALSE)</f>
        <v>TT</v>
      </c>
      <c r="G61" s="145" t="s">
        <v>539</v>
      </c>
      <c r="H61" s="132" t="s">
        <v>540</v>
      </c>
      <c r="I61" s="132"/>
      <c r="M61" s="127"/>
      <c r="N61" s="15">
        <f>IF(E61&gt;0,(VLOOKUP(B61,w!$V$168:'w'!$Z$203,5,FALSE)),0)</f>
        <v>0</v>
      </c>
      <c r="O61" s="15" t="str">
        <f t="shared" si="6"/>
        <v/>
      </c>
      <c r="P61" s="15">
        <f>VLOOKUP(G61,w!$V$3:'w'!$AF$113,11,FALSE)</f>
        <v>0</v>
      </c>
      <c r="Q61" s="15">
        <f>VLOOKUP(F61,g!$D$2:'g'!$K$201,8,FALSE)</f>
        <v>0</v>
      </c>
      <c r="R61" s="15">
        <f t="shared" si="2"/>
        <v>0</v>
      </c>
      <c r="S61" s="145"/>
      <c r="T61" s="132"/>
      <c r="U61" s="132"/>
      <c r="V61" s="132"/>
      <c r="W61" s="132"/>
      <c r="X61" s="132"/>
    </row>
    <row r="62" spans="1:51" x14ac:dyDescent="0.2">
      <c r="A62" s="124" t="s">
        <v>726</v>
      </c>
      <c r="B62" s="144">
        <v>43225</v>
      </c>
      <c r="C62" s="132">
        <f>SUMIF(b!$A$3:'b'!$A$9660,$A62,b!$E$3:'b'!$E$9660)</f>
        <v>0</v>
      </c>
      <c r="D62" s="132">
        <f>SUMIF(b!$A$3:'b'!$A$9660,$A62,b!$F$3:'b'!$F$9660)</f>
        <v>9</v>
      </c>
      <c r="E62" s="132">
        <f t="shared" si="3"/>
        <v>9</v>
      </c>
      <c r="F62" s="128" t="str">
        <f>VLOOKUP(A62,b!$A$3:'b'!$B$4709,2,FALSE)</f>
        <v>SLN</v>
      </c>
      <c r="G62" s="127" t="s">
        <v>109</v>
      </c>
      <c r="M62" s="127"/>
      <c r="N62" s="15">
        <f>IF(E62&gt;0,(VLOOKUP(B62,w!$V$168:'w'!$Z$203,5,FALSE)),0)</f>
        <v>0</v>
      </c>
      <c r="O62" s="15">
        <f t="shared" si="6"/>
        <v>0</v>
      </c>
      <c r="P62" s="15">
        <f ca="1">VLOOKUP(G62,w!$V$3:'w'!$AF$113,11,FALSE)</f>
        <v>0</v>
      </c>
      <c r="Q62" s="15">
        <f>VLOOKUP(F62,g!$D$2:'g'!$K$201,8,FALSE)</f>
        <v>0</v>
      </c>
      <c r="R62" s="15">
        <f t="shared" si="2"/>
        <v>0</v>
      </c>
      <c r="T62" s="145"/>
    </row>
    <row r="63" spans="1:51" x14ac:dyDescent="0.2">
      <c r="A63" s="124" t="s">
        <v>580</v>
      </c>
      <c r="B63" s="144">
        <v>42966</v>
      </c>
      <c r="C63" s="132">
        <f>SUMIF(b!$A$3:'b'!$A$9660,$A63,b!$E$3:'b'!$E$9660)</f>
        <v>7</v>
      </c>
      <c r="D63" s="132">
        <f>SUMIF(b!$A$3:'b'!$A$9660,$A63,b!$F$3:'b'!$F$9660)</f>
        <v>24</v>
      </c>
      <c r="E63" s="132">
        <f t="shared" si="3"/>
        <v>17</v>
      </c>
      <c r="F63" s="128" t="str">
        <f>VLOOKUP(A63,b!$A$3:'b'!$B$4709,2,FALSE)</f>
        <v>AL</v>
      </c>
      <c r="G63" s="147" t="s">
        <v>155</v>
      </c>
      <c r="H63" s="132" t="s">
        <v>181</v>
      </c>
      <c r="I63" s="154" t="s">
        <v>84</v>
      </c>
      <c r="M63" s="127"/>
      <c r="N63" s="15">
        <f>IF(E63&gt;0,(VLOOKUP(B63,w!$V$168:'w'!$Z$203,5,FALSE)),0)</f>
        <v>0</v>
      </c>
      <c r="O63" s="15">
        <f t="shared" si="6"/>
        <v>0</v>
      </c>
      <c r="P63" s="15">
        <f>VLOOKUP(G63,w!$V$3:'w'!$AF$113,11,FALSE)</f>
        <v>0</v>
      </c>
      <c r="Q63" s="15">
        <f>VLOOKUP(F63,g!$D$2:'g'!$K$201,8,FALSE)</f>
        <v>0</v>
      </c>
      <c r="R63" s="15">
        <f t="shared" si="2"/>
        <v>0</v>
      </c>
      <c r="S63" s="147"/>
      <c r="T63" s="132"/>
      <c r="U63" s="154"/>
      <c r="V63" s="132"/>
      <c r="W63" s="132"/>
      <c r="X63" s="132"/>
      <c r="Y63" s="132"/>
      <c r="Z63" s="144"/>
      <c r="AA63" s="152"/>
      <c r="AB63" s="134"/>
      <c r="AC63" s="134"/>
      <c r="AD63" s="144"/>
      <c r="AE63" s="132"/>
      <c r="AF63" s="127"/>
      <c r="AH63" s="127"/>
      <c r="AX63" s="144"/>
      <c r="AY63" s="144"/>
    </row>
    <row r="64" spans="1:51" x14ac:dyDescent="0.2">
      <c r="A64" s="124" t="s">
        <v>711</v>
      </c>
      <c r="C64" s="132">
        <f>SUMIF(b!$A$3:'b'!$A$9660,$A64,b!$E$3:'b'!$E$9660)</f>
        <v>1</v>
      </c>
      <c r="D64" s="132">
        <f>SUMIF(b!$A$3:'b'!$A$9660,$A64,b!$F$3:'b'!$F$9660)</f>
        <v>1</v>
      </c>
      <c r="E64" s="132">
        <f t="shared" si="3"/>
        <v>0</v>
      </c>
      <c r="F64" s="128" t="str">
        <f>VLOOKUP(A64,b!$A$3:'b'!$B$4709,2,FALSE)</f>
        <v>AL</v>
      </c>
      <c r="G64" s="147" t="s">
        <v>506</v>
      </c>
      <c r="H64" s="145" t="s">
        <v>540</v>
      </c>
      <c r="L64" s="147"/>
      <c r="M64" s="151" t="s">
        <v>532</v>
      </c>
      <c r="N64" s="15">
        <f>IF(E64&gt;0,(VLOOKUP(B64,w!$V$168:'w'!$Z$203,5,FALSE)),0)</f>
        <v>0</v>
      </c>
      <c r="O64" s="15" t="str">
        <f t="shared" si="6"/>
        <v/>
      </c>
      <c r="P64" s="15">
        <f>VLOOKUP(G64,w!$V$3:'w'!$AF$113,11,FALSE)</f>
        <v>0</v>
      </c>
      <c r="Q64" s="15">
        <f>VLOOKUP(F64,g!$D$2:'g'!$K$201,8,FALSE)</f>
        <v>0</v>
      </c>
      <c r="R64" s="15">
        <f t="shared" si="2"/>
        <v>0</v>
      </c>
      <c r="S64" s="127"/>
    </row>
    <row r="65" spans="1:51" x14ac:dyDescent="0.2">
      <c r="A65" s="124" t="s">
        <v>615</v>
      </c>
      <c r="B65" s="144">
        <v>43134</v>
      </c>
      <c r="C65" s="132">
        <f>SUMIF(b!$A$3:'b'!$A$9660,$A65,b!$E$3:'b'!$E$9660)</f>
        <v>0</v>
      </c>
      <c r="D65" s="132">
        <f>SUMIF(b!$A$3:'b'!$A$9660,$A65,b!$F$3:'b'!$F$9660)</f>
        <v>4</v>
      </c>
      <c r="E65" s="132">
        <f t="shared" si="3"/>
        <v>4</v>
      </c>
      <c r="F65" s="128" t="str">
        <f>VLOOKUP(A65,b!$A$3:'b'!$B$4709,2,FALSE)</f>
        <v>RTP</v>
      </c>
      <c r="G65" s="127" t="s">
        <v>109</v>
      </c>
      <c r="H65" s="132"/>
      <c r="M65" s="127"/>
      <c r="N65" s="15">
        <f>IF(E65&gt;0,(VLOOKUP(B65,w!$V$168:'w'!$Z$203,5,FALSE)),0)</f>
        <v>0</v>
      </c>
      <c r="O65" s="15">
        <f t="shared" si="6"/>
        <v>0</v>
      </c>
      <c r="P65" s="15">
        <f ca="1">VLOOKUP(G65,w!$V$3:'w'!$AF$113,11,FALSE)</f>
        <v>0</v>
      </c>
      <c r="Q65" s="15">
        <f>VLOOKUP(F65,g!$D$2:'g'!$K$201,8,FALSE)</f>
        <v>0</v>
      </c>
      <c r="R65" s="15">
        <f t="shared" si="2"/>
        <v>0</v>
      </c>
      <c r="V65" s="132"/>
      <c r="W65" s="132"/>
      <c r="X65" s="132"/>
      <c r="AC65" s="134"/>
      <c r="AD65" s="144"/>
      <c r="AE65" s="132"/>
      <c r="AF65" s="127"/>
      <c r="AH65" s="127"/>
      <c r="AX65" s="144"/>
      <c r="AY65" s="144"/>
    </row>
    <row r="66" spans="1:51" x14ac:dyDescent="0.2">
      <c r="A66" s="124" t="s">
        <v>655</v>
      </c>
      <c r="B66" s="144">
        <v>43022</v>
      </c>
      <c r="C66" s="132">
        <f>SUMIF(b!$A$3:'b'!$A$9660,$A66,b!$E$3:'b'!$E$9660)</f>
        <v>0</v>
      </c>
      <c r="D66" s="132">
        <f>SUMIF(b!$A$3:'b'!$A$9660,$A66,b!$F$3:'b'!$F$9660)</f>
        <v>1</v>
      </c>
      <c r="E66" s="132">
        <f t="shared" si="3"/>
        <v>1</v>
      </c>
      <c r="F66" s="128" t="str">
        <f>VLOOKUP(A66,b!$A$3:'b'!$B$4709,2,FALSE)</f>
        <v>ML</v>
      </c>
      <c r="G66" s="71" t="s">
        <v>771</v>
      </c>
      <c r="H66" s="145" t="s">
        <v>74</v>
      </c>
      <c r="I66" s="145"/>
      <c r="M66" s="127"/>
      <c r="N66" s="15">
        <f>IF(E66&gt;0,(VLOOKUP(B66,w!$V$168:'w'!$Z$203,5,FALSE)),0)</f>
        <v>0</v>
      </c>
      <c r="O66" s="15">
        <f t="shared" si="6"/>
        <v>0</v>
      </c>
      <c r="P66" s="15">
        <f>VLOOKUP(G66,w!$V$3:'w'!$AF$113,11,FALSE)</f>
        <v>0</v>
      </c>
      <c r="Q66" s="15">
        <f>VLOOKUP(F66,g!$D$2:'g'!$K$201,8,FALSE)</f>
        <v>0</v>
      </c>
      <c r="R66" s="15">
        <f t="shared" si="2"/>
        <v>0</v>
      </c>
      <c r="V66" s="132"/>
      <c r="W66" s="132"/>
      <c r="X66" s="132"/>
      <c r="AC66" s="134"/>
      <c r="AD66" s="144"/>
      <c r="AE66" s="132"/>
      <c r="AF66" s="127"/>
      <c r="AH66" s="127"/>
      <c r="AX66" s="144"/>
      <c r="AY66" s="144"/>
    </row>
    <row r="67" spans="1:51" x14ac:dyDescent="0.2">
      <c r="A67" s="186" t="s">
        <v>761</v>
      </c>
      <c r="B67" s="144">
        <v>43100</v>
      </c>
      <c r="C67" s="132"/>
      <c r="D67" s="132">
        <f>SUMIF(b!$A$3:'b'!$A$9660,$A67,b!$F$3:'b'!$F$9660)</f>
        <v>17</v>
      </c>
      <c r="E67" s="132">
        <f t="shared" si="3"/>
        <v>17</v>
      </c>
      <c r="F67" s="128" t="str">
        <f>VLOOKUP(A67,b!$A$3:'b'!$B$4709,2,FALSE)</f>
        <v>RTP</v>
      </c>
      <c r="G67" s="73" t="s">
        <v>110</v>
      </c>
      <c r="H67" s="132"/>
      <c r="M67" s="127"/>
      <c r="N67" s="15">
        <f>IF(E67&gt;0,(VLOOKUP(B67,w!$V$168:'w'!$Z$203,5,FALSE)),0)</f>
        <v>0</v>
      </c>
      <c r="O67" s="15">
        <f t="shared" ref="O67" si="15">IF(E67=0,(IF(B67=0,"",1)),0)</f>
        <v>0</v>
      </c>
      <c r="P67" s="15">
        <f>VLOOKUP(G67,w!$V$3:'w'!$AF$113,11,FALSE)</f>
        <v>0</v>
      </c>
      <c r="Q67" s="15">
        <f>VLOOKUP(F67,g!$D$2:'g'!$K$201,8,FALSE)</f>
        <v>0</v>
      </c>
      <c r="R67" s="15">
        <f t="shared" si="2"/>
        <v>0</v>
      </c>
      <c r="V67" s="132"/>
      <c r="W67" s="132"/>
      <c r="X67" s="132"/>
      <c r="AC67" s="134"/>
      <c r="AD67" s="144"/>
      <c r="AE67" s="132"/>
      <c r="AF67" s="127"/>
      <c r="AH67" s="127"/>
      <c r="AX67" s="144"/>
      <c r="AY67" s="144"/>
    </row>
    <row r="68" spans="1:51" x14ac:dyDescent="0.2">
      <c r="A68" s="124" t="s">
        <v>669</v>
      </c>
      <c r="B68" s="144">
        <v>43274</v>
      </c>
      <c r="C68" s="132">
        <f>SUMIF(b!$A$3:'b'!$A$9660,$A68,b!$E$3:'b'!$E$9660)</f>
        <v>0</v>
      </c>
      <c r="D68" s="132">
        <f>SUMIF(b!$A$3:'b'!$A$9660,$A68,b!$F$3:'b'!$F$9660)</f>
        <v>17</v>
      </c>
      <c r="E68" s="132">
        <f t="shared" si="3"/>
        <v>17</v>
      </c>
      <c r="F68" s="128" t="str">
        <f>VLOOKUP(A68,b!$A$3:'b'!$B$4709,2,FALSE)</f>
        <v>ML</v>
      </c>
      <c r="G68" s="127" t="s">
        <v>109</v>
      </c>
      <c r="I68" s="127"/>
      <c r="J68" s="127"/>
      <c r="K68" s="127"/>
      <c r="L68" s="127"/>
      <c r="M68" s="127"/>
      <c r="N68" s="15">
        <f>IF(E68&gt;0,(VLOOKUP(B68,w!$V$168:'w'!$Z$203,5,FALSE)),0)</f>
        <v>0</v>
      </c>
      <c r="O68" s="15">
        <f t="shared" si="6"/>
        <v>0</v>
      </c>
      <c r="P68" s="15">
        <f ca="1">VLOOKUP(G68,w!$V$3:'w'!$AF$113,11,FALSE)</f>
        <v>0</v>
      </c>
      <c r="Q68" s="15">
        <f>VLOOKUP(F68,g!$D$2:'g'!$K$201,8,FALSE)</f>
        <v>0</v>
      </c>
      <c r="R68" s="15">
        <f t="shared" ref="R68:R132" si="16">IF(G68="next year",IF(C68&gt;0,1,0),0)</f>
        <v>0</v>
      </c>
      <c r="S68" s="127"/>
      <c r="T68" s="145"/>
    </row>
    <row r="69" spans="1:51" x14ac:dyDescent="0.2">
      <c r="A69" s="124" t="s">
        <v>559</v>
      </c>
      <c r="B69" s="144">
        <v>43176</v>
      </c>
      <c r="C69" s="132">
        <f>SUMIF(b!$A$3:'b'!$A$9660,$A69,b!$E$3:'b'!$E$9660)</f>
        <v>0</v>
      </c>
      <c r="D69" s="132">
        <f>SUMIF(b!$A$3:'b'!$A$9660,$A69,b!$F$3:'b'!$F$9660)</f>
        <v>14</v>
      </c>
      <c r="E69" s="132">
        <f t="shared" si="3"/>
        <v>14</v>
      </c>
      <c r="F69" s="128" t="str">
        <f>VLOOKUP(A69,b!$A$3:'b'!$B$4709,2,FALSE)</f>
        <v>SLN</v>
      </c>
      <c r="G69" s="127" t="s">
        <v>109</v>
      </c>
      <c r="M69" s="127"/>
      <c r="O69" s="15">
        <f t="shared" si="6"/>
        <v>0</v>
      </c>
      <c r="R69" s="15">
        <f t="shared" si="16"/>
        <v>0</v>
      </c>
      <c r="AF69" s="127"/>
      <c r="AH69" s="127"/>
    </row>
    <row r="70" spans="1:51" x14ac:dyDescent="0.2">
      <c r="A70" s="124">
        <v>289</v>
      </c>
      <c r="B70" s="144">
        <v>42980</v>
      </c>
      <c r="C70" s="132">
        <f>SUMIF(b!$A$3:'b'!$A$9660,$A70,b!$E$3:'b'!$E$9660)</f>
        <v>0</v>
      </c>
      <c r="D70" s="132">
        <f>SUMIF(b!$A$3:'b'!$A$9660,$A70,b!$F$3:'b'!$F$9660)</f>
        <v>2</v>
      </c>
      <c r="E70" s="132">
        <f t="shared" si="3"/>
        <v>2</v>
      </c>
      <c r="F70" s="128" t="str">
        <f>VLOOKUP(A70,b!$A$3:'b'!$B$4709,2,FALSE)</f>
        <v>AL</v>
      </c>
      <c r="G70" s="145" t="s">
        <v>536</v>
      </c>
      <c r="M70" s="127"/>
      <c r="N70" s="15">
        <f>IF(E70&gt;0,(VLOOKUP(B70,w!$V$168:'w'!$Z$203,5,FALSE)),0)</f>
        <v>0</v>
      </c>
      <c r="O70" s="15">
        <f t="shared" si="6"/>
        <v>0</v>
      </c>
      <c r="P70" s="15">
        <f>VLOOKUP(G70,w!$V$3:'w'!$AF$113,11,FALSE)</f>
        <v>0</v>
      </c>
      <c r="Q70" s="15">
        <f>VLOOKUP(F70,g!$D$2:'g'!$K$201,8,FALSE)</f>
        <v>0</v>
      </c>
      <c r="R70" s="15">
        <f t="shared" si="16"/>
        <v>0</v>
      </c>
      <c r="S70" s="145"/>
      <c r="T70" s="145"/>
      <c r="V70" s="132"/>
      <c r="W70" s="132"/>
      <c r="X70" s="132"/>
    </row>
    <row r="71" spans="1:51" x14ac:dyDescent="0.2">
      <c r="A71" s="124" t="s">
        <v>685</v>
      </c>
      <c r="C71" s="132">
        <f>SUMIF(b!$A$3:'b'!$A$9660,$A71,b!$E$3:'b'!$E$9660)</f>
        <v>2</v>
      </c>
      <c r="D71" s="132">
        <f>SUMIF(b!$A$3:'b'!$A$9660,$A71,b!$F$3:'b'!$F$9660)</f>
        <v>2</v>
      </c>
      <c r="E71" s="132">
        <f t="shared" ref="E71:E136" si="17">D71-C71</f>
        <v>0</v>
      </c>
      <c r="F71" s="128" t="str">
        <f>VLOOKUP(A71,b!$A$3:'b'!$B$4709,2,FALSE)</f>
        <v>ML</v>
      </c>
      <c r="G71" s="127" t="s">
        <v>74</v>
      </c>
      <c r="H71" s="127" t="s">
        <v>110</v>
      </c>
      <c r="I71" s="145" t="s">
        <v>79</v>
      </c>
      <c r="J71" s="127"/>
      <c r="K71" s="127"/>
      <c r="L71" s="127"/>
      <c r="M71" s="127"/>
      <c r="N71" s="15">
        <f>IF(E71&gt;0,(VLOOKUP(B71,w!$V$168:'w'!$Z$203,5,FALSE)),0)</f>
        <v>0</v>
      </c>
      <c r="O71" s="15" t="str">
        <f t="shared" si="6"/>
        <v/>
      </c>
      <c r="P71" s="15">
        <f>VLOOKUP(G71,w!$V$3:'w'!$AF$113,11,FALSE)</f>
        <v>0</v>
      </c>
      <c r="Q71" s="15">
        <f>VLOOKUP(F71,g!$D$2:'g'!$K$201,8,FALSE)</f>
        <v>0</v>
      </c>
      <c r="R71" s="15">
        <f t="shared" si="16"/>
        <v>0</v>
      </c>
    </row>
    <row r="72" spans="1:51" x14ac:dyDescent="0.2">
      <c r="A72" s="124" t="s">
        <v>659</v>
      </c>
      <c r="C72" s="132">
        <f>SUMIF(b!$A$3:'b'!$A$9660,$A72,b!$E$3:'b'!$E$9660)</f>
        <v>1</v>
      </c>
      <c r="D72" s="132">
        <f>SUMIF(b!$A$3:'b'!$A$9660,$A72,b!$F$3:'b'!$F$9660)</f>
        <v>1</v>
      </c>
      <c r="E72" s="132">
        <f t="shared" si="17"/>
        <v>0</v>
      </c>
      <c r="F72" s="128" t="str">
        <f>VLOOKUP(A72,b!$A$3:'b'!$B$4709,2,FALSE)</f>
        <v>SLN</v>
      </c>
      <c r="G72" s="127" t="s">
        <v>180</v>
      </c>
      <c r="H72" s="127"/>
      <c r="I72" s="127"/>
      <c r="J72" s="127"/>
      <c r="K72" s="127"/>
      <c r="L72" s="127"/>
      <c r="M72" s="127"/>
      <c r="N72" s="15">
        <f>IF(E72&gt;0,(VLOOKUP(B72,w!$V$168:'w'!$Z$203,5,FALSE)),0)</f>
        <v>0</v>
      </c>
      <c r="O72" s="15" t="str">
        <f t="shared" si="6"/>
        <v/>
      </c>
      <c r="P72" s="15">
        <f>VLOOKUP(G72,w!$V$3:'w'!$AF$113,11,FALSE)</f>
        <v>0</v>
      </c>
      <c r="Q72" s="15">
        <f>VLOOKUP(F72,g!$D$2:'g'!$K$201,8,FALSE)</f>
        <v>0</v>
      </c>
      <c r="R72" s="15">
        <f t="shared" si="16"/>
        <v>0</v>
      </c>
    </row>
    <row r="73" spans="1:51" x14ac:dyDescent="0.2">
      <c r="A73" s="124" t="s">
        <v>649</v>
      </c>
      <c r="B73" s="144">
        <v>43134</v>
      </c>
      <c r="C73" s="132">
        <f>SUMIF(b!$A$3:'b'!$A$9660,$A73,b!$E$3:'b'!$E$9660)</f>
        <v>0</v>
      </c>
      <c r="D73" s="132">
        <f>SUMIF(b!$A$3:'b'!$A$9660,$A73,b!$F$3:'b'!$F$9660)</f>
        <v>8</v>
      </c>
      <c r="E73" s="132">
        <f t="shared" si="17"/>
        <v>8</v>
      </c>
      <c r="F73" s="128" t="str">
        <f>VLOOKUP(A73,b!$A$3:'b'!$B$4709,2,FALSE)</f>
        <v>SB</v>
      </c>
      <c r="G73" s="127" t="s">
        <v>109</v>
      </c>
      <c r="H73" s="127"/>
      <c r="I73" s="145"/>
      <c r="J73" s="127"/>
      <c r="K73" s="127"/>
      <c r="L73" s="127"/>
      <c r="M73" s="127"/>
      <c r="N73" s="15">
        <f>IF(E73&gt;0,(VLOOKUP(B73,w!$V$168:'w'!$Z$203,5,FALSE)),0)</f>
        <v>0</v>
      </c>
      <c r="O73" s="15">
        <f t="shared" si="6"/>
        <v>0</v>
      </c>
      <c r="P73" s="15">
        <f ca="1">VLOOKUP(G73,w!$V$3:'w'!$AF$113,11,FALSE)</f>
        <v>0</v>
      </c>
      <c r="Q73" s="15">
        <f>VLOOKUP(F73,g!$D$2:'g'!$K$201,8,FALSE)</f>
        <v>0</v>
      </c>
      <c r="R73" s="15">
        <f t="shared" si="16"/>
        <v>0</v>
      </c>
    </row>
    <row r="74" spans="1:51" x14ac:dyDescent="0.2">
      <c r="A74" s="186" t="s">
        <v>642</v>
      </c>
      <c r="C74" s="132">
        <f>SUMIF(b!$A$3:'b'!$A$9660,$A74,b!$E$3:'b'!$E$9660)</f>
        <v>2</v>
      </c>
      <c r="D74" s="132">
        <f>SUMIF(b!$A$3:'b'!$A$9660,$A74,b!$F$3:'b'!$F$9660)</f>
        <v>2</v>
      </c>
      <c r="E74" s="132">
        <f t="shared" ref="E74" si="18">D74-C74</f>
        <v>0</v>
      </c>
      <c r="F74" s="128" t="str">
        <f>VLOOKUP(A74,b!$A$3:'b'!$B$4709,2,FALSE)</f>
        <v>ML</v>
      </c>
      <c r="G74" s="73" t="s">
        <v>771</v>
      </c>
      <c r="M74" s="127"/>
      <c r="N74" s="15">
        <f>IF(E74&gt;0,(VLOOKUP(B74,w!$V$168:'w'!$Z$203,5,FALSE)),0)</f>
        <v>0</v>
      </c>
      <c r="O74" s="15" t="str">
        <f t="shared" ref="O74" si="19">IF(E74=0,(IF(B74=0,"",1)),0)</f>
        <v/>
      </c>
      <c r="P74" s="15">
        <f>VLOOKUP(G74,w!$V$3:'w'!$AF$113,11,FALSE)</f>
        <v>0</v>
      </c>
      <c r="Q74" s="15">
        <f>VLOOKUP(F74,g!$D$2:'g'!$K$201,8,FALSE)</f>
        <v>0</v>
      </c>
      <c r="R74" s="15">
        <f t="shared" si="16"/>
        <v>0</v>
      </c>
      <c r="T74" s="132"/>
      <c r="U74" s="132"/>
      <c r="V74" s="132"/>
      <c r="W74" s="132"/>
      <c r="X74" s="132"/>
    </row>
    <row r="75" spans="1:51" x14ac:dyDescent="0.2">
      <c r="A75" s="124">
        <v>308</v>
      </c>
      <c r="C75" s="132">
        <f>SUMIF(b!$A$3:'b'!$A$9660,$A75,b!$E$3:'b'!$E$9660)</f>
        <v>2</v>
      </c>
      <c r="D75" s="132">
        <f>SUMIF(b!$A$3:'b'!$A$9660,$A75,b!$F$3:'b'!$F$9660)</f>
        <v>2</v>
      </c>
      <c r="E75" s="132">
        <f t="shared" si="17"/>
        <v>0</v>
      </c>
      <c r="F75" s="128" t="str">
        <f>VLOOKUP(A75,b!$A$3:'b'!$B$4709,2,FALSE)</f>
        <v>TT</v>
      </c>
      <c r="G75" s="145" t="s">
        <v>539</v>
      </c>
      <c r="M75" s="127"/>
      <c r="N75" s="15">
        <f>IF(E75&gt;0,(VLOOKUP(B75,w!$V$168:'w'!$Z$203,5,FALSE)),0)</f>
        <v>0</v>
      </c>
      <c r="O75" s="15" t="str">
        <f t="shared" si="6"/>
        <v/>
      </c>
      <c r="P75" s="15">
        <f>VLOOKUP(G75,w!$V$3:'w'!$AF$113,11,FALSE)</f>
        <v>0</v>
      </c>
      <c r="Q75" s="15">
        <f>VLOOKUP(F75,g!$D$2:'g'!$K$201,8,FALSE)</f>
        <v>0</v>
      </c>
      <c r="R75" s="15">
        <f t="shared" si="16"/>
        <v>0</v>
      </c>
      <c r="T75" s="132"/>
      <c r="U75" s="132"/>
      <c r="V75" s="132"/>
      <c r="W75" s="132"/>
      <c r="X75" s="132"/>
    </row>
    <row r="76" spans="1:51" x14ac:dyDescent="0.2">
      <c r="A76" s="124">
        <v>312</v>
      </c>
      <c r="C76" s="132">
        <f>SUMIF(b!$A$3:'b'!$A$9660,$A76,b!$E$3:'b'!$E$9660)</f>
        <v>2</v>
      </c>
      <c r="D76" s="132">
        <f>SUMIF(b!$A$3:'b'!$A$9660,$A76,b!$F$3:'b'!$F$9660)</f>
        <v>2</v>
      </c>
      <c r="E76" s="132">
        <f t="shared" si="17"/>
        <v>0</v>
      </c>
      <c r="F76" s="128" t="str">
        <f>VLOOKUP(A76,b!$A$3:'b'!$B$4709,2,FALSE)</f>
        <v>AL</v>
      </c>
      <c r="G76" s="147" t="s">
        <v>530</v>
      </c>
      <c r="H76" s="127"/>
      <c r="I76" s="127"/>
      <c r="J76" s="127"/>
      <c r="K76" s="127"/>
      <c r="L76" s="127"/>
      <c r="M76" s="127"/>
      <c r="N76" s="15">
        <f>IF(E76&gt;0,(VLOOKUP(B76,w!$V$168:'w'!$Z$203,5,FALSE)),0)</f>
        <v>0</v>
      </c>
      <c r="O76" s="15" t="str">
        <f t="shared" si="6"/>
        <v/>
      </c>
      <c r="P76" s="15">
        <f>VLOOKUP(G76,w!$V$3:'w'!$AF$113,11,FALSE)</f>
        <v>0</v>
      </c>
      <c r="Q76" s="15">
        <f>VLOOKUP(F76,g!$D$2:'g'!$K$201,8,FALSE)</f>
        <v>0</v>
      </c>
      <c r="R76" s="15">
        <f t="shared" si="16"/>
        <v>0</v>
      </c>
    </row>
    <row r="77" spans="1:51" x14ac:dyDescent="0.2">
      <c r="A77" s="124" t="s">
        <v>727</v>
      </c>
      <c r="B77" s="144">
        <v>43225</v>
      </c>
      <c r="C77" s="132">
        <f>SUMIF(b!$A$3:'b'!$A$9660,$A77,b!$E$3:'b'!$E$9660)</f>
        <v>0</v>
      </c>
      <c r="D77" s="132">
        <f>SUMIF(b!$A$3:'b'!$A$9660,$A77,b!$F$3:'b'!$F$9660)</f>
        <v>10</v>
      </c>
      <c r="E77" s="132">
        <f t="shared" si="17"/>
        <v>10</v>
      </c>
      <c r="F77" s="128" t="str">
        <f>VLOOKUP(A77,b!$A$3:'b'!$B$4709,2,FALSE)</f>
        <v>SLN</v>
      </c>
      <c r="G77" s="127" t="s">
        <v>109</v>
      </c>
      <c r="M77" s="127"/>
      <c r="N77" s="15">
        <f>IF(E77&gt;0,(VLOOKUP(B77,w!$V$168:'w'!$Z$203,5,FALSE)),0)</f>
        <v>0</v>
      </c>
      <c r="O77" s="15">
        <f t="shared" si="6"/>
        <v>0</v>
      </c>
      <c r="P77" s="15">
        <f ca="1">VLOOKUP(G77,w!$V$3:'w'!$AF$113,11,FALSE)</f>
        <v>0</v>
      </c>
      <c r="Q77" s="15">
        <f>VLOOKUP(F77,g!$D$2:'g'!$K$201,8,FALSE)</f>
        <v>0</v>
      </c>
      <c r="R77" s="15">
        <f t="shared" si="16"/>
        <v>0</v>
      </c>
      <c r="T77" s="145"/>
    </row>
    <row r="78" spans="1:51" x14ac:dyDescent="0.2">
      <c r="A78" s="124" t="s">
        <v>628</v>
      </c>
      <c r="C78" s="132">
        <f>SUMIF(b!$A$3:'b'!$A$9660,$A78,b!$E$3:'b'!$E$9660)</f>
        <v>2</v>
      </c>
      <c r="D78" s="132">
        <f>SUMIF(b!$A$3:'b'!$A$9660,$A78,b!$F$3:'b'!$F$9660)</f>
        <v>2</v>
      </c>
      <c r="E78" s="132">
        <f t="shared" si="17"/>
        <v>0</v>
      </c>
      <c r="F78" s="128" t="str">
        <f>VLOOKUP(A78,b!$A$3:'b'!$B$4709,2,FALSE)</f>
        <v>SLN</v>
      </c>
      <c r="G78" s="145" t="s">
        <v>631</v>
      </c>
      <c r="H78" s="146"/>
      <c r="I78" s="146"/>
      <c r="J78" s="127"/>
      <c r="K78" s="127"/>
      <c r="L78" s="127"/>
      <c r="M78" s="127"/>
      <c r="N78" s="15">
        <f>IF(E78&gt;0,(VLOOKUP(B78,w!$V$168:'w'!$Z$203,5,FALSE)),0)</f>
        <v>0</v>
      </c>
      <c r="O78" s="15" t="str">
        <f t="shared" si="6"/>
        <v/>
      </c>
      <c r="P78" s="15">
        <f>VLOOKUP(G78,w!$V$3:'w'!$AF$113,11,FALSE)</f>
        <v>0</v>
      </c>
      <c r="Q78" s="15">
        <f>VLOOKUP(F78,g!$D$2:'g'!$K$201,8,FALSE)</f>
        <v>0</v>
      </c>
      <c r="R78" s="15">
        <f t="shared" si="16"/>
        <v>0</v>
      </c>
    </row>
    <row r="79" spans="1:51" x14ac:dyDescent="0.2">
      <c r="A79" s="124" t="s">
        <v>583</v>
      </c>
      <c r="B79" s="144">
        <v>43022</v>
      </c>
      <c r="C79" s="132">
        <f>SUMIF(b!$A$3:'b'!$A$9660,$A79,b!$E$3:'b'!$E$9660)</f>
        <v>25</v>
      </c>
      <c r="D79" s="132">
        <f>SUMIF(b!$A$3:'b'!$A$9660,$A79,b!$F$3:'b'!$F$9660)</f>
        <v>27</v>
      </c>
      <c r="E79" s="132">
        <f t="shared" si="17"/>
        <v>2</v>
      </c>
      <c r="F79" s="128" t="str">
        <f>VLOOKUP(A79,b!$A$3:'b'!$B$4709,2,FALSE)</f>
        <v>AL</v>
      </c>
      <c r="G79" s="145" t="s">
        <v>155</v>
      </c>
      <c r="H79" s="155" t="s">
        <v>84</v>
      </c>
      <c r="M79" s="127"/>
      <c r="N79" s="15">
        <f>IF(E79&gt;0,(VLOOKUP(B79,w!$V$168:'w'!$Z$203,5,FALSE)),0)</f>
        <v>0</v>
      </c>
      <c r="O79" s="15">
        <f t="shared" si="6"/>
        <v>0</v>
      </c>
      <c r="P79" s="15">
        <f>VLOOKUP(G79,w!$V$3:'w'!$AF$113,11,FALSE)</f>
        <v>0</v>
      </c>
      <c r="Q79" s="15">
        <f>VLOOKUP(F79,g!$D$2:'g'!$K$201,8,FALSE)</f>
        <v>0</v>
      </c>
      <c r="R79" s="15">
        <f t="shared" si="16"/>
        <v>0</v>
      </c>
      <c r="S79" s="145"/>
      <c r="T79" s="155"/>
      <c r="V79" s="132"/>
      <c r="W79" s="132"/>
      <c r="X79" s="132"/>
    </row>
    <row r="80" spans="1:51" x14ac:dyDescent="0.2">
      <c r="A80" s="124" t="s">
        <v>690</v>
      </c>
      <c r="B80" s="144">
        <v>43134</v>
      </c>
      <c r="C80" s="132">
        <f>SUMIF(b!$A$3:'b'!$A$9660,$A80,b!$E$3:'b'!$E$9660)</f>
        <v>0</v>
      </c>
      <c r="D80" s="132">
        <f>SUMIF(b!$A$3:'b'!$A$9660,$A80,b!$F$3:'b'!$F$9660)</f>
        <v>24</v>
      </c>
      <c r="E80" s="132">
        <f t="shared" si="17"/>
        <v>24</v>
      </c>
      <c r="F80" s="128" t="str">
        <f>VLOOKUP(A80,b!$A$3:'b'!$B$4709,2,FALSE)</f>
        <v>GAL</v>
      </c>
      <c r="G80" s="127" t="s">
        <v>109</v>
      </c>
      <c r="H80" s="127"/>
      <c r="I80" s="145"/>
      <c r="J80" s="127"/>
      <c r="K80" s="127"/>
      <c r="L80" s="127"/>
      <c r="M80" s="127"/>
      <c r="N80" s="15">
        <f>IF(E80&gt;0,(VLOOKUP(B80,w!$V$168:'w'!$Z$203,5,FALSE)),0)</f>
        <v>0</v>
      </c>
      <c r="O80" s="15">
        <f t="shared" si="6"/>
        <v>0</v>
      </c>
      <c r="P80" s="15">
        <f ca="1">VLOOKUP(G80,w!$V$3:'w'!$AF$113,11,FALSE)</f>
        <v>0</v>
      </c>
      <c r="Q80" s="15">
        <f>VLOOKUP(F80,g!$D$2:'g'!$K$201,8,FALSE)</f>
        <v>0</v>
      </c>
      <c r="R80" s="15">
        <f t="shared" si="16"/>
        <v>0</v>
      </c>
    </row>
    <row r="81" spans="1:51" x14ac:dyDescent="0.2">
      <c r="A81" s="124" t="s">
        <v>604</v>
      </c>
      <c r="C81" s="132">
        <f>SUMIF(b!$A$3:'b'!$A$9660,$A81,b!$E$3:'b'!$E$9660)</f>
        <v>2</v>
      </c>
      <c r="D81" s="132">
        <f>SUMIF(b!$A$3:'b'!$A$9660,$A81,b!$F$3:'b'!$F$9660)</f>
        <v>2</v>
      </c>
      <c r="E81" s="132">
        <f t="shared" si="17"/>
        <v>0</v>
      </c>
      <c r="F81" s="128" t="str">
        <f>VLOOKUP(A81,b!$A$3:'b'!$B$4709,2,FALSE)</f>
        <v>TLN</v>
      </c>
      <c r="G81" s="145" t="s">
        <v>81</v>
      </c>
      <c r="H81" s="145"/>
      <c r="M81" s="127"/>
      <c r="N81" s="15">
        <f>IF(E81&gt;0,(VLOOKUP(B81,w!$V$168:'w'!$Z$203,5,FALSE)),0)</f>
        <v>0</v>
      </c>
      <c r="O81" s="15" t="str">
        <f t="shared" si="6"/>
        <v/>
      </c>
      <c r="P81" s="15">
        <f>VLOOKUP(G81,w!$V$3:'w'!$AF$113,11,FALSE)</f>
        <v>0</v>
      </c>
      <c r="Q81" s="15">
        <f>VLOOKUP(F81,g!$D$2:'g'!$K$201,8,FALSE)</f>
        <v>0</v>
      </c>
      <c r="R81" s="15">
        <f t="shared" si="16"/>
        <v>0</v>
      </c>
      <c r="S81" s="145"/>
      <c r="T81" s="145"/>
      <c r="V81" s="132"/>
      <c r="W81" s="132"/>
      <c r="X81" s="132"/>
    </row>
    <row r="82" spans="1:51" x14ac:dyDescent="0.2">
      <c r="A82" s="124" t="s">
        <v>590</v>
      </c>
      <c r="C82" s="132">
        <f>SUMIF(b!$A$3:'b'!$A$9660,$A82,b!$E$3:'b'!$E$9660)</f>
        <v>2</v>
      </c>
      <c r="D82" s="132">
        <f>SUMIF(b!$A$3:'b'!$A$9660,$A82,b!$F$3:'b'!$F$9660)</f>
        <v>2</v>
      </c>
      <c r="E82" s="132">
        <f t="shared" si="17"/>
        <v>0</v>
      </c>
      <c r="F82" s="128" t="str">
        <f>VLOOKUP(A82,b!$A$3:'b'!$B$4709,2,FALSE)</f>
        <v>GAL</v>
      </c>
      <c r="G82" s="128" t="s">
        <v>715</v>
      </c>
      <c r="M82" s="127"/>
      <c r="N82" s="15">
        <f>IF(E82&gt;0,(VLOOKUP(B82,w!$V$168:'w'!$Z$203,5,FALSE)),0)</f>
        <v>0</v>
      </c>
      <c r="O82" s="15" t="str">
        <f t="shared" si="6"/>
        <v/>
      </c>
      <c r="P82" s="15">
        <f>VLOOKUP(G82,w!$V$3:'w'!$AF$113,11,FALSE)</f>
        <v>0</v>
      </c>
      <c r="Q82" s="15">
        <f>VLOOKUP(F82,g!$D$2:'g'!$K$201,8,FALSE)</f>
        <v>0</v>
      </c>
      <c r="R82" s="15">
        <f t="shared" si="16"/>
        <v>0</v>
      </c>
    </row>
    <row r="83" spans="1:51" x14ac:dyDescent="0.2">
      <c r="A83" s="124" t="s">
        <v>678</v>
      </c>
      <c r="B83" s="144">
        <v>43037</v>
      </c>
      <c r="C83" s="132">
        <f>SUMIF(b!$A$3:'b'!$A$9660,$A83,b!$E$3:'b'!$E$9660)</f>
        <v>7</v>
      </c>
      <c r="D83" s="132">
        <f>SUMIF(b!$A$3:'b'!$A$9660,$A83,b!$F$3:'b'!$F$9660)</f>
        <v>15</v>
      </c>
      <c r="E83" s="132">
        <f t="shared" si="17"/>
        <v>8</v>
      </c>
      <c r="F83" s="128" t="str">
        <f>VLOOKUP(A83,b!$A$3:'b'!$B$4709,2,FALSE)</f>
        <v>GAL</v>
      </c>
      <c r="G83" s="127" t="s">
        <v>75</v>
      </c>
      <c r="M83" s="127"/>
      <c r="N83" s="15">
        <f>IF(E83&gt;0,(VLOOKUP(B83,w!$V$168:'w'!$Z$203,5,FALSE)),0)</f>
        <v>0</v>
      </c>
      <c r="O83" s="15">
        <f t="shared" si="6"/>
        <v>0</v>
      </c>
      <c r="P83" s="15">
        <f>VLOOKUP(G83,w!$V$3:'w'!$AF$113,11,FALSE)</f>
        <v>0</v>
      </c>
      <c r="Q83" s="15">
        <f>VLOOKUP(F83,g!$D$2:'g'!$K$201,8,FALSE)</f>
        <v>0</v>
      </c>
      <c r="R83" s="15">
        <f t="shared" si="16"/>
        <v>0</v>
      </c>
      <c r="S83" s="127"/>
      <c r="T83" s="132"/>
      <c r="U83" s="132"/>
      <c r="V83" s="132"/>
    </row>
    <row r="84" spans="1:51" x14ac:dyDescent="0.2">
      <c r="A84" s="124" t="s">
        <v>660</v>
      </c>
      <c r="C84" s="132">
        <f>SUMIF(b!$A$3:'b'!$A$9660,$A84,b!$E$3:'b'!$E$9660)</f>
        <v>1</v>
      </c>
      <c r="D84" s="132">
        <f>SUMIF(b!$A$3:'b'!$A$9660,$A84,b!$F$3:'b'!$F$9660)</f>
        <v>1</v>
      </c>
      <c r="E84" s="132">
        <f t="shared" si="17"/>
        <v>0</v>
      </c>
      <c r="F84" s="128" t="str">
        <f>VLOOKUP(A84,b!$A$3:'b'!$B$4709,2,FALSE)</f>
        <v>SLN</v>
      </c>
      <c r="G84" s="128" t="s">
        <v>609</v>
      </c>
      <c r="M84" s="127"/>
      <c r="N84" s="15">
        <f>IF(E84&gt;0,(VLOOKUP(B84,w!$V$168:'w'!$Z$203,5,FALSE)),0)</f>
        <v>0</v>
      </c>
      <c r="O84" s="15" t="str">
        <f t="shared" ref="O84:O136" si="20">IF(E84=0,(IF(B84=0,"",1)),0)</f>
        <v/>
      </c>
      <c r="P84" s="15">
        <f>VLOOKUP(G84,w!$V$3:'w'!$AF$113,11,FALSE)</f>
        <v>0</v>
      </c>
      <c r="Q84" s="15">
        <f>VLOOKUP(F84,g!$D$2:'g'!$K$201,8,FALSE)</f>
        <v>0</v>
      </c>
      <c r="R84" s="15">
        <f t="shared" si="16"/>
        <v>0</v>
      </c>
      <c r="Z84" s="144"/>
      <c r="AF84" s="127"/>
      <c r="AH84" s="127"/>
    </row>
    <row r="85" spans="1:51" x14ac:dyDescent="0.2">
      <c r="A85" s="124" t="s">
        <v>675</v>
      </c>
      <c r="B85" s="144">
        <v>43100</v>
      </c>
      <c r="C85" s="132">
        <f>SUMIF(b!$A$3:'b'!$A$9660,$A85,b!$E$3:'b'!$E$9660)</f>
        <v>2</v>
      </c>
      <c r="D85" s="132">
        <f>SUMIF(b!$A$3:'b'!$A$9660,$A85,b!$F$3:'b'!$F$9660)</f>
        <v>3</v>
      </c>
      <c r="E85" s="132">
        <f t="shared" si="17"/>
        <v>1</v>
      </c>
      <c r="F85" s="128" t="str">
        <f>VLOOKUP(A85,b!$A$3:'b'!$B$4709,2,FALSE)</f>
        <v>GAL</v>
      </c>
      <c r="G85" s="145" t="s">
        <v>732</v>
      </c>
      <c r="H85" s="147"/>
      <c r="M85" s="127"/>
      <c r="N85" s="15">
        <f>IF(E85&gt;0,(VLOOKUP(B85,w!$V$168:'w'!$Z$203,5,FALSE)),0)</f>
        <v>0</v>
      </c>
      <c r="O85" s="15">
        <f t="shared" si="20"/>
        <v>0</v>
      </c>
      <c r="P85" s="15">
        <f>VLOOKUP(G85,w!$V$3:'w'!$AF$113,11,FALSE)</f>
        <v>0</v>
      </c>
      <c r="Q85" s="15">
        <f>VLOOKUP(F85,g!$D$2:'g'!$K$201,8,FALSE)</f>
        <v>0</v>
      </c>
      <c r="R85" s="15">
        <f t="shared" si="16"/>
        <v>0</v>
      </c>
    </row>
    <row r="86" spans="1:51" x14ac:dyDescent="0.2">
      <c r="A86" s="124" t="s">
        <v>606</v>
      </c>
      <c r="C86" s="132">
        <f>SUMIF(b!$A$3:'b'!$A$9660,$A86,b!$E$3:'b'!$E$9660)</f>
        <v>1</v>
      </c>
      <c r="D86" s="132">
        <f>SUMIF(b!$A$3:'b'!$A$9660,$A86,b!$F$3:'b'!$F$9660)</f>
        <v>1</v>
      </c>
      <c r="E86" s="132">
        <f t="shared" si="17"/>
        <v>0</v>
      </c>
      <c r="F86" s="128" t="str">
        <f>VLOOKUP(A86,b!$A$3:'b'!$B$4709,2,FALSE)</f>
        <v>SLN</v>
      </c>
      <c r="G86" s="132" t="s">
        <v>11</v>
      </c>
      <c r="H86" s="132" t="s">
        <v>537</v>
      </c>
      <c r="M86" s="127"/>
      <c r="N86" s="15">
        <f>IF(E86&gt;0,(VLOOKUP(B86,w!$V$168:'w'!$Z$203,5,FALSE)),0)</f>
        <v>0</v>
      </c>
      <c r="O86" s="15" t="str">
        <f t="shared" si="20"/>
        <v/>
      </c>
      <c r="P86" s="15">
        <f>VLOOKUP(G86,w!$V$3:'w'!$AF$113,11,FALSE)</f>
        <v>0</v>
      </c>
      <c r="Q86" s="15">
        <f>VLOOKUP(F86,g!$D$2:'g'!$K$201,8,FALSE)</f>
        <v>0</v>
      </c>
      <c r="R86" s="15">
        <f t="shared" si="16"/>
        <v>0</v>
      </c>
      <c r="U86" s="132"/>
      <c r="V86" s="132"/>
      <c r="W86" s="132"/>
      <c r="X86" s="132"/>
      <c r="Y86" s="132"/>
      <c r="Z86" s="144"/>
      <c r="AA86" s="152"/>
      <c r="AB86" s="134"/>
      <c r="AC86" s="134"/>
      <c r="AD86" s="144"/>
      <c r="AE86" s="132"/>
      <c r="AF86" s="127"/>
      <c r="AH86" s="127"/>
      <c r="AX86" s="144"/>
      <c r="AY86" s="144"/>
    </row>
    <row r="87" spans="1:51" x14ac:dyDescent="0.2">
      <c r="A87" s="186" t="s">
        <v>762</v>
      </c>
      <c r="C87" s="132">
        <f>SUMIF(b!$A$3:'b'!$A$9660,$A87,b!$E$3:'b'!$E$9660)</f>
        <v>1</v>
      </c>
      <c r="D87" s="132">
        <f>SUMIF(b!$A$3:'b'!$A$9660,$A87,b!$F$3:'b'!$F$9660)</f>
        <v>1</v>
      </c>
      <c r="E87" s="132">
        <f t="shared" ref="E87" si="21">D87-C87</f>
        <v>0</v>
      </c>
      <c r="F87" s="128" t="str">
        <f>VLOOKUP(A87,b!$A$3:'b'!$B$4709,2,FALSE)</f>
        <v>TLN</v>
      </c>
      <c r="G87" s="2" t="s">
        <v>84</v>
      </c>
      <c r="H87" s="132"/>
      <c r="M87" s="127"/>
      <c r="N87" s="15">
        <f>IF(E87&gt;0,(VLOOKUP(B87,w!$V$168:'w'!$Z$203,5,FALSE)),0)</f>
        <v>0</v>
      </c>
      <c r="O87" s="15" t="str">
        <f t="shared" ref="O87" si="22">IF(E87=0,(IF(B87=0,"",1)),0)</f>
        <v/>
      </c>
      <c r="P87" s="15">
        <f>VLOOKUP(G87,w!$V$3:'w'!$AF$113,11,FALSE)</f>
        <v>0</v>
      </c>
      <c r="Q87" s="15">
        <f>VLOOKUP(F87,g!$D$2:'g'!$K$201,8,FALSE)</f>
        <v>0</v>
      </c>
      <c r="R87" s="15">
        <f t="shared" ref="R87" si="23">IF(G87="next year",IF(C87&gt;0,1,0),0)</f>
        <v>0</v>
      </c>
      <c r="U87" s="132"/>
      <c r="V87" s="132"/>
      <c r="W87" s="132"/>
      <c r="X87" s="132"/>
      <c r="Y87" s="132"/>
      <c r="Z87" s="144"/>
      <c r="AA87" s="152"/>
      <c r="AB87" s="134"/>
      <c r="AC87" s="134"/>
      <c r="AD87" s="144"/>
      <c r="AE87" s="132"/>
      <c r="AF87" s="127"/>
      <c r="AH87" s="127"/>
      <c r="AX87" s="144"/>
      <c r="AY87" s="144"/>
    </row>
    <row r="88" spans="1:51" x14ac:dyDescent="0.2">
      <c r="A88" s="124" t="s">
        <v>638</v>
      </c>
      <c r="C88" s="132">
        <f>SUMIF(b!$A$3:'b'!$A$9660,$A88,b!$E$3:'b'!$E$9660)</f>
        <v>6</v>
      </c>
      <c r="D88" s="132">
        <f>SUMIF(b!$A$3:'b'!$A$9660,$A88,b!$F$3:'b'!$F$9660)</f>
        <v>6</v>
      </c>
      <c r="E88" s="132">
        <f t="shared" si="17"/>
        <v>0</v>
      </c>
      <c r="F88" s="128" t="str">
        <f>VLOOKUP(A88,b!$A$3:'b'!$B$4709,2,FALSE)</f>
        <v>CTP</v>
      </c>
      <c r="G88" s="128" t="s">
        <v>75</v>
      </c>
      <c r="M88" s="127"/>
      <c r="N88" s="15">
        <f>IF(E88&gt;0,(VLOOKUP(B88,w!$V$168:'w'!$Z$203,5,FALSE)),0)</f>
        <v>0</v>
      </c>
      <c r="O88" s="15" t="str">
        <f t="shared" si="20"/>
        <v/>
      </c>
      <c r="P88" s="15">
        <f>VLOOKUP(G88,w!$V$3:'w'!$AF$113,11,FALSE)</f>
        <v>0</v>
      </c>
      <c r="Q88" s="15">
        <f>VLOOKUP(F88,g!$D$2:'g'!$K$201,8,FALSE)</f>
        <v>0</v>
      </c>
      <c r="R88" s="15">
        <f t="shared" si="16"/>
        <v>0</v>
      </c>
      <c r="T88" s="132"/>
      <c r="U88" s="132"/>
      <c r="V88" s="132"/>
      <c r="W88" s="132"/>
      <c r="X88" s="132"/>
    </row>
    <row r="89" spans="1:51" x14ac:dyDescent="0.2">
      <c r="A89" s="124">
        <v>404</v>
      </c>
      <c r="C89" s="132">
        <f>SUMIF(b!$A$3:'b'!$A$9660,$A89,b!$E$3:'b'!$E$9660)</f>
        <v>1</v>
      </c>
      <c r="D89" s="132">
        <f>SUMIF(b!$A$3:'b'!$A$9660,$A89,b!$F$3:'b'!$F$9660)</f>
        <v>1</v>
      </c>
      <c r="E89" s="132">
        <f t="shared" si="17"/>
        <v>0</v>
      </c>
      <c r="F89" s="128" t="str">
        <f>VLOOKUP(A89,b!$A$3:'b'!$B$4709,2,FALSE)</f>
        <v>RTP</v>
      </c>
      <c r="G89" s="145" t="s">
        <v>538</v>
      </c>
      <c r="H89" s="146"/>
      <c r="M89" s="127"/>
      <c r="N89" s="15">
        <f>IF(E89&gt;0,(VLOOKUP(B89,w!$V$168:'w'!$Z$203,5,FALSE)),0)</f>
        <v>0</v>
      </c>
      <c r="O89" s="15" t="str">
        <f t="shared" si="20"/>
        <v/>
      </c>
      <c r="P89" s="15">
        <f>VLOOKUP(G89,w!$V$3:'w'!$AF$113,11,FALSE)</f>
        <v>0</v>
      </c>
      <c r="Q89" s="15">
        <f>VLOOKUP(F89,g!$D$2:'g'!$K$201,8,FALSE)</f>
        <v>0</v>
      </c>
      <c r="R89" s="15">
        <f t="shared" si="16"/>
        <v>0</v>
      </c>
      <c r="S89" s="132"/>
      <c r="T89" s="132"/>
      <c r="U89" s="132"/>
      <c r="V89" s="132"/>
      <c r="W89" s="132"/>
      <c r="X89" s="132"/>
      <c r="AC89" s="134"/>
      <c r="AD89" s="144"/>
      <c r="AE89" s="132"/>
      <c r="AF89" s="127"/>
      <c r="AH89" s="127"/>
      <c r="AX89" s="144"/>
      <c r="AY89" s="144"/>
    </row>
    <row r="90" spans="1:51" x14ac:dyDescent="0.2">
      <c r="A90" s="124">
        <v>410</v>
      </c>
      <c r="C90" s="132">
        <f>SUMIF(b!$A$3:'b'!$A$9660,$A90,b!$E$3:'b'!$E$9660)</f>
        <v>8</v>
      </c>
      <c r="D90" s="132">
        <f>SUMIF(b!$A$3:'b'!$A$9660,$A90,b!$F$3:'b'!$F$9660)</f>
        <v>8</v>
      </c>
      <c r="E90" s="132">
        <f t="shared" si="17"/>
        <v>0</v>
      </c>
      <c r="F90" s="128" t="str">
        <f>VLOOKUP(A90,b!$A$3:'b'!$B$4709,2,FALSE)</f>
        <v>AL</v>
      </c>
      <c r="G90" s="145" t="s">
        <v>530</v>
      </c>
      <c r="M90" s="127"/>
      <c r="N90" s="15">
        <f>IF(E90&gt;0,(VLOOKUP(B90,w!$V$168:'w'!$Z$203,5,FALSE)),0)</f>
        <v>0</v>
      </c>
      <c r="O90" s="15" t="str">
        <f t="shared" si="20"/>
        <v/>
      </c>
      <c r="P90" s="15">
        <f>VLOOKUP(G90,w!$V$3:'w'!$AF$113,11,FALSE)</f>
        <v>0</v>
      </c>
      <c r="Q90" s="15">
        <f>VLOOKUP(F90,g!$D$2:'g'!$K$201,8,FALSE)</f>
        <v>0</v>
      </c>
      <c r="R90" s="15">
        <f t="shared" si="16"/>
        <v>0</v>
      </c>
      <c r="S90" s="145"/>
      <c r="T90" s="145"/>
      <c r="V90" s="132"/>
      <c r="W90" s="132"/>
      <c r="X90" s="132"/>
    </row>
    <row r="91" spans="1:51" x14ac:dyDescent="0.2">
      <c r="A91" s="186" t="s">
        <v>671</v>
      </c>
      <c r="B91" s="144">
        <v>43100</v>
      </c>
      <c r="C91" s="132">
        <f>SUMIF(b!$A$3:'b'!$A$9660,$A91,b!$E$3:'b'!$E$9660)</f>
        <v>1</v>
      </c>
      <c r="D91" s="132">
        <f>SUMIF(b!$A$3:'b'!$A$9660,$A91,b!$F$3:'b'!$F$9660)</f>
        <v>9</v>
      </c>
      <c r="E91" s="132">
        <f t="shared" si="17"/>
        <v>8</v>
      </c>
      <c r="F91" s="128" t="str">
        <f>VLOOKUP(A91,b!$A$3:'b'!$B$4709,2,FALSE)</f>
        <v>RTP</v>
      </c>
      <c r="G91" s="73" t="s">
        <v>173</v>
      </c>
      <c r="M91" s="127"/>
      <c r="N91" s="15">
        <f>IF(E91&gt;0,(VLOOKUP(B91,w!$V$168:'w'!$Z$203,5,FALSE)),0)</f>
        <v>0</v>
      </c>
      <c r="O91" s="15">
        <f t="shared" ref="O91" si="24">IF(E91=0,(IF(B91=0,"",1)),0)</f>
        <v>0</v>
      </c>
      <c r="P91" s="15">
        <f>VLOOKUP(G91,w!$V$3:'w'!$AF$113,11,FALSE)</f>
        <v>0</v>
      </c>
      <c r="Q91" s="15">
        <f>VLOOKUP(F91,g!$D$2:'g'!$K$201,8,FALSE)</f>
        <v>0</v>
      </c>
      <c r="R91" s="15">
        <f t="shared" si="16"/>
        <v>0</v>
      </c>
      <c r="S91" s="145"/>
      <c r="T91" s="145"/>
      <c r="V91" s="132"/>
      <c r="W91" s="132"/>
      <c r="X91" s="132"/>
    </row>
    <row r="92" spans="1:51" x14ac:dyDescent="0.2">
      <c r="A92" s="124">
        <v>413</v>
      </c>
      <c r="C92" s="132">
        <f>SUMIF(b!$A$3:'b'!$A$9660,$A92,b!$E$3:'b'!$E$9660)</f>
        <v>2</v>
      </c>
      <c r="D92" s="132">
        <f>SUMIF(b!$A$3:'b'!$A$9660,$A92,b!$F$3:'b'!$F$9660)</f>
        <v>2</v>
      </c>
      <c r="E92" s="132">
        <f t="shared" si="17"/>
        <v>0</v>
      </c>
      <c r="F92" s="128" t="str">
        <f>VLOOKUP(A92,b!$A$3:'b'!$B$4709,2,FALSE)</f>
        <v>RTP</v>
      </c>
      <c r="G92" s="128" t="s">
        <v>12</v>
      </c>
      <c r="H92" s="146" t="s">
        <v>83</v>
      </c>
      <c r="M92" s="127"/>
      <c r="N92" s="15">
        <f>IF(E92&gt;0,(VLOOKUP(B92,w!$V$168:'w'!$Z$203,5,FALSE)),0)</f>
        <v>0</v>
      </c>
      <c r="O92" s="15" t="str">
        <f t="shared" si="20"/>
        <v/>
      </c>
      <c r="P92" s="15">
        <f>VLOOKUP(G92,w!$V$3:'w'!$AF$113,11,FALSE)</f>
        <v>0</v>
      </c>
      <c r="Q92" s="15">
        <f>VLOOKUP(F92,g!$D$2:'g'!$K$201,8,FALSE)</f>
        <v>0</v>
      </c>
      <c r="R92" s="15">
        <f t="shared" si="16"/>
        <v>0</v>
      </c>
      <c r="U92" s="132"/>
      <c r="V92" s="132"/>
    </row>
    <row r="93" spans="1:51" x14ac:dyDescent="0.2">
      <c r="A93" s="124" t="s">
        <v>717</v>
      </c>
      <c r="B93" s="144">
        <v>43120</v>
      </c>
      <c r="C93" s="132">
        <f>SUMIF(b!$A$3:'b'!$A$9660,$A93,b!$E$3:'b'!$E$9660)</f>
        <v>0</v>
      </c>
      <c r="D93" s="132">
        <f>SUMIF(b!$A$3:'b'!$A$9660,$A93,b!$F$3:'b'!$F$9660)</f>
        <v>4</v>
      </c>
      <c r="E93" s="132">
        <f t="shared" si="17"/>
        <v>4</v>
      </c>
      <c r="F93" s="128" t="str">
        <f>VLOOKUP(A93,b!$A$3:'b'!$B$4709,2,FALSE)</f>
        <v>SLN</v>
      </c>
      <c r="G93" s="128" t="s">
        <v>109</v>
      </c>
      <c r="H93" s="146"/>
      <c r="M93" s="127"/>
      <c r="N93" s="15">
        <f>IF(E93&gt;0,(VLOOKUP(B93,w!$V$168:'w'!$Z$203,5,FALSE)),0)</f>
        <v>0</v>
      </c>
      <c r="O93" s="15">
        <f t="shared" si="20"/>
        <v>0</v>
      </c>
      <c r="P93" s="15">
        <f ca="1">VLOOKUP(G93,w!$V$3:'w'!$AF$113,11,FALSE)</f>
        <v>0</v>
      </c>
      <c r="Q93" s="15">
        <f>VLOOKUP(F93,g!$D$2:'g'!$K$201,8,FALSE)</f>
        <v>0</v>
      </c>
      <c r="R93" s="15">
        <f t="shared" si="16"/>
        <v>0</v>
      </c>
      <c r="U93" s="132"/>
      <c r="V93" s="132"/>
    </row>
    <row r="94" spans="1:51" x14ac:dyDescent="0.2">
      <c r="A94" s="124">
        <v>427</v>
      </c>
      <c r="C94" s="132">
        <f>SUMIF(b!$A$3:'b'!$A$9660,$A94,b!$E$3:'b'!$E$9660)</f>
        <v>2</v>
      </c>
      <c r="D94" s="132">
        <f>SUMIF(b!$A$3:'b'!$A$9660,$A94,b!$F$3:'b'!$F$9660)</f>
        <v>2</v>
      </c>
      <c r="E94" s="132">
        <f t="shared" si="17"/>
        <v>0</v>
      </c>
      <c r="F94" s="128" t="str">
        <f>VLOOKUP(A94,b!$A$3:'b'!$B$4709,2,FALSE)</f>
        <v>TLN</v>
      </c>
      <c r="G94" s="154" t="s">
        <v>182</v>
      </c>
      <c r="H94" s="132"/>
      <c r="I94" s="145" t="s">
        <v>681</v>
      </c>
      <c r="M94" s="127"/>
      <c r="N94" s="15">
        <f>IF(E94&gt;0,(VLOOKUP(B94,w!$V$168:'w'!$Z$203,5,FALSE)),0)</f>
        <v>0</v>
      </c>
      <c r="O94" s="15" t="str">
        <f t="shared" si="20"/>
        <v/>
      </c>
      <c r="P94" s="15">
        <f>VLOOKUP(G94,w!$V$3:'w'!$AF$113,11,FALSE)</f>
        <v>0</v>
      </c>
      <c r="Q94" s="15">
        <f>VLOOKUP(F94,g!$D$2:'g'!$K$201,8,FALSE)</f>
        <v>0</v>
      </c>
      <c r="R94" s="15">
        <f t="shared" si="16"/>
        <v>0</v>
      </c>
      <c r="S94" s="154"/>
      <c r="T94" s="132"/>
      <c r="U94" s="132"/>
      <c r="V94" s="132"/>
      <c r="W94" s="132"/>
      <c r="X94" s="132"/>
    </row>
    <row r="95" spans="1:51" x14ac:dyDescent="0.2">
      <c r="A95" s="124" t="s">
        <v>610</v>
      </c>
      <c r="C95" s="132">
        <f>SUMIF(b!$A$3:'b'!$A$9660,$A95,b!$E$3:'b'!$E$9660)</f>
        <v>2</v>
      </c>
      <c r="D95" s="132">
        <f>SUMIF(b!$A$3:'b'!$A$9660,$A95,b!$F$3:'b'!$F$9660)</f>
        <v>2</v>
      </c>
      <c r="E95" s="132">
        <f t="shared" si="17"/>
        <v>0</v>
      </c>
      <c r="F95" s="128" t="str">
        <f>VLOOKUP(A95,b!$A$3:'b'!$B$4709,2,FALSE)</f>
        <v>AL</v>
      </c>
      <c r="G95" s="147" t="s">
        <v>191</v>
      </c>
      <c r="M95" s="127"/>
      <c r="N95" s="15">
        <f>IF(E95&gt;0,(VLOOKUP(B95,w!$V$168:'w'!$Z$203,5,FALSE)),0)</f>
        <v>0</v>
      </c>
      <c r="O95" s="15" t="str">
        <f t="shared" si="20"/>
        <v/>
      </c>
      <c r="P95" s="15">
        <f>VLOOKUP(G95,w!$V$3:'w'!$AF$113,11,FALSE)</f>
        <v>0</v>
      </c>
      <c r="Q95" s="15">
        <f>VLOOKUP(F95,g!$D$2:'g'!$K$201,8,FALSE)</f>
        <v>0</v>
      </c>
      <c r="R95" s="15">
        <f t="shared" si="16"/>
        <v>0</v>
      </c>
      <c r="S95" s="147"/>
      <c r="T95" s="132"/>
      <c r="U95" s="132"/>
      <c r="V95" s="132"/>
    </row>
    <row r="96" spans="1:51" x14ac:dyDescent="0.2">
      <c r="A96" s="124">
        <v>434</v>
      </c>
      <c r="C96" s="132">
        <f>SUMIF(b!$A$3:'b'!$A$9660,$A96,b!$E$3:'b'!$E$9660)</f>
        <v>3</v>
      </c>
      <c r="D96" s="132">
        <f>SUMIF(b!$A$3:'b'!$A$9660,$A96,b!$F$3:'b'!$F$9660)</f>
        <v>3</v>
      </c>
      <c r="E96" s="132">
        <f t="shared" si="17"/>
        <v>0</v>
      </c>
      <c r="F96" s="128" t="str">
        <f>VLOOKUP(A96,b!$A$3:'b'!$B$4709,2,FALSE)</f>
        <v>GAL</v>
      </c>
      <c r="G96" s="145" t="s">
        <v>538</v>
      </c>
      <c r="H96" s="127"/>
      <c r="I96" s="127"/>
      <c r="J96" s="127"/>
      <c r="K96" s="127"/>
      <c r="L96" s="127"/>
      <c r="M96" s="127"/>
      <c r="N96" s="15">
        <f>IF(E96&gt;0,(VLOOKUP(B96,w!$V$168:'w'!$Z$203,5,FALSE)),0)</f>
        <v>0</v>
      </c>
      <c r="O96" s="15" t="str">
        <f t="shared" si="20"/>
        <v/>
      </c>
      <c r="P96" s="15">
        <f>VLOOKUP(G96,w!$V$3:'w'!$AF$113,11,FALSE)</f>
        <v>0</v>
      </c>
      <c r="Q96" s="15">
        <f>VLOOKUP(F96,g!$D$2:'g'!$K$201,8,FALSE)</f>
        <v>0</v>
      </c>
      <c r="R96" s="15">
        <f t="shared" si="16"/>
        <v>0</v>
      </c>
    </row>
    <row r="97" spans="1:51" x14ac:dyDescent="0.2">
      <c r="A97" s="186" t="s">
        <v>770</v>
      </c>
      <c r="C97" s="132">
        <f>SUMIF(b!$A$3:'b'!$A$9660,$A97,b!$E$3:'b'!$E$9660)</f>
        <v>1</v>
      </c>
      <c r="D97" s="132">
        <f>SUMIF(b!$A$3:'b'!$A$9660,$A97,b!$F$3:'b'!$F$9660)</f>
        <v>1</v>
      </c>
      <c r="E97" s="132">
        <f t="shared" ref="E97" si="25">D97-C97</f>
        <v>0</v>
      </c>
      <c r="F97" s="128" t="str">
        <f>VLOOKUP(A97,b!$A$3:'b'!$B$4709,2,FALSE)</f>
        <v>ML</v>
      </c>
      <c r="G97" s="71" t="s">
        <v>771</v>
      </c>
      <c r="H97" s="127"/>
      <c r="I97" s="127"/>
      <c r="J97" s="127"/>
      <c r="K97" s="127"/>
      <c r="L97" s="127"/>
      <c r="M97" s="127"/>
      <c r="N97" s="15">
        <f>IF(E97&gt;0,(VLOOKUP(B97,w!$V$168:'w'!$Z$203,5,FALSE)),0)</f>
        <v>0</v>
      </c>
      <c r="O97" s="15" t="str">
        <f t="shared" ref="O97" si="26">IF(E97=0,(IF(B97=0,"",1)),0)</f>
        <v/>
      </c>
      <c r="P97" s="15">
        <f>VLOOKUP(G97,w!$V$3:'w'!$AF$113,11,FALSE)</f>
        <v>0</v>
      </c>
      <c r="Q97" s="15">
        <f>VLOOKUP(F97,g!$D$2:'g'!$K$201,8,FALSE)</f>
        <v>0</v>
      </c>
      <c r="R97" s="15">
        <f t="shared" si="16"/>
        <v>0</v>
      </c>
    </row>
    <row r="98" spans="1:51" x14ac:dyDescent="0.2">
      <c r="A98" s="124">
        <v>462</v>
      </c>
      <c r="C98" s="132">
        <f>SUMIF(b!$A$3:'b'!$A$9660,$A98,b!$E$3:'b'!$E$9660)</f>
        <v>1</v>
      </c>
      <c r="D98" s="132">
        <f>SUMIF(b!$A$3:'b'!$A$9660,$A98,b!$F$3:'b'!$F$9660)</f>
        <v>1</v>
      </c>
      <c r="E98" s="132">
        <f t="shared" si="17"/>
        <v>0</v>
      </c>
      <c r="F98" s="128" t="str">
        <f>VLOOKUP(A98,b!$A$3:'b'!$B$4709,2,FALSE)</f>
        <v>SLN</v>
      </c>
      <c r="G98" s="128" t="s">
        <v>10</v>
      </c>
      <c r="H98" s="128" t="s">
        <v>609</v>
      </c>
      <c r="J98" s="127"/>
      <c r="K98" s="127"/>
      <c r="L98" s="127"/>
      <c r="M98" s="127"/>
      <c r="N98" s="15">
        <f>IF(E98&gt;0,(VLOOKUP(B98,w!$V$168:'w'!$Z$203,5,FALSE)),0)</f>
        <v>0</v>
      </c>
      <c r="O98" s="15" t="str">
        <f t="shared" si="20"/>
        <v/>
      </c>
      <c r="P98" s="15">
        <f>VLOOKUP(G98,w!$V$3:'w'!$AF$113,11,FALSE)</f>
        <v>0</v>
      </c>
      <c r="Q98" s="15">
        <f>VLOOKUP(F98,g!$D$2:'g'!$K$201,8,FALSE)</f>
        <v>0</v>
      </c>
      <c r="R98" s="15">
        <f t="shared" si="16"/>
        <v>0</v>
      </c>
    </row>
    <row r="99" spans="1:51" x14ac:dyDescent="0.2">
      <c r="A99" s="124">
        <v>464</v>
      </c>
      <c r="C99" s="132">
        <f>SUMIF(b!$A$3:'b'!$A$9660,$A99,b!$E$3:'b'!$E$9660)</f>
        <v>3</v>
      </c>
      <c r="D99" s="132">
        <f>SUMIF(b!$A$3:'b'!$A$9660,$A99,b!$F$3:'b'!$F$9660)</f>
        <v>3</v>
      </c>
      <c r="E99" s="132">
        <f t="shared" si="17"/>
        <v>0</v>
      </c>
      <c r="F99" s="128" t="str">
        <f>VLOOKUP(A99,b!$A$3:'b'!$B$4709,2,FALSE)</f>
        <v>TLN</v>
      </c>
      <c r="G99" s="146" t="s">
        <v>608</v>
      </c>
      <c r="M99" s="127"/>
      <c r="N99" s="15">
        <f>IF(E99&gt;0,(VLOOKUP(B99,w!$V$168:'w'!$Z$203,5,FALSE)),0)</f>
        <v>0</v>
      </c>
      <c r="O99" s="15" t="str">
        <f t="shared" si="20"/>
        <v/>
      </c>
      <c r="P99" s="15">
        <f>VLOOKUP(G99,w!$V$3:'w'!$AF$113,11,FALSE)</f>
        <v>0</v>
      </c>
      <c r="Q99" s="15">
        <f>VLOOKUP(F99,g!$D$2:'g'!$K$201,8,FALSE)</f>
        <v>0</v>
      </c>
      <c r="R99" s="15">
        <f t="shared" si="16"/>
        <v>0</v>
      </c>
      <c r="S99" s="146"/>
      <c r="T99" s="132"/>
      <c r="U99" s="132"/>
      <c r="V99" s="132"/>
      <c r="W99" s="132"/>
      <c r="X99" s="132"/>
    </row>
    <row r="100" spans="1:51" x14ac:dyDescent="0.2">
      <c r="A100" s="124">
        <v>465</v>
      </c>
      <c r="C100" s="132">
        <f>SUMIF(b!$A$3:'b'!$A$9660,$A100,b!$E$3:'b'!$E$9660)</f>
        <v>1</v>
      </c>
      <c r="D100" s="132">
        <f>SUMIF(b!$A$3:'b'!$A$9660,$A100,b!$F$3:'b'!$F$9660)</f>
        <v>1</v>
      </c>
      <c r="E100" s="132">
        <f t="shared" si="17"/>
        <v>0</v>
      </c>
      <c r="F100" s="128" t="str">
        <f>VLOOKUP(A100,b!$A$3:'b'!$B$4709,2,FALSE)</f>
        <v>RTP</v>
      </c>
      <c r="G100" s="146" t="s">
        <v>173</v>
      </c>
      <c r="H100" s="147"/>
      <c r="I100" s="147"/>
      <c r="M100" s="127"/>
      <c r="N100" s="15">
        <f>IF(E100&gt;0,(VLOOKUP(B100,w!$V$168:'w'!$Z$203,5,FALSE)),0)</f>
        <v>0</v>
      </c>
      <c r="O100" s="15" t="str">
        <f t="shared" si="20"/>
        <v/>
      </c>
      <c r="P100" s="15">
        <f>VLOOKUP(G100,w!$V$3:'w'!$AF$113,11,FALSE)</f>
        <v>0</v>
      </c>
      <c r="Q100" s="15">
        <f>VLOOKUP(F100,g!$D$2:'g'!$K$201,8,FALSE)</f>
        <v>0</v>
      </c>
      <c r="R100" s="15">
        <f t="shared" si="16"/>
        <v>0</v>
      </c>
      <c r="S100" s="132"/>
      <c r="T100" s="132"/>
      <c r="U100" s="132"/>
      <c r="V100" s="132"/>
    </row>
    <row r="101" spans="1:51" x14ac:dyDescent="0.2">
      <c r="A101" s="124" t="s">
        <v>720</v>
      </c>
      <c r="B101" s="144">
        <v>43190</v>
      </c>
      <c r="C101" s="132">
        <f>SUMIF(b!$A$3:'b'!$A$9660,$A101,b!$E$3:'b'!$E$9660)</f>
        <v>0</v>
      </c>
      <c r="D101" s="132">
        <f>SUMIF(b!$A$3:'b'!$A$9660,$A101,b!$F$3:'b'!$F$9660)</f>
        <v>33</v>
      </c>
      <c r="E101" s="132">
        <f t="shared" si="17"/>
        <v>33</v>
      </c>
      <c r="F101" s="128" t="str">
        <f>VLOOKUP(A101,b!$A$3:'b'!$B$4709,2,FALSE)</f>
        <v>AL</v>
      </c>
      <c r="G101" s="3" t="s">
        <v>536</v>
      </c>
      <c r="H101" s="71" t="s">
        <v>530</v>
      </c>
      <c r="I101" s="9" t="s">
        <v>75</v>
      </c>
      <c r="M101" s="127"/>
      <c r="N101" s="15">
        <f>IF(E101&gt;0,(VLOOKUP(B101,w!$V$168:'w'!$Z$203,5,FALSE)),0)</f>
        <v>0</v>
      </c>
      <c r="O101" s="15">
        <f t="shared" si="20"/>
        <v>0</v>
      </c>
      <c r="P101" s="15">
        <f>VLOOKUP(G101,w!$V$3:'w'!$AF$113,11,FALSE)</f>
        <v>0</v>
      </c>
      <c r="Q101" s="15">
        <f>VLOOKUP(F101,g!$D$2:'g'!$K$201,8,FALSE)</f>
        <v>0</v>
      </c>
      <c r="R101" s="15">
        <f t="shared" si="16"/>
        <v>0</v>
      </c>
      <c r="T101" s="145"/>
    </row>
    <row r="102" spans="1:51" x14ac:dyDescent="0.2">
      <c r="A102" s="124" t="s">
        <v>728</v>
      </c>
      <c r="B102" s="144">
        <v>43225</v>
      </c>
      <c r="C102" s="132">
        <f>SUMIF(b!$A$3:'b'!$A$9660,$A102,b!$E$3:'b'!$E$9660)</f>
        <v>0</v>
      </c>
      <c r="D102" s="132">
        <f>SUMIF(b!$A$3:'b'!$A$9660,$A102,b!$F$3:'b'!$F$9660)</f>
        <v>14</v>
      </c>
      <c r="E102" s="132">
        <f t="shared" si="17"/>
        <v>14</v>
      </c>
      <c r="F102" s="128" t="str">
        <f>VLOOKUP(A102,b!$A$3:'b'!$B$4709,2,FALSE)</f>
        <v>SLN</v>
      </c>
      <c r="G102" s="127" t="s">
        <v>109</v>
      </c>
      <c r="M102" s="127"/>
      <c r="N102" s="15">
        <f>IF(E102&gt;0,(VLOOKUP(B102,w!$V$168:'w'!$Z$203,5,FALSE)),0)</f>
        <v>0</v>
      </c>
      <c r="O102" s="15">
        <f t="shared" si="20"/>
        <v>0</v>
      </c>
      <c r="P102" s="15">
        <f ca="1">VLOOKUP(G102,w!$V$3:'w'!$AF$113,11,FALSE)</f>
        <v>0</v>
      </c>
      <c r="Q102" s="15">
        <f>VLOOKUP(F102,g!$D$2:'g'!$K$201,8,FALSE)</f>
        <v>0</v>
      </c>
      <c r="R102" s="15">
        <f t="shared" si="16"/>
        <v>0</v>
      </c>
      <c r="T102" s="145"/>
    </row>
    <row r="103" spans="1:51" x14ac:dyDescent="0.2">
      <c r="A103" s="124">
        <v>491</v>
      </c>
      <c r="C103" s="132">
        <f>SUMIF(b!$A$3:'b'!$A$9660,$A103,b!$E$3:'b'!$E$9660)</f>
        <v>1</v>
      </c>
      <c r="D103" s="132">
        <f>SUMIF(b!$A$3:'b'!$A$9660,$A103,b!$F$3:'b'!$F$9660)</f>
        <v>1</v>
      </c>
      <c r="E103" s="132">
        <f t="shared" si="17"/>
        <v>0</v>
      </c>
      <c r="F103" s="128" t="str">
        <f>VLOOKUP(A103,b!$A$3:'b'!$B$4709,2,FALSE)</f>
        <v>GAL</v>
      </c>
      <c r="G103" s="127" t="s">
        <v>64</v>
      </c>
      <c r="H103" s="127"/>
      <c r="I103" s="127"/>
      <c r="J103" s="127"/>
      <c r="K103" s="127"/>
      <c r="L103" s="127"/>
      <c r="M103" s="127"/>
      <c r="N103" s="15">
        <f>IF(E103&gt;0,(VLOOKUP(B103,w!$V$168:'w'!$Z$203,5,FALSE)),0)</f>
        <v>0</v>
      </c>
      <c r="O103" s="15" t="str">
        <f t="shared" si="20"/>
        <v/>
      </c>
      <c r="P103" s="15">
        <f>VLOOKUP(G103,w!$V$3:'w'!$AF$113,11,FALSE)</f>
        <v>0</v>
      </c>
      <c r="Q103" s="15">
        <f>VLOOKUP(F103,g!$D$2:'g'!$K$201,8,FALSE)</f>
        <v>0</v>
      </c>
      <c r="R103" s="15">
        <f t="shared" si="16"/>
        <v>0</v>
      </c>
    </row>
    <row r="104" spans="1:51" x14ac:dyDescent="0.2">
      <c r="A104" s="124">
        <v>521</v>
      </c>
      <c r="C104" s="132">
        <f>SUMIF(b!$A$3:'b'!$A$9660,$A104,b!$E$3:'b'!$E$9660)</f>
        <v>1</v>
      </c>
      <c r="D104" s="132">
        <f>SUMIF(b!$A$3:'b'!$A$9660,$A104,b!$F$3:'b'!$F$9660)</f>
        <v>1</v>
      </c>
      <c r="E104" s="132">
        <f t="shared" si="17"/>
        <v>0</v>
      </c>
      <c r="F104" s="128" t="str">
        <f>VLOOKUP(A104,b!$A$3:'b'!$B$4709,2,FALSE)</f>
        <v>GAL</v>
      </c>
      <c r="G104" s="127" t="s">
        <v>84</v>
      </c>
      <c r="H104" s="132"/>
      <c r="I104" s="127"/>
      <c r="K104" s="127"/>
      <c r="L104" s="127"/>
      <c r="M104" s="127" t="s">
        <v>499</v>
      </c>
      <c r="N104" s="15">
        <f>IF(E104&gt;0,(VLOOKUP(B104,w!$V$168:'w'!$Z$203,5,FALSE)),0)</f>
        <v>0</v>
      </c>
      <c r="O104" s="15" t="str">
        <f t="shared" si="20"/>
        <v/>
      </c>
      <c r="P104" s="15">
        <f>VLOOKUP(G104,w!$V$3:'w'!$AF$113,11,FALSE)</f>
        <v>0</v>
      </c>
      <c r="Q104" s="15">
        <f>VLOOKUP(F104,g!$D$2:'g'!$K$201,8,FALSE)</f>
        <v>0</v>
      </c>
      <c r="R104" s="15">
        <f t="shared" si="16"/>
        <v>0</v>
      </c>
    </row>
    <row r="105" spans="1:51" x14ac:dyDescent="0.2">
      <c r="A105" s="124" t="s">
        <v>332</v>
      </c>
      <c r="C105" s="132">
        <f>SUMIF(b!$A$3:'b'!$A$9660,$A105,b!$E$3:'b'!$E$9660)</f>
        <v>1</v>
      </c>
      <c r="D105" s="132">
        <f>SUMIF(b!$A$3:'b'!$A$9660,$A105,b!$F$3:'b'!$F$9660)</f>
        <v>1</v>
      </c>
      <c r="E105" s="132">
        <f t="shared" si="17"/>
        <v>0</v>
      </c>
      <c r="F105" s="128" t="str">
        <f>VLOOKUP(A105,b!$A$3:'b'!$B$4709,2,FALSE)</f>
        <v>AL</v>
      </c>
      <c r="G105" s="127" t="s">
        <v>168</v>
      </c>
      <c r="M105" s="127"/>
      <c r="N105" s="15">
        <f>IF(E105&gt;0,(VLOOKUP(B105,w!$V$168:'w'!$Z$203,5,FALSE)),0)</f>
        <v>0</v>
      </c>
      <c r="O105" s="15" t="str">
        <f t="shared" si="20"/>
        <v/>
      </c>
      <c r="P105" s="15">
        <f>VLOOKUP(G105,w!$V$3:'w'!$AF$113,11,FALSE)</f>
        <v>0</v>
      </c>
      <c r="Q105" s="15">
        <f>VLOOKUP(F105,g!$D$2:'g'!$K$201,8,FALSE)</f>
        <v>0</v>
      </c>
      <c r="R105" s="15">
        <f t="shared" si="16"/>
        <v>0</v>
      </c>
    </row>
    <row r="106" spans="1:51" x14ac:dyDescent="0.2">
      <c r="A106" s="124" t="s">
        <v>196</v>
      </c>
      <c r="C106" s="132">
        <f>SUMIF(b!$A$3:'b'!$A$9660,$A106,b!$E$3:'b'!$E$9660)</f>
        <v>2</v>
      </c>
      <c r="D106" s="132">
        <f>SUMIF(b!$A$3:'b'!$A$9660,$A106,b!$F$3:'b'!$F$9660)</f>
        <v>2</v>
      </c>
      <c r="E106" s="132">
        <f t="shared" si="17"/>
        <v>0</v>
      </c>
      <c r="F106" s="128" t="str">
        <f>VLOOKUP(A106,b!$A$3:'b'!$B$4709,2,FALSE)</f>
        <v>AL</v>
      </c>
      <c r="G106" s="127" t="s">
        <v>168</v>
      </c>
      <c r="M106" s="127"/>
      <c r="N106" s="15">
        <f>IF(E106&gt;0,(VLOOKUP(B106,w!$V$168:'w'!$Z$203,5,FALSE)),0)</f>
        <v>0</v>
      </c>
      <c r="O106" s="15" t="str">
        <f t="shared" si="20"/>
        <v/>
      </c>
      <c r="P106" s="15">
        <f>VLOOKUP(G106,w!$V$3:'w'!$AF$113,11,FALSE)</f>
        <v>0</v>
      </c>
      <c r="Q106" s="15">
        <f>VLOOKUP(F106,g!$D$2:'g'!$K$201,8,FALSE)</f>
        <v>0</v>
      </c>
      <c r="R106" s="15">
        <f t="shared" si="16"/>
        <v>0</v>
      </c>
    </row>
    <row r="107" spans="1:51" x14ac:dyDescent="0.2">
      <c r="A107" s="124" t="s">
        <v>335</v>
      </c>
      <c r="B107" s="144">
        <v>43134</v>
      </c>
      <c r="C107" s="132">
        <f>SUMIF(b!$A$3:'b'!$A$9660,$A107,b!$E$3:'b'!$E$9660)</f>
        <v>0</v>
      </c>
      <c r="D107" s="132">
        <f>SUMIF(b!$A$3:'b'!$A$9660,$A107,b!$F$3:'b'!$F$9660)</f>
        <v>7</v>
      </c>
      <c r="E107" s="132">
        <f t="shared" si="17"/>
        <v>7</v>
      </c>
      <c r="F107" s="128" t="str">
        <f>VLOOKUP(A107,b!$A$3:'b'!$B$4709,2,FALSE)</f>
        <v>SLN</v>
      </c>
      <c r="G107" s="127" t="s">
        <v>109</v>
      </c>
      <c r="M107" s="127"/>
      <c r="N107" s="15">
        <f>IF(E107&gt;0,(VLOOKUP(B107,w!$V$168:'w'!$Z$203,5,FALSE)),0)</f>
        <v>0</v>
      </c>
      <c r="O107" s="15">
        <f t="shared" si="20"/>
        <v>0</v>
      </c>
      <c r="P107" s="15">
        <f ca="1">VLOOKUP(G107,w!$V$3:'w'!$AF$113,11,FALSE)</f>
        <v>0</v>
      </c>
      <c r="Q107" s="15">
        <f>VLOOKUP(F107,g!$D$2:'g'!$K$201,8,FALSE)</f>
        <v>0</v>
      </c>
      <c r="R107" s="15">
        <f t="shared" si="16"/>
        <v>0</v>
      </c>
    </row>
    <row r="108" spans="1:51" x14ac:dyDescent="0.2">
      <c r="A108" s="124" t="s">
        <v>338</v>
      </c>
      <c r="B108" s="144">
        <v>43311</v>
      </c>
      <c r="C108" s="132">
        <f>SUMIF(b!$A$3:'b'!$A$9660,$A108,b!$E$3:'b'!$E$9660)</f>
        <v>0</v>
      </c>
      <c r="D108" s="132">
        <f>SUMIF(b!$A$3:'b'!$A$9660,$A108,b!$F$3:'b'!$F$9660)</f>
        <v>18</v>
      </c>
      <c r="E108" s="132">
        <f t="shared" si="17"/>
        <v>18</v>
      </c>
      <c r="F108" s="128" t="str">
        <f>VLOOKUP(A108,b!$A$3:'b'!$B$4709,2,FALSE)</f>
        <v>RTP</v>
      </c>
      <c r="G108" s="127" t="s">
        <v>109</v>
      </c>
      <c r="M108" s="127"/>
      <c r="N108" s="15">
        <f>IF(E108&gt;0,(VLOOKUP(B108,w!$V$168:'w'!$Z$203,5,FALSE)),0)</f>
        <v>0</v>
      </c>
      <c r="O108" s="15">
        <f t="shared" si="20"/>
        <v>0</v>
      </c>
      <c r="P108" s="15">
        <f ca="1">VLOOKUP(G108,w!$V$3:'w'!$AF$113,11,FALSE)</f>
        <v>0</v>
      </c>
      <c r="Q108" s="15">
        <f>VLOOKUP(F108,g!$D$2:'g'!$K$201,8,FALSE)</f>
        <v>0</v>
      </c>
      <c r="R108" s="15">
        <f t="shared" si="16"/>
        <v>0</v>
      </c>
      <c r="T108" s="145"/>
    </row>
    <row r="109" spans="1:51" x14ac:dyDescent="0.2">
      <c r="A109" s="124" t="s">
        <v>78</v>
      </c>
      <c r="C109" s="132">
        <f>SUMIF(b!$A$3:'b'!$A$9660,$A109,b!$E$3:'b'!$E$9660)</f>
        <v>3</v>
      </c>
      <c r="D109" s="132">
        <f>SUMIF(b!$A$3:'b'!$A$9660,$A109,b!$F$3:'b'!$F$9660)</f>
        <v>3</v>
      </c>
      <c r="E109" s="132">
        <f t="shared" si="17"/>
        <v>0</v>
      </c>
      <c r="F109" s="128" t="str">
        <f>VLOOKUP(A109,b!$A$3:'b'!$B$4709,2,FALSE)</f>
        <v>GAL</v>
      </c>
      <c r="G109" s="127" t="s">
        <v>147</v>
      </c>
      <c r="H109" s="127"/>
      <c r="I109" s="145"/>
      <c r="J109" s="127"/>
      <c r="K109" s="127"/>
      <c r="L109" s="127"/>
      <c r="M109" s="127"/>
      <c r="N109" s="15">
        <f>IF(E109&gt;0,(VLOOKUP(B109,w!$V$168:'w'!$Z$203,5,FALSE)),0)</f>
        <v>0</v>
      </c>
      <c r="O109" s="15" t="str">
        <f t="shared" si="20"/>
        <v/>
      </c>
      <c r="P109" s="15">
        <f>VLOOKUP(G109,w!$V$3:'w'!$AF$113,11,FALSE)</f>
        <v>0</v>
      </c>
      <c r="Q109" s="15">
        <f>VLOOKUP(F109,g!$D$2:'g'!$K$201,8,FALSE)</f>
        <v>0</v>
      </c>
      <c r="R109" s="15">
        <f t="shared" si="16"/>
        <v>0</v>
      </c>
    </row>
    <row r="110" spans="1:51" x14ac:dyDescent="0.2">
      <c r="A110" s="186" t="s">
        <v>343</v>
      </c>
      <c r="B110" s="1">
        <v>43358</v>
      </c>
      <c r="C110" s="132">
        <f>SUMIF(b!$A$3:'b'!$A$9660,$A110,b!$E$3:'b'!$E$9660)</f>
        <v>0</v>
      </c>
      <c r="D110" s="132">
        <f>SUMIF(b!$A$3:'b'!$A$9660,$A110,b!$F$3:'b'!$F$9660)</f>
        <v>14</v>
      </c>
      <c r="E110" s="132">
        <f t="shared" si="17"/>
        <v>14</v>
      </c>
      <c r="F110" s="128" t="str">
        <f>VLOOKUP(A110,b!$A$3:'b'!$B$4709,2,FALSE)</f>
        <v>CTP</v>
      </c>
      <c r="G110" s="127" t="s">
        <v>109</v>
      </c>
      <c r="M110" s="127"/>
      <c r="N110" s="15">
        <f>IF(E110&gt;0,(VLOOKUP(B110,w!$V$168:'w'!$Z$203,5,FALSE)),0)</f>
        <v>0</v>
      </c>
      <c r="O110" s="15">
        <f t="shared" ref="O110" si="27">IF(E110=0,(IF(B110=0,"",1)),0)</f>
        <v>0</v>
      </c>
      <c r="P110" s="15">
        <f ca="1">VLOOKUP(G110,w!$V$3:'w'!$AF$113,11,FALSE)</f>
        <v>0</v>
      </c>
      <c r="Q110" s="15">
        <f>VLOOKUP(F110,g!$D$2:'g'!$K$201,8,FALSE)</f>
        <v>0</v>
      </c>
      <c r="R110" s="15">
        <f t="shared" si="16"/>
        <v>0</v>
      </c>
      <c r="T110" s="145"/>
    </row>
    <row r="111" spans="1:51" x14ac:dyDescent="0.2">
      <c r="A111" s="124" t="s">
        <v>346</v>
      </c>
      <c r="C111" s="132">
        <f>SUMIF(b!$A$3:'b'!$A$9660,$A111,b!$E$3:'b'!$E$9660)</f>
        <v>1</v>
      </c>
      <c r="D111" s="132">
        <f>SUMIF(b!$A$3:'b'!$A$9660,$A111,b!$F$3:'b'!$F$9660)</f>
        <v>1</v>
      </c>
      <c r="E111" s="132">
        <f t="shared" si="17"/>
        <v>0</v>
      </c>
      <c r="F111" s="128" t="str">
        <f>VLOOKUP(A111,b!$A$3:'b'!$B$4709,2,FALSE)</f>
        <v>TLN</v>
      </c>
      <c r="G111" s="145" t="s">
        <v>681</v>
      </c>
      <c r="H111" s="127"/>
      <c r="I111" s="127"/>
      <c r="J111" s="127"/>
      <c r="K111" s="127"/>
      <c r="L111" s="147"/>
      <c r="M111" s="127"/>
      <c r="N111" s="15">
        <f>IF(E111&gt;0,(VLOOKUP(B111,w!$V$168:'w'!$Z$203,5,FALSE)),0)</f>
        <v>0</v>
      </c>
      <c r="O111" s="15" t="str">
        <f t="shared" si="20"/>
        <v/>
      </c>
      <c r="P111" s="15">
        <f>VLOOKUP(G111,w!$V$3:'w'!$AF$113,11,FALSE)</f>
        <v>0</v>
      </c>
      <c r="Q111" s="15">
        <f>VLOOKUP(F111,g!$D$2:'g'!$K$201,8,FALSE)</f>
        <v>0</v>
      </c>
      <c r="R111" s="15">
        <f t="shared" si="16"/>
        <v>0</v>
      </c>
    </row>
    <row r="112" spans="1:51" x14ac:dyDescent="0.2">
      <c r="A112" s="124" t="s">
        <v>195</v>
      </c>
      <c r="C112" s="132">
        <f>SUMIF(b!$A$3:'b'!$A$9660,$A112,b!$E$3:'b'!$E$9660)</f>
        <v>1</v>
      </c>
      <c r="D112" s="132">
        <f>SUMIF(b!$A$3:'b'!$A$9660,$A112,b!$F$3:'b'!$F$9660)</f>
        <v>1</v>
      </c>
      <c r="E112" s="132">
        <f t="shared" si="17"/>
        <v>0</v>
      </c>
      <c r="F112" s="128" t="str">
        <f>VLOOKUP(A112,b!$A$3:'b'!$B$4709,2,FALSE)</f>
        <v>AL</v>
      </c>
      <c r="G112" s="145" t="s">
        <v>681</v>
      </c>
      <c r="H112" s="132"/>
      <c r="J112" s="132"/>
      <c r="M112" s="127"/>
      <c r="N112" s="15">
        <f>IF(E112&gt;0,(VLOOKUP(B112,w!$V$168:'w'!$Z$203,5,FALSE)),0)</f>
        <v>0</v>
      </c>
      <c r="O112" s="15" t="str">
        <f t="shared" si="20"/>
        <v/>
      </c>
      <c r="P112" s="15">
        <f>VLOOKUP(G112,w!$V$3:'w'!$AF$113,11,FALSE)</f>
        <v>0</v>
      </c>
      <c r="Q112" s="15">
        <f>VLOOKUP(F112,g!$D$2:'g'!$K$201,8,FALSE)</f>
        <v>0</v>
      </c>
      <c r="R112" s="15">
        <f t="shared" si="16"/>
        <v>0</v>
      </c>
      <c r="T112" s="132"/>
      <c r="U112" s="132"/>
      <c r="V112" s="132"/>
      <c r="W112" s="132"/>
      <c r="X112" s="132"/>
      <c r="Y112" s="132"/>
      <c r="Z112" s="144"/>
      <c r="AA112" s="152"/>
      <c r="AB112" s="134"/>
      <c r="AC112" s="134"/>
      <c r="AD112" s="144"/>
      <c r="AE112" s="132"/>
      <c r="AF112" s="127"/>
      <c r="AH112" s="127"/>
      <c r="AX112" s="144"/>
      <c r="AY112" s="144"/>
    </row>
    <row r="113" spans="1:51" x14ac:dyDescent="0.2">
      <c r="A113" s="124" t="s">
        <v>157</v>
      </c>
      <c r="C113" s="132">
        <f>SUMIF(b!$A$3:'b'!$A$9660,$A113,b!$E$3:'b'!$E$9660)</f>
        <v>1</v>
      </c>
      <c r="D113" s="132">
        <f>SUMIF(b!$A$3:'b'!$A$9660,$A113,b!$F$3:'b'!$F$9660)</f>
        <v>1</v>
      </c>
      <c r="E113" s="132">
        <f t="shared" si="17"/>
        <v>0</v>
      </c>
      <c r="F113" s="128" t="str">
        <f>VLOOKUP(A113,b!$A$3:'b'!$B$4709,2,FALSE)</f>
        <v>TLN</v>
      </c>
      <c r="G113" s="145" t="s">
        <v>681</v>
      </c>
      <c r="H113" s="127"/>
      <c r="I113" s="127"/>
      <c r="J113" s="127"/>
      <c r="K113" s="127"/>
      <c r="L113" s="147"/>
      <c r="M113" s="127"/>
      <c r="N113" s="15">
        <f>IF(E113&gt;0,(VLOOKUP(B113,w!$V$168:'w'!$Z$203,5,FALSE)),0)</f>
        <v>0</v>
      </c>
      <c r="O113" s="15" t="str">
        <f t="shared" si="20"/>
        <v/>
      </c>
      <c r="P113" s="15">
        <f>VLOOKUP(G113,w!$V$3:'w'!$AF$113,11,FALSE)</f>
        <v>0</v>
      </c>
      <c r="Q113" s="15">
        <f>VLOOKUP(F113,g!$D$2:'g'!$K$201,8,FALSE)</f>
        <v>0</v>
      </c>
      <c r="R113" s="15">
        <f t="shared" si="16"/>
        <v>0</v>
      </c>
    </row>
    <row r="114" spans="1:51" x14ac:dyDescent="0.2">
      <c r="A114" s="124" t="s">
        <v>354</v>
      </c>
      <c r="C114" s="132">
        <f>SUMIF(b!$A$3:'b'!$A$9660,$A114,b!$E$3:'b'!$E$9660)</f>
        <v>2</v>
      </c>
      <c r="D114" s="132">
        <f>SUMIF(b!$A$3:'b'!$A$9660,$A114,b!$F$3:'b'!$F$9660)</f>
        <v>2</v>
      </c>
      <c r="E114" s="132">
        <f t="shared" si="17"/>
        <v>0</v>
      </c>
      <c r="F114" s="128" t="str">
        <f>VLOOKUP(A114,b!$A$3:'b'!$B$4709,2,FALSE)</f>
        <v>GAL</v>
      </c>
      <c r="G114" s="132" t="s">
        <v>174</v>
      </c>
      <c r="M114" s="127" t="s">
        <v>527</v>
      </c>
      <c r="N114" s="15">
        <f>IF(E114&gt;0,(VLOOKUP(B114,w!$V$168:'w'!$Z$203,5,FALSE)),0)</f>
        <v>0</v>
      </c>
      <c r="O114" s="15" t="str">
        <f t="shared" si="20"/>
        <v/>
      </c>
      <c r="P114" s="15">
        <f>VLOOKUP(G114,w!$V$3:'w'!$AF$113,11,FALSE)</f>
        <v>0</v>
      </c>
      <c r="Q114" s="15">
        <f>VLOOKUP(F114,g!$D$2:'g'!$K$201,8,FALSE)</f>
        <v>0</v>
      </c>
      <c r="R114" s="15">
        <f t="shared" si="16"/>
        <v>0</v>
      </c>
      <c r="T114" s="132"/>
      <c r="U114" s="132"/>
      <c r="V114" s="132"/>
      <c r="W114" s="132"/>
      <c r="X114" s="132"/>
      <c r="Y114" s="132"/>
      <c r="Z114" s="144"/>
      <c r="AA114" s="152"/>
      <c r="AB114" s="134"/>
      <c r="AC114" s="134"/>
      <c r="AD114" s="144"/>
      <c r="AE114" s="132"/>
      <c r="AF114" s="127"/>
      <c r="AH114" s="127"/>
      <c r="AX114" s="144"/>
      <c r="AY114" s="144"/>
    </row>
    <row r="115" spans="1:51" x14ac:dyDescent="0.2">
      <c r="A115" s="124" t="s">
        <v>355</v>
      </c>
      <c r="C115" s="132">
        <f>SUMIF(b!$A$3:'b'!$A$9660,$A115,b!$E$3:'b'!$E$9660)</f>
        <v>1</v>
      </c>
      <c r="D115" s="132">
        <f>SUMIF(b!$A$3:'b'!$A$9660,$A115,b!$F$3:'b'!$F$9660)</f>
        <v>1</v>
      </c>
      <c r="E115" s="132">
        <f t="shared" si="17"/>
        <v>0</v>
      </c>
      <c r="F115" s="128" t="str">
        <f>VLOOKUP(A115,b!$A$3:'b'!$B$4709,2,FALSE)</f>
        <v>GAL</v>
      </c>
      <c r="G115" s="132" t="s">
        <v>174</v>
      </c>
      <c r="M115" s="127" t="s">
        <v>527</v>
      </c>
      <c r="N115" s="15">
        <f>IF(E115&gt;0,(VLOOKUP(B115,w!$V$168:'w'!$Z$203,5,FALSE)),0)</f>
        <v>0</v>
      </c>
      <c r="O115" s="15" t="str">
        <f t="shared" si="20"/>
        <v/>
      </c>
      <c r="P115" s="15">
        <f>VLOOKUP(G115,w!$V$3:'w'!$AF$113,11,FALSE)</f>
        <v>0</v>
      </c>
      <c r="Q115" s="15">
        <f>VLOOKUP(F115,g!$D$2:'g'!$K$201,8,FALSE)</f>
        <v>0</v>
      </c>
      <c r="R115" s="15">
        <f t="shared" si="16"/>
        <v>0</v>
      </c>
      <c r="T115" s="132"/>
      <c r="U115" s="132"/>
      <c r="V115" s="132"/>
      <c r="W115" s="132"/>
      <c r="X115" s="132"/>
      <c r="Y115" s="132"/>
      <c r="Z115" s="144"/>
      <c r="AA115" s="152"/>
      <c r="AB115" s="134"/>
      <c r="AC115" s="134"/>
      <c r="AD115" s="144"/>
      <c r="AE115" s="132"/>
      <c r="AF115" s="127"/>
      <c r="AH115" s="127"/>
      <c r="AX115" s="144"/>
      <c r="AY115" s="144"/>
    </row>
    <row r="116" spans="1:51" x14ac:dyDescent="0.2">
      <c r="A116" s="124" t="s">
        <v>511</v>
      </c>
      <c r="C116" s="132">
        <f>SUMIF(b!$A$3:'b'!$A$9660,$A116,b!$E$3:'b'!$E$9660)</f>
        <v>2</v>
      </c>
      <c r="D116" s="132">
        <f>SUMIF(b!$A$3:'b'!$A$9660,$A116,b!$F$3:'b'!$F$9660)</f>
        <v>2</v>
      </c>
      <c r="E116" s="132">
        <f t="shared" si="17"/>
        <v>0</v>
      </c>
      <c r="F116" s="128" t="str">
        <f>VLOOKUP(A116,b!$A$3:'b'!$B$4709,2,FALSE)</f>
        <v>GAL</v>
      </c>
      <c r="G116" s="132" t="s">
        <v>174</v>
      </c>
      <c r="M116" s="127" t="s">
        <v>527</v>
      </c>
      <c r="N116" s="15">
        <f>IF(E116&gt;0,(VLOOKUP(B116,w!$V$168:'w'!$Z$203,5,FALSE)),0)</f>
        <v>0</v>
      </c>
      <c r="O116" s="15" t="str">
        <f t="shared" si="20"/>
        <v/>
      </c>
      <c r="P116" s="15">
        <f>VLOOKUP(G116,w!$V$3:'w'!$AF$113,11,FALSE)</f>
        <v>0</v>
      </c>
      <c r="Q116" s="15">
        <f>VLOOKUP(F116,g!$D$2:'g'!$K$201,8,FALSE)</f>
        <v>0</v>
      </c>
      <c r="R116" s="15">
        <f t="shared" si="16"/>
        <v>0</v>
      </c>
      <c r="T116" s="132"/>
      <c r="U116" s="132"/>
      <c r="V116" s="132"/>
      <c r="W116" s="132"/>
      <c r="X116" s="132"/>
      <c r="Y116" s="132"/>
      <c r="Z116" s="144"/>
      <c r="AA116" s="152"/>
      <c r="AB116" s="134"/>
      <c r="AC116" s="134"/>
      <c r="AD116" s="144"/>
      <c r="AE116" s="132"/>
      <c r="AF116" s="127"/>
      <c r="AH116" s="127"/>
      <c r="AX116" s="144"/>
      <c r="AY116" s="144"/>
    </row>
    <row r="117" spans="1:51" x14ac:dyDescent="0.2">
      <c r="A117" s="124" t="s">
        <v>357</v>
      </c>
      <c r="B117" s="144">
        <v>43260</v>
      </c>
      <c r="C117" s="132">
        <f>SUMIF(b!$A$3:'b'!$A$9660,$A117,b!$E$3:'b'!$E$9660)</f>
        <v>0</v>
      </c>
      <c r="D117" s="132">
        <f>SUMIF(b!$A$3:'b'!$A$9660,$A117,b!$F$3:'b'!$F$9660)</f>
        <v>3</v>
      </c>
      <c r="E117" s="132">
        <f t="shared" si="17"/>
        <v>3</v>
      </c>
      <c r="F117" s="128" t="str">
        <f>VLOOKUP(A117,b!$A$3:'b'!$B$4709,2,FALSE)</f>
        <v>ML</v>
      </c>
      <c r="G117" s="127" t="s">
        <v>109</v>
      </c>
      <c r="M117" s="127"/>
      <c r="N117" s="15">
        <f>IF(E117&gt;0,(VLOOKUP(B117,w!$V$168:'w'!$Z$203,5,FALSE)),0)</f>
        <v>0</v>
      </c>
      <c r="O117" s="15">
        <f t="shared" si="20"/>
        <v>0</v>
      </c>
      <c r="P117" s="15">
        <f ca="1">VLOOKUP(G117,w!$V$3:'w'!$AF$113,11,FALSE)</f>
        <v>0</v>
      </c>
      <c r="Q117" s="15">
        <f>VLOOKUP(F117,g!$D$2:'g'!$K$201,8,FALSE)</f>
        <v>0</v>
      </c>
      <c r="R117" s="15">
        <f t="shared" si="16"/>
        <v>0</v>
      </c>
      <c r="T117" s="132"/>
      <c r="U117" s="132"/>
      <c r="V117" s="132"/>
      <c r="W117" s="132"/>
      <c r="X117" s="132"/>
      <c r="Y117" s="132"/>
      <c r="Z117" s="144"/>
      <c r="AA117" s="152"/>
      <c r="AB117" s="134"/>
      <c r="AC117" s="134"/>
      <c r="AD117" s="144"/>
      <c r="AE117" s="132"/>
      <c r="AF117" s="127"/>
      <c r="AH117" s="127"/>
      <c r="AX117" s="144"/>
      <c r="AY117" s="144"/>
    </row>
    <row r="118" spans="1:51" x14ac:dyDescent="0.2">
      <c r="A118" s="124" t="s">
        <v>358</v>
      </c>
      <c r="B118" s="144">
        <v>43260</v>
      </c>
      <c r="C118" s="132">
        <f>SUMIF(b!$A$3:'b'!$A$9660,$A118,b!$E$3:'b'!$E$9660)</f>
        <v>0</v>
      </c>
      <c r="D118" s="132">
        <f>SUMIF(b!$A$3:'b'!$A$9660,$A118,b!$F$3:'b'!$F$9660)</f>
        <v>2</v>
      </c>
      <c r="E118" s="132">
        <f t="shared" si="17"/>
        <v>2</v>
      </c>
      <c r="F118" s="128" t="str">
        <f>VLOOKUP(A118,b!$A$3:'b'!$B$4709,2,FALSE)</f>
        <v>ML</v>
      </c>
      <c r="G118" s="127" t="s">
        <v>109</v>
      </c>
      <c r="M118" s="127"/>
      <c r="N118" s="15">
        <f>IF(E118&gt;0,(VLOOKUP(B118,w!$V$168:'w'!$Z$203,5,FALSE)),0)</f>
        <v>0</v>
      </c>
      <c r="O118" s="15">
        <f t="shared" si="20"/>
        <v>0</v>
      </c>
      <c r="P118" s="15">
        <f ca="1">VLOOKUP(G118,w!$V$3:'w'!$AF$113,11,FALSE)</f>
        <v>0</v>
      </c>
      <c r="Q118" s="15">
        <f>VLOOKUP(F118,g!$D$2:'g'!$K$201,8,FALSE)</f>
        <v>0</v>
      </c>
      <c r="R118" s="15">
        <f t="shared" si="16"/>
        <v>0</v>
      </c>
      <c r="T118" s="132"/>
      <c r="U118" s="132"/>
      <c r="V118" s="132"/>
      <c r="W118" s="132"/>
      <c r="X118" s="132"/>
      <c r="Y118" s="132"/>
      <c r="Z118" s="144"/>
      <c r="AA118" s="152"/>
      <c r="AB118" s="134"/>
      <c r="AC118" s="134"/>
      <c r="AD118" s="144"/>
      <c r="AE118" s="132"/>
      <c r="AF118" s="127"/>
      <c r="AH118" s="127"/>
      <c r="AX118" s="144"/>
      <c r="AY118" s="144"/>
    </row>
    <row r="119" spans="1:51" x14ac:dyDescent="0.2">
      <c r="A119" s="124" t="s">
        <v>328</v>
      </c>
      <c r="C119" s="132">
        <f>SUMIF(b!$A$3:'b'!$A$9660,$A119,b!$E$3:'b'!$E$9660)</f>
        <v>3</v>
      </c>
      <c r="D119" s="132">
        <f>SUMIF(b!$A$3:'b'!$A$9660,$A119,b!$F$3:'b'!$F$9660)</f>
        <v>3</v>
      </c>
      <c r="E119" s="132">
        <f t="shared" si="17"/>
        <v>0</v>
      </c>
      <c r="F119" s="128" t="str">
        <f>VLOOKUP(A119,b!$A$3:'b'!$B$4709,2,FALSE)</f>
        <v>TLN</v>
      </c>
      <c r="G119" s="145" t="s">
        <v>658</v>
      </c>
      <c r="M119" s="127"/>
      <c r="N119" s="15">
        <f>IF(E119&gt;0,(VLOOKUP(B119,w!$V$168:'w'!$Z$203,5,FALSE)),0)</f>
        <v>0</v>
      </c>
      <c r="O119" s="15" t="str">
        <f t="shared" si="20"/>
        <v/>
      </c>
      <c r="P119" s="15">
        <f>VLOOKUP(G119,w!$V$3:'w'!$AF$113,11,FALSE)</f>
        <v>0</v>
      </c>
      <c r="Q119" s="15">
        <f>VLOOKUP(F119,g!$D$2:'g'!$K$201,8,FALSE)</f>
        <v>0</v>
      </c>
      <c r="R119" s="15">
        <f t="shared" si="16"/>
        <v>0</v>
      </c>
      <c r="T119" s="132"/>
      <c r="U119" s="132"/>
      <c r="V119" s="132"/>
      <c r="W119" s="132"/>
      <c r="X119" s="132"/>
      <c r="Y119" s="132"/>
      <c r="Z119" s="144"/>
      <c r="AA119" s="152"/>
      <c r="AB119" s="134"/>
      <c r="AC119" s="134"/>
      <c r="AD119" s="144"/>
      <c r="AE119" s="132"/>
      <c r="AF119" s="127"/>
      <c r="AH119" s="127"/>
      <c r="AX119" s="144"/>
      <c r="AY119" s="144"/>
    </row>
    <row r="120" spans="1:51" x14ac:dyDescent="0.2">
      <c r="A120" s="124" t="s">
        <v>370</v>
      </c>
      <c r="C120" s="132">
        <f>SUMIF(b!$A$3:'b'!$A$9660,$A120,b!$E$3:'b'!$E$9660)</f>
        <v>2</v>
      </c>
      <c r="D120" s="132">
        <f>SUMIF(b!$A$3:'b'!$A$9660,$A120,b!$F$3:'b'!$F$9660)</f>
        <v>2</v>
      </c>
      <c r="E120" s="132">
        <f t="shared" si="17"/>
        <v>0</v>
      </c>
      <c r="F120" s="128" t="str">
        <f>VLOOKUP(A120,b!$A$3:'b'!$B$4709,2,FALSE)</f>
        <v>TLN</v>
      </c>
      <c r="G120" s="148" t="s">
        <v>555</v>
      </c>
      <c r="M120" s="127"/>
      <c r="N120" s="15">
        <f>IF(E120&gt;0,(VLOOKUP(B120,w!$V$168:'w'!$Z$203,5,FALSE)),0)</f>
        <v>0</v>
      </c>
      <c r="O120" s="15" t="str">
        <f t="shared" si="20"/>
        <v/>
      </c>
      <c r="P120" s="15">
        <f>VLOOKUP(G120,w!$V$3:'w'!$AF$113,11,FALSE)</f>
        <v>0</v>
      </c>
      <c r="Q120" s="15">
        <f>VLOOKUP(F120,g!$D$2:'g'!$K$201,8,FALSE)</f>
        <v>0</v>
      </c>
      <c r="R120" s="15">
        <f t="shared" si="16"/>
        <v>0</v>
      </c>
      <c r="T120" s="132"/>
      <c r="U120" s="132"/>
      <c r="V120" s="132"/>
      <c r="W120" s="132"/>
      <c r="X120" s="132"/>
    </row>
    <row r="121" spans="1:51" x14ac:dyDescent="0.2">
      <c r="A121" s="124" t="s">
        <v>371</v>
      </c>
      <c r="B121" s="144">
        <v>43155</v>
      </c>
      <c r="C121" s="132">
        <f>SUMIF(b!$A$3:'b'!$A$9660,$A121,b!$E$3:'b'!$E$9660)</f>
        <v>0</v>
      </c>
      <c r="D121" s="132">
        <f>SUMIF(b!$A$3:'b'!$A$9660,$A121,b!$F$3:'b'!$F$9660)</f>
        <v>1</v>
      </c>
      <c r="E121" s="132">
        <f t="shared" si="17"/>
        <v>1</v>
      </c>
      <c r="F121" s="128" t="str">
        <f>VLOOKUP(A121,b!$A$3:'b'!$B$4709,2,FALSE)</f>
        <v>TLN</v>
      </c>
      <c r="G121" s="127" t="s">
        <v>109</v>
      </c>
      <c r="M121" s="127"/>
      <c r="N121" s="15">
        <f>IF(E121&gt;0,(VLOOKUP(B121,w!$V$168:'w'!$Z$203,5,FALSE)),0)</f>
        <v>0</v>
      </c>
      <c r="O121" s="15">
        <f t="shared" si="20"/>
        <v>0</v>
      </c>
      <c r="P121" s="15">
        <f ca="1">VLOOKUP(G121,w!$V$3:'w'!$AF$113,11,FALSE)</f>
        <v>0</v>
      </c>
      <c r="Q121" s="15">
        <f>VLOOKUP(F121,g!$D$2:'g'!$K$201,8,FALSE)</f>
        <v>0</v>
      </c>
      <c r="R121" s="15">
        <f t="shared" si="16"/>
        <v>0</v>
      </c>
    </row>
    <row r="122" spans="1:51" x14ac:dyDescent="0.2">
      <c r="A122" s="124" t="s">
        <v>145</v>
      </c>
      <c r="C122" s="132">
        <f>SUMIF(b!$A$3:'b'!$A$9660,$A122,b!$E$3:'b'!$E$9660)</f>
        <v>4</v>
      </c>
      <c r="D122" s="132">
        <f>SUMIF(b!$A$3:'b'!$A$9660,$A122,b!$F$3:'b'!$F$9660)</f>
        <v>4</v>
      </c>
      <c r="E122" s="132">
        <f t="shared" si="17"/>
        <v>0</v>
      </c>
      <c r="F122" s="128" t="str">
        <f>VLOOKUP(A122,b!$A$3:'b'!$B$4709,2,FALSE)</f>
        <v>TLN</v>
      </c>
      <c r="G122" s="147" t="s">
        <v>763</v>
      </c>
      <c r="H122" s="127"/>
      <c r="I122" s="127"/>
      <c r="J122" s="127"/>
      <c r="K122" s="127"/>
      <c r="L122" s="147"/>
      <c r="M122" s="127"/>
      <c r="N122" s="15">
        <f>IF(E122&gt;0,(VLOOKUP(B122,w!$V$168:'w'!$Z$203,5,FALSE)),0)</f>
        <v>0</v>
      </c>
      <c r="O122" s="15" t="str">
        <f t="shared" si="20"/>
        <v/>
      </c>
      <c r="P122" s="15">
        <f>VLOOKUP(G122,w!$V$3:'w'!$AF$113,11,FALSE)</f>
        <v>0</v>
      </c>
      <c r="Q122" s="15">
        <f>VLOOKUP(F122,g!$D$2:'g'!$K$201,8,FALSE)</f>
        <v>0</v>
      </c>
      <c r="R122" s="15">
        <f t="shared" si="16"/>
        <v>0</v>
      </c>
      <c r="AX122" s="144"/>
      <c r="AY122" s="144"/>
    </row>
    <row r="123" spans="1:51" x14ac:dyDescent="0.2">
      <c r="A123" s="124" t="s">
        <v>507</v>
      </c>
      <c r="C123" s="132">
        <f>SUMIF(b!$A$3:'b'!$A$9660,$A123,b!$E$3:'b'!$E$9660)</f>
        <v>1</v>
      </c>
      <c r="D123" s="132">
        <f>SUMIF(b!$A$3:'b'!$A$9660,$A123,b!$F$3:'b'!$F$9660)</f>
        <v>1</v>
      </c>
      <c r="E123" s="132">
        <f t="shared" si="17"/>
        <v>0</v>
      </c>
      <c r="F123" s="128" t="str">
        <f>VLOOKUP(A123,b!$A$3:'b'!$B$4709,2,FALSE)</f>
        <v>SLN</v>
      </c>
      <c r="G123" s="128" t="s">
        <v>11</v>
      </c>
      <c r="M123" s="127"/>
      <c r="N123" s="15">
        <f>IF(E123&gt;0,(VLOOKUP(B123,w!$V$168:'w'!$Z$203,5,FALSE)),0)</f>
        <v>0</v>
      </c>
      <c r="O123" s="15" t="str">
        <f t="shared" si="20"/>
        <v/>
      </c>
      <c r="P123" s="15">
        <f>VLOOKUP(G123,w!$V$3:'w'!$AF$113,11,FALSE)</f>
        <v>0</v>
      </c>
      <c r="Q123" s="15">
        <f>VLOOKUP(F123,g!$D$2:'g'!$K$201,8,FALSE)</f>
        <v>0</v>
      </c>
      <c r="R123" s="15">
        <f t="shared" si="16"/>
        <v>0</v>
      </c>
      <c r="Z123" s="144"/>
      <c r="AD123" s="144"/>
      <c r="AF123" s="127"/>
      <c r="AH123" s="127"/>
    </row>
    <row r="124" spans="1:51" x14ac:dyDescent="0.2">
      <c r="A124" s="124" t="s">
        <v>382</v>
      </c>
      <c r="C124" s="132">
        <f>SUMIF(b!$A$3:'b'!$A$9660,$A124,b!$E$3:'b'!$E$9660)</f>
        <v>1</v>
      </c>
      <c r="D124" s="132">
        <f>SUMIF(b!$A$3:'b'!$A$9660,$A124,b!$F$3:'b'!$F$9660)</f>
        <v>1</v>
      </c>
      <c r="E124" s="132">
        <f t="shared" si="17"/>
        <v>0</v>
      </c>
      <c r="F124" s="128" t="str">
        <f>VLOOKUP(A124,b!$A$3:'b'!$B$4709,2,FALSE)</f>
        <v>GAL</v>
      </c>
      <c r="G124" s="128" t="s">
        <v>510</v>
      </c>
      <c r="M124" s="127"/>
      <c r="N124" s="15">
        <f>IF(E124&gt;0,(VLOOKUP(B124,w!$V$168:'w'!$Z$203,5,FALSE)),0)</f>
        <v>0</v>
      </c>
      <c r="O124" s="15" t="str">
        <f t="shared" si="20"/>
        <v/>
      </c>
      <c r="P124" s="15">
        <f>VLOOKUP(G124,w!$V$3:'w'!$AF$113,11,FALSE)</f>
        <v>0</v>
      </c>
      <c r="Q124" s="15">
        <f>VLOOKUP(F124,g!$D$2:'g'!$K$201,8,FALSE)</f>
        <v>0</v>
      </c>
      <c r="R124" s="15">
        <f t="shared" si="16"/>
        <v>0</v>
      </c>
      <c r="Z124" s="144"/>
      <c r="AD124" s="144"/>
      <c r="AF124" s="127"/>
      <c r="AH124" s="127"/>
    </row>
    <row r="125" spans="1:51" x14ac:dyDescent="0.2">
      <c r="A125" s="124" t="s">
        <v>389</v>
      </c>
      <c r="C125" s="132">
        <f>SUMIF(b!$A$3:'b'!$A$9660,$A125,b!$E$3:'b'!$E$9660)</f>
        <v>6</v>
      </c>
      <c r="D125" s="132">
        <f>SUMIF(b!$A$3:'b'!$A$9660,$A125,b!$F$3:'b'!$F$9660)</f>
        <v>6</v>
      </c>
      <c r="E125" s="132">
        <f t="shared" si="17"/>
        <v>0</v>
      </c>
      <c r="F125" s="128" t="str">
        <f>VLOOKUP(A125,b!$A$3:'b'!$B$4709,2,FALSE)</f>
        <v>TLN</v>
      </c>
      <c r="G125" s="145" t="s">
        <v>550</v>
      </c>
      <c r="H125" s="127"/>
      <c r="I125" s="127"/>
      <c r="J125" s="127"/>
      <c r="K125" s="127"/>
      <c r="L125" s="147"/>
      <c r="M125" s="127"/>
      <c r="N125" s="15">
        <f>IF(E125&gt;0,(VLOOKUP(B125,w!$V$168:'w'!$Z$203,5,FALSE)),0)</f>
        <v>0</v>
      </c>
      <c r="O125" s="15" t="str">
        <f t="shared" si="20"/>
        <v/>
      </c>
      <c r="P125" s="15">
        <f>VLOOKUP(G125,w!$V$3:'w'!$AF$113,11,FALSE)</f>
        <v>0</v>
      </c>
      <c r="Q125" s="15">
        <f>VLOOKUP(F125,g!$D$2:'g'!$K$201,8,FALSE)</f>
        <v>0</v>
      </c>
      <c r="R125" s="15">
        <f t="shared" si="16"/>
        <v>0</v>
      </c>
      <c r="S125" s="145"/>
      <c r="AX125" s="144"/>
      <c r="AY125" s="144"/>
    </row>
    <row r="126" spans="1:51" x14ac:dyDescent="0.2">
      <c r="A126" s="124" t="s">
        <v>54</v>
      </c>
      <c r="C126" s="132">
        <f>SUMIF(b!$A$3:'b'!$A$9660,$A126,b!$E$3:'b'!$E$9660)</f>
        <v>2</v>
      </c>
      <c r="D126" s="132">
        <f>SUMIF(b!$A$3:'b'!$A$9660,$A126,b!$F$3:'b'!$F$9660)</f>
        <v>2</v>
      </c>
      <c r="E126" s="132">
        <f t="shared" si="17"/>
        <v>0</v>
      </c>
      <c r="F126" s="128" t="str">
        <f>VLOOKUP(A126,b!$A$3:'b'!$B$4709,2,FALSE)</f>
        <v>SLN</v>
      </c>
      <c r="G126" s="128" t="s">
        <v>510</v>
      </c>
      <c r="M126" s="127"/>
      <c r="N126" s="15">
        <f>IF(E126&gt;0,(VLOOKUP(B126,w!$V$168:'w'!$Z$203,5,FALSE)),0)</f>
        <v>0</v>
      </c>
      <c r="O126" s="15" t="str">
        <f t="shared" si="20"/>
        <v/>
      </c>
      <c r="P126" s="15">
        <f>VLOOKUP(G126,w!$V$3:'w'!$AF$113,11,FALSE)</f>
        <v>0</v>
      </c>
      <c r="Q126" s="15">
        <f>VLOOKUP(F126,g!$D$2:'g'!$K$201,8,FALSE)</f>
        <v>0</v>
      </c>
      <c r="R126" s="15">
        <f t="shared" si="16"/>
        <v>0</v>
      </c>
      <c r="Z126" s="144"/>
      <c r="AD126" s="144"/>
      <c r="AF126" s="127"/>
      <c r="AH126" s="127"/>
    </row>
    <row r="127" spans="1:51" x14ac:dyDescent="0.2">
      <c r="A127" s="124" t="s">
        <v>390</v>
      </c>
      <c r="C127" s="132">
        <f>SUMIF(b!$A$3:'b'!$A$9660,$A127,b!$E$3:'b'!$E$9660)</f>
        <v>1</v>
      </c>
      <c r="D127" s="132">
        <f>SUMIF(b!$A$3:'b'!$A$9660,$A127,b!$F$3:'b'!$F$9660)</f>
        <v>1</v>
      </c>
      <c r="E127" s="132">
        <f t="shared" si="17"/>
        <v>0</v>
      </c>
      <c r="F127" s="128" t="str">
        <f>VLOOKUP(A127,b!$A$3:'b'!$B$4709,2,FALSE)</f>
        <v>TLN</v>
      </c>
      <c r="G127" s="145" t="s">
        <v>550</v>
      </c>
      <c r="H127" s="127"/>
      <c r="I127" s="127"/>
      <c r="J127" s="127"/>
      <c r="K127" s="127"/>
      <c r="L127" s="147"/>
      <c r="M127" s="127"/>
      <c r="N127" s="15">
        <f>IF(E127&gt;0,(VLOOKUP(B127,w!$V$168:'w'!$Z$203,5,FALSE)),0)</f>
        <v>0</v>
      </c>
      <c r="O127" s="15" t="str">
        <f t="shared" si="20"/>
        <v/>
      </c>
      <c r="P127" s="15">
        <f>VLOOKUP(G127,w!$V$3:'w'!$AF$113,11,FALSE)</f>
        <v>0</v>
      </c>
      <c r="Q127" s="15">
        <f>VLOOKUP(F127,g!$D$2:'g'!$K$201,8,FALSE)</f>
        <v>0</v>
      </c>
      <c r="R127" s="15">
        <f t="shared" si="16"/>
        <v>0</v>
      </c>
      <c r="S127" s="145"/>
      <c r="AX127" s="144"/>
      <c r="AY127" s="144"/>
    </row>
    <row r="128" spans="1:51" x14ac:dyDescent="0.2">
      <c r="A128" s="124" t="s">
        <v>393</v>
      </c>
      <c r="C128" s="132">
        <f>SUMIF(b!$A$3:'b'!$A$9660,$A128,b!$E$3:'b'!$E$9660)</f>
        <v>3</v>
      </c>
      <c r="D128" s="132">
        <f>SUMIF(b!$A$3:'b'!$A$9660,$A128,b!$F$3:'b'!$F$9660)</f>
        <v>3</v>
      </c>
      <c r="E128" s="132">
        <f t="shared" si="17"/>
        <v>0</v>
      </c>
      <c r="F128" s="128" t="str">
        <f>VLOOKUP(A128,b!$A$3:'b'!$B$4709,2,FALSE)</f>
        <v>RTP</v>
      </c>
      <c r="G128" s="154" t="s">
        <v>83</v>
      </c>
      <c r="H128" s="132"/>
      <c r="M128" s="127"/>
      <c r="N128" s="15">
        <f>IF(E128&gt;0,(VLOOKUP(B128,w!$V$168:'w'!$Z$203,5,FALSE)),0)</f>
        <v>0</v>
      </c>
      <c r="O128" s="15" t="str">
        <f t="shared" si="20"/>
        <v/>
      </c>
      <c r="P128" s="15">
        <f>VLOOKUP(G128,w!$V$3:'w'!$AF$113,11,FALSE)</f>
        <v>0</v>
      </c>
      <c r="Q128" s="15">
        <f>VLOOKUP(F128,g!$D$2:'g'!$K$201,8,FALSE)</f>
        <v>0</v>
      </c>
      <c r="R128" s="15">
        <f t="shared" si="16"/>
        <v>0</v>
      </c>
      <c r="S128" s="154"/>
      <c r="T128" s="132"/>
      <c r="U128" s="132"/>
      <c r="V128" s="132"/>
      <c r="W128" s="132"/>
      <c r="X128" s="132"/>
    </row>
    <row r="129" spans="1:34" x14ac:dyDescent="0.2">
      <c r="A129" s="124" t="s">
        <v>399</v>
      </c>
      <c r="C129" s="132">
        <f>SUMIF(b!$A$3:'b'!$A$9660,$A129,b!$E$3:'b'!$E$9660)</f>
        <v>3</v>
      </c>
      <c r="D129" s="132">
        <f>SUMIF(b!$A$3:'b'!$A$9660,$A129,b!$F$3:'b'!$F$9660)</f>
        <v>3</v>
      </c>
      <c r="E129" s="132">
        <f t="shared" si="17"/>
        <v>0</v>
      </c>
      <c r="F129" s="128" t="str">
        <f>VLOOKUP(A129,b!$A$3:'b'!$B$4709,2,FALSE)</f>
        <v>TLN</v>
      </c>
      <c r="G129" s="154" t="s">
        <v>182</v>
      </c>
      <c r="H129" s="128" t="s">
        <v>81</v>
      </c>
      <c r="M129" s="127"/>
      <c r="O129" s="15" t="str">
        <f t="shared" si="20"/>
        <v/>
      </c>
      <c r="R129" s="15">
        <f t="shared" si="16"/>
        <v>0</v>
      </c>
      <c r="Z129" s="144"/>
      <c r="AD129" s="144"/>
      <c r="AF129" s="127"/>
      <c r="AH129" s="127"/>
    </row>
    <row r="130" spans="1:34" x14ac:dyDescent="0.2">
      <c r="A130" s="186" t="s">
        <v>776</v>
      </c>
      <c r="C130" s="132">
        <f>SUMIF(b!$A$3:'b'!$A$9660,$A130,b!$E$3:'b'!$E$9660)</f>
        <v>2</v>
      </c>
      <c r="D130" s="132">
        <f>SUMIF(b!$A$3:'b'!$A$9660,$A130,b!$F$3:'b'!$F$9660)</f>
        <v>2</v>
      </c>
      <c r="E130" s="132">
        <f t="shared" si="17"/>
        <v>0</v>
      </c>
      <c r="F130" s="128" t="str">
        <f>VLOOKUP(A130,b!$A$3:'b'!$B$4709,2,FALSE)</f>
        <v>RTP</v>
      </c>
      <c r="G130" s="128" t="s">
        <v>173</v>
      </c>
      <c r="M130" s="3"/>
      <c r="N130" s="15">
        <f>IF(E130&gt;0,(VLOOKUP(B130,w!$V$168:'w'!$Z$203,5,FALSE)),0)</f>
        <v>0</v>
      </c>
      <c r="O130" s="15" t="str">
        <f t="shared" si="20"/>
        <v/>
      </c>
      <c r="P130" s="15">
        <f>VLOOKUP(G130,w!$V$3:'w'!$AF$113,11,FALSE)</f>
        <v>0</v>
      </c>
      <c r="Q130" s="15">
        <f>VLOOKUP(F130,g!$D$2:'g'!$K$201,8,FALSE)</f>
        <v>0</v>
      </c>
      <c r="R130" s="15">
        <f t="shared" si="16"/>
        <v>0</v>
      </c>
      <c r="Z130" s="144"/>
      <c r="AD130" s="144"/>
      <c r="AF130" s="127"/>
      <c r="AH130" s="127"/>
    </row>
    <row r="131" spans="1:34" x14ac:dyDescent="0.2">
      <c r="A131" s="124" t="s">
        <v>184</v>
      </c>
      <c r="C131" s="132">
        <f>SUMIF(b!$A$3:'b'!$A$9660,$A131,b!$E$3:'b'!$E$9660)</f>
        <v>2</v>
      </c>
      <c r="D131" s="132">
        <f>SUMIF(b!$A$3:'b'!$A$9660,$A131,b!$F$3:'b'!$F$9660)</f>
        <v>2</v>
      </c>
      <c r="E131" s="132">
        <f t="shared" si="17"/>
        <v>0</v>
      </c>
      <c r="F131" s="128" t="str">
        <f>VLOOKUP(A131,b!$A$3:'b'!$B$4709,2,FALSE)</f>
        <v>CTP</v>
      </c>
      <c r="G131" s="132" t="s">
        <v>541</v>
      </c>
      <c r="M131" s="127"/>
      <c r="N131" s="15">
        <f>IF(E131&gt;0,(VLOOKUP(B131,w!$V$168:'w'!$Z$203,5,FALSE)),0)</f>
        <v>0</v>
      </c>
      <c r="O131" s="15" t="str">
        <f t="shared" si="20"/>
        <v/>
      </c>
      <c r="P131" s="15">
        <f>VLOOKUP(G131,w!$V$3:'w'!$AF$113,11,FALSE)</f>
        <v>0</v>
      </c>
      <c r="Q131" s="15">
        <f>VLOOKUP(F131,g!$D$2:'g'!$K$201,8,FALSE)</f>
        <v>0</v>
      </c>
      <c r="R131" s="15">
        <f t="shared" si="16"/>
        <v>0</v>
      </c>
      <c r="T131" s="132"/>
      <c r="U131" s="132"/>
      <c r="V131" s="132"/>
      <c r="W131" s="132"/>
      <c r="X131" s="132"/>
    </row>
    <row r="132" spans="1:34" x14ac:dyDescent="0.2">
      <c r="A132" s="124" t="s">
        <v>403</v>
      </c>
      <c r="B132" s="144">
        <v>43134</v>
      </c>
      <c r="C132" s="132">
        <f>SUMIF(b!$A$3:'b'!$A$9660,$A132,b!$E$3:'b'!$E$9660)</f>
        <v>0</v>
      </c>
      <c r="D132" s="132">
        <f>SUMIF(b!$A$3:'b'!$A$9660,$A132,b!$F$3:'b'!$F$9660)</f>
        <v>16</v>
      </c>
      <c r="E132" s="132">
        <f t="shared" si="17"/>
        <v>16</v>
      </c>
      <c r="F132" s="128" t="str">
        <f>VLOOKUP(A132,b!$A$3:'b'!$B$4709,2,FALSE)</f>
        <v>AL</v>
      </c>
      <c r="G132" s="127" t="s">
        <v>109</v>
      </c>
      <c r="H132" s="127"/>
      <c r="I132" s="145"/>
      <c r="J132" s="127"/>
      <c r="K132" s="127"/>
      <c r="L132" s="127"/>
      <c r="M132" s="127"/>
      <c r="N132" s="15">
        <f>IF(E132&gt;0,(VLOOKUP(B132,w!$V$168:'w'!$Z$203,5,FALSE)),0)</f>
        <v>0</v>
      </c>
      <c r="O132" s="15">
        <f t="shared" si="20"/>
        <v>0</v>
      </c>
      <c r="P132" s="15">
        <f ca="1">VLOOKUP(G132,w!$V$3:'w'!$AF$113,11,FALSE)</f>
        <v>0</v>
      </c>
      <c r="Q132" s="15">
        <f>VLOOKUP(F132,g!$D$2:'g'!$K$201,8,FALSE)</f>
        <v>0</v>
      </c>
      <c r="R132" s="15">
        <f t="shared" si="16"/>
        <v>0</v>
      </c>
      <c r="S132" s="128">
        <f>IF(G132="next year",IF(C132&gt;0,1,0),0)</f>
        <v>0</v>
      </c>
      <c r="T132" s="145"/>
    </row>
    <row r="133" spans="1:34" x14ac:dyDescent="0.2">
      <c r="A133" s="124" t="s">
        <v>183</v>
      </c>
      <c r="C133" s="132">
        <f>SUMIF(b!$A$3:'b'!$A$9660,$A133,b!$E$3:'b'!$E$9660)</f>
        <v>2</v>
      </c>
      <c r="D133" s="132">
        <f>SUMIF(b!$A$3:'b'!$A$9660,$A133,b!$F$3:'b'!$F$9660)</f>
        <v>2</v>
      </c>
      <c r="E133" s="132">
        <f t="shared" si="17"/>
        <v>0</v>
      </c>
      <c r="F133" s="128" t="str">
        <f>VLOOKUP(A133,b!$A$3:'b'!$B$4709,2,FALSE)</f>
        <v>CTP</v>
      </c>
      <c r="G133" s="145" t="s">
        <v>556</v>
      </c>
      <c r="M133" s="127"/>
      <c r="N133" s="15">
        <f>IF(E133&gt;0,(VLOOKUP(B133,w!$V$168:'w'!$Z$203,5,FALSE)),0)</f>
        <v>0</v>
      </c>
      <c r="O133" s="15" t="str">
        <f t="shared" si="20"/>
        <v/>
      </c>
      <c r="P133" s="15">
        <f>VLOOKUP(G133,w!$V$3:'w'!$AF$113,11,FALSE)</f>
        <v>0</v>
      </c>
      <c r="Q133" s="15">
        <f>VLOOKUP(F133,g!$D$2:'g'!$K$201,8,FALSE)</f>
        <v>0</v>
      </c>
      <c r="R133" s="15">
        <f t="shared" ref="R133" si="28">IF(G133="next year",IF(C133&gt;0,1,0),0)</f>
        <v>0</v>
      </c>
      <c r="S133" s="128">
        <f>IF(G133="next year",IF(C133&gt;0,1,0),0)</f>
        <v>0</v>
      </c>
      <c r="T133" s="132"/>
      <c r="U133" s="132"/>
      <c r="V133" s="132"/>
      <c r="W133" s="132"/>
      <c r="X133" s="132"/>
    </row>
    <row r="134" spans="1:34" x14ac:dyDescent="0.2">
      <c r="A134" s="124" t="s">
        <v>404</v>
      </c>
      <c r="B134" s="144">
        <v>43134</v>
      </c>
      <c r="C134" s="132">
        <f>SUMIF(b!$A$3:'b'!$A$9660,$A134,b!$E$3:'b'!$E$9660)</f>
        <v>2</v>
      </c>
      <c r="D134" s="132">
        <f>SUMIF(b!$A$3:'b'!$A$9660,$A134,b!$F$3:'b'!$F$9660)</f>
        <v>11</v>
      </c>
      <c r="E134" s="132">
        <f t="shared" si="17"/>
        <v>9</v>
      </c>
      <c r="F134" s="128" t="str">
        <f>VLOOKUP(A134,b!$A$3:'b'!$B$4709,2,FALSE)</f>
        <v>AL</v>
      </c>
      <c r="G134" s="71" t="s">
        <v>64</v>
      </c>
      <c r="H134" s="127"/>
      <c r="I134" s="145"/>
      <c r="J134" s="127"/>
      <c r="K134" s="127"/>
      <c r="L134" s="127"/>
      <c r="M134" s="127"/>
      <c r="N134" s="15">
        <f>IF(E134&gt;0,(VLOOKUP(B134,w!$V$168:'w'!$Z$203,5,FALSE)),0)</f>
        <v>0</v>
      </c>
      <c r="O134" s="15">
        <f t="shared" si="20"/>
        <v>0</v>
      </c>
      <c r="P134" s="15">
        <f>VLOOKUP(G134,w!$V$3:'w'!$AF$113,11,FALSE)</f>
        <v>0</v>
      </c>
      <c r="Q134" s="15">
        <f>VLOOKUP(F134,g!$D$2:'g'!$K$201,8,FALSE)</f>
        <v>0</v>
      </c>
      <c r="R134" s="15">
        <f>IF(G134="next year",IF(C134&gt;0,1,0),0)</f>
        <v>0</v>
      </c>
      <c r="T134" s="145"/>
    </row>
    <row r="135" spans="1:34" x14ac:dyDescent="0.2">
      <c r="A135" s="124" t="s">
        <v>407</v>
      </c>
      <c r="C135" s="132">
        <f>SUMIF(b!$A$3:'b'!$A$9660,$A135,b!$E$3:'b'!$E$9660)</f>
        <v>4</v>
      </c>
      <c r="D135" s="132">
        <f>SUMIF(b!$A$3:'b'!$A$9660,$A135,b!$F$3:'b'!$F$9660)</f>
        <v>4</v>
      </c>
      <c r="E135" s="132">
        <f t="shared" si="17"/>
        <v>0</v>
      </c>
      <c r="F135" s="128" t="str">
        <f>VLOOKUP(A135,b!$A$3:'b'!$B$4709,2,FALSE)</f>
        <v>SB</v>
      </c>
      <c r="G135" s="128" t="s">
        <v>505</v>
      </c>
      <c r="M135" s="127"/>
      <c r="N135" s="15">
        <f>IF(E135&gt;0,(VLOOKUP(B135,w!$V$168:'w'!$Z$203,5,FALSE)),0)</f>
        <v>0</v>
      </c>
      <c r="O135" s="15" t="str">
        <f t="shared" si="20"/>
        <v/>
      </c>
      <c r="P135" s="15">
        <f>VLOOKUP(G135,w!$V$3:'w'!$AF$113,11,FALSE)</f>
        <v>0</v>
      </c>
      <c r="Q135" s="15">
        <f>VLOOKUP(F135,g!$D$2:'g'!$K$201,8,FALSE)</f>
        <v>0</v>
      </c>
      <c r="R135" s="15">
        <f t="shared" ref="R135:R137" si="29">IF(G135="next year",IF(C135&gt;0,1,0),0)</f>
        <v>0</v>
      </c>
      <c r="T135" s="132"/>
      <c r="U135" s="132"/>
      <c r="V135" s="132"/>
      <c r="W135" s="132"/>
      <c r="X135" s="132"/>
    </row>
    <row r="136" spans="1:34" x14ac:dyDescent="0.2">
      <c r="A136" s="124" t="s">
        <v>412</v>
      </c>
      <c r="B136" s="144">
        <v>43190</v>
      </c>
      <c r="C136" s="132">
        <f>SUMIF(b!$A$3:'b'!$A$9660,$A136,b!$E$3:'b'!$E$9660)</f>
        <v>0</v>
      </c>
      <c r="D136" s="132">
        <f>SUMIF(b!$A$3:'b'!$A$9660,$A136,b!$F$3:'b'!$F$9660)</f>
        <v>12</v>
      </c>
      <c r="E136" s="132">
        <f t="shared" si="17"/>
        <v>12</v>
      </c>
      <c r="F136" s="128" t="str">
        <f>VLOOKUP(A136,b!$A$3:'b'!$B$4709,2,FALSE)</f>
        <v>GAL</v>
      </c>
      <c r="G136" s="3" t="s">
        <v>84</v>
      </c>
      <c r="M136" s="127"/>
      <c r="N136" s="15">
        <f>IF(E136&gt;0,(VLOOKUP(B136,w!$V$168:'w'!$Z$203,5,FALSE)),0)</f>
        <v>0</v>
      </c>
      <c r="O136" s="15">
        <f t="shared" si="20"/>
        <v>0</v>
      </c>
      <c r="P136" s="15">
        <f>VLOOKUP(G136,w!$V$3:'w'!$AF$113,11,FALSE)</f>
        <v>0</v>
      </c>
      <c r="Q136" s="15">
        <f>VLOOKUP(F136,g!$D$2:'g'!$K$201,8,FALSE)</f>
        <v>0</v>
      </c>
      <c r="R136" s="15">
        <f t="shared" si="29"/>
        <v>0</v>
      </c>
      <c r="T136" s="145"/>
    </row>
    <row r="137" spans="1:34" x14ac:dyDescent="0.2">
      <c r="A137" s="186" t="s">
        <v>44</v>
      </c>
      <c r="B137" s="144">
        <v>43465</v>
      </c>
      <c r="C137" s="132">
        <f>SUMIF(b!$A$3:'b'!$A$9660,$A137,b!$E$3:'b'!$E$9660)</f>
        <v>0</v>
      </c>
      <c r="D137" s="132">
        <f>SUMIF(b!$A$3:'b'!$A$9660,$A137,b!$F$3:'b'!$F$9660)</f>
        <v>51</v>
      </c>
      <c r="E137" s="132">
        <f t="shared" ref="E137" si="30">D137-C137</f>
        <v>51</v>
      </c>
      <c r="F137" s="128" t="str">
        <f>VLOOKUP(A137,b!$A$3:'b'!$B$4709,2,FALSE)</f>
        <v>ML</v>
      </c>
      <c r="G137" s="3" t="s">
        <v>109</v>
      </c>
      <c r="M137" s="127"/>
      <c r="N137" s="15">
        <f>IF(E137&gt;0,(VLOOKUP(B137,w!$V$168:'w'!$Z$203,5,FALSE)),0)</f>
        <v>0</v>
      </c>
      <c r="O137" s="15">
        <f t="shared" ref="O137" si="31">IF(E137=0,(IF(B137=0,"",1)),0)</f>
        <v>0</v>
      </c>
      <c r="P137" s="15">
        <f ca="1">VLOOKUP(G137,w!$V$3:'w'!$AF$113,11,FALSE)</f>
        <v>0</v>
      </c>
      <c r="Q137" s="15">
        <f>VLOOKUP(F137,g!$D$2:'g'!$K$201,8,FALSE)</f>
        <v>0</v>
      </c>
      <c r="R137" s="15">
        <f t="shared" si="29"/>
        <v>0</v>
      </c>
      <c r="S137" s="9" t="s">
        <v>757</v>
      </c>
      <c r="T137" s="145"/>
    </row>
    <row r="138" spans="1:34" x14ac:dyDescent="0.2">
      <c r="M138" s="127"/>
      <c r="AF138" s="127"/>
      <c r="AH138" s="127"/>
    </row>
    <row r="139" spans="1:34" x14ac:dyDescent="0.2">
      <c r="M139" s="127"/>
      <c r="AF139" s="127"/>
      <c r="AH139" s="127"/>
    </row>
    <row r="140" spans="1:34" x14ac:dyDescent="0.2">
      <c r="M140" s="127"/>
      <c r="AF140" s="127"/>
      <c r="AH140" s="127"/>
    </row>
    <row r="141" spans="1:34" x14ac:dyDescent="0.2">
      <c r="M141" s="127"/>
      <c r="AF141" s="127"/>
      <c r="AH141" s="127"/>
    </row>
    <row r="142" spans="1:34" x14ac:dyDescent="0.2">
      <c r="M142" s="127"/>
      <c r="AF142" s="127"/>
      <c r="AH142" s="127"/>
    </row>
    <row r="143" spans="1:34" x14ac:dyDescent="0.2">
      <c r="M143" s="127"/>
      <c r="AF143" s="127"/>
      <c r="AH143" s="127"/>
    </row>
    <row r="144" spans="1:34" x14ac:dyDescent="0.2">
      <c r="M144" s="127"/>
      <c r="AF144" s="127"/>
      <c r="AH144" s="127"/>
    </row>
    <row r="145" spans="13:34" x14ac:dyDescent="0.2">
      <c r="M145" s="127"/>
      <c r="AF145" s="127"/>
      <c r="AH145" s="127"/>
    </row>
    <row r="146" spans="13:34" x14ac:dyDescent="0.2">
      <c r="M146" s="127"/>
      <c r="AF146" s="127"/>
      <c r="AH146" s="127"/>
    </row>
    <row r="147" spans="13:34" x14ac:dyDescent="0.2">
      <c r="M147" s="127"/>
      <c r="AF147" s="127"/>
      <c r="AH147" s="127"/>
    </row>
    <row r="148" spans="13:34" x14ac:dyDescent="0.2">
      <c r="M148" s="127"/>
      <c r="AF148" s="127"/>
      <c r="AH148" s="127"/>
    </row>
    <row r="149" spans="13:34" x14ac:dyDescent="0.2">
      <c r="M149" s="127"/>
      <c r="AF149" s="127"/>
      <c r="AH149" s="127"/>
    </row>
    <row r="150" spans="13:34" x14ac:dyDescent="0.2">
      <c r="M150" s="127"/>
      <c r="AF150" s="127"/>
      <c r="AH150" s="127"/>
    </row>
    <row r="151" spans="13:34" x14ac:dyDescent="0.2">
      <c r="M151" s="127"/>
      <c r="N151" s="189"/>
      <c r="O151" s="189"/>
      <c r="P151" s="189"/>
      <c r="Q151" s="189"/>
      <c r="R151" s="189"/>
      <c r="S151" s="156"/>
      <c r="T151" s="156"/>
      <c r="U151" s="156"/>
      <c r="V151" s="156"/>
      <c r="W151" s="156"/>
      <c r="X151" s="156"/>
      <c r="Y151" s="156"/>
      <c r="AA151" s="153"/>
      <c r="AF151" s="127"/>
      <c r="AH151" s="127"/>
    </row>
    <row r="152" spans="13:34" x14ac:dyDescent="0.2">
      <c r="M152" s="127"/>
      <c r="AF152" s="127"/>
      <c r="AH152" s="127"/>
    </row>
    <row r="153" spans="13:34" x14ac:dyDescent="0.2">
      <c r="M153" s="127"/>
      <c r="AF153" s="127"/>
      <c r="AH153" s="127"/>
    </row>
    <row r="154" spans="13:34" x14ac:dyDescent="0.2">
      <c r="M154" s="127"/>
      <c r="AF154" s="127"/>
      <c r="AH154" s="127"/>
    </row>
    <row r="155" spans="13:34" x14ac:dyDescent="0.2">
      <c r="M155" s="127"/>
      <c r="AF155" s="127"/>
      <c r="AH155" s="127"/>
    </row>
    <row r="156" spans="13:34" x14ac:dyDescent="0.2">
      <c r="M156" s="127"/>
      <c r="AF156" s="127"/>
      <c r="AH156" s="127"/>
    </row>
    <row r="157" spans="13:34" x14ac:dyDescent="0.2">
      <c r="M157" s="127"/>
      <c r="AF157" s="127"/>
      <c r="AH157" s="127"/>
    </row>
    <row r="158" spans="13:34" x14ac:dyDescent="0.2">
      <c r="M158" s="127"/>
      <c r="AF158" s="127"/>
      <c r="AH158" s="127"/>
    </row>
    <row r="159" spans="13:34" x14ac:dyDescent="0.2">
      <c r="M159" s="127"/>
      <c r="AF159" s="127"/>
      <c r="AH159" s="127"/>
    </row>
    <row r="160" spans="13:34" x14ac:dyDescent="0.2">
      <c r="M160" s="127"/>
      <c r="AF160" s="127"/>
      <c r="AG160" s="127"/>
      <c r="AH160" s="127"/>
    </row>
    <row r="161" spans="13:34" x14ac:dyDescent="0.2">
      <c r="M161" s="127"/>
      <c r="AC161" s="157"/>
      <c r="AD161" s="156"/>
      <c r="AE161" s="156"/>
      <c r="AF161" s="127"/>
      <c r="AG161" s="127"/>
      <c r="AH161" s="127"/>
    </row>
    <row r="162" spans="13:34" x14ac:dyDescent="0.2">
      <c r="M162" s="127"/>
      <c r="AB162" s="157"/>
      <c r="AF162" s="127"/>
      <c r="AG162" s="127"/>
      <c r="AH162" s="127"/>
    </row>
    <row r="163" spans="13:34" x14ac:dyDescent="0.2">
      <c r="M163" s="127"/>
      <c r="AF163" s="127"/>
      <c r="AG163" s="127"/>
      <c r="AH163" s="127"/>
    </row>
    <row r="164" spans="13:34" x14ac:dyDescent="0.2">
      <c r="M164" s="127"/>
      <c r="N164" s="189"/>
      <c r="O164" s="189"/>
      <c r="P164" s="189"/>
      <c r="Q164" s="189"/>
      <c r="R164" s="189"/>
      <c r="S164" s="156"/>
      <c r="T164" s="156"/>
      <c r="U164" s="156"/>
      <c r="V164" s="156"/>
      <c r="W164" s="156"/>
      <c r="X164" s="156"/>
      <c r="Y164" s="156"/>
      <c r="AA164" s="153"/>
      <c r="AF164" s="127"/>
      <c r="AG164" s="127"/>
      <c r="AH164" s="127"/>
    </row>
    <row r="165" spans="13:34" x14ac:dyDescent="0.2">
      <c r="M165" s="127"/>
      <c r="AF165" s="127"/>
      <c r="AG165" s="127"/>
      <c r="AH165" s="127"/>
    </row>
    <row r="166" spans="13:34" x14ac:dyDescent="0.2">
      <c r="M166" s="127"/>
      <c r="AF166" s="127"/>
      <c r="AG166" s="127"/>
      <c r="AH166" s="127"/>
    </row>
    <row r="167" spans="13:34" x14ac:dyDescent="0.2">
      <c r="M167" s="127"/>
      <c r="AF167" s="127"/>
      <c r="AG167" s="127"/>
      <c r="AH167" s="127"/>
    </row>
    <row r="168" spans="13:34" x14ac:dyDescent="0.2">
      <c r="M168" s="127"/>
      <c r="AF168" s="127"/>
      <c r="AG168" s="127"/>
      <c r="AH168" s="127"/>
    </row>
    <row r="169" spans="13:34" x14ac:dyDescent="0.2">
      <c r="M169" s="127"/>
      <c r="AF169" s="127"/>
      <c r="AG169" s="127"/>
      <c r="AH169" s="127"/>
    </row>
    <row r="170" spans="13:34" x14ac:dyDescent="0.2">
      <c r="M170" s="127"/>
      <c r="AF170" s="127"/>
      <c r="AG170" s="127"/>
      <c r="AH170" s="127"/>
    </row>
    <row r="171" spans="13:34" x14ac:dyDescent="0.2">
      <c r="M171" s="127"/>
      <c r="AF171" s="127"/>
      <c r="AG171" s="127"/>
      <c r="AH171" s="127"/>
    </row>
    <row r="172" spans="13:34" x14ac:dyDescent="0.2">
      <c r="M172" s="127"/>
      <c r="AF172" s="127"/>
      <c r="AG172" s="127"/>
      <c r="AH172" s="127"/>
    </row>
    <row r="173" spans="13:34" x14ac:dyDescent="0.2">
      <c r="M173" s="127"/>
      <c r="AF173" s="127"/>
      <c r="AG173" s="127"/>
      <c r="AH173" s="127"/>
    </row>
    <row r="174" spans="13:34" x14ac:dyDescent="0.2">
      <c r="M174" s="127"/>
      <c r="AC174" s="157"/>
      <c r="AD174" s="156"/>
      <c r="AE174" s="156"/>
      <c r="AF174" s="127"/>
      <c r="AG174" s="127"/>
      <c r="AH174" s="127"/>
    </row>
    <row r="175" spans="13:34" x14ac:dyDescent="0.2">
      <c r="M175" s="127"/>
      <c r="AB175" s="157"/>
      <c r="AF175" s="127"/>
      <c r="AG175" s="127"/>
      <c r="AH175" s="127"/>
    </row>
    <row r="176" spans="13:34" x14ac:dyDescent="0.2">
      <c r="M176" s="127"/>
      <c r="AF176" s="127"/>
      <c r="AG176" s="127"/>
      <c r="AH176" s="127"/>
    </row>
    <row r="177" spans="13:34" x14ac:dyDescent="0.2">
      <c r="M177" s="127"/>
      <c r="AF177" s="127"/>
      <c r="AG177" s="127"/>
      <c r="AH177" s="127"/>
    </row>
    <row r="178" spans="13:34" x14ac:dyDescent="0.2">
      <c r="M178" s="127"/>
      <c r="AF178" s="127"/>
      <c r="AG178" s="127"/>
      <c r="AH178" s="127"/>
    </row>
    <row r="179" spans="13:34" x14ac:dyDescent="0.2">
      <c r="M179" s="127"/>
      <c r="AF179" s="127"/>
      <c r="AG179" s="127"/>
      <c r="AH179" s="127"/>
    </row>
    <row r="180" spans="13:34" x14ac:dyDescent="0.2">
      <c r="M180" s="127"/>
      <c r="AF180" s="127"/>
      <c r="AG180" s="127"/>
      <c r="AH180" s="127"/>
    </row>
    <row r="181" spans="13:34" x14ac:dyDescent="0.2">
      <c r="M181" s="127"/>
      <c r="AF181" s="127"/>
      <c r="AG181" s="127"/>
      <c r="AH181" s="127"/>
    </row>
    <row r="182" spans="13:34" x14ac:dyDescent="0.2">
      <c r="M182" s="127"/>
      <c r="AF182" s="127"/>
      <c r="AG182" s="127"/>
      <c r="AH182" s="127"/>
    </row>
    <row r="183" spans="13:34" x14ac:dyDescent="0.2">
      <c r="M183" s="127"/>
      <c r="AF183" s="127"/>
      <c r="AG183" s="127"/>
      <c r="AH183" s="127"/>
    </row>
    <row r="184" spans="13:34" x14ac:dyDescent="0.2">
      <c r="M184" s="127"/>
      <c r="AF184" s="127"/>
      <c r="AG184" s="127"/>
      <c r="AH184" s="127"/>
    </row>
    <row r="185" spans="13:34" x14ac:dyDescent="0.2">
      <c r="M185" s="127"/>
      <c r="AF185" s="127"/>
      <c r="AG185" s="127"/>
      <c r="AH185" s="127"/>
    </row>
    <row r="186" spans="13:34" x14ac:dyDescent="0.2">
      <c r="M186" s="127"/>
      <c r="AF186" s="127"/>
      <c r="AG186" s="127"/>
      <c r="AH186" s="127"/>
    </row>
    <row r="187" spans="13:34" x14ac:dyDescent="0.2">
      <c r="M187" s="127"/>
      <c r="AF187" s="127"/>
      <c r="AG187" s="127"/>
      <c r="AH187" s="127"/>
    </row>
    <row r="188" spans="13:34" x14ac:dyDescent="0.2">
      <c r="M188" s="127"/>
      <c r="AF188" s="127"/>
      <c r="AG188" s="127"/>
      <c r="AH188" s="127"/>
    </row>
    <row r="189" spans="13:34" x14ac:dyDescent="0.2">
      <c r="M189" s="127"/>
      <c r="AF189" s="127"/>
      <c r="AG189" s="127"/>
      <c r="AH189" s="127"/>
    </row>
    <row r="190" spans="13:34" x14ac:dyDescent="0.2">
      <c r="M190" s="127"/>
      <c r="AF190" s="127"/>
      <c r="AG190" s="127"/>
      <c r="AH190" s="127"/>
    </row>
    <row r="191" spans="13:34" x14ac:dyDescent="0.2">
      <c r="M191" s="127"/>
      <c r="AF191" s="127"/>
      <c r="AG191" s="127"/>
      <c r="AH191" s="127"/>
    </row>
    <row r="192" spans="13:34" x14ac:dyDescent="0.2">
      <c r="M192" s="127"/>
      <c r="AF192" s="127"/>
      <c r="AG192" s="127"/>
      <c r="AH192" s="127"/>
    </row>
    <row r="193" spans="13:34" x14ac:dyDescent="0.2">
      <c r="M193" s="127"/>
      <c r="AF193" s="127"/>
      <c r="AG193" s="127"/>
      <c r="AH193" s="127"/>
    </row>
    <row r="194" spans="13:34" x14ac:dyDescent="0.2">
      <c r="M194" s="127"/>
      <c r="AF194" s="127"/>
      <c r="AG194" s="127"/>
      <c r="AH194" s="127"/>
    </row>
    <row r="195" spans="13:34" x14ac:dyDescent="0.2">
      <c r="M195" s="127"/>
      <c r="AF195" s="127"/>
      <c r="AG195" s="127"/>
      <c r="AH195" s="127"/>
    </row>
    <row r="196" spans="13:34" x14ac:dyDescent="0.2">
      <c r="M196" s="127"/>
      <c r="AF196" s="127"/>
      <c r="AG196" s="127"/>
      <c r="AH196" s="127"/>
    </row>
    <row r="197" spans="13:34" x14ac:dyDescent="0.2">
      <c r="M197" s="127"/>
      <c r="AF197" s="127"/>
      <c r="AG197" s="127"/>
      <c r="AH197" s="127"/>
    </row>
    <row r="198" spans="13:34" x14ac:dyDescent="0.2">
      <c r="M198" s="127"/>
      <c r="AF198" s="127"/>
      <c r="AG198" s="127"/>
      <c r="AH198" s="127"/>
    </row>
    <row r="199" spans="13:34" x14ac:dyDescent="0.2">
      <c r="M199" s="127"/>
      <c r="AF199" s="127"/>
      <c r="AG199" s="127"/>
      <c r="AH199" s="127"/>
    </row>
    <row r="200" spans="13:34" x14ac:dyDescent="0.2">
      <c r="M200" s="127"/>
      <c r="AF200" s="127"/>
      <c r="AG200" s="127"/>
      <c r="AH200" s="127"/>
    </row>
    <row r="201" spans="13:34" x14ac:dyDescent="0.2">
      <c r="M201" s="127"/>
      <c r="AF201" s="127"/>
      <c r="AG201" s="127"/>
      <c r="AH201" s="127"/>
    </row>
    <row r="202" spans="13:34" x14ac:dyDescent="0.2">
      <c r="M202" s="127"/>
      <c r="AF202" s="127"/>
      <c r="AG202" s="127"/>
      <c r="AH202" s="127"/>
    </row>
    <row r="203" spans="13:34" x14ac:dyDescent="0.2">
      <c r="M203" s="127"/>
      <c r="AF203" s="127"/>
      <c r="AG203" s="127"/>
      <c r="AH203" s="127"/>
    </row>
    <row r="204" spans="13:34" x14ac:dyDescent="0.2">
      <c r="M204" s="127"/>
      <c r="AF204" s="127"/>
      <c r="AG204" s="127"/>
      <c r="AH204" s="127"/>
    </row>
    <row r="205" spans="13:34" x14ac:dyDescent="0.2">
      <c r="M205" s="127"/>
      <c r="AF205" s="127"/>
      <c r="AG205" s="127"/>
      <c r="AH205" s="127"/>
    </row>
    <row r="206" spans="13:34" x14ac:dyDescent="0.2">
      <c r="M206" s="127"/>
      <c r="AF206" s="127"/>
      <c r="AG206" s="127"/>
      <c r="AH206" s="127"/>
    </row>
    <row r="207" spans="13:34" x14ac:dyDescent="0.2">
      <c r="M207" s="127"/>
      <c r="AF207" s="127"/>
      <c r="AG207" s="127"/>
      <c r="AH207" s="127"/>
    </row>
    <row r="208" spans="13:34" x14ac:dyDescent="0.2">
      <c r="M208" s="127"/>
      <c r="AF208" s="127"/>
      <c r="AG208" s="127"/>
      <c r="AH208" s="127"/>
    </row>
    <row r="209" spans="13:34" x14ac:dyDescent="0.2">
      <c r="M209" s="127"/>
      <c r="AF209" s="127"/>
      <c r="AG209" s="127"/>
      <c r="AH209" s="127"/>
    </row>
    <row r="210" spans="13:34" x14ac:dyDescent="0.2">
      <c r="M210" s="127"/>
      <c r="AF210" s="127"/>
      <c r="AG210" s="127"/>
      <c r="AH210" s="127"/>
    </row>
    <row r="211" spans="13:34" x14ac:dyDescent="0.2">
      <c r="M211" s="127"/>
      <c r="AF211" s="127"/>
      <c r="AG211" s="127"/>
      <c r="AH211" s="127"/>
    </row>
    <row r="212" spans="13:34" x14ac:dyDescent="0.2">
      <c r="AF212" s="127"/>
      <c r="AG212" s="127"/>
      <c r="AH212" s="127"/>
    </row>
    <row r="213" spans="13:34" x14ac:dyDescent="0.2">
      <c r="AF213" s="127"/>
      <c r="AG213" s="127"/>
      <c r="AH213" s="127"/>
    </row>
    <row r="214" spans="13:34" x14ac:dyDescent="0.2">
      <c r="AF214" s="127"/>
      <c r="AG214" s="127"/>
      <c r="AH214" s="127"/>
    </row>
    <row r="215" spans="13:34" x14ac:dyDescent="0.2">
      <c r="AF215" s="127"/>
      <c r="AG215" s="127"/>
      <c r="AH215" s="127"/>
    </row>
    <row r="216" spans="13:34" x14ac:dyDescent="0.2">
      <c r="AF216" s="127"/>
      <c r="AG216" s="127"/>
      <c r="AH216" s="127"/>
    </row>
    <row r="217" spans="13:34" x14ac:dyDescent="0.2">
      <c r="AF217" s="127"/>
      <c r="AG217" s="127"/>
      <c r="AH217" s="127"/>
    </row>
    <row r="218" spans="13:34" x14ac:dyDescent="0.2">
      <c r="AF218" s="127"/>
      <c r="AG218" s="127"/>
      <c r="AH218" s="127"/>
    </row>
    <row r="219" spans="13:34" x14ac:dyDescent="0.2">
      <c r="AF219" s="127"/>
      <c r="AG219" s="127"/>
      <c r="AH219" s="127"/>
    </row>
  </sheetData>
  <sheetProtection selectLockedCells="1" selectUnlockedCells="1"/>
  <sortState ref="A4:DX135">
    <sortCondition ref="A4"/>
  </sortState>
  <phoneticPr fontId="0" type="noConversion"/>
  <pageMargins left="0.47499999999999998" right="0.52916666666666667" top="0.17986111111111111" bottom="0.57013888888888886" header="0.51180555555555551" footer="0.51180555555555551"/>
  <pageSetup paperSize="9" firstPageNumber="0" orientation="landscape" r:id="rId1"/>
  <headerFooter alignWithMargins="0"/>
  <colBreaks count="1" manualBreakCount="1">
    <brk id="27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947"/>
  <sheetViews>
    <sheetView showZeros="0" tabSelected="1" zoomScaleNormal="100" workbookViewId="0">
      <pane ySplit="2" topLeftCell="A184" activePane="bottomLeft" state="frozen"/>
      <selection pane="bottomLeft" activeCell="E203" sqref="E203"/>
    </sheetView>
  </sheetViews>
  <sheetFormatPr defaultRowHeight="12.75" x14ac:dyDescent="0.2"/>
  <cols>
    <col min="1" max="1" width="7.28515625" style="169" bestFit="1" customWidth="1"/>
    <col min="2" max="2" width="6.85546875" style="169" bestFit="1" customWidth="1"/>
    <col min="3" max="3" width="5.7109375" style="169" bestFit="1" customWidth="1"/>
    <col min="4" max="4" width="8.7109375" style="169" bestFit="1" customWidth="1"/>
    <col min="5" max="5" width="8.85546875" style="161" bestFit="1" customWidth="1"/>
    <col min="6" max="6" width="5.140625" style="161" bestFit="1" customWidth="1"/>
    <col min="7" max="7" width="4.7109375" style="162" bestFit="1" customWidth="1"/>
    <col min="8" max="8" width="7" style="162" bestFit="1" customWidth="1"/>
    <col min="9" max="10" width="5" style="162" bestFit="1" customWidth="1"/>
    <col min="11" max="11" width="31.5703125" style="165" bestFit="1" customWidth="1"/>
    <col min="12" max="12" width="18.140625" style="166" bestFit="1" customWidth="1"/>
    <col min="13" max="13" width="21.140625" style="167" bestFit="1" customWidth="1"/>
    <col min="14" max="14" width="5" style="162" bestFit="1" customWidth="1"/>
    <col min="15" max="15" width="6.5703125" style="162" customWidth="1"/>
    <col min="16" max="16" width="5" style="162" bestFit="1" customWidth="1"/>
    <col min="17" max="17" width="6.140625" style="162" bestFit="1" customWidth="1"/>
    <col min="18" max="18" width="7" style="168" bestFit="1" customWidth="1"/>
    <col min="19" max="19" width="20" style="162" bestFit="1" customWidth="1"/>
    <col min="20" max="20" width="3" style="162" bestFit="1" customWidth="1"/>
    <col min="21" max="21" width="5.7109375" style="168" bestFit="1" customWidth="1"/>
    <col min="22" max="22" width="19.140625" style="162" bestFit="1" customWidth="1"/>
    <col min="23" max="23" width="8.7109375" style="10" bestFit="1" customWidth="1"/>
    <col min="24" max="24" width="8.5703125" style="10" bestFit="1" customWidth="1"/>
    <col min="25" max="25" width="4" style="16" customWidth="1"/>
    <col min="26" max="26" width="14.140625" style="167" bestFit="1" customWidth="1"/>
    <col min="27" max="27" width="19.85546875" style="162" bestFit="1" customWidth="1"/>
    <col min="28" max="16384" width="9.140625" style="162"/>
  </cols>
  <sheetData>
    <row r="1" spans="1:27" x14ac:dyDescent="0.2">
      <c r="A1" s="158" t="s">
        <v>102</v>
      </c>
      <c r="B1" s="158"/>
      <c r="C1" s="159">
        <f>'r'!I3</f>
        <v>-85</v>
      </c>
      <c r="D1" s="160">
        <f>'r'!Y3</f>
        <v>-187</v>
      </c>
      <c r="E1" s="161">
        <f>SUM(E3:E1766)</f>
        <v>353</v>
      </c>
      <c r="F1" s="161">
        <f>SUM(F3:F1766)</f>
        <v>1046</v>
      </c>
      <c r="G1" s="162" t="s">
        <v>40</v>
      </c>
      <c r="H1" s="161" t="s">
        <v>61</v>
      </c>
      <c r="I1" s="163">
        <f>'r'!F3</f>
        <v>0</v>
      </c>
      <c r="J1" s="164">
        <f>F1-E1</f>
        <v>693</v>
      </c>
      <c r="N1" s="164">
        <f>w!W2</f>
        <v>0</v>
      </c>
      <c r="O1" s="164">
        <f ca="1">w!X2</f>
        <v>540</v>
      </c>
      <c r="P1" s="164">
        <f ca="1">w!Y2</f>
        <v>187</v>
      </c>
      <c r="Q1" s="164">
        <f>w!Z2</f>
        <v>353</v>
      </c>
      <c r="W1" s="175" t="s">
        <v>323</v>
      </c>
      <c r="X1" s="175" t="s">
        <v>324</v>
      </c>
      <c r="Y1" s="193" t="s">
        <v>5</v>
      </c>
      <c r="Z1" s="167" t="s">
        <v>686</v>
      </c>
    </row>
    <row r="2" spans="1:27" x14ac:dyDescent="0.2">
      <c r="A2" s="169" t="s">
        <v>0</v>
      </c>
      <c r="B2" s="169" t="s">
        <v>17</v>
      </c>
      <c r="C2" s="169" t="s">
        <v>18</v>
      </c>
      <c r="D2" s="169" t="s">
        <v>38</v>
      </c>
      <c r="E2" s="161" t="s">
        <v>19</v>
      </c>
      <c r="F2" s="161" t="s">
        <v>8</v>
      </c>
      <c r="G2" s="170">
        <f>SUM(G3:G9507)/999</f>
        <v>0</v>
      </c>
      <c r="H2" s="162" t="s">
        <v>62</v>
      </c>
      <c r="I2" s="162" t="s">
        <v>8</v>
      </c>
      <c r="J2" s="162" t="s">
        <v>63</v>
      </c>
      <c r="K2" s="171" t="s">
        <v>144</v>
      </c>
      <c r="L2" s="166" t="s">
        <v>82</v>
      </c>
      <c r="M2" s="167" t="s">
        <v>4</v>
      </c>
      <c r="N2" s="162" t="s">
        <v>7</v>
      </c>
      <c r="O2" s="162" t="s">
        <v>8</v>
      </c>
      <c r="P2" s="172" t="s">
        <v>9</v>
      </c>
      <c r="Q2" s="170" t="s">
        <v>27</v>
      </c>
      <c r="R2" s="168" t="s">
        <v>197</v>
      </c>
      <c r="T2" s="173"/>
      <c r="U2" s="174" t="s">
        <v>415</v>
      </c>
      <c r="W2" s="10">
        <f>SUM(W3:W$9507)</f>
        <v>0</v>
      </c>
      <c r="X2" s="10">
        <f>SUM(X3:X$9507)</f>
        <v>0</v>
      </c>
      <c r="Y2" s="10">
        <f>SUM(Y3:Y$9507)</f>
        <v>0</v>
      </c>
      <c r="AA2" s="162" t="s">
        <v>9</v>
      </c>
    </row>
    <row r="3" spans="1:27" x14ac:dyDescent="0.2">
      <c r="A3" s="169">
        <v>312</v>
      </c>
      <c r="B3" s="169" t="s">
        <v>41</v>
      </c>
      <c r="C3" s="169" t="s">
        <v>80</v>
      </c>
      <c r="D3" s="169" t="s">
        <v>68</v>
      </c>
      <c r="E3" s="176">
        <v>1</v>
      </c>
      <c r="F3" s="161">
        <v>1</v>
      </c>
      <c r="G3" s="162">
        <f t="shared" ref="G3:G66" si="0">IF(I3=0,999,0)</f>
        <v>0</v>
      </c>
      <c r="H3" s="162">
        <f>SUMIF('r'!$A$4:'r'!$A$529,$A3,'r'!$C$4:'r'!$C$529)</f>
        <v>2</v>
      </c>
      <c r="I3" s="162">
        <f>SUMIF('r'!$A$4:'r'!$A$529,A3,'r'!$D$4:'r'!$D$529)</f>
        <v>2</v>
      </c>
      <c r="J3" s="162">
        <f t="shared" ref="J3:J66" si="1">I3-H3</f>
        <v>0</v>
      </c>
      <c r="L3" s="166">
        <f>IF(E3&lt;2,(VLOOKUP(A3,'r'!$A$4:'r'!$B$5080,2,FALSE)),"")</f>
        <v>0</v>
      </c>
      <c r="M3" s="167" t="str">
        <f>VLOOKUP(A3,'r'!$A$4:'r'!$G$5080,7,FALSE)</f>
        <v>east croydon</v>
      </c>
      <c r="N3" s="162">
        <f ca="1">SUMIF(w!$V$3:$V$113,$M3,w!W$3:W$113)</f>
        <v>10</v>
      </c>
      <c r="O3" s="162">
        <f ca="1">SUMIF(w!$V$3:$V$113,$M3,w!X$3:X$113)</f>
        <v>43</v>
      </c>
      <c r="P3" s="162">
        <f ca="1">SUMIF(w!$V$3:$V$113,$M3,w!Y$3:Y$113)</f>
        <v>33</v>
      </c>
      <c r="Q3" s="162">
        <f>SUMIF(w!$V$3:$V$113,$M3,w!Z$3:Z$113)</f>
        <v>10</v>
      </c>
      <c r="R3" s="177" t="str">
        <f>IF(E3=1,VLOOKUP(A3,rg!$A$4:'rg'!$E$960,2,FALSE),"")</f>
        <v>TC</v>
      </c>
      <c r="S3" s="162" t="str">
        <f>IF($R3&lt;&gt;"",( VLOOKUP($R3,g!$A$2:'g'!$E$989,2,FALSE))," ")</f>
        <v>Croydon</v>
      </c>
      <c r="T3" s="162">
        <f>IF($R3&lt;&gt;"",( VLOOKUP($R3,g!$A$2:'g'!$E$989,3,FALSE))," ")</f>
        <v>2</v>
      </c>
      <c r="U3" s="168" t="str">
        <f>IF($R3&lt;&gt;"",( VLOOKUP($R3,g!$A$2:'g'!$E$989,4,FALSE))," ")</f>
        <v>AL</v>
      </c>
      <c r="V3" s="162" t="str">
        <f>IF($R3&lt;&gt;"",( VLOOKUP($R3,g!$A$2:'g'!$E$989,5,FALSE))," ")</f>
        <v>ARRIVA LONDON</v>
      </c>
      <c r="W3" s="10">
        <f t="shared" ref="W3:W66" si="2">IF(E3=1,IF(R3="",1,0),0)</f>
        <v>0</v>
      </c>
      <c r="X3" s="10">
        <f t="shared" ref="X3:X66" si="3">IF(E3="",IF(R3="",0,1),0)</f>
        <v>0</v>
      </c>
      <c r="Y3" s="10">
        <f t="shared" ref="Y3:Y66" si="4">IF(U3&gt;" ",IF(B3&lt;&gt;U3,1,0),0)</f>
        <v>0</v>
      </c>
      <c r="Z3" s="167" t="str">
        <f>B3&amp;" "&amp;C3&amp;D3</f>
        <v>AL EMC1</v>
      </c>
      <c r="AA3" s="167">
        <f>VLOOKUP(A3,'r'!$A$4:'r'!$S$5080,18,FALSE)</f>
        <v>0</v>
      </c>
    </row>
    <row r="4" spans="1:27" x14ac:dyDescent="0.2">
      <c r="A4" s="169">
        <v>312</v>
      </c>
      <c r="B4" s="169" t="s">
        <v>41</v>
      </c>
      <c r="C4" s="169" t="s">
        <v>80</v>
      </c>
      <c r="D4" s="169" t="s">
        <v>73</v>
      </c>
      <c r="E4" s="176">
        <v>1</v>
      </c>
      <c r="F4" s="161">
        <v>1</v>
      </c>
      <c r="G4" s="162">
        <f t="shared" si="0"/>
        <v>0</v>
      </c>
      <c r="H4" s="162">
        <f>SUMIF('r'!$A$4:'r'!$A$529,$A4,'r'!$C$4:'r'!$C$529)</f>
        <v>2</v>
      </c>
      <c r="I4" s="162">
        <f>SUMIF('r'!$A$4:'r'!$A$529,A4,'r'!$D$4:'r'!$D$529)</f>
        <v>2</v>
      </c>
      <c r="J4" s="162">
        <f t="shared" si="1"/>
        <v>0</v>
      </c>
      <c r="L4" s="166">
        <f>IF(E4&lt;2,(VLOOKUP(A4,'r'!$A$4:'r'!$B$5080,2,FALSE)),"")</f>
        <v>0</v>
      </c>
      <c r="M4" s="167" t="str">
        <f>VLOOKUP(A4,'r'!$A$4:'r'!$G$5080,7,FALSE)</f>
        <v>east croydon</v>
      </c>
      <c r="N4" s="162">
        <f ca="1">SUMIF(w!$V$3:$V$113,$M4,w!W$3:W$113)</f>
        <v>10</v>
      </c>
      <c r="O4" s="162">
        <f ca="1">SUMIF(w!$V$3:$V$113,$M4,w!X$3:X$113)</f>
        <v>43</v>
      </c>
      <c r="P4" s="162">
        <f ca="1">SUMIF(w!$V$3:$V$113,$M4,w!Y$3:Y$113)</f>
        <v>33</v>
      </c>
      <c r="Q4" s="162">
        <f>SUMIF(w!$V$3:$V$113,$M4,w!Z$3:Z$113)</f>
        <v>10</v>
      </c>
      <c r="R4" s="177" t="str">
        <f>IF(E4=1,VLOOKUP(A4,rg!$A$4:'rg'!$E$960,2,FALSE),"")</f>
        <v>TC</v>
      </c>
      <c r="S4" s="162" t="str">
        <f>IF($R4&lt;&gt;"",( VLOOKUP($R4,g!$A$2:'g'!$E$989,2,FALSE))," ")</f>
        <v>Croydon</v>
      </c>
      <c r="T4" s="162">
        <f>IF($R4&lt;&gt;"",( VLOOKUP($R4,g!$A$2:'g'!$E$989,3,FALSE))," ")</f>
        <v>2</v>
      </c>
      <c r="U4" s="168" t="str">
        <f>IF($R4&lt;&gt;"",( VLOOKUP($R4,g!$A$2:'g'!$E$989,4,FALSE))," ")</f>
        <v>AL</v>
      </c>
      <c r="V4" s="162" t="str">
        <f>IF($R4&lt;&gt;"",( VLOOKUP($R4,g!$A$2:'g'!$E$989,5,FALSE))," ")</f>
        <v>ARRIVA LONDON</v>
      </c>
      <c r="W4" s="10">
        <f t="shared" si="2"/>
        <v>0</v>
      </c>
      <c r="X4" s="10">
        <f t="shared" si="3"/>
        <v>0</v>
      </c>
      <c r="Y4" s="10">
        <f t="shared" si="4"/>
        <v>0</v>
      </c>
      <c r="Z4" s="167" t="str">
        <f>B4&amp;" "&amp;C4&amp;D4</f>
        <v>AL EMC4</v>
      </c>
      <c r="AA4" s="167">
        <f>VLOOKUP(A4,'r'!$A$4:'r'!$S$5080,18,FALSE)</f>
        <v>0</v>
      </c>
    </row>
    <row r="5" spans="1:27" x14ac:dyDescent="0.2">
      <c r="A5" s="169" t="s">
        <v>195</v>
      </c>
      <c r="B5" s="169" t="s">
        <v>41</v>
      </c>
      <c r="C5" s="169" t="s">
        <v>39</v>
      </c>
      <c r="D5" s="169" t="s">
        <v>504</v>
      </c>
      <c r="E5" s="176">
        <v>1</v>
      </c>
      <c r="F5" s="161">
        <v>1</v>
      </c>
      <c r="G5" s="162">
        <f t="shared" si="0"/>
        <v>0</v>
      </c>
      <c r="H5" s="162">
        <f>SUMIF('r'!$A$4:'r'!$A$529,$A5,'r'!$C$4:'r'!$C$529)</f>
        <v>1</v>
      </c>
      <c r="I5" s="162">
        <f>SUMIF('r'!$A$4:'r'!$A$529,A5,'r'!$D$4:'r'!$D$529)</f>
        <v>1</v>
      </c>
      <c r="J5" s="162">
        <f t="shared" si="1"/>
        <v>0</v>
      </c>
      <c r="L5" s="166">
        <f>IF(E5&lt;2,(VLOOKUP(A5,'r'!$A$4:'r'!$B$5080,2,FALSE)),"")</f>
        <v>0</v>
      </c>
      <c r="M5" s="167" t="str">
        <f>VLOOKUP(A5,'r'!$A$4:'r'!$G$5080,7,FALSE)</f>
        <v>ealing broadway</v>
      </c>
      <c r="N5" s="162">
        <f ca="1">SUMIF(w!$V$3:$V$113,$M5,w!W$3:W$113)</f>
        <v>5</v>
      </c>
      <c r="O5" s="162">
        <f ca="1">SUMIF(w!$V$3:$V$113,$M5,w!X$3:X$113)</f>
        <v>5</v>
      </c>
      <c r="P5" s="162">
        <f ca="1">SUMIF(w!$V$3:$V$113,$M5,w!Y$3:Y$113)</f>
        <v>0</v>
      </c>
      <c r="Q5" s="162">
        <f>SUMIF(w!$V$3:$V$113,$M5,w!Z$3:Z$113)</f>
        <v>3</v>
      </c>
      <c r="R5" s="177" t="str">
        <f>IF(E5=1,VLOOKUP(A5,rg!$A$4:'rg'!$E$960,2,FALSE),"")</f>
        <v>HE</v>
      </c>
      <c r="S5" s="162" t="str">
        <f>IF($R5&lt;&gt;"",( VLOOKUP($R5,g!$A$2:'g'!$E$989,2,FALSE))," ")</f>
        <v>Heathrow</v>
      </c>
      <c r="T5" s="162">
        <f>IF($R5&lt;&gt;"",( VLOOKUP($R5,g!$A$2:'g'!$E$989,3,FALSE))," ")</f>
        <v>1</v>
      </c>
      <c r="U5" s="168" t="str">
        <f>IF($R5&lt;&gt;"",( VLOOKUP($R5,g!$A$2:'g'!$E$989,4,FALSE))," ")</f>
        <v>AL</v>
      </c>
      <c r="V5" s="162" t="str">
        <f>IF($R5&lt;&gt;"",( VLOOKUP($R5,g!$A$2:'g'!$E$989,5,FALSE))," ")</f>
        <v>ARRIVA LONDON</v>
      </c>
      <c r="W5" s="10">
        <f t="shared" si="2"/>
        <v>0</v>
      </c>
      <c r="X5" s="10">
        <f t="shared" si="3"/>
        <v>0</v>
      </c>
      <c r="Y5" s="10">
        <f t="shared" si="4"/>
        <v>0</v>
      </c>
      <c r="Z5" s="167" t="str">
        <f>B5&amp;" "&amp;C5&amp;D5</f>
        <v>AL EN34</v>
      </c>
      <c r="AA5" s="167">
        <f>VLOOKUP(A5,'r'!$A$4:'r'!$S$5080,18,FALSE)</f>
        <v>0</v>
      </c>
    </row>
    <row r="6" spans="1:27" x14ac:dyDescent="0.2">
      <c r="A6" s="169" t="s">
        <v>332</v>
      </c>
      <c r="B6" s="169" t="s">
        <v>41</v>
      </c>
      <c r="C6" s="169" t="s">
        <v>495</v>
      </c>
      <c r="D6" s="177">
        <v>93</v>
      </c>
      <c r="E6" s="176">
        <v>1</v>
      </c>
      <c r="F6" s="161">
        <v>1</v>
      </c>
      <c r="G6" s="162">
        <f t="shared" si="0"/>
        <v>0</v>
      </c>
      <c r="H6" s="162">
        <f>SUMIF('r'!$A$4:'r'!$A$529,$A6,'r'!$C$4:'r'!$C$529)</f>
        <v>1</v>
      </c>
      <c r="I6" s="162">
        <f>SUMIF('r'!$A$4:'r'!$A$529,A6,'r'!$D$4:'r'!$D$529)</f>
        <v>1</v>
      </c>
      <c r="J6" s="162">
        <f t="shared" si="1"/>
        <v>0</v>
      </c>
      <c r="K6" s="165">
        <v>4025</v>
      </c>
      <c r="L6" s="166">
        <f>IF(E6&lt;2,(VLOOKUP(A6,'r'!$A$4:'r'!$B$5080,2,FALSE)),"")</f>
        <v>0</v>
      </c>
      <c r="M6" s="167" t="str">
        <f>VLOOKUP(A6,'r'!$A$4:'r'!$G$5080,7,FALSE)</f>
        <v>bexleyheath</v>
      </c>
      <c r="N6" s="162">
        <f ca="1">SUMIF(w!$V$3:$V$113,$M6,w!W$3:W$113)</f>
        <v>4</v>
      </c>
      <c r="O6" s="162">
        <f ca="1">SUMIF(w!$V$3:$V$113,$M6,w!X$3:X$113)</f>
        <v>4</v>
      </c>
      <c r="P6" s="162">
        <f ca="1">SUMIF(w!$V$3:$V$113,$M6,w!Y$3:Y$113)</f>
        <v>0</v>
      </c>
      <c r="Q6" s="162">
        <f>SUMIF(w!$V$3:$V$113,$M6,w!Z$3:Z$113)</f>
        <v>4</v>
      </c>
      <c r="R6" s="177" t="str">
        <f>IF(E6=1,VLOOKUP(A6,rg!$A$4:'rg'!$E$960,2,FALSE),"")</f>
        <v>DT</v>
      </c>
      <c r="S6" s="162" t="str">
        <f>IF($R6&lt;&gt;"",( VLOOKUP($R6,g!$A$2:'g'!$E$989,2,FALSE))," ")</f>
        <v>Dartford</v>
      </c>
      <c r="T6" s="162">
        <f>IF($R6&lt;&gt;"",( VLOOKUP($R6,g!$A$2:'g'!$E$989,3,FALSE))," ")</f>
        <v>6</v>
      </c>
      <c r="U6" s="168" t="str">
        <f>IF($R6&lt;&gt;"",( VLOOKUP($R6,g!$A$2:'g'!$E$989,4,FALSE))," ")</f>
        <v>AL</v>
      </c>
      <c r="V6" s="162" t="str">
        <f>IF($R6&lt;&gt;"",( VLOOKUP($R6,g!$A$2:'g'!$E$989,5,FALSE))," ")</f>
        <v>ARRIVA LONDON</v>
      </c>
      <c r="W6" s="10">
        <f t="shared" si="2"/>
        <v>0</v>
      </c>
      <c r="X6" s="10">
        <f t="shared" si="3"/>
        <v>0</v>
      </c>
      <c r="Y6" s="10">
        <f t="shared" si="4"/>
        <v>0</v>
      </c>
      <c r="Z6" s="167" t="str">
        <f>B6&amp;" "&amp;C6&amp;D6</f>
        <v>AL ENL93</v>
      </c>
      <c r="AA6" s="167">
        <f>VLOOKUP(A6,'r'!$A$4:'r'!$S$5080,18,FALSE)</f>
        <v>0</v>
      </c>
    </row>
    <row r="7" spans="1:27" x14ac:dyDescent="0.2">
      <c r="A7" s="169" t="s">
        <v>403</v>
      </c>
      <c r="B7" s="169" t="s">
        <v>41</v>
      </c>
      <c r="C7" s="169" t="s">
        <v>755</v>
      </c>
      <c r="D7" s="168">
        <v>39</v>
      </c>
      <c r="E7" s="176"/>
      <c r="F7" s="161">
        <v>1</v>
      </c>
      <c r="G7" s="162">
        <f t="shared" si="0"/>
        <v>0</v>
      </c>
      <c r="H7" s="162">
        <f>SUMIF('r'!$A$4:'r'!$A$529,$A7,'r'!$C$4:'r'!$C$529)</f>
        <v>0</v>
      </c>
      <c r="I7" s="162">
        <f>SUMIF('r'!$A$4:'r'!$A$529,A7,'r'!$D$4:'r'!$D$529)</f>
        <v>16</v>
      </c>
      <c r="J7" s="162">
        <f t="shared" si="1"/>
        <v>16</v>
      </c>
      <c r="L7" s="166">
        <f>IF(E7&lt;2,(VLOOKUP(A7,'r'!$A$4:'r'!$B$5080,2,FALSE)),"")</f>
        <v>43134</v>
      </c>
      <c r="M7" s="167" t="str">
        <f>VLOOKUP(A7,'r'!$A$4:'r'!$G$5080,7,FALSE)</f>
        <v>next year</v>
      </c>
      <c r="N7" s="162">
        <f ca="1">SUMIF(w!$V$3:$V$113,$M7,w!W$3:W$113)</f>
        <v>0</v>
      </c>
      <c r="O7" s="162">
        <f ca="1">SUMIF(w!$V$3:$V$113,$M7,w!X$3:X$113)</f>
        <v>506</v>
      </c>
      <c r="P7" s="162">
        <f ca="1">SUMIF(w!$V$3:$V$113,$M7,w!Y$3:Y$113)</f>
        <v>506</v>
      </c>
      <c r="Q7" s="162">
        <f>SUMIF(w!$V$3:$V$113,$M7,w!Z$3:Z$113)</f>
        <v>0</v>
      </c>
      <c r="R7" s="177" t="str">
        <f>IF(E7=1,VLOOKUP(A7,rg!$A$4:'rg'!$E$960,2,FALSE),"")</f>
        <v/>
      </c>
      <c r="S7" s="162" t="str">
        <f>IF($R7&lt;&gt;"",( VLOOKUP($R7,g!$A$2:'g'!$E$989,2,FALSE))," ")</f>
        <v xml:space="preserve"> </v>
      </c>
      <c r="T7" s="162" t="str">
        <f>IF($R7&lt;&gt;"",( VLOOKUP($R7,g!$A$2:'g'!$E$989,3,FALSE))," ")</f>
        <v xml:space="preserve"> </v>
      </c>
      <c r="U7" s="168" t="str">
        <f>IF($R7&lt;&gt;"",( VLOOKUP($R7,g!$A$2:'g'!$E$989,4,FALSE))," ")</f>
        <v xml:space="preserve"> </v>
      </c>
      <c r="V7" s="162" t="str">
        <f>IF($R7&lt;&gt;"",( VLOOKUP($R7,g!$A$2:'g'!$E$989,5,FALSE))," ")</f>
        <v xml:space="preserve"> </v>
      </c>
      <c r="W7" s="10">
        <f t="shared" si="2"/>
        <v>0</v>
      </c>
      <c r="X7" s="10">
        <f t="shared" si="3"/>
        <v>0</v>
      </c>
      <c r="Y7" s="10">
        <f t="shared" si="4"/>
        <v>0</v>
      </c>
      <c r="Z7" s="167" t="e">
        <f>B7&amp;" "&amp;#REF!&amp;C7</f>
        <v>#REF!</v>
      </c>
      <c r="AA7" s="167">
        <f>VLOOKUP(A7,'r'!$A$4:'r'!$S$5080,18,FALSE)</f>
        <v>0</v>
      </c>
    </row>
    <row r="8" spans="1:27" x14ac:dyDescent="0.2">
      <c r="A8" s="169" t="s">
        <v>403</v>
      </c>
      <c r="B8" s="169" t="s">
        <v>41</v>
      </c>
      <c r="C8" s="169" t="s">
        <v>755</v>
      </c>
      <c r="D8" s="168">
        <v>40</v>
      </c>
      <c r="E8" s="176"/>
      <c r="F8" s="161">
        <v>1</v>
      </c>
      <c r="G8" s="162">
        <f t="shared" si="0"/>
        <v>0</v>
      </c>
      <c r="H8" s="162">
        <f>SUMIF('r'!$A$4:'r'!$A$529,$A8,'r'!$C$4:'r'!$C$529)</f>
        <v>0</v>
      </c>
      <c r="I8" s="162">
        <f>SUMIF('r'!$A$4:'r'!$A$529,A8,'r'!$D$4:'r'!$D$529)</f>
        <v>16</v>
      </c>
      <c r="J8" s="162">
        <f t="shared" si="1"/>
        <v>16</v>
      </c>
      <c r="L8" s="166">
        <f>IF(E8&lt;2,(VLOOKUP(A8,'r'!$A$4:'r'!$B$5080,2,FALSE)),"")</f>
        <v>43134</v>
      </c>
      <c r="M8" s="167" t="str">
        <f>VLOOKUP(A8,'r'!$A$4:'r'!$G$5080,7,FALSE)</f>
        <v>next year</v>
      </c>
      <c r="N8" s="162">
        <f ca="1">SUMIF(w!$V$3:$V$113,$M8,w!W$3:W$113)</f>
        <v>0</v>
      </c>
      <c r="O8" s="162">
        <f ca="1">SUMIF(w!$V$3:$V$113,$M8,w!X$3:X$113)</f>
        <v>506</v>
      </c>
      <c r="P8" s="162">
        <f ca="1">SUMIF(w!$V$3:$V$113,$M8,w!Y$3:Y$113)</f>
        <v>506</v>
      </c>
      <c r="Q8" s="162">
        <f>SUMIF(w!$V$3:$V$113,$M8,w!Z$3:Z$113)</f>
        <v>0</v>
      </c>
      <c r="R8" s="177" t="str">
        <f>IF(E8=1,VLOOKUP(A8,rg!$A$4:'rg'!$E$960,2,FALSE),"")</f>
        <v/>
      </c>
      <c r="S8" s="162" t="str">
        <f>IF($R8&lt;&gt;"",( VLOOKUP($R8,g!$A$2:'g'!$E$989,2,FALSE))," ")</f>
        <v xml:space="preserve"> </v>
      </c>
      <c r="T8" s="162" t="str">
        <f>IF($R8&lt;&gt;"",( VLOOKUP($R8,g!$A$2:'g'!$E$989,3,FALSE))," ")</f>
        <v xml:space="preserve"> </v>
      </c>
      <c r="U8" s="168" t="str">
        <f>IF($R8&lt;&gt;"",( VLOOKUP($R8,g!$A$2:'g'!$E$989,4,FALSE))," ")</f>
        <v xml:space="preserve"> </v>
      </c>
      <c r="V8" s="162" t="str">
        <f>IF($R8&lt;&gt;"",( VLOOKUP($R8,g!$A$2:'g'!$E$989,5,FALSE))," ")</f>
        <v xml:space="preserve"> </v>
      </c>
      <c r="W8" s="10">
        <f t="shared" si="2"/>
        <v>0</v>
      </c>
      <c r="X8" s="10">
        <f t="shared" si="3"/>
        <v>0</v>
      </c>
      <c r="Y8" s="10">
        <f t="shared" si="4"/>
        <v>0</v>
      </c>
      <c r="Z8" s="167" t="e">
        <f>B8&amp;" "&amp;#REF!&amp;C8</f>
        <v>#REF!</v>
      </c>
      <c r="AA8" s="167">
        <f>VLOOKUP(A8,'r'!$A$4:'r'!$S$5080,18,FALSE)</f>
        <v>0</v>
      </c>
    </row>
    <row r="9" spans="1:27" x14ac:dyDescent="0.2">
      <c r="A9" s="169" t="s">
        <v>403</v>
      </c>
      <c r="B9" s="169" t="s">
        <v>41</v>
      </c>
      <c r="C9" s="169" t="s">
        <v>755</v>
      </c>
      <c r="D9" s="168">
        <v>41</v>
      </c>
      <c r="E9" s="176"/>
      <c r="F9" s="161">
        <v>1</v>
      </c>
      <c r="G9" s="162">
        <f t="shared" si="0"/>
        <v>0</v>
      </c>
      <c r="H9" s="162">
        <f>SUMIF('r'!$A$4:'r'!$A$529,$A9,'r'!$C$4:'r'!$C$529)</f>
        <v>0</v>
      </c>
      <c r="I9" s="162">
        <f>SUMIF('r'!$A$4:'r'!$A$529,A9,'r'!$D$4:'r'!$D$529)</f>
        <v>16</v>
      </c>
      <c r="J9" s="162">
        <f t="shared" si="1"/>
        <v>16</v>
      </c>
      <c r="L9" s="166">
        <f>IF(E9&lt;2,(VLOOKUP(A9,'r'!$A$4:'r'!$B$5080,2,FALSE)),"")</f>
        <v>43134</v>
      </c>
      <c r="M9" s="167" t="str">
        <f>VLOOKUP(A9,'r'!$A$4:'r'!$G$5080,7,FALSE)</f>
        <v>next year</v>
      </c>
      <c r="N9" s="162">
        <f ca="1">SUMIF(w!$V$3:$V$113,$M9,w!W$3:W$113)</f>
        <v>0</v>
      </c>
      <c r="O9" s="162">
        <f ca="1">SUMIF(w!$V$3:$V$113,$M9,w!X$3:X$113)</f>
        <v>506</v>
      </c>
      <c r="P9" s="162">
        <f ca="1">SUMIF(w!$V$3:$V$113,$M9,w!Y$3:Y$113)</f>
        <v>506</v>
      </c>
      <c r="Q9" s="162">
        <f>SUMIF(w!$V$3:$V$113,$M9,w!Z$3:Z$113)</f>
        <v>0</v>
      </c>
      <c r="R9" s="177" t="str">
        <f>IF(E9=1,VLOOKUP(A9,rg!$A$4:'rg'!$E$960,2,FALSE),"")</f>
        <v/>
      </c>
      <c r="S9" s="162" t="str">
        <f>IF($R9&lt;&gt;"",( VLOOKUP($R9,g!$A$2:'g'!$E$989,2,FALSE))," ")</f>
        <v xml:space="preserve"> </v>
      </c>
      <c r="T9" s="162" t="str">
        <f>IF($R9&lt;&gt;"",( VLOOKUP($R9,g!$A$2:'g'!$E$989,3,FALSE))," ")</f>
        <v xml:space="preserve"> </v>
      </c>
      <c r="U9" s="168" t="str">
        <f>IF($R9&lt;&gt;"",( VLOOKUP($R9,g!$A$2:'g'!$E$989,4,FALSE))," ")</f>
        <v xml:space="preserve"> </v>
      </c>
      <c r="V9" s="162" t="str">
        <f>IF($R9&lt;&gt;"",( VLOOKUP($R9,g!$A$2:'g'!$E$989,5,FALSE))," ")</f>
        <v xml:space="preserve"> </v>
      </c>
      <c r="W9" s="10">
        <f t="shared" si="2"/>
        <v>0</v>
      </c>
      <c r="X9" s="10">
        <f t="shared" si="3"/>
        <v>0</v>
      </c>
      <c r="Y9" s="10">
        <f t="shared" si="4"/>
        <v>0</v>
      </c>
      <c r="Z9" s="167" t="e">
        <f>B9&amp;" "&amp;#REF!&amp;C9</f>
        <v>#REF!</v>
      </c>
      <c r="AA9" s="167">
        <f>VLOOKUP(A9,'r'!$A$4:'r'!$S$5080,18,FALSE)</f>
        <v>0</v>
      </c>
    </row>
    <row r="10" spans="1:27" x14ac:dyDescent="0.2">
      <c r="A10" s="169" t="s">
        <v>403</v>
      </c>
      <c r="B10" s="169" t="s">
        <v>41</v>
      </c>
      <c r="C10" s="169" t="s">
        <v>755</v>
      </c>
      <c r="D10" s="168">
        <v>42</v>
      </c>
      <c r="E10" s="176"/>
      <c r="F10" s="161">
        <v>1</v>
      </c>
      <c r="G10" s="162">
        <f t="shared" si="0"/>
        <v>0</v>
      </c>
      <c r="H10" s="162">
        <f>SUMIF('r'!$A$4:'r'!$A$529,$A10,'r'!$C$4:'r'!$C$529)</f>
        <v>0</v>
      </c>
      <c r="I10" s="162">
        <f>SUMIF('r'!$A$4:'r'!$A$529,A10,'r'!$D$4:'r'!$D$529)</f>
        <v>16</v>
      </c>
      <c r="J10" s="162">
        <f t="shared" si="1"/>
        <v>16</v>
      </c>
      <c r="L10" s="166">
        <f>IF(E10&lt;2,(VLOOKUP(A10,'r'!$A$4:'r'!$B$5080,2,FALSE)),"")</f>
        <v>43134</v>
      </c>
      <c r="M10" s="167" t="str">
        <f>VLOOKUP(A10,'r'!$A$4:'r'!$G$5080,7,FALSE)</f>
        <v>next year</v>
      </c>
      <c r="N10" s="162">
        <f ca="1">SUMIF(w!$V$3:$V$113,$M10,w!W$3:W$113)</f>
        <v>0</v>
      </c>
      <c r="O10" s="162">
        <f ca="1">SUMIF(w!$V$3:$V$113,$M10,w!X$3:X$113)</f>
        <v>506</v>
      </c>
      <c r="P10" s="162">
        <f ca="1">SUMIF(w!$V$3:$V$113,$M10,w!Y$3:Y$113)</f>
        <v>506</v>
      </c>
      <c r="Q10" s="162">
        <f>SUMIF(w!$V$3:$V$113,$M10,w!Z$3:Z$113)</f>
        <v>0</v>
      </c>
      <c r="R10" s="177" t="str">
        <f>IF(E10=1,VLOOKUP(A10,rg!$A$4:'rg'!$E$960,2,FALSE),"")</f>
        <v/>
      </c>
      <c r="S10" s="162" t="str">
        <f>IF($R10&lt;&gt;"",( VLOOKUP($R10,g!$A$2:'g'!$E$989,2,FALSE))," ")</f>
        <v xml:space="preserve"> </v>
      </c>
      <c r="T10" s="162" t="str">
        <f>IF($R10&lt;&gt;"",( VLOOKUP($R10,g!$A$2:'g'!$E$989,3,FALSE))," ")</f>
        <v xml:space="preserve"> </v>
      </c>
      <c r="U10" s="168" t="str">
        <f>IF($R10&lt;&gt;"",( VLOOKUP($R10,g!$A$2:'g'!$E$989,4,FALSE))," ")</f>
        <v xml:space="preserve"> </v>
      </c>
      <c r="V10" s="162" t="str">
        <f>IF($R10&lt;&gt;"",( VLOOKUP($R10,g!$A$2:'g'!$E$989,5,FALSE))," ")</f>
        <v xml:space="preserve"> </v>
      </c>
      <c r="W10" s="10">
        <f t="shared" si="2"/>
        <v>0</v>
      </c>
      <c r="X10" s="10">
        <f t="shared" si="3"/>
        <v>0</v>
      </c>
      <c r="Y10" s="10">
        <f t="shared" si="4"/>
        <v>0</v>
      </c>
      <c r="Z10" s="167" t="e">
        <f>B10&amp;" "&amp;#REF!&amp;C10</f>
        <v>#REF!</v>
      </c>
      <c r="AA10" s="167">
        <f>VLOOKUP(A10,'r'!$A$4:'r'!$S$5080,18,FALSE)</f>
        <v>0</v>
      </c>
    </row>
    <row r="11" spans="1:27" x14ac:dyDescent="0.2">
      <c r="A11" s="169" t="s">
        <v>403</v>
      </c>
      <c r="B11" s="169" t="s">
        <v>41</v>
      </c>
      <c r="C11" s="169" t="s">
        <v>755</v>
      </c>
      <c r="D11" s="168">
        <v>43</v>
      </c>
      <c r="E11" s="176"/>
      <c r="F11" s="161">
        <v>1</v>
      </c>
      <c r="G11" s="162">
        <f t="shared" si="0"/>
        <v>0</v>
      </c>
      <c r="H11" s="162">
        <f>SUMIF('r'!$A$4:'r'!$A$529,$A11,'r'!$C$4:'r'!$C$529)</f>
        <v>0</v>
      </c>
      <c r="I11" s="162">
        <f>SUMIF('r'!$A$4:'r'!$A$529,A11,'r'!$D$4:'r'!$D$529)</f>
        <v>16</v>
      </c>
      <c r="J11" s="162">
        <f t="shared" si="1"/>
        <v>16</v>
      </c>
      <c r="L11" s="166">
        <f>IF(E11&lt;2,(VLOOKUP(A11,'r'!$A$4:'r'!$B$5080,2,FALSE)),"")</f>
        <v>43134</v>
      </c>
      <c r="M11" s="167" t="str">
        <f>VLOOKUP(A11,'r'!$A$4:'r'!$G$5080,7,FALSE)</f>
        <v>next year</v>
      </c>
      <c r="N11" s="162">
        <f ca="1">SUMIF(w!$V$3:$V$113,$M11,w!W$3:W$113)</f>
        <v>0</v>
      </c>
      <c r="O11" s="162">
        <f ca="1">SUMIF(w!$V$3:$V$113,$M11,w!X$3:X$113)</f>
        <v>506</v>
      </c>
      <c r="P11" s="162">
        <f ca="1">SUMIF(w!$V$3:$V$113,$M11,w!Y$3:Y$113)</f>
        <v>506</v>
      </c>
      <c r="Q11" s="162">
        <f>SUMIF(w!$V$3:$V$113,$M11,w!Z$3:Z$113)</f>
        <v>0</v>
      </c>
      <c r="R11" s="177" t="str">
        <f>IF(E11=1,VLOOKUP(A11,rg!$A$4:'rg'!$E$960,2,FALSE),"")</f>
        <v/>
      </c>
      <c r="S11" s="162" t="str">
        <f>IF($R11&lt;&gt;"",( VLOOKUP($R11,g!$A$2:'g'!$E$989,2,FALSE))," ")</f>
        <v xml:space="preserve"> </v>
      </c>
      <c r="T11" s="162" t="str">
        <f>IF($R11&lt;&gt;"",( VLOOKUP($R11,g!$A$2:'g'!$E$989,3,FALSE))," ")</f>
        <v xml:space="preserve"> </v>
      </c>
      <c r="U11" s="168" t="str">
        <f>IF($R11&lt;&gt;"",( VLOOKUP($R11,g!$A$2:'g'!$E$989,4,FALSE))," ")</f>
        <v xml:space="preserve"> </v>
      </c>
      <c r="V11" s="162" t="str">
        <f>IF($R11&lt;&gt;"",( VLOOKUP($R11,g!$A$2:'g'!$E$989,5,FALSE))," ")</f>
        <v xml:space="preserve"> </v>
      </c>
      <c r="W11" s="10">
        <f t="shared" si="2"/>
        <v>0</v>
      </c>
      <c r="X11" s="10">
        <f t="shared" si="3"/>
        <v>0</v>
      </c>
      <c r="Y11" s="10">
        <f t="shared" si="4"/>
        <v>0</v>
      </c>
      <c r="Z11" s="167" t="e">
        <f>B11&amp;" "&amp;#REF!&amp;C11</f>
        <v>#REF!</v>
      </c>
      <c r="AA11" s="167">
        <f>VLOOKUP(A11,'r'!$A$4:'r'!$S$5080,18,FALSE)</f>
        <v>0</v>
      </c>
    </row>
    <row r="12" spans="1:27" x14ac:dyDescent="0.2">
      <c r="A12" s="169" t="s">
        <v>403</v>
      </c>
      <c r="B12" s="169" t="s">
        <v>41</v>
      </c>
      <c r="C12" s="169" t="s">
        <v>755</v>
      </c>
      <c r="D12" s="168">
        <v>44</v>
      </c>
      <c r="E12" s="176"/>
      <c r="F12" s="161">
        <v>1</v>
      </c>
      <c r="G12" s="162">
        <f t="shared" si="0"/>
        <v>0</v>
      </c>
      <c r="H12" s="162">
        <f>SUMIF('r'!$A$4:'r'!$A$529,$A12,'r'!$C$4:'r'!$C$529)</f>
        <v>0</v>
      </c>
      <c r="I12" s="162">
        <f>SUMIF('r'!$A$4:'r'!$A$529,A12,'r'!$D$4:'r'!$D$529)</f>
        <v>16</v>
      </c>
      <c r="J12" s="162">
        <f t="shared" si="1"/>
        <v>16</v>
      </c>
      <c r="L12" s="166">
        <f>IF(E12&lt;2,(VLOOKUP(A12,'r'!$A$4:'r'!$B$5080,2,FALSE)),"")</f>
        <v>43134</v>
      </c>
      <c r="M12" s="167" t="str">
        <f>VLOOKUP(A12,'r'!$A$4:'r'!$G$5080,7,FALSE)</f>
        <v>next year</v>
      </c>
      <c r="N12" s="162">
        <f ca="1">SUMIF(w!$V$3:$V$113,$M12,w!W$3:W$113)</f>
        <v>0</v>
      </c>
      <c r="O12" s="162">
        <f ca="1">SUMIF(w!$V$3:$V$113,$M12,w!X$3:X$113)</f>
        <v>506</v>
      </c>
      <c r="P12" s="162">
        <f ca="1">SUMIF(w!$V$3:$V$113,$M12,w!Y$3:Y$113)</f>
        <v>506</v>
      </c>
      <c r="Q12" s="162">
        <f>SUMIF(w!$V$3:$V$113,$M12,w!Z$3:Z$113)</f>
        <v>0</v>
      </c>
      <c r="R12" s="177" t="str">
        <f>IF(E12=1,VLOOKUP(A12,rg!$A$4:'rg'!$E$960,2,FALSE),"")</f>
        <v/>
      </c>
      <c r="S12" s="162" t="str">
        <f>IF($R12&lt;&gt;"",( VLOOKUP($R12,g!$A$2:'g'!$E$989,2,FALSE))," ")</f>
        <v xml:space="preserve"> </v>
      </c>
      <c r="T12" s="162" t="str">
        <f>IF($R12&lt;&gt;"",( VLOOKUP($R12,g!$A$2:'g'!$E$989,3,FALSE))," ")</f>
        <v xml:space="preserve"> </v>
      </c>
      <c r="U12" s="168" t="str">
        <f>IF($R12&lt;&gt;"",( VLOOKUP($R12,g!$A$2:'g'!$E$989,4,FALSE))," ")</f>
        <v xml:space="preserve"> </v>
      </c>
      <c r="V12" s="162" t="str">
        <f>IF($R12&lt;&gt;"",( VLOOKUP($R12,g!$A$2:'g'!$E$989,5,FALSE))," ")</f>
        <v xml:space="preserve"> </v>
      </c>
      <c r="W12" s="10">
        <f t="shared" si="2"/>
        <v>0</v>
      </c>
      <c r="X12" s="10">
        <f t="shared" si="3"/>
        <v>0</v>
      </c>
      <c r="Y12" s="10">
        <f t="shared" si="4"/>
        <v>0</v>
      </c>
      <c r="Z12" s="167" t="e">
        <f>B12&amp;" "&amp;#REF!&amp;C12</f>
        <v>#REF!</v>
      </c>
      <c r="AA12" s="167">
        <f>VLOOKUP(A12,'r'!$A$4:'r'!$S$5080,18,FALSE)</f>
        <v>0</v>
      </c>
    </row>
    <row r="13" spans="1:27" x14ac:dyDescent="0.2">
      <c r="A13" s="169" t="s">
        <v>403</v>
      </c>
      <c r="B13" s="169" t="s">
        <v>41</v>
      </c>
      <c r="C13" s="169" t="s">
        <v>755</v>
      </c>
      <c r="D13" s="168">
        <v>45</v>
      </c>
      <c r="E13" s="176"/>
      <c r="F13" s="161">
        <v>1</v>
      </c>
      <c r="G13" s="162">
        <f t="shared" si="0"/>
        <v>0</v>
      </c>
      <c r="H13" s="162">
        <f>SUMIF('r'!$A$4:'r'!$A$529,$A13,'r'!$C$4:'r'!$C$529)</f>
        <v>0</v>
      </c>
      <c r="I13" s="162">
        <f>SUMIF('r'!$A$4:'r'!$A$529,A13,'r'!$D$4:'r'!$D$529)</f>
        <v>16</v>
      </c>
      <c r="J13" s="162">
        <f t="shared" si="1"/>
        <v>16</v>
      </c>
      <c r="L13" s="166">
        <f>IF(E13&lt;2,(VLOOKUP(A13,'r'!$A$4:'r'!$B$5080,2,FALSE)),"")</f>
        <v>43134</v>
      </c>
      <c r="M13" s="167" t="str">
        <f>VLOOKUP(A13,'r'!$A$4:'r'!$G$5080,7,FALSE)</f>
        <v>next year</v>
      </c>
      <c r="N13" s="162">
        <f ca="1">SUMIF(w!$V$3:$V$113,$M13,w!W$3:W$113)</f>
        <v>0</v>
      </c>
      <c r="O13" s="162">
        <f ca="1">SUMIF(w!$V$3:$V$113,$M13,w!X$3:X$113)</f>
        <v>506</v>
      </c>
      <c r="P13" s="162">
        <f ca="1">SUMIF(w!$V$3:$V$113,$M13,w!Y$3:Y$113)</f>
        <v>506</v>
      </c>
      <c r="Q13" s="162">
        <f>SUMIF(w!$V$3:$V$113,$M13,w!Z$3:Z$113)</f>
        <v>0</v>
      </c>
      <c r="R13" s="177" t="str">
        <f>IF(E13=1,VLOOKUP(A13,rg!$A$4:'rg'!$E$960,2,FALSE),"")</f>
        <v/>
      </c>
      <c r="S13" s="162" t="str">
        <f>IF($R13&lt;&gt;"",( VLOOKUP($R13,g!$A$2:'g'!$E$989,2,FALSE))," ")</f>
        <v xml:space="preserve"> </v>
      </c>
      <c r="T13" s="162" t="str">
        <f>IF($R13&lt;&gt;"",( VLOOKUP($R13,g!$A$2:'g'!$E$989,3,FALSE))," ")</f>
        <v xml:space="preserve"> </v>
      </c>
      <c r="U13" s="168" t="str">
        <f>IF($R13&lt;&gt;"",( VLOOKUP($R13,g!$A$2:'g'!$E$989,4,FALSE))," ")</f>
        <v xml:space="preserve"> </v>
      </c>
      <c r="V13" s="162" t="str">
        <f>IF($R13&lt;&gt;"",( VLOOKUP($R13,g!$A$2:'g'!$E$989,5,FALSE))," ")</f>
        <v xml:space="preserve"> </v>
      </c>
      <c r="W13" s="10">
        <f t="shared" si="2"/>
        <v>0</v>
      </c>
      <c r="X13" s="10">
        <f t="shared" si="3"/>
        <v>0</v>
      </c>
      <c r="Y13" s="10">
        <f t="shared" si="4"/>
        <v>0</v>
      </c>
      <c r="Z13" s="167" t="e">
        <f>B13&amp;" "&amp;#REF!&amp;C13</f>
        <v>#REF!</v>
      </c>
      <c r="AA13" s="167">
        <f>VLOOKUP(A13,'r'!$A$4:'r'!$S$5080,18,FALSE)</f>
        <v>0</v>
      </c>
    </row>
    <row r="14" spans="1:27" x14ac:dyDescent="0.2">
      <c r="A14" s="169" t="s">
        <v>403</v>
      </c>
      <c r="B14" s="169" t="s">
        <v>41</v>
      </c>
      <c r="C14" s="169" t="s">
        <v>755</v>
      </c>
      <c r="D14" s="168">
        <v>46</v>
      </c>
      <c r="E14" s="176"/>
      <c r="F14" s="161">
        <v>1</v>
      </c>
      <c r="G14" s="162">
        <f t="shared" si="0"/>
        <v>0</v>
      </c>
      <c r="H14" s="162">
        <f>SUMIF('r'!$A$4:'r'!$A$529,$A14,'r'!$C$4:'r'!$C$529)</f>
        <v>0</v>
      </c>
      <c r="I14" s="162">
        <f>SUMIF('r'!$A$4:'r'!$A$529,A14,'r'!$D$4:'r'!$D$529)</f>
        <v>16</v>
      </c>
      <c r="J14" s="162">
        <f t="shared" si="1"/>
        <v>16</v>
      </c>
      <c r="L14" s="166">
        <f>IF(E14&lt;2,(VLOOKUP(A14,'r'!$A$4:'r'!$B$5080,2,FALSE)),"")</f>
        <v>43134</v>
      </c>
      <c r="M14" s="167" t="str">
        <f>VLOOKUP(A14,'r'!$A$4:'r'!$G$5080,7,FALSE)</f>
        <v>next year</v>
      </c>
      <c r="N14" s="162">
        <f ca="1">SUMIF(w!$V$3:$V$113,$M14,w!W$3:W$113)</f>
        <v>0</v>
      </c>
      <c r="O14" s="162">
        <f ca="1">SUMIF(w!$V$3:$V$113,$M14,w!X$3:X$113)</f>
        <v>506</v>
      </c>
      <c r="P14" s="162">
        <f ca="1">SUMIF(w!$V$3:$V$113,$M14,w!Y$3:Y$113)</f>
        <v>506</v>
      </c>
      <c r="Q14" s="162">
        <f>SUMIF(w!$V$3:$V$113,$M14,w!Z$3:Z$113)</f>
        <v>0</v>
      </c>
      <c r="R14" s="177" t="str">
        <f>IF(E14=1,VLOOKUP(A14,rg!$A$4:'rg'!$E$960,2,FALSE),"")</f>
        <v/>
      </c>
      <c r="S14" s="162" t="str">
        <f>IF($R14&lt;&gt;"",( VLOOKUP($R14,g!$A$2:'g'!$E$989,2,FALSE))," ")</f>
        <v xml:space="preserve"> </v>
      </c>
      <c r="T14" s="162" t="str">
        <f>IF($R14&lt;&gt;"",( VLOOKUP($R14,g!$A$2:'g'!$E$989,3,FALSE))," ")</f>
        <v xml:space="preserve"> </v>
      </c>
      <c r="U14" s="168" t="str">
        <f>IF($R14&lt;&gt;"",( VLOOKUP($R14,g!$A$2:'g'!$E$989,4,FALSE))," ")</f>
        <v xml:space="preserve"> </v>
      </c>
      <c r="V14" s="162" t="str">
        <f>IF($R14&lt;&gt;"",( VLOOKUP($R14,g!$A$2:'g'!$E$989,5,FALSE))," ")</f>
        <v xml:space="preserve"> </v>
      </c>
      <c r="W14" s="10">
        <f t="shared" si="2"/>
        <v>0</v>
      </c>
      <c r="X14" s="10">
        <f t="shared" si="3"/>
        <v>0</v>
      </c>
      <c r="Y14" s="10">
        <f t="shared" si="4"/>
        <v>0</v>
      </c>
      <c r="Z14" s="167" t="e">
        <f>B14&amp;" "&amp;#REF!&amp;C14</f>
        <v>#REF!</v>
      </c>
      <c r="AA14" s="167">
        <f>VLOOKUP(A14,'r'!$A$4:'r'!$S$5080,18,FALSE)</f>
        <v>0</v>
      </c>
    </row>
    <row r="15" spans="1:27" x14ac:dyDescent="0.2">
      <c r="A15" s="169" t="s">
        <v>403</v>
      </c>
      <c r="B15" s="169" t="s">
        <v>41</v>
      </c>
      <c r="C15" s="169" t="s">
        <v>755</v>
      </c>
      <c r="D15" s="168">
        <v>47</v>
      </c>
      <c r="E15" s="176"/>
      <c r="F15" s="161">
        <v>1</v>
      </c>
      <c r="G15" s="162">
        <f t="shared" si="0"/>
        <v>0</v>
      </c>
      <c r="H15" s="162">
        <f>SUMIF('r'!$A$4:'r'!$A$529,$A15,'r'!$C$4:'r'!$C$529)</f>
        <v>0</v>
      </c>
      <c r="I15" s="162">
        <f>SUMIF('r'!$A$4:'r'!$A$529,A15,'r'!$D$4:'r'!$D$529)</f>
        <v>16</v>
      </c>
      <c r="J15" s="162">
        <f t="shared" si="1"/>
        <v>16</v>
      </c>
      <c r="L15" s="166">
        <f>IF(E15&lt;2,(VLOOKUP(A15,'r'!$A$4:'r'!$B$5080,2,FALSE)),"")</f>
        <v>43134</v>
      </c>
      <c r="M15" s="167" t="str">
        <f>VLOOKUP(A15,'r'!$A$4:'r'!$G$5080,7,FALSE)</f>
        <v>next year</v>
      </c>
      <c r="N15" s="162">
        <f ca="1">SUMIF(w!$V$3:$V$113,$M15,w!W$3:W$113)</f>
        <v>0</v>
      </c>
      <c r="O15" s="162">
        <f ca="1">SUMIF(w!$V$3:$V$113,$M15,w!X$3:X$113)</f>
        <v>506</v>
      </c>
      <c r="P15" s="162">
        <f ca="1">SUMIF(w!$V$3:$V$113,$M15,w!Y$3:Y$113)</f>
        <v>506</v>
      </c>
      <c r="Q15" s="162">
        <f>SUMIF(w!$V$3:$V$113,$M15,w!Z$3:Z$113)</f>
        <v>0</v>
      </c>
      <c r="R15" s="177" t="str">
        <f>IF(E15=1,VLOOKUP(A15,rg!$A$4:'rg'!$E$960,2,FALSE),"")</f>
        <v/>
      </c>
      <c r="S15" s="162" t="str">
        <f>IF($R15&lt;&gt;"",( VLOOKUP($R15,g!$A$2:'g'!$E$989,2,FALSE))," ")</f>
        <v xml:space="preserve"> </v>
      </c>
      <c r="T15" s="162" t="str">
        <f>IF($R15&lt;&gt;"",( VLOOKUP($R15,g!$A$2:'g'!$E$989,3,FALSE))," ")</f>
        <v xml:space="preserve"> </v>
      </c>
      <c r="U15" s="168" t="str">
        <f>IF($R15&lt;&gt;"",( VLOOKUP($R15,g!$A$2:'g'!$E$989,4,FALSE))," ")</f>
        <v xml:space="preserve"> </v>
      </c>
      <c r="V15" s="162" t="str">
        <f>IF($R15&lt;&gt;"",( VLOOKUP($R15,g!$A$2:'g'!$E$989,5,FALSE))," ")</f>
        <v xml:space="preserve"> </v>
      </c>
      <c r="W15" s="10">
        <f t="shared" si="2"/>
        <v>0</v>
      </c>
      <c r="X15" s="10">
        <f t="shared" si="3"/>
        <v>0</v>
      </c>
      <c r="Y15" s="10">
        <f t="shared" si="4"/>
        <v>0</v>
      </c>
      <c r="Z15" s="167" t="e">
        <f>B15&amp;" "&amp;#REF!&amp;C15</f>
        <v>#REF!</v>
      </c>
      <c r="AA15" s="167">
        <f>VLOOKUP(A15,'r'!$A$4:'r'!$S$5080,18,FALSE)</f>
        <v>0</v>
      </c>
    </row>
    <row r="16" spans="1:27" x14ac:dyDescent="0.2">
      <c r="A16" s="169" t="s">
        <v>403</v>
      </c>
      <c r="B16" s="169" t="s">
        <v>41</v>
      </c>
      <c r="C16" s="169" t="s">
        <v>755</v>
      </c>
      <c r="D16" s="168">
        <v>48</v>
      </c>
      <c r="E16" s="176"/>
      <c r="F16" s="161">
        <v>1</v>
      </c>
      <c r="G16" s="162">
        <f t="shared" si="0"/>
        <v>0</v>
      </c>
      <c r="H16" s="162">
        <f>SUMIF('r'!$A$4:'r'!$A$529,$A16,'r'!$C$4:'r'!$C$529)</f>
        <v>0</v>
      </c>
      <c r="I16" s="162">
        <f>SUMIF('r'!$A$4:'r'!$A$529,A16,'r'!$D$4:'r'!$D$529)</f>
        <v>16</v>
      </c>
      <c r="J16" s="162">
        <f t="shared" si="1"/>
        <v>16</v>
      </c>
      <c r="L16" s="166">
        <f>IF(E16&lt;2,(VLOOKUP(A16,'r'!$A$4:'r'!$B$5080,2,FALSE)),"")</f>
        <v>43134</v>
      </c>
      <c r="M16" s="167" t="str">
        <f>VLOOKUP(A16,'r'!$A$4:'r'!$G$5080,7,FALSE)</f>
        <v>next year</v>
      </c>
      <c r="N16" s="162">
        <f ca="1">SUMIF(w!$V$3:$V$113,$M16,w!W$3:W$113)</f>
        <v>0</v>
      </c>
      <c r="O16" s="162">
        <f ca="1">SUMIF(w!$V$3:$V$113,$M16,w!X$3:X$113)</f>
        <v>506</v>
      </c>
      <c r="P16" s="162">
        <f ca="1">SUMIF(w!$V$3:$V$113,$M16,w!Y$3:Y$113)</f>
        <v>506</v>
      </c>
      <c r="Q16" s="162">
        <f>SUMIF(w!$V$3:$V$113,$M16,w!Z$3:Z$113)</f>
        <v>0</v>
      </c>
      <c r="R16" s="177" t="str">
        <f>IF(E16=1,VLOOKUP(A16,rg!$A$4:'rg'!$E$960,2,FALSE),"")</f>
        <v/>
      </c>
      <c r="S16" s="162" t="str">
        <f>IF($R16&lt;&gt;"",( VLOOKUP($R16,g!$A$2:'g'!$E$989,2,FALSE))," ")</f>
        <v xml:space="preserve"> </v>
      </c>
      <c r="T16" s="162" t="str">
        <f>IF($R16&lt;&gt;"",( VLOOKUP($R16,g!$A$2:'g'!$E$989,3,FALSE))," ")</f>
        <v xml:space="preserve"> </v>
      </c>
      <c r="U16" s="168" t="str">
        <f>IF($R16&lt;&gt;"",( VLOOKUP($R16,g!$A$2:'g'!$E$989,4,FALSE))," ")</f>
        <v xml:space="preserve"> </v>
      </c>
      <c r="V16" s="162" t="str">
        <f>IF($R16&lt;&gt;"",( VLOOKUP($R16,g!$A$2:'g'!$E$989,5,FALSE))," ")</f>
        <v xml:space="preserve"> </v>
      </c>
      <c r="W16" s="10">
        <f t="shared" si="2"/>
        <v>0</v>
      </c>
      <c r="X16" s="10">
        <f t="shared" si="3"/>
        <v>0</v>
      </c>
      <c r="Y16" s="10">
        <f t="shared" si="4"/>
        <v>0</v>
      </c>
      <c r="Z16" s="167" t="e">
        <f>B16&amp;" "&amp;#REF!&amp;C16</f>
        <v>#REF!</v>
      </c>
      <c r="AA16" s="167">
        <f>VLOOKUP(A16,'r'!$A$4:'r'!$S$5080,18,FALSE)</f>
        <v>0</v>
      </c>
    </row>
    <row r="17" spans="1:27" x14ac:dyDescent="0.2">
      <c r="A17" s="169" t="s">
        <v>403</v>
      </c>
      <c r="B17" s="169" t="s">
        <v>41</v>
      </c>
      <c r="C17" s="169" t="s">
        <v>755</v>
      </c>
      <c r="D17" s="168">
        <v>49</v>
      </c>
      <c r="E17" s="176"/>
      <c r="F17" s="161">
        <v>1</v>
      </c>
      <c r="G17" s="162">
        <f t="shared" si="0"/>
        <v>0</v>
      </c>
      <c r="H17" s="162">
        <f>SUMIF('r'!$A$4:'r'!$A$529,$A17,'r'!$C$4:'r'!$C$529)</f>
        <v>0</v>
      </c>
      <c r="I17" s="162">
        <f>SUMIF('r'!$A$4:'r'!$A$529,A17,'r'!$D$4:'r'!$D$529)</f>
        <v>16</v>
      </c>
      <c r="J17" s="162">
        <f t="shared" si="1"/>
        <v>16</v>
      </c>
      <c r="L17" s="166">
        <f>IF(E17&lt;2,(VLOOKUP(A17,'r'!$A$4:'r'!$B$5080,2,FALSE)),"")</f>
        <v>43134</v>
      </c>
      <c r="M17" s="167" t="str">
        <f>VLOOKUP(A17,'r'!$A$4:'r'!$G$5080,7,FALSE)</f>
        <v>next year</v>
      </c>
      <c r="N17" s="162">
        <f ca="1">SUMIF(w!$V$3:$V$113,$M17,w!W$3:W$113)</f>
        <v>0</v>
      </c>
      <c r="O17" s="162">
        <f ca="1">SUMIF(w!$V$3:$V$113,$M17,w!X$3:X$113)</f>
        <v>506</v>
      </c>
      <c r="P17" s="162">
        <f ca="1">SUMIF(w!$V$3:$V$113,$M17,w!Y$3:Y$113)</f>
        <v>506</v>
      </c>
      <c r="Q17" s="162">
        <f>SUMIF(w!$V$3:$V$113,$M17,w!Z$3:Z$113)</f>
        <v>0</v>
      </c>
      <c r="R17" s="177" t="str">
        <f>IF(E17=1,VLOOKUP(A17,rg!$A$4:'rg'!$E$960,2,FALSE),"")</f>
        <v/>
      </c>
      <c r="S17" s="162" t="str">
        <f>IF($R17&lt;&gt;"",( VLOOKUP($R17,g!$A$2:'g'!$E$989,2,FALSE))," ")</f>
        <v xml:space="preserve"> </v>
      </c>
      <c r="T17" s="162" t="str">
        <f>IF($R17&lt;&gt;"",( VLOOKUP($R17,g!$A$2:'g'!$E$989,3,FALSE))," ")</f>
        <v xml:space="preserve"> </v>
      </c>
      <c r="U17" s="168" t="str">
        <f>IF($R17&lt;&gt;"",( VLOOKUP($R17,g!$A$2:'g'!$E$989,4,FALSE))," ")</f>
        <v xml:space="preserve"> </v>
      </c>
      <c r="V17" s="162" t="str">
        <f>IF($R17&lt;&gt;"",( VLOOKUP($R17,g!$A$2:'g'!$E$989,5,FALSE))," ")</f>
        <v xml:space="preserve"> </v>
      </c>
      <c r="W17" s="10">
        <f t="shared" si="2"/>
        <v>0</v>
      </c>
      <c r="X17" s="10">
        <f t="shared" si="3"/>
        <v>0</v>
      </c>
      <c r="Y17" s="10">
        <f t="shared" si="4"/>
        <v>0</v>
      </c>
      <c r="Z17" s="167" t="e">
        <f>B17&amp;" "&amp;#REF!&amp;C17</f>
        <v>#REF!</v>
      </c>
      <c r="AA17" s="167">
        <f>VLOOKUP(A17,'r'!$A$4:'r'!$S$5080,18,FALSE)</f>
        <v>0</v>
      </c>
    </row>
    <row r="18" spans="1:27" x14ac:dyDescent="0.2">
      <c r="A18" s="169" t="s">
        <v>403</v>
      </c>
      <c r="B18" s="169" t="s">
        <v>41</v>
      </c>
      <c r="C18" s="169" t="s">
        <v>755</v>
      </c>
      <c r="D18" s="168">
        <v>50</v>
      </c>
      <c r="E18" s="176"/>
      <c r="F18" s="161">
        <v>1</v>
      </c>
      <c r="G18" s="162">
        <f t="shared" si="0"/>
        <v>0</v>
      </c>
      <c r="H18" s="162">
        <f>SUMIF('r'!$A$4:'r'!$A$529,$A18,'r'!$C$4:'r'!$C$529)</f>
        <v>0</v>
      </c>
      <c r="I18" s="162">
        <f>SUMIF('r'!$A$4:'r'!$A$529,A18,'r'!$D$4:'r'!$D$529)</f>
        <v>16</v>
      </c>
      <c r="J18" s="162">
        <f t="shared" si="1"/>
        <v>16</v>
      </c>
      <c r="L18" s="166">
        <f>IF(E18&lt;2,(VLOOKUP(A18,'r'!$A$4:'r'!$B$5080,2,FALSE)),"")</f>
        <v>43134</v>
      </c>
      <c r="M18" s="167" t="str">
        <f>VLOOKUP(A18,'r'!$A$4:'r'!$G$5080,7,FALSE)</f>
        <v>next year</v>
      </c>
      <c r="N18" s="162">
        <f ca="1">SUMIF(w!$V$3:$V$113,$M18,w!W$3:W$113)</f>
        <v>0</v>
      </c>
      <c r="O18" s="162">
        <f ca="1">SUMIF(w!$V$3:$V$113,$M18,w!X$3:X$113)</f>
        <v>506</v>
      </c>
      <c r="P18" s="162">
        <f ca="1">SUMIF(w!$V$3:$V$113,$M18,w!Y$3:Y$113)</f>
        <v>506</v>
      </c>
      <c r="Q18" s="162">
        <f>SUMIF(w!$V$3:$V$113,$M18,w!Z$3:Z$113)</f>
        <v>0</v>
      </c>
      <c r="R18" s="177" t="str">
        <f>IF(E18=1,VLOOKUP(A18,rg!$A$4:'rg'!$E$960,2,FALSE),"")</f>
        <v/>
      </c>
      <c r="S18" s="162" t="str">
        <f>IF($R18&lt;&gt;"",( VLOOKUP($R18,g!$A$2:'g'!$E$989,2,FALSE))," ")</f>
        <v xml:space="preserve"> </v>
      </c>
      <c r="T18" s="162" t="str">
        <f>IF($R18&lt;&gt;"",( VLOOKUP($R18,g!$A$2:'g'!$E$989,3,FALSE))," ")</f>
        <v xml:space="preserve"> </v>
      </c>
      <c r="U18" s="168" t="str">
        <f>IF($R18&lt;&gt;"",( VLOOKUP($R18,g!$A$2:'g'!$E$989,4,FALSE))," ")</f>
        <v xml:space="preserve"> </v>
      </c>
      <c r="V18" s="162" t="str">
        <f>IF($R18&lt;&gt;"",( VLOOKUP($R18,g!$A$2:'g'!$E$989,5,FALSE))," ")</f>
        <v xml:space="preserve"> </v>
      </c>
      <c r="W18" s="10">
        <f t="shared" si="2"/>
        <v>0</v>
      </c>
      <c r="X18" s="10">
        <f t="shared" si="3"/>
        <v>0</v>
      </c>
      <c r="Y18" s="10">
        <f t="shared" si="4"/>
        <v>0</v>
      </c>
      <c r="Z18" s="167" t="e">
        <f>B18&amp;" "&amp;#REF!&amp;C18</f>
        <v>#REF!</v>
      </c>
      <c r="AA18" s="167">
        <f>VLOOKUP(A18,'r'!$A$4:'r'!$S$5080,18,FALSE)</f>
        <v>0</v>
      </c>
    </row>
    <row r="19" spans="1:27" x14ac:dyDescent="0.2">
      <c r="A19" s="169" t="s">
        <v>403</v>
      </c>
      <c r="B19" s="169" t="s">
        <v>41</v>
      </c>
      <c r="C19" s="169" t="s">
        <v>755</v>
      </c>
      <c r="D19" s="168">
        <v>51</v>
      </c>
      <c r="E19" s="176"/>
      <c r="F19" s="161">
        <v>1</v>
      </c>
      <c r="G19" s="162">
        <f t="shared" si="0"/>
        <v>0</v>
      </c>
      <c r="H19" s="162">
        <f>SUMIF('r'!$A$4:'r'!$A$529,$A19,'r'!$C$4:'r'!$C$529)</f>
        <v>0</v>
      </c>
      <c r="I19" s="162">
        <f>SUMIF('r'!$A$4:'r'!$A$529,A19,'r'!$D$4:'r'!$D$529)</f>
        <v>16</v>
      </c>
      <c r="J19" s="162">
        <f t="shared" si="1"/>
        <v>16</v>
      </c>
      <c r="L19" s="166">
        <f>IF(E19&lt;2,(VLOOKUP(A19,'r'!$A$4:'r'!$B$5080,2,FALSE)),"")</f>
        <v>43134</v>
      </c>
      <c r="M19" s="167" t="str">
        <f>VLOOKUP(A19,'r'!$A$4:'r'!$G$5080,7,FALSE)</f>
        <v>next year</v>
      </c>
      <c r="N19" s="162">
        <f ca="1">SUMIF(w!$V$3:$V$113,$M19,w!W$3:W$113)</f>
        <v>0</v>
      </c>
      <c r="O19" s="162">
        <f ca="1">SUMIF(w!$V$3:$V$113,$M19,w!X$3:X$113)</f>
        <v>506</v>
      </c>
      <c r="P19" s="162">
        <f ca="1">SUMIF(w!$V$3:$V$113,$M19,w!Y$3:Y$113)</f>
        <v>506</v>
      </c>
      <c r="Q19" s="162">
        <f>SUMIF(w!$V$3:$V$113,$M19,w!Z$3:Z$113)</f>
        <v>0</v>
      </c>
      <c r="R19" s="177" t="str">
        <f>IF(E19=1,VLOOKUP(A19,rg!$A$4:'rg'!$E$960,2,FALSE),"")</f>
        <v/>
      </c>
      <c r="S19" s="162" t="str">
        <f>IF($R19&lt;&gt;"",( VLOOKUP($R19,g!$A$2:'g'!$E$989,2,FALSE))," ")</f>
        <v xml:space="preserve"> </v>
      </c>
      <c r="T19" s="162" t="str">
        <f>IF($R19&lt;&gt;"",( VLOOKUP($R19,g!$A$2:'g'!$E$989,3,FALSE))," ")</f>
        <v xml:space="preserve"> </v>
      </c>
      <c r="U19" s="168" t="str">
        <f>IF($R19&lt;&gt;"",( VLOOKUP($R19,g!$A$2:'g'!$E$989,4,FALSE))," ")</f>
        <v xml:space="preserve"> </v>
      </c>
      <c r="V19" s="162" t="str">
        <f>IF($R19&lt;&gt;"",( VLOOKUP($R19,g!$A$2:'g'!$E$989,5,FALSE))," ")</f>
        <v xml:space="preserve"> </v>
      </c>
      <c r="W19" s="10">
        <f t="shared" si="2"/>
        <v>0</v>
      </c>
      <c r="X19" s="10">
        <f t="shared" si="3"/>
        <v>0</v>
      </c>
      <c r="Y19" s="10">
        <f t="shared" si="4"/>
        <v>0</v>
      </c>
      <c r="Z19" s="167" t="e">
        <f>B19&amp;" "&amp;#REF!&amp;C19</f>
        <v>#REF!</v>
      </c>
      <c r="AA19" s="167">
        <f>VLOOKUP(A19,'r'!$A$4:'r'!$S$5080,18,FALSE)</f>
        <v>0</v>
      </c>
    </row>
    <row r="20" spans="1:27" x14ac:dyDescent="0.2">
      <c r="A20" s="169" t="s">
        <v>403</v>
      </c>
      <c r="B20" s="169" t="s">
        <v>41</v>
      </c>
      <c r="C20" s="169" t="s">
        <v>755</v>
      </c>
      <c r="D20" s="168">
        <v>52</v>
      </c>
      <c r="E20" s="176"/>
      <c r="F20" s="161">
        <v>1</v>
      </c>
      <c r="G20" s="162">
        <f t="shared" si="0"/>
        <v>0</v>
      </c>
      <c r="H20" s="162">
        <f>SUMIF('r'!$A$4:'r'!$A$529,$A20,'r'!$C$4:'r'!$C$529)</f>
        <v>0</v>
      </c>
      <c r="I20" s="162">
        <f>SUMIF('r'!$A$4:'r'!$A$529,A20,'r'!$D$4:'r'!$D$529)</f>
        <v>16</v>
      </c>
      <c r="J20" s="162">
        <f t="shared" si="1"/>
        <v>16</v>
      </c>
      <c r="L20" s="166">
        <f>IF(E20&lt;2,(VLOOKUP(A20,'r'!$A$4:'r'!$B$5080,2,FALSE)),"")</f>
        <v>43134</v>
      </c>
      <c r="M20" s="167" t="str">
        <f>VLOOKUP(A20,'r'!$A$4:'r'!$G$5080,7,FALSE)</f>
        <v>next year</v>
      </c>
      <c r="N20" s="162">
        <f ca="1">SUMIF(w!$V$3:$V$113,$M20,w!W$3:W$113)</f>
        <v>0</v>
      </c>
      <c r="O20" s="162">
        <f ca="1">SUMIF(w!$V$3:$V$113,$M20,w!X$3:X$113)</f>
        <v>506</v>
      </c>
      <c r="P20" s="162">
        <f ca="1">SUMIF(w!$V$3:$V$113,$M20,w!Y$3:Y$113)</f>
        <v>506</v>
      </c>
      <c r="Q20" s="162">
        <f>SUMIF(w!$V$3:$V$113,$M20,w!Z$3:Z$113)</f>
        <v>0</v>
      </c>
      <c r="R20" s="177" t="str">
        <f>IF(E20=1,VLOOKUP(A20,rg!$A$4:'rg'!$E$960,2,FALSE),"")</f>
        <v/>
      </c>
      <c r="S20" s="162" t="str">
        <f>IF($R20&lt;&gt;"",( VLOOKUP($R20,g!$A$2:'g'!$E$989,2,FALSE))," ")</f>
        <v xml:space="preserve"> </v>
      </c>
      <c r="T20" s="162" t="str">
        <f>IF($R20&lt;&gt;"",( VLOOKUP($R20,g!$A$2:'g'!$E$989,3,FALSE))," ")</f>
        <v xml:space="preserve"> </v>
      </c>
      <c r="U20" s="168" t="str">
        <f>IF($R20&lt;&gt;"",( VLOOKUP($R20,g!$A$2:'g'!$E$989,4,FALSE))," ")</f>
        <v xml:space="preserve"> </v>
      </c>
      <c r="V20" s="162" t="str">
        <f>IF($R20&lt;&gt;"",( VLOOKUP($R20,g!$A$2:'g'!$E$989,5,FALSE))," ")</f>
        <v xml:space="preserve"> </v>
      </c>
      <c r="W20" s="10">
        <f t="shared" si="2"/>
        <v>0</v>
      </c>
      <c r="X20" s="10">
        <f t="shared" si="3"/>
        <v>0</v>
      </c>
      <c r="Y20" s="10">
        <f t="shared" si="4"/>
        <v>0</v>
      </c>
      <c r="Z20" s="167" t="e">
        <f>B20&amp;" "&amp;#REF!&amp;C20</f>
        <v>#REF!</v>
      </c>
      <c r="AA20" s="167">
        <f>VLOOKUP(A20,'r'!$A$4:'r'!$S$5080,18,FALSE)</f>
        <v>0</v>
      </c>
    </row>
    <row r="21" spans="1:27" x14ac:dyDescent="0.2">
      <c r="A21" s="169" t="s">
        <v>403</v>
      </c>
      <c r="B21" s="169" t="s">
        <v>41</v>
      </c>
      <c r="C21" s="169" t="s">
        <v>755</v>
      </c>
      <c r="D21" s="168">
        <v>53</v>
      </c>
      <c r="E21" s="176"/>
      <c r="F21" s="161">
        <v>1</v>
      </c>
      <c r="G21" s="162">
        <f t="shared" si="0"/>
        <v>0</v>
      </c>
      <c r="H21" s="162">
        <f>SUMIF('r'!$A$4:'r'!$A$529,$A21,'r'!$C$4:'r'!$C$529)</f>
        <v>0</v>
      </c>
      <c r="I21" s="162">
        <f>SUMIF('r'!$A$4:'r'!$A$529,A21,'r'!$D$4:'r'!$D$529)</f>
        <v>16</v>
      </c>
      <c r="J21" s="162">
        <f t="shared" si="1"/>
        <v>16</v>
      </c>
      <c r="L21" s="166">
        <f>IF(E21&lt;2,(VLOOKUP(A21,'r'!$A$4:'r'!$B$5080,2,FALSE)),"")</f>
        <v>43134</v>
      </c>
      <c r="M21" s="167" t="str">
        <f>VLOOKUP(A21,'r'!$A$4:'r'!$G$5080,7,FALSE)</f>
        <v>next year</v>
      </c>
      <c r="N21" s="162">
        <f ca="1">SUMIF(w!$V$3:$V$113,$M21,w!W$3:W$113)</f>
        <v>0</v>
      </c>
      <c r="O21" s="162">
        <f ca="1">SUMIF(w!$V$3:$V$113,$M21,w!X$3:X$113)</f>
        <v>506</v>
      </c>
      <c r="P21" s="162">
        <f ca="1">SUMIF(w!$V$3:$V$113,$M21,w!Y$3:Y$113)</f>
        <v>506</v>
      </c>
      <c r="Q21" s="162">
        <f>SUMIF(w!$V$3:$V$113,$M21,w!Z$3:Z$113)</f>
        <v>0</v>
      </c>
      <c r="R21" s="177" t="str">
        <f>IF(E21=1,VLOOKUP(A21,rg!$A$4:'rg'!$E$960,2,FALSE),"")</f>
        <v/>
      </c>
      <c r="S21" s="162" t="str">
        <f>IF($R21&lt;&gt;"",( VLOOKUP($R21,g!$A$2:'g'!$E$989,2,FALSE))," ")</f>
        <v xml:space="preserve"> </v>
      </c>
      <c r="T21" s="162" t="str">
        <f>IF($R21&lt;&gt;"",( VLOOKUP($R21,g!$A$2:'g'!$E$989,3,FALSE))," ")</f>
        <v xml:space="preserve"> </v>
      </c>
      <c r="U21" s="168" t="str">
        <f>IF($R21&lt;&gt;"",( VLOOKUP($R21,g!$A$2:'g'!$E$989,4,FALSE))," ")</f>
        <v xml:space="preserve"> </v>
      </c>
      <c r="V21" s="162" t="str">
        <f>IF($R21&lt;&gt;"",( VLOOKUP($R21,g!$A$2:'g'!$E$989,5,FALSE))," ")</f>
        <v xml:space="preserve"> </v>
      </c>
      <c r="W21" s="10">
        <f t="shared" si="2"/>
        <v>0</v>
      </c>
      <c r="X21" s="10">
        <f t="shared" si="3"/>
        <v>0</v>
      </c>
      <c r="Y21" s="10">
        <f t="shared" si="4"/>
        <v>0</v>
      </c>
      <c r="Z21" s="167" t="e">
        <f>B21&amp;" "&amp;#REF!&amp;C21</f>
        <v>#REF!</v>
      </c>
      <c r="AA21" s="167">
        <f>VLOOKUP(A21,'r'!$A$4:'r'!$S$5080,18,FALSE)</f>
        <v>0</v>
      </c>
    </row>
    <row r="22" spans="1:27" x14ac:dyDescent="0.2">
      <c r="A22" s="169" t="s">
        <v>403</v>
      </c>
      <c r="B22" s="169" t="s">
        <v>41</v>
      </c>
      <c r="C22" s="169" t="s">
        <v>755</v>
      </c>
      <c r="D22" s="168">
        <v>54</v>
      </c>
      <c r="E22" s="176"/>
      <c r="F22" s="161">
        <v>1</v>
      </c>
      <c r="G22" s="162">
        <f t="shared" si="0"/>
        <v>0</v>
      </c>
      <c r="H22" s="162">
        <f>SUMIF('r'!$A$4:'r'!$A$529,$A22,'r'!$C$4:'r'!$C$529)</f>
        <v>0</v>
      </c>
      <c r="I22" s="162">
        <f>SUMIF('r'!$A$4:'r'!$A$529,A22,'r'!$D$4:'r'!$D$529)</f>
        <v>16</v>
      </c>
      <c r="J22" s="162">
        <f t="shared" si="1"/>
        <v>16</v>
      </c>
      <c r="L22" s="166">
        <f>IF(E22&lt;2,(VLOOKUP(A22,'r'!$A$4:'r'!$B$5080,2,FALSE)),"")</f>
        <v>43134</v>
      </c>
      <c r="M22" s="167" t="str">
        <f>VLOOKUP(A22,'r'!$A$4:'r'!$G$5080,7,FALSE)</f>
        <v>next year</v>
      </c>
      <c r="N22" s="162">
        <f ca="1">SUMIF(w!$V$3:$V$113,$M22,w!W$3:W$113)</f>
        <v>0</v>
      </c>
      <c r="O22" s="162">
        <f ca="1">SUMIF(w!$V$3:$V$113,$M22,w!X$3:X$113)</f>
        <v>506</v>
      </c>
      <c r="P22" s="162">
        <f ca="1">SUMIF(w!$V$3:$V$113,$M22,w!Y$3:Y$113)</f>
        <v>506</v>
      </c>
      <c r="Q22" s="162">
        <f>SUMIF(w!$V$3:$V$113,$M22,w!Z$3:Z$113)</f>
        <v>0</v>
      </c>
      <c r="R22" s="177" t="str">
        <f>IF(E22=1,VLOOKUP(A22,rg!$A$4:'rg'!$E$960,2,FALSE),"")</f>
        <v/>
      </c>
      <c r="S22" s="162" t="str">
        <f>IF($R22&lt;&gt;"",( VLOOKUP($R22,g!$A$2:'g'!$E$989,2,FALSE))," ")</f>
        <v xml:space="preserve"> </v>
      </c>
      <c r="T22" s="162" t="str">
        <f>IF($R22&lt;&gt;"",( VLOOKUP($R22,g!$A$2:'g'!$E$989,3,FALSE))," ")</f>
        <v xml:space="preserve"> </v>
      </c>
      <c r="U22" s="168" t="str">
        <f>IF($R22&lt;&gt;"",( VLOOKUP($R22,g!$A$2:'g'!$E$989,4,FALSE))," ")</f>
        <v xml:space="preserve"> </v>
      </c>
      <c r="V22" s="162" t="str">
        <f>IF($R22&lt;&gt;"",( VLOOKUP($R22,g!$A$2:'g'!$E$989,5,FALSE))," ")</f>
        <v xml:space="preserve"> </v>
      </c>
      <c r="W22" s="10">
        <f t="shared" si="2"/>
        <v>0</v>
      </c>
      <c r="X22" s="10">
        <f t="shared" si="3"/>
        <v>0</v>
      </c>
      <c r="Y22" s="10">
        <f t="shared" si="4"/>
        <v>0</v>
      </c>
      <c r="Z22" s="167" t="e">
        <f>B22&amp;" "&amp;#REF!&amp;C22</f>
        <v>#REF!</v>
      </c>
      <c r="AA22" s="167">
        <f>VLOOKUP(A22,'r'!$A$4:'r'!$S$5080,18,FALSE)</f>
        <v>0</v>
      </c>
    </row>
    <row r="23" spans="1:27" x14ac:dyDescent="0.2">
      <c r="A23" s="169" t="s">
        <v>196</v>
      </c>
      <c r="B23" s="169" t="s">
        <v>41</v>
      </c>
      <c r="C23" s="169" t="s">
        <v>166</v>
      </c>
      <c r="D23" s="169">
        <v>4</v>
      </c>
      <c r="E23" s="176">
        <v>1</v>
      </c>
      <c r="F23" s="161">
        <v>1</v>
      </c>
      <c r="G23" s="162">
        <f t="shared" si="0"/>
        <v>0</v>
      </c>
      <c r="H23" s="162">
        <f>SUMIF('r'!$A$4:'r'!$A$529,$A23,'r'!$C$4:'r'!$C$529)</f>
        <v>2</v>
      </c>
      <c r="I23" s="162">
        <f>SUMIF('r'!$A$4:'r'!$A$529,A23,'r'!$D$4:'r'!$D$529)</f>
        <v>2</v>
      </c>
      <c r="J23" s="162">
        <f t="shared" si="1"/>
        <v>0</v>
      </c>
      <c r="L23" s="166">
        <f>IF(E23&lt;2,(VLOOKUP(A23,'r'!$A$4:'r'!$B$5080,2,FALSE)),"")</f>
        <v>0</v>
      </c>
      <c r="M23" s="167" t="str">
        <f>VLOOKUP(A23,'r'!$A$4:'r'!$G$5080,7,FALSE)</f>
        <v>bexleyheath</v>
      </c>
      <c r="N23" s="162">
        <f ca="1">SUMIF(w!$V$3:$V$113,$M23,w!W$3:W$113)</f>
        <v>4</v>
      </c>
      <c r="O23" s="162">
        <f ca="1">SUMIF(w!$V$3:$V$113,$M23,w!X$3:X$113)</f>
        <v>4</v>
      </c>
      <c r="P23" s="162">
        <f ca="1">SUMIF(w!$V$3:$V$113,$M23,w!Y$3:Y$113)</f>
        <v>0</v>
      </c>
      <c r="Q23" s="162">
        <f>SUMIF(w!$V$3:$V$113,$M23,w!Z$3:Z$113)</f>
        <v>4</v>
      </c>
      <c r="R23" s="177" t="str">
        <f>IF(E23=1,VLOOKUP(A23,rg!$A$4:'rg'!$E$960,2,FALSE),"")</f>
        <v>DT</v>
      </c>
      <c r="S23" s="162" t="str">
        <f>IF($R23&lt;&gt;"",( VLOOKUP($R23,g!$A$2:'g'!$E$989,2,FALSE))," ")</f>
        <v>Dartford</v>
      </c>
      <c r="T23" s="162">
        <f>IF($R23&lt;&gt;"",( VLOOKUP($R23,g!$A$2:'g'!$E$989,3,FALSE))," ")</f>
        <v>6</v>
      </c>
      <c r="U23" s="168" t="str">
        <f>IF($R23&lt;&gt;"",( VLOOKUP($R23,g!$A$2:'g'!$E$989,4,FALSE))," ")</f>
        <v>AL</v>
      </c>
      <c r="V23" s="162" t="str">
        <f>IF($R23&lt;&gt;"",( VLOOKUP($R23,g!$A$2:'g'!$E$989,5,FALSE))," ")</f>
        <v>ARRIVA LONDON</v>
      </c>
      <c r="W23" s="10">
        <f t="shared" si="2"/>
        <v>0</v>
      </c>
      <c r="X23" s="10">
        <f t="shared" si="3"/>
        <v>0</v>
      </c>
      <c r="Y23" s="10">
        <f t="shared" si="4"/>
        <v>0</v>
      </c>
      <c r="Z23" s="167" t="str">
        <f t="shared" ref="Z23:Z86" si="5">B23&amp;" "&amp;C23&amp;D23</f>
        <v>AL ENR4</v>
      </c>
      <c r="AA23" s="167">
        <f>VLOOKUP(A23,'r'!$A$4:'r'!$S$5080,18,FALSE)</f>
        <v>0</v>
      </c>
    </row>
    <row r="24" spans="1:27" x14ac:dyDescent="0.2">
      <c r="A24" s="169" t="s">
        <v>196</v>
      </c>
      <c r="B24" s="169" t="s">
        <v>41</v>
      </c>
      <c r="C24" s="169" t="s">
        <v>166</v>
      </c>
      <c r="D24" s="169">
        <v>7</v>
      </c>
      <c r="E24" s="176">
        <v>1</v>
      </c>
      <c r="F24" s="161">
        <v>1</v>
      </c>
      <c r="G24" s="162">
        <f t="shared" si="0"/>
        <v>0</v>
      </c>
      <c r="H24" s="162">
        <f>SUMIF('r'!$A$4:'r'!$A$529,$A24,'r'!$C$4:'r'!$C$529)</f>
        <v>2</v>
      </c>
      <c r="I24" s="162">
        <f>SUMIF('r'!$A$4:'r'!$A$529,A24,'r'!$D$4:'r'!$D$529)</f>
        <v>2</v>
      </c>
      <c r="J24" s="162">
        <f t="shared" si="1"/>
        <v>0</v>
      </c>
      <c r="L24" s="166">
        <f>IF(E24&lt;2,(VLOOKUP(A24,'r'!$A$4:'r'!$B$5080,2,FALSE)),"")</f>
        <v>0</v>
      </c>
      <c r="M24" s="167" t="str">
        <f>VLOOKUP(A24,'r'!$A$4:'r'!$G$5080,7,FALSE)</f>
        <v>bexleyheath</v>
      </c>
      <c r="N24" s="162">
        <f ca="1">SUMIF(w!$V$3:$V$113,$M24,w!W$3:W$113)</f>
        <v>4</v>
      </c>
      <c r="O24" s="162">
        <f ca="1">SUMIF(w!$V$3:$V$113,$M24,w!X$3:X$113)</f>
        <v>4</v>
      </c>
      <c r="P24" s="162">
        <f ca="1">SUMIF(w!$V$3:$V$113,$M24,w!Y$3:Y$113)</f>
        <v>0</v>
      </c>
      <c r="Q24" s="162">
        <f>SUMIF(w!$V$3:$V$113,$M24,w!Z$3:Z$113)</f>
        <v>4</v>
      </c>
      <c r="R24" s="177" t="str">
        <f>IF(E24=1,VLOOKUP(A24,rg!$A$4:'rg'!$E$960,2,FALSE),"")</f>
        <v>DT</v>
      </c>
      <c r="S24" s="162" t="str">
        <f>IF($R24&lt;&gt;"",( VLOOKUP($R24,g!$A$2:'g'!$E$989,2,FALSE))," ")</f>
        <v>Dartford</v>
      </c>
      <c r="T24" s="162">
        <f>IF($R24&lt;&gt;"",( VLOOKUP($R24,g!$A$2:'g'!$E$989,3,FALSE))," ")</f>
        <v>6</v>
      </c>
      <c r="U24" s="168" t="str">
        <f>IF($R24&lt;&gt;"",( VLOOKUP($R24,g!$A$2:'g'!$E$989,4,FALSE))," ")</f>
        <v>AL</v>
      </c>
      <c r="V24" s="162" t="str">
        <f>IF($R24&lt;&gt;"",( VLOOKUP($R24,g!$A$2:'g'!$E$989,5,FALSE))," ")</f>
        <v>ARRIVA LONDON</v>
      </c>
      <c r="W24" s="10">
        <f t="shared" si="2"/>
        <v>0</v>
      </c>
      <c r="X24" s="10">
        <f t="shared" si="3"/>
        <v>0</v>
      </c>
      <c r="Y24" s="10">
        <f t="shared" si="4"/>
        <v>0</v>
      </c>
      <c r="Z24" s="167" t="str">
        <f t="shared" si="5"/>
        <v>AL ENR7</v>
      </c>
      <c r="AA24" s="167">
        <f>VLOOKUP(A24,'r'!$A$4:'r'!$S$5080,18,FALSE)</f>
        <v>0</v>
      </c>
    </row>
    <row r="25" spans="1:27" x14ac:dyDescent="0.2">
      <c r="A25" s="169" t="s">
        <v>404</v>
      </c>
      <c r="B25" s="169" t="s">
        <v>41</v>
      </c>
      <c r="C25" s="169" t="s">
        <v>756</v>
      </c>
      <c r="D25" s="169">
        <v>29</v>
      </c>
      <c r="E25" s="176"/>
      <c r="F25" s="161">
        <v>1</v>
      </c>
      <c r="G25" s="162">
        <f t="shared" si="0"/>
        <v>0</v>
      </c>
      <c r="H25" s="162">
        <f>SUMIF('r'!$A$4:'r'!$A$529,$A25,'r'!$C$4:'r'!$C$529)</f>
        <v>2</v>
      </c>
      <c r="I25" s="162">
        <f>SUMIF('r'!$A$4:'r'!$A$529,A25,'r'!$D$4:'r'!$D$529)</f>
        <v>11</v>
      </c>
      <c r="J25" s="162">
        <f t="shared" si="1"/>
        <v>9</v>
      </c>
      <c r="L25" s="166">
        <f>IF(E25&lt;2,(VLOOKUP(A25,'r'!$A$4:'r'!$B$5080,2,FALSE)),"")</f>
        <v>43134</v>
      </c>
      <c r="M25" s="167" t="str">
        <f>VLOOKUP(A25,'r'!$A$4:'r'!$G$5080,7,FALSE)</f>
        <v>edmonton green</v>
      </c>
      <c r="N25" s="162">
        <f ca="1">SUMIF(w!$V$3:$V$113,$M25,w!W$3:W$113)</f>
        <v>7</v>
      </c>
      <c r="O25" s="162">
        <f ca="1">SUMIF(w!$V$3:$V$113,$M25,w!X$3:X$113)</f>
        <v>16</v>
      </c>
      <c r="P25" s="162">
        <f ca="1">SUMIF(w!$V$3:$V$113,$M25,w!Y$3:Y$113)</f>
        <v>9</v>
      </c>
      <c r="Q25" s="162">
        <f>SUMIF(w!$V$3:$V$113,$M25,w!Z$3:Z$113)</f>
        <v>3</v>
      </c>
      <c r="R25" s="177" t="str">
        <f>IF(E25=1,VLOOKUP(A25,rg!$A$4:'rg'!$E$960,2,FALSE),"")</f>
        <v/>
      </c>
      <c r="S25" s="162" t="str">
        <f>IF($R25&lt;&gt;"",( VLOOKUP($R25,g!$A$2:'g'!$E$989,2,FALSE))," ")</f>
        <v xml:space="preserve"> </v>
      </c>
      <c r="T25" s="162" t="str">
        <f>IF($R25&lt;&gt;"",( VLOOKUP($R25,g!$A$2:'g'!$E$989,3,FALSE))," ")</f>
        <v xml:space="preserve"> </v>
      </c>
      <c r="U25" s="168" t="str">
        <f>IF($R25&lt;&gt;"",( VLOOKUP($R25,g!$A$2:'g'!$E$989,4,FALSE))," ")</f>
        <v xml:space="preserve"> </v>
      </c>
      <c r="V25" s="162" t="str">
        <f>IF($R25&lt;&gt;"",( VLOOKUP($R25,g!$A$2:'g'!$E$989,5,FALSE))," ")</f>
        <v xml:space="preserve"> </v>
      </c>
      <c r="W25" s="10">
        <f t="shared" si="2"/>
        <v>0</v>
      </c>
      <c r="X25" s="10">
        <f t="shared" si="3"/>
        <v>0</v>
      </c>
      <c r="Y25" s="10">
        <f t="shared" si="4"/>
        <v>0</v>
      </c>
      <c r="Z25" s="167" t="str">
        <f t="shared" si="5"/>
        <v>AL ENS29</v>
      </c>
      <c r="AA25" s="167">
        <f>VLOOKUP(A25,'r'!$A$4:'r'!$S$5080,18,FALSE)</f>
        <v>0</v>
      </c>
    </row>
    <row r="26" spans="1:27" x14ac:dyDescent="0.2">
      <c r="A26" s="169" t="s">
        <v>404</v>
      </c>
      <c r="B26" s="169" t="s">
        <v>41</v>
      </c>
      <c r="C26" s="169" t="s">
        <v>756</v>
      </c>
      <c r="D26" s="169">
        <v>30</v>
      </c>
      <c r="E26" s="176">
        <v>1</v>
      </c>
      <c r="F26" s="161">
        <v>1</v>
      </c>
      <c r="G26" s="162">
        <f t="shared" si="0"/>
        <v>0</v>
      </c>
      <c r="H26" s="162">
        <f>SUMIF('r'!$A$4:'r'!$A$529,$A26,'r'!$C$4:'r'!$C$529)</f>
        <v>2</v>
      </c>
      <c r="I26" s="162">
        <f>SUMIF('r'!$A$4:'r'!$A$529,A26,'r'!$D$4:'r'!$D$529)</f>
        <v>11</v>
      </c>
      <c r="J26" s="162">
        <f t="shared" si="1"/>
        <v>9</v>
      </c>
      <c r="L26" s="166">
        <f>IF(E26&lt;2,(VLOOKUP(A26,'r'!$A$4:'r'!$B$5080,2,FALSE)),"")</f>
        <v>43134</v>
      </c>
      <c r="M26" s="167" t="str">
        <f>VLOOKUP(A26,'r'!$A$4:'r'!$G$5080,7,FALSE)</f>
        <v>edmonton green</v>
      </c>
      <c r="N26" s="162">
        <f ca="1">SUMIF(w!$V$3:$V$113,$M26,w!W$3:W$113)</f>
        <v>7</v>
      </c>
      <c r="O26" s="162">
        <f ca="1">SUMIF(w!$V$3:$V$113,$M26,w!X$3:X$113)</f>
        <v>16</v>
      </c>
      <c r="P26" s="162">
        <f ca="1">SUMIF(w!$V$3:$V$113,$M26,w!Y$3:Y$113)</f>
        <v>9</v>
      </c>
      <c r="Q26" s="162">
        <f>SUMIF(w!$V$3:$V$113,$M26,w!Z$3:Z$113)</f>
        <v>3</v>
      </c>
      <c r="R26" s="177" t="str">
        <f>IF(E26=1,VLOOKUP(A26,rg!$A$4:'rg'!$E$960,2,FALSE),"")</f>
        <v>E</v>
      </c>
      <c r="S26" s="162" t="str">
        <f>IF($R26&lt;&gt;"",( VLOOKUP($R26,g!$A$2:'g'!$E$989,2,FALSE))," ")</f>
        <v>Enfield</v>
      </c>
      <c r="T26" s="162">
        <f>IF($R26&lt;&gt;"",( VLOOKUP($R26,g!$A$2:'g'!$E$989,3,FALSE))," ")</f>
        <v>2</v>
      </c>
      <c r="U26" s="168" t="str">
        <f>IF($R26&lt;&gt;"",( VLOOKUP($R26,g!$A$2:'g'!$E$989,4,FALSE))," ")</f>
        <v>AL</v>
      </c>
      <c r="V26" s="162" t="str">
        <f>IF($R26&lt;&gt;"",( VLOOKUP($R26,g!$A$2:'g'!$E$989,5,FALSE))," ")</f>
        <v>ARRIVA LONDON</v>
      </c>
      <c r="W26" s="10">
        <f t="shared" si="2"/>
        <v>0</v>
      </c>
      <c r="X26" s="10">
        <f t="shared" si="3"/>
        <v>0</v>
      </c>
      <c r="Y26" s="10">
        <f t="shared" si="4"/>
        <v>0</v>
      </c>
      <c r="Z26" s="167" t="str">
        <f t="shared" si="5"/>
        <v>AL ENS30</v>
      </c>
      <c r="AA26" s="167">
        <f>VLOOKUP(A26,'r'!$A$4:'r'!$S$5080,18,FALSE)</f>
        <v>0</v>
      </c>
    </row>
    <row r="27" spans="1:27" x14ac:dyDescent="0.2">
      <c r="A27" s="169" t="s">
        <v>404</v>
      </c>
      <c r="B27" s="169" t="s">
        <v>41</v>
      </c>
      <c r="C27" s="169" t="s">
        <v>756</v>
      </c>
      <c r="D27" s="169">
        <v>31</v>
      </c>
      <c r="E27" s="176">
        <v>1</v>
      </c>
      <c r="F27" s="161">
        <v>1</v>
      </c>
      <c r="G27" s="162">
        <f t="shared" si="0"/>
        <v>0</v>
      </c>
      <c r="H27" s="162">
        <f>SUMIF('r'!$A$4:'r'!$A$529,$A27,'r'!$C$4:'r'!$C$529)</f>
        <v>2</v>
      </c>
      <c r="I27" s="162">
        <f>SUMIF('r'!$A$4:'r'!$A$529,A27,'r'!$D$4:'r'!$D$529)</f>
        <v>11</v>
      </c>
      <c r="J27" s="162">
        <f t="shared" si="1"/>
        <v>9</v>
      </c>
      <c r="L27" s="166">
        <f>IF(E27&lt;2,(VLOOKUP(A27,'r'!$A$4:'r'!$B$5080,2,FALSE)),"")</f>
        <v>43134</v>
      </c>
      <c r="M27" s="167" t="str">
        <f>VLOOKUP(A27,'r'!$A$4:'r'!$G$5080,7,FALSE)</f>
        <v>edmonton green</v>
      </c>
      <c r="N27" s="162">
        <f ca="1">SUMIF(w!$V$3:$V$113,$M27,w!W$3:W$113)</f>
        <v>7</v>
      </c>
      <c r="O27" s="162">
        <f ca="1">SUMIF(w!$V$3:$V$113,$M27,w!X$3:X$113)</f>
        <v>16</v>
      </c>
      <c r="P27" s="162">
        <f ca="1">SUMIF(w!$V$3:$V$113,$M27,w!Y$3:Y$113)</f>
        <v>9</v>
      </c>
      <c r="Q27" s="162">
        <f>SUMIF(w!$V$3:$V$113,$M27,w!Z$3:Z$113)</f>
        <v>3</v>
      </c>
      <c r="R27" s="177" t="str">
        <f>IF(E27=1,VLOOKUP(A27,rg!$A$4:'rg'!$E$960,2,FALSE),"")</f>
        <v>E</v>
      </c>
      <c r="S27" s="162" t="str">
        <f>IF($R27&lt;&gt;"",( VLOOKUP($R27,g!$A$2:'g'!$E$989,2,FALSE))," ")</f>
        <v>Enfield</v>
      </c>
      <c r="T27" s="162">
        <f>IF($R27&lt;&gt;"",( VLOOKUP($R27,g!$A$2:'g'!$E$989,3,FALSE))," ")</f>
        <v>2</v>
      </c>
      <c r="U27" s="168" t="str">
        <f>IF($R27&lt;&gt;"",( VLOOKUP($R27,g!$A$2:'g'!$E$989,4,FALSE))," ")</f>
        <v>AL</v>
      </c>
      <c r="V27" s="162" t="str">
        <f>IF($R27&lt;&gt;"",( VLOOKUP($R27,g!$A$2:'g'!$E$989,5,FALSE))," ")</f>
        <v>ARRIVA LONDON</v>
      </c>
      <c r="W27" s="10">
        <f t="shared" si="2"/>
        <v>0</v>
      </c>
      <c r="X27" s="10">
        <f t="shared" si="3"/>
        <v>0</v>
      </c>
      <c r="Y27" s="10">
        <f t="shared" si="4"/>
        <v>0</v>
      </c>
      <c r="Z27" s="167" t="str">
        <f t="shared" si="5"/>
        <v>AL ENS31</v>
      </c>
      <c r="AA27" s="167">
        <f>VLOOKUP(A27,'r'!$A$4:'r'!$S$5080,18,FALSE)</f>
        <v>0</v>
      </c>
    </row>
    <row r="28" spans="1:27" x14ac:dyDescent="0.2">
      <c r="A28" s="169" t="s">
        <v>404</v>
      </c>
      <c r="B28" s="169" t="s">
        <v>41</v>
      </c>
      <c r="C28" s="169" t="s">
        <v>756</v>
      </c>
      <c r="D28" s="169">
        <v>32</v>
      </c>
      <c r="E28" s="176"/>
      <c r="F28" s="161">
        <v>1</v>
      </c>
      <c r="G28" s="162">
        <f t="shared" si="0"/>
        <v>0</v>
      </c>
      <c r="H28" s="162">
        <f>SUMIF('r'!$A$4:'r'!$A$529,$A28,'r'!$C$4:'r'!$C$529)</f>
        <v>2</v>
      </c>
      <c r="I28" s="162">
        <f>SUMIF('r'!$A$4:'r'!$A$529,A28,'r'!$D$4:'r'!$D$529)</f>
        <v>11</v>
      </c>
      <c r="J28" s="162">
        <f t="shared" si="1"/>
        <v>9</v>
      </c>
      <c r="L28" s="166">
        <f>IF(E28&lt;2,(VLOOKUP(A28,'r'!$A$4:'r'!$B$5080,2,FALSE)),"")</f>
        <v>43134</v>
      </c>
      <c r="M28" s="167" t="str">
        <f>VLOOKUP(A28,'r'!$A$4:'r'!$G$5080,7,FALSE)</f>
        <v>edmonton green</v>
      </c>
      <c r="N28" s="162">
        <f ca="1">SUMIF(w!$V$3:$V$113,$M28,w!W$3:W$113)</f>
        <v>7</v>
      </c>
      <c r="O28" s="162">
        <f ca="1">SUMIF(w!$V$3:$V$113,$M28,w!X$3:X$113)</f>
        <v>16</v>
      </c>
      <c r="P28" s="162">
        <f ca="1">SUMIF(w!$V$3:$V$113,$M28,w!Y$3:Y$113)</f>
        <v>9</v>
      </c>
      <c r="Q28" s="162">
        <f>SUMIF(w!$V$3:$V$113,$M28,w!Z$3:Z$113)</f>
        <v>3</v>
      </c>
      <c r="R28" s="177" t="str">
        <f>IF(E28=1,VLOOKUP(A28,rg!$A$4:'rg'!$E$960,2,FALSE),"")</f>
        <v/>
      </c>
      <c r="S28" s="162" t="str">
        <f>IF($R28&lt;&gt;"",( VLOOKUP($R28,g!$A$2:'g'!$E$989,2,FALSE))," ")</f>
        <v xml:space="preserve"> </v>
      </c>
      <c r="T28" s="162" t="str">
        <f>IF($R28&lt;&gt;"",( VLOOKUP($R28,g!$A$2:'g'!$E$989,3,FALSE))," ")</f>
        <v xml:space="preserve"> </v>
      </c>
      <c r="U28" s="168" t="str">
        <f>IF($R28&lt;&gt;"",( VLOOKUP($R28,g!$A$2:'g'!$E$989,4,FALSE))," ")</f>
        <v xml:space="preserve"> </v>
      </c>
      <c r="V28" s="162" t="str">
        <f>IF($R28&lt;&gt;"",( VLOOKUP($R28,g!$A$2:'g'!$E$989,5,FALSE))," ")</f>
        <v xml:space="preserve"> </v>
      </c>
      <c r="W28" s="10">
        <f t="shared" si="2"/>
        <v>0</v>
      </c>
      <c r="X28" s="10">
        <f t="shared" si="3"/>
        <v>0</v>
      </c>
      <c r="Y28" s="10">
        <f t="shared" si="4"/>
        <v>0</v>
      </c>
      <c r="Z28" s="167" t="str">
        <f t="shared" si="5"/>
        <v>AL ENS32</v>
      </c>
      <c r="AA28" s="167">
        <f>VLOOKUP(A28,'r'!$A$4:'r'!$S$5080,18,FALSE)</f>
        <v>0</v>
      </c>
    </row>
    <row r="29" spans="1:27" x14ac:dyDescent="0.2">
      <c r="A29" s="169" t="s">
        <v>404</v>
      </c>
      <c r="B29" s="169" t="s">
        <v>41</v>
      </c>
      <c r="C29" s="169" t="s">
        <v>756</v>
      </c>
      <c r="D29" s="169">
        <v>33</v>
      </c>
      <c r="E29" s="176"/>
      <c r="F29" s="161">
        <v>1</v>
      </c>
      <c r="G29" s="162">
        <f t="shared" si="0"/>
        <v>0</v>
      </c>
      <c r="H29" s="162">
        <f>SUMIF('r'!$A$4:'r'!$A$529,$A29,'r'!$C$4:'r'!$C$529)</f>
        <v>2</v>
      </c>
      <c r="I29" s="162">
        <f>SUMIF('r'!$A$4:'r'!$A$529,A29,'r'!$D$4:'r'!$D$529)</f>
        <v>11</v>
      </c>
      <c r="J29" s="162">
        <f t="shared" si="1"/>
        <v>9</v>
      </c>
      <c r="L29" s="166">
        <f>IF(E29&lt;2,(VLOOKUP(A29,'r'!$A$4:'r'!$B$5080,2,FALSE)),"")</f>
        <v>43134</v>
      </c>
      <c r="M29" s="167" t="str">
        <f>VLOOKUP(A29,'r'!$A$4:'r'!$G$5080,7,FALSE)</f>
        <v>edmonton green</v>
      </c>
      <c r="N29" s="162">
        <f ca="1">SUMIF(w!$V$3:$V$113,$M29,w!W$3:W$113)</f>
        <v>7</v>
      </c>
      <c r="O29" s="162">
        <f ca="1">SUMIF(w!$V$3:$V$113,$M29,w!X$3:X$113)</f>
        <v>16</v>
      </c>
      <c r="P29" s="162">
        <f ca="1">SUMIF(w!$V$3:$V$113,$M29,w!Y$3:Y$113)</f>
        <v>9</v>
      </c>
      <c r="Q29" s="162">
        <f>SUMIF(w!$V$3:$V$113,$M29,w!Z$3:Z$113)</f>
        <v>3</v>
      </c>
      <c r="R29" s="177" t="str">
        <f>IF(E29=1,VLOOKUP(A29,rg!$A$4:'rg'!$E$960,2,FALSE),"")</f>
        <v/>
      </c>
      <c r="S29" s="162" t="str">
        <f>IF($R29&lt;&gt;"",( VLOOKUP($R29,g!$A$2:'g'!$E$989,2,FALSE))," ")</f>
        <v xml:space="preserve"> </v>
      </c>
      <c r="T29" s="162" t="str">
        <f>IF($R29&lt;&gt;"",( VLOOKUP($R29,g!$A$2:'g'!$E$989,3,FALSE))," ")</f>
        <v xml:space="preserve"> </v>
      </c>
      <c r="U29" s="168" t="str">
        <f>IF($R29&lt;&gt;"",( VLOOKUP($R29,g!$A$2:'g'!$E$989,4,FALSE))," ")</f>
        <v xml:space="preserve"> </v>
      </c>
      <c r="V29" s="162" t="str">
        <f>IF($R29&lt;&gt;"",( VLOOKUP($R29,g!$A$2:'g'!$E$989,5,FALSE))," ")</f>
        <v xml:space="preserve"> </v>
      </c>
      <c r="W29" s="10">
        <f t="shared" si="2"/>
        <v>0</v>
      </c>
      <c r="X29" s="10">
        <f t="shared" si="3"/>
        <v>0</v>
      </c>
      <c r="Y29" s="10">
        <f t="shared" si="4"/>
        <v>0</v>
      </c>
      <c r="Z29" s="167" t="str">
        <f t="shared" si="5"/>
        <v>AL ENS33</v>
      </c>
      <c r="AA29" s="167">
        <f>VLOOKUP(A29,'r'!$A$4:'r'!$S$5080,18,FALSE)</f>
        <v>0</v>
      </c>
    </row>
    <row r="30" spans="1:27" x14ac:dyDescent="0.2">
      <c r="A30" s="169" t="s">
        <v>404</v>
      </c>
      <c r="B30" s="169" t="s">
        <v>41</v>
      </c>
      <c r="C30" s="169" t="s">
        <v>756</v>
      </c>
      <c r="D30" s="169">
        <v>34</v>
      </c>
      <c r="E30" s="176"/>
      <c r="F30" s="161">
        <v>1</v>
      </c>
      <c r="G30" s="162">
        <f t="shared" si="0"/>
        <v>0</v>
      </c>
      <c r="H30" s="162">
        <f>SUMIF('r'!$A$4:'r'!$A$529,$A30,'r'!$C$4:'r'!$C$529)</f>
        <v>2</v>
      </c>
      <c r="I30" s="162">
        <f>SUMIF('r'!$A$4:'r'!$A$529,A30,'r'!$D$4:'r'!$D$529)</f>
        <v>11</v>
      </c>
      <c r="J30" s="162">
        <f t="shared" si="1"/>
        <v>9</v>
      </c>
      <c r="L30" s="166">
        <f>IF(E30&lt;2,(VLOOKUP(A30,'r'!$A$4:'r'!$B$5080,2,FALSE)),"")</f>
        <v>43134</v>
      </c>
      <c r="M30" s="167" t="str">
        <f>VLOOKUP(A30,'r'!$A$4:'r'!$G$5080,7,FALSE)</f>
        <v>edmonton green</v>
      </c>
      <c r="N30" s="162">
        <f ca="1">SUMIF(w!$V$3:$V$113,$M30,w!W$3:W$113)</f>
        <v>7</v>
      </c>
      <c r="O30" s="162">
        <f ca="1">SUMIF(w!$V$3:$V$113,$M30,w!X$3:X$113)</f>
        <v>16</v>
      </c>
      <c r="P30" s="162">
        <f ca="1">SUMIF(w!$V$3:$V$113,$M30,w!Y$3:Y$113)</f>
        <v>9</v>
      </c>
      <c r="Q30" s="162">
        <f>SUMIF(w!$V$3:$V$113,$M30,w!Z$3:Z$113)</f>
        <v>3</v>
      </c>
      <c r="R30" s="177" t="str">
        <f>IF(E30=1,VLOOKUP(A30,rg!$A$4:'rg'!$E$960,2,FALSE),"")</f>
        <v/>
      </c>
      <c r="S30" s="162" t="str">
        <f>IF($R30&lt;&gt;"",( VLOOKUP($R30,g!$A$2:'g'!$E$989,2,FALSE))," ")</f>
        <v xml:space="preserve"> </v>
      </c>
      <c r="T30" s="162" t="str">
        <f>IF($R30&lt;&gt;"",( VLOOKUP($R30,g!$A$2:'g'!$E$989,3,FALSE))," ")</f>
        <v xml:space="preserve"> </v>
      </c>
      <c r="U30" s="168" t="str">
        <f>IF($R30&lt;&gt;"",( VLOOKUP($R30,g!$A$2:'g'!$E$989,4,FALSE))," ")</f>
        <v xml:space="preserve"> </v>
      </c>
      <c r="V30" s="162" t="str">
        <f>IF($R30&lt;&gt;"",( VLOOKUP($R30,g!$A$2:'g'!$E$989,5,FALSE))," ")</f>
        <v xml:space="preserve"> </v>
      </c>
      <c r="W30" s="10">
        <f t="shared" si="2"/>
        <v>0</v>
      </c>
      <c r="X30" s="10">
        <f t="shared" si="3"/>
        <v>0</v>
      </c>
      <c r="Y30" s="10">
        <f t="shared" si="4"/>
        <v>0</v>
      </c>
      <c r="Z30" s="167" t="str">
        <f t="shared" si="5"/>
        <v>AL ENS34</v>
      </c>
      <c r="AA30" s="167">
        <f>VLOOKUP(A30,'r'!$A$4:'r'!$S$5080,18,FALSE)</f>
        <v>0</v>
      </c>
    </row>
    <row r="31" spans="1:27" x14ac:dyDescent="0.2">
      <c r="A31" s="169" t="s">
        <v>404</v>
      </c>
      <c r="B31" s="169" t="s">
        <v>41</v>
      </c>
      <c r="C31" s="169" t="s">
        <v>756</v>
      </c>
      <c r="D31" s="169">
        <v>35</v>
      </c>
      <c r="E31" s="176"/>
      <c r="F31" s="161">
        <v>1</v>
      </c>
      <c r="G31" s="162">
        <f t="shared" si="0"/>
        <v>0</v>
      </c>
      <c r="H31" s="162">
        <f>SUMIF('r'!$A$4:'r'!$A$529,$A31,'r'!$C$4:'r'!$C$529)</f>
        <v>2</v>
      </c>
      <c r="I31" s="162">
        <f>SUMIF('r'!$A$4:'r'!$A$529,A31,'r'!$D$4:'r'!$D$529)</f>
        <v>11</v>
      </c>
      <c r="J31" s="162">
        <f t="shared" si="1"/>
        <v>9</v>
      </c>
      <c r="L31" s="166">
        <f>IF(E31&lt;2,(VLOOKUP(A31,'r'!$A$4:'r'!$B$5080,2,FALSE)),"")</f>
        <v>43134</v>
      </c>
      <c r="M31" s="167" t="str">
        <f>VLOOKUP(A31,'r'!$A$4:'r'!$G$5080,7,FALSE)</f>
        <v>edmonton green</v>
      </c>
      <c r="N31" s="162">
        <f ca="1">SUMIF(w!$V$3:$V$113,$M31,w!W$3:W$113)</f>
        <v>7</v>
      </c>
      <c r="O31" s="162">
        <f ca="1">SUMIF(w!$V$3:$V$113,$M31,w!X$3:X$113)</f>
        <v>16</v>
      </c>
      <c r="P31" s="162">
        <f ca="1">SUMIF(w!$V$3:$V$113,$M31,w!Y$3:Y$113)</f>
        <v>9</v>
      </c>
      <c r="Q31" s="162">
        <f>SUMIF(w!$V$3:$V$113,$M31,w!Z$3:Z$113)</f>
        <v>3</v>
      </c>
      <c r="R31" s="177" t="str">
        <f>IF(E31=1,VLOOKUP(A31,rg!$A$4:'rg'!$E$960,2,FALSE),"")</f>
        <v/>
      </c>
      <c r="S31" s="162" t="str">
        <f>IF($R31&lt;&gt;"",( VLOOKUP($R31,g!$A$2:'g'!$E$989,2,FALSE))," ")</f>
        <v xml:space="preserve"> </v>
      </c>
      <c r="T31" s="162" t="str">
        <f>IF($R31&lt;&gt;"",( VLOOKUP($R31,g!$A$2:'g'!$E$989,3,FALSE))," ")</f>
        <v xml:space="preserve"> </v>
      </c>
      <c r="U31" s="168" t="str">
        <f>IF($R31&lt;&gt;"",( VLOOKUP($R31,g!$A$2:'g'!$E$989,4,FALSE))," ")</f>
        <v xml:space="preserve"> </v>
      </c>
      <c r="V31" s="162" t="str">
        <f>IF($R31&lt;&gt;"",( VLOOKUP($R31,g!$A$2:'g'!$E$989,5,FALSE))," ")</f>
        <v xml:space="preserve"> </v>
      </c>
      <c r="W31" s="10">
        <f t="shared" si="2"/>
        <v>0</v>
      </c>
      <c r="X31" s="10">
        <f t="shared" si="3"/>
        <v>0</v>
      </c>
      <c r="Y31" s="10">
        <f t="shared" si="4"/>
        <v>0</v>
      </c>
      <c r="Z31" s="167" t="str">
        <f t="shared" si="5"/>
        <v>AL ENS35</v>
      </c>
      <c r="AA31" s="167">
        <f>VLOOKUP(A31,'r'!$A$4:'r'!$S$5080,18,FALSE)</f>
        <v>0</v>
      </c>
    </row>
    <row r="32" spans="1:27" x14ac:dyDescent="0.2">
      <c r="A32" s="169" t="s">
        <v>404</v>
      </c>
      <c r="B32" s="169" t="s">
        <v>41</v>
      </c>
      <c r="C32" s="169" t="s">
        <v>756</v>
      </c>
      <c r="D32" s="169">
        <v>36</v>
      </c>
      <c r="E32" s="176"/>
      <c r="F32" s="161">
        <v>1</v>
      </c>
      <c r="G32" s="162">
        <f t="shared" si="0"/>
        <v>0</v>
      </c>
      <c r="H32" s="162">
        <f>SUMIF('r'!$A$4:'r'!$A$529,$A32,'r'!$C$4:'r'!$C$529)</f>
        <v>2</v>
      </c>
      <c r="I32" s="162">
        <f>SUMIF('r'!$A$4:'r'!$A$529,A32,'r'!$D$4:'r'!$D$529)</f>
        <v>11</v>
      </c>
      <c r="J32" s="162">
        <f t="shared" si="1"/>
        <v>9</v>
      </c>
      <c r="L32" s="166">
        <f>IF(E32&lt;2,(VLOOKUP(A32,'r'!$A$4:'r'!$B$5080,2,FALSE)),"")</f>
        <v>43134</v>
      </c>
      <c r="M32" s="167" t="str">
        <f>VLOOKUP(A32,'r'!$A$4:'r'!$G$5080,7,FALSE)</f>
        <v>edmonton green</v>
      </c>
      <c r="N32" s="162">
        <f ca="1">SUMIF(w!$V$3:$V$113,$M32,w!W$3:W$113)</f>
        <v>7</v>
      </c>
      <c r="O32" s="162">
        <f ca="1">SUMIF(w!$V$3:$V$113,$M32,w!X$3:X$113)</f>
        <v>16</v>
      </c>
      <c r="P32" s="162">
        <f ca="1">SUMIF(w!$V$3:$V$113,$M32,w!Y$3:Y$113)</f>
        <v>9</v>
      </c>
      <c r="Q32" s="162">
        <f>SUMIF(w!$V$3:$V$113,$M32,w!Z$3:Z$113)</f>
        <v>3</v>
      </c>
      <c r="R32" s="177" t="str">
        <f>IF(E32=1,VLOOKUP(A32,rg!$A$4:'rg'!$E$960,2,FALSE),"")</f>
        <v/>
      </c>
      <c r="S32" s="162" t="str">
        <f>IF($R32&lt;&gt;"",( VLOOKUP($R32,g!$A$2:'g'!$E$989,2,FALSE))," ")</f>
        <v xml:space="preserve"> </v>
      </c>
      <c r="T32" s="162" t="str">
        <f>IF($R32&lt;&gt;"",( VLOOKUP($R32,g!$A$2:'g'!$E$989,3,FALSE))," ")</f>
        <v xml:space="preserve"> </v>
      </c>
      <c r="U32" s="168" t="str">
        <f>IF($R32&lt;&gt;"",( VLOOKUP($R32,g!$A$2:'g'!$E$989,4,FALSE))," ")</f>
        <v xml:space="preserve"> </v>
      </c>
      <c r="V32" s="162" t="str">
        <f>IF($R32&lt;&gt;"",( VLOOKUP($R32,g!$A$2:'g'!$E$989,5,FALSE))," ")</f>
        <v xml:space="preserve"> </v>
      </c>
      <c r="W32" s="10">
        <f t="shared" si="2"/>
        <v>0</v>
      </c>
      <c r="X32" s="10">
        <f t="shared" si="3"/>
        <v>0</v>
      </c>
      <c r="Y32" s="10">
        <f t="shared" si="4"/>
        <v>0</v>
      </c>
      <c r="Z32" s="167" t="str">
        <f t="shared" si="5"/>
        <v>AL ENS36</v>
      </c>
      <c r="AA32" s="167">
        <f>VLOOKUP(A32,'r'!$A$4:'r'!$S$5080,18,FALSE)</f>
        <v>0</v>
      </c>
    </row>
    <row r="33" spans="1:27" x14ac:dyDescent="0.2">
      <c r="A33" s="169" t="s">
        <v>404</v>
      </c>
      <c r="B33" s="169" t="s">
        <v>41</v>
      </c>
      <c r="C33" s="169" t="s">
        <v>756</v>
      </c>
      <c r="D33" s="169">
        <v>37</v>
      </c>
      <c r="E33" s="176"/>
      <c r="F33" s="161">
        <v>1</v>
      </c>
      <c r="G33" s="162">
        <f t="shared" si="0"/>
        <v>0</v>
      </c>
      <c r="H33" s="162">
        <f>SUMIF('r'!$A$4:'r'!$A$529,$A33,'r'!$C$4:'r'!$C$529)</f>
        <v>2</v>
      </c>
      <c r="I33" s="162">
        <f>SUMIF('r'!$A$4:'r'!$A$529,A33,'r'!$D$4:'r'!$D$529)</f>
        <v>11</v>
      </c>
      <c r="J33" s="162">
        <f t="shared" si="1"/>
        <v>9</v>
      </c>
      <c r="L33" s="166">
        <f>IF(E33&lt;2,(VLOOKUP(A33,'r'!$A$4:'r'!$B$5080,2,FALSE)),"")</f>
        <v>43134</v>
      </c>
      <c r="M33" s="167" t="str">
        <f>VLOOKUP(A33,'r'!$A$4:'r'!$G$5080,7,FALSE)</f>
        <v>edmonton green</v>
      </c>
      <c r="N33" s="162">
        <f ca="1">SUMIF(w!$V$3:$V$113,$M33,w!W$3:W$113)</f>
        <v>7</v>
      </c>
      <c r="O33" s="162">
        <f ca="1">SUMIF(w!$V$3:$V$113,$M33,w!X$3:X$113)</f>
        <v>16</v>
      </c>
      <c r="P33" s="162">
        <f ca="1">SUMIF(w!$V$3:$V$113,$M33,w!Y$3:Y$113)</f>
        <v>9</v>
      </c>
      <c r="Q33" s="162">
        <f>SUMIF(w!$V$3:$V$113,$M33,w!Z$3:Z$113)</f>
        <v>3</v>
      </c>
      <c r="R33" s="177" t="str">
        <f>IF(E33=1,VLOOKUP(A33,rg!$A$4:'rg'!$E$960,2,FALSE),"")</f>
        <v/>
      </c>
      <c r="S33" s="162" t="str">
        <f>IF($R33&lt;&gt;"",( VLOOKUP($R33,g!$A$2:'g'!$E$989,2,FALSE))," ")</f>
        <v xml:space="preserve"> </v>
      </c>
      <c r="T33" s="162" t="str">
        <f>IF($R33&lt;&gt;"",( VLOOKUP($R33,g!$A$2:'g'!$E$989,3,FALSE))," ")</f>
        <v xml:space="preserve"> </v>
      </c>
      <c r="U33" s="168" t="str">
        <f>IF($R33&lt;&gt;"",( VLOOKUP($R33,g!$A$2:'g'!$E$989,4,FALSE))," ")</f>
        <v xml:space="preserve"> </v>
      </c>
      <c r="V33" s="162" t="str">
        <f>IF($R33&lt;&gt;"",( VLOOKUP($R33,g!$A$2:'g'!$E$989,5,FALSE))," ")</f>
        <v xml:space="preserve"> </v>
      </c>
      <c r="W33" s="10">
        <f t="shared" si="2"/>
        <v>0</v>
      </c>
      <c r="X33" s="10">
        <f t="shared" si="3"/>
        <v>0</v>
      </c>
      <c r="Y33" s="10">
        <f t="shared" si="4"/>
        <v>0</v>
      </c>
      <c r="Z33" s="167" t="str">
        <f t="shared" si="5"/>
        <v>AL ENS37</v>
      </c>
      <c r="AA33" s="167">
        <f>VLOOKUP(A33,'r'!$A$4:'r'!$S$5080,18,FALSE)</f>
        <v>0</v>
      </c>
    </row>
    <row r="34" spans="1:27" x14ac:dyDescent="0.2">
      <c r="A34" s="169" t="s">
        <v>404</v>
      </c>
      <c r="B34" s="169" t="s">
        <v>41</v>
      </c>
      <c r="C34" s="169" t="s">
        <v>756</v>
      </c>
      <c r="D34" s="169">
        <v>38</v>
      </c>
      <c r="E34" s="176"/>
      <c r="F34" s="161">
        <v>1</v>
      </c>
      <c r="G34" s="162">
        <f t="shared" si="0"/>
        <v>0</v>
      </c>
      <c r="H34" s="162">
        <f>SUMIF('r'!$A$4:'r'!$A$529,$A34,'r'!$C$4:'r'!$C$529)</f>
        <v>2</v>
      </c>
      <c r="I34" s="162">
        <f>SUMIF('r'!$A$4:'r'!$A$529,A34,'r'!$D$4:'r'!$D$529)</f>
        <v>11</v>
      </c>
      <c r="J34" s="162">
        <f t="shared" si="1"/>
        <v>9</v>
      </c>
      <c r="L34" s="166">
        <f>IF(E34&lt;2,(VLOOKUP(A34,'r'!$A$4:'r'!$B$5080,2,FALSE)),"")</f>
        <v>43134</v>
      </c>
      <c r="M34" s="167" t="str">
        <f>VLOOKUP(A34,'r'!$A$4:'r'!$G$5080,7,FALSE)</f>
        <v>edmonton green</v>
      </c>
      <c r="N34" s="162">
        <f ca="1">SUMIF(w!$V$3:$V$113,$M34,w!W$3:W$113)</f>
        <v>7</v>
      </c>
      <c r="O34" s="162">
        <f ca="1">SUMIF(w!$V$3:$V$113,$M34,w!X$3:X$113)</f>
        <v>16</v>
      </c>
      <c r="P34" s="162">
        <f ca="1">SUMIF(w!$V$3:$V$113,$M34,w!Y$3:Y$113)</f>
        <v>9</v>
      </c>
      <c r="Q34" s="162">
        <f>SUMIF(w!$V$3:$V$113,$M34,w!Z$3:Z$113)</f>
        <v>3</v>
      </c>
      <c r="R34" s="177" t="str">
        <f>IF(E34=1,VLOOKUP(A34,rg!$A$4:'rg'!$E$960,2,FALSE),"")</f>
        <v/>
      </c>
      <c r="S34" s="162" t="str">
        <f>IF($R34&lt;&gt;"",( VLOOKUP($R34,g!$A$2:'g'!$E$989,2,FALSE))," ")</f>
        <v xml:space="preserve"> </v>
      </c>
      <c r="T34" s="162" t="str">
        <f>IF($R34&lt;&gt;"",( VLOOKUP($R34,g!$A$2:'g'!$E$989,3,FALSE))," ")</f>
        <v xml:space="preserve"> </v>
      </c>
      <c r="U34" s="168" t="str">
        <f>IF($R34&lt;&gt;"",( VLOOKUP($R34,g!$A$2:'g'!$E$989,4,FALSE))," ")</f>
        <v xml:space="preserve"> </v>
      </c>
      <c r="V34" s="162" t="str">
        <f>IF($R34&lt;&gt;"",( VLOOKUP($R34,g!$A$2:'g'!$E$989,5,FALSE))," ")</f>
        <v xml:space="preserve"> </v>
      </c>
      <c r="W34" s="10">
        <f t="shared" si="2"/>
        <v>0</v>
      </c>
      <c r="X34" s="10">
        <f t="shared" si="3"/>
        <v>0</v>
      </c>
      <c r="Y34" s="10">
        <f t="shared" si="4"/>
        <v>0</v>
      </c>
      <c r="Z34" s="167" t="str">
        <f t="shared" si="5"/>
        <v>AL ENS38</v>
      </c>
      <c r="AA34" s="167">
        <f>VLOOKUP(A34,'r'!$A$4:'r'!$S$5080,18,FALSE)</f>
        <v>0</v>
      </c>
    </row>
    <row r="35" spans="1:27" x14ac:dyDescent="0.2">
      <c r="A35" s="169" t="s">
        <v>404</v>
      </c>
      <c r="B35" s="169" t="s">
        <v>41</v>
      </c>
      <c r="C35" s="169" t="s">
        <v>756</v>
      </c>
      <c r="D35" s="169">
        <v>39</v>
      </c>
      <c r="E35" s="176"/>
      <c r="F35" s="161">
        <v>1</v>
      </c>
      <c r="G35" s="162">
        <f t="shared" si="0"/>
        <v>0</v>
      </c>
      <c r="H35" s="162">
        <f>SUMIF('r'!$A$4:'r'!$A$529,$A35,'r'!$C$4:'r'!$C$529)</f>
        <v>2</v>
      </c>
      <c r="I35" s="162">
        <f>SUMIF('r'!$A$4:'r'!$A$529,A35,'r'!$D$4:'r'!$D$529)</f>
        <v>11</v>
      </c>
      <c r="J35" s="162">
        <f t="shared" si="1"/>
        <v>9</v>
      </c>
      <c r="L35" s="166">
        <f>IF(E35&lt;2,(VLOOKUP(A35,'r'!$A$4:'r'!$B$5080,2,FALSE)),"")</f>
        <v>43134</v>
      </c>
      <c r="M35" s="167" t="str">
        <f>VLOOKUP(A35,'r'!$A$4:'r'!$G$5080,7,FALSE)</f>
        <v>edmonton green</v>
      </c>
      <c r="N35" s="162">
        <f ca="1">SUMIF(w!$V$3:$V$113,$M35,w!W$3:W$113)</f>
        <v>7</v>
      </c>
      <c r="O35" s="162">
        <f ca="1">SUMIF(w!$V$3:$V$113,$M35,w!X$3:X$113)</f>
        <v>16</v>
      </c>
      <c r="P35" s="162">
        <f ca="1">SUMIF(w!$V$3:$V$113,$M35,w!Y$3:Y$113)</f>
        <v>9</v>
      </c>
      <c r="Q35" s="162">
        <f>SUMIF(w!$V$3:$V$113,$M35,w!Z$3:Z$113)</f>
        <v>3</v>
      </c>
      <c r="R35" s="177" t="str">
        <f>IF(E35=1,VLOOKUP(A35,rg!$A$4:'rg'!$E$960,2,FALSE),"")</f>
        <v/>
      </c>
      <c r="S35" s="162" t="str">
        <f>IF($R35&lt;&gt;"",( VLOOKUP($R35,g!$A$2:'g'!$E$989,2,FALSE))," ")</f>
        <v xml:space="preserve"> </v>
      </c>
      <c r="T35" s="162" t="str">
        <f>IF($R35&lt;&gt;"",( VLOOKUP($R35,g!$A$2:'g'!$E$989,3,FALSE))," ")</f>
        <v xml:space="preserve"> </v>
      </c>
      <c r="U35" s="168" t="str">
        <f>IF($R35&lt;&gt;"",( VLOOKUP($R35,g!$A$2:'g'!$E$989,4,FALSE))," ")</f>
        <v xml:space="preserve"> </v>
      </c>
      <c r="V35" s="162" t="str">
        <f>IF($R35&lt;&gt;"",( VLOOKUP($R35,g!$A$2:'g'!$E$989,5,FALSE))," ")</f>
        <v xml:space="preserve"> </v>
      </c>
      <c r="W35" s="10">
        <f t="shared" si="2"/>
        <v>0</v>
      </c>
      <c r="X35" s="10">
        <f t="shared" si="3"/>
        <v>0</v>
      </c>
      <c r="Y35" s="10">
        <f t="shared" si="4"/>
        <v>0</v>
      </c>
      <c r="Z35" s="167" t="str">
        <f t="shared" si="5"/>
        <v>AL ENS39</v>
      </c>
      <c r="AA35" s="167">
        <f>VLOOKUP(A35,'r'!$A$4:'r'!$S$5080,18,FALSE)</f>
        <v>0</v>
      </c>
    </row>
    <row r="36" spans="1:27" x14ac:dyDescent="0.2">
      <c r="A36" s="169" t="s">
        <v>610</v>
      </c>
      <c r="B36" s="169" t="s">
        <v>41</v>
      </c>
      <c r="C36" s="169" t="s">
        <v>496</v>
      </c>
      <c r="D36" s="177">
        <v>25</v>
      </c>
      <c r="E36" s="176">
        <v>1</v>
      </c>
      <c r="F36" s="161">
        <v>1</v>
      </c>
      <c r="G36" s="162">
        <f t="shared" si="0"/>
        <v>0</v>
      </c>
      <c r="H36" s="162">
        <f>SUMIF('r'!$A$4:'r'!$A$529,$A36,'r'!$C$4:'r'!$C$529)</f>
        <v>2</v>
      </c>
      <c r="I36" s="162">
        <f>SUMIF('r'!$A$4:'r'!$A$529,A36,'r'!$D$4:'r'!$D$529)</f>
        <v>2</v>
      </c>
      <c r="J36" s="162">
        <f t="shared" si="1"/>
        <v>0</v>
      </c>
      <c r="K36" s="165">
        <v>4033</v>
      </c>
      <c r="L36" s="166">
        <f>IF(E36&lt;2,(VLOOKUP(A36,'r'!$A$4:'r'!$B$5080,2,FALSE)),"")</f>
        <v>0</v>
      </c>
      <c r="M36" s="167" t="str">
        <f>VLOOKUP(A36,'r'!$A$4:'r'!$G$5080,7,FALSE)</f>
        <v>erith</v>
      </c>
      <c r="N36" s="162">
        <f ca="1">SUMIF(w!$V$3:$V$113,$M36,w!W$3:W$113)</f>
        <v>3</v>
      </c>
      <c r="O36" s="162">
        <f ca="1">SUMIF(w!$V$3:$V$113,$M36,w!X$3:X$113)</f>
        <v>3</v>
      </c>
      <c r="P36" s="162">
        <f ca="1">SUMIF(w!$V$3:$V$113,$M36,w!Y$3:Y$113)</f>
        <v>0</v>
      </c>
      <c r="Q36" s="162">
        <f>SUMIF(w!$V$3:$V$113,$M36,w!Z$3:Z$113)</f>
        <v>2</v>
      </c>
      <c r="R36" s="177" t="str">
        <f>IF(E36=1,VLOOKUP(A36,rg!$A$4:'rg'!$E$960,2,FALSE),"")</f>
        <v>DT</v>
      </c>
      <c r="S36" s="162" t="str">
        <f>IF($R36&lt;&gt;"",( VLOOKUP($R36,g!$A$2:'g'!$E$989,2,FALSE))," ")</f>
        <v>Dartford</v>
      </c>
      <c r="T36" s="162">
        <f>IF($R36&lt;&gt;"",( VLOOKUP($R36,g!$A$2:'g'!$E$989,3,FALSE))," ")</f>
        <v>6</v>
      </c>
      <c r="U36" s="168" t="str">
        <f>IF($R36&lt;&gt;"",( VLOOKUP($R36,g!$A$2:'g'!$E$989,4,FALSE))," ")</f>
        <v>AL</v>
      </c>
      <c r="V36" s="162" t="str">
        <f>IF($R36&lt;&gt;"",( VLOOKUP($R36,g!$A$2:'g'!$E$989,5,FALSE))," ")</f>
        <v>ARRIVA LONDON</v>
      </c>
      <c r="W36" s="10">
        <f t="shared" si="2"/>
        <v>0</v>
      </c>
      <c r="X36" s="10">
        <f t="shared" si="3"/>
        <v>0</v>
      </c>
      <c r="Y36" s="10">
        <f t="shared" si="4"/>
        <v>0</v>
      </c>
      <c r="Z36" s="167" t="str">
        <f t="shared" si="5"/>
        <v>AL ENX25</v>
      </c>
      <c r="AA36" s="167">
        <f>VLOOKUP(A36,'r'!$A$4:'r'!$S$5080,18,FALSE)</f>
        <v>0</v>
      </c>
    </row>
    <row r="37" spans="1:27" x14ac:dyDescent="0.2">
      <c r="A37" s="169" t="s">
        <v>610</v>
      </c>
      <c r="B37" s="169" t="s">
        <v>41</v>
      </c>
      <c r="C37" s="169" t="s">
        <v>496</v>
      </c>
      <c r="D37" s="177">
        <v>26</v>
      </c>
      <c r="E37" s="176">
        <v>1</v>
      </c>
      <c r="F37" s="161">
        <v>1</v>
      </c>
      <c r="G37" s="162">
        <f t="shared" si="0"/>
        <v>0</v>
      </c>
      <c r="H37" s="162">
        <f>SUMIF('r'!$A$4:'r'!$A$529,$A37,'r'!$C$4:'r'!$C$529)</f>
        <v>2</v>
      </c>
      <c r="I37" s="162">
        <f>SUMIF('r'!$A$4:'r'!$A$529,A37,'r'!$D$4:'r'!$D$529)</f>
        <v>2</v>
      </c>
      <c r="J37" s="162">
        <f t="shared" si="1"/>
        <v>0</v>
      </c>
      <c r="K37" s="165">
        <v>4034</v>
      </c>
      <c r="L37" s="166">
        <f>IF(E37&lt;2,(VLOOKUP(A37,'r'!$A$4:'r'!$B$5080,2,FALSE)),"")</f>
        <v>0</v>
      </c>
      <c r="M37" s="167" t="str">
        <f>VLOOKUP(A37,'r'!$A$4:'r'!$G$5080,7,FALSE)</f>
        <v>erith</v>
      </c>
      <c r="N37" s="162">
        <f ca="1">SUMIF(w!$V$3:$V$113,$M37,w!W$3:W$113)</f>
        <v>3</v>
      </c>
      <c r="O37" s="162">
        <f ca="1">SUMIF(w!$V$3:$V$113,$M37,w!X$3:X$113)</f>
        <v>3</v>
      </c>
      <c r="P37" s="162">
        <f ca="1">SUMIF(w!$V$3:$V$113,$M37,w!Y$3:Y$113)</f>
        <v>0</v>
      </c>
      <c r="Q37" s="162">
        <f>SUMIF(w!$V$3:$V$113,$M37,w!Z$3:Z$113)</f>
        <v>2</v>
      </c>
      <c r="R37" s="177" t="str">
        <f>IF(E37=1,VLOOKUP(A37,rg!$A$4:'rg'!$E$960,2,FALSE),"")</f>
        <v>DT</v>
      </c>
      <c r="S37" s="162" t="str">
        <f>IF($R37&lt;&gt;"",( VLOOKUP($R37,g!$A$2:'g'!$E$989,2,FALSE))," ")</f>
        <v>Dartford</v>
      </c>
      <c r="T37" s="162">
        <f>IF($R37&lt;&gt;"",( VLOOKUP($R37,g!$A$2:'g'!$E$989,3,FALSE))," ")</f>
        <v>6</v>
      </c>
      <c r="U37" s="168" t="str">
        <f>IF($R37&lt;&gt;"",( VLOOKUP($R37,g!$A$2:'g'!$E$989,4,FALSE))," ")</f>
        <v>AL</v>
      </c>
      <c r="V37" s="162" t="str">
        <f>IF($R37&lt;&gt;"",( VLOOKUP($R37,g!$A$2:'g'!$E$989,5,FALSE))," ")</f>
        <v>ARRIVA LONDON</v>
      </c>
      <c r="W37" s="10">
        <f t="shared" si="2"/>
        <v>0</v>
      </c>
      <c r="X37" s="10">
        <f t="shared" si="3"/>
        <v>0</v>
      </c>
      <c r="Y37" s="10">
        <f t="shared" si="4"/>
        <v>0</v>
      </c>
      <c r="Z37" s="167" t="str">
        <f t="shared" si="5"/>
        <v>AL ENX26</v>
      </c>
      <c r="AA37" s="167">
        <f>VLOOKUP(A37,'r'!$A$4:'r'!$S$5080,18,FALSE)</f>
        <v>0</v>
      </c>
    </row>
    <row r="38" spans="1:27" x14ac:dyDescent="0.2">
      <c r="A38" s="169">
        <v>289</v>
      </c>
      <c r="B38" s="169" t="s">
        <v>41</v>
      </c>
      <c r="C38" s="169" t="s">
        <v>496</v>
      </c>
      <c r="D38" s="169">
        <v>31</v>
      </c>
      <c r="E38" s="176"/>
      <c r="F38" s="161">
        <v>1</v>
      </c>
      <c r="G38" s="162">
        <f t="shared" si="0"/>
        <v>0</v>
      </c>
      <c r="H38" s="162">
        <f>SUMIF('r'!$A$4:'r'!$A$529,$A38,'r'!$C$4:'r'!$C$529)</f>
        <v>0</v>
      </c>
      <c r="I38" s="162">
        <f>SUMIF('r'!$A$4:'r'!$A$529,A38,'r'!$D$4:'r'!$D$529)</f>
        <v>2</v>
      </c>
      <c r="J38" s="162">
        <f t="shared" si="1"/>
        <v>2</v>
      </c>
      <c r="L38" s="166">
        <f>IF(E38&lt;2,(VLOOKUP(A38,'r'!$A$4:'r'!$B$5080,2,FALSE)),"")</f>
        <v>42980</v>
      </c>
      <c r="M38" s="167" t="str">
        <f>VLOOKUP(A38,'r'!$A$4:'r'!$G$5080,7,FALSE)</f>
        <v>thornton heath</v>
      </c>
      <c r="N38" s="162">
        <f ca="1">SUMIF(w!$V$3:$V$113,$M38,w!W$3:W$113)</f>
        <v>12</v>
      </c>
      <c r="O38" s="162">
        <f ca="1">SUMIF(w!$V$3:$V$113,$M38,w!X$3:X$113)</f>
        <v>47</v>
      </c>
      <c r="P38" s="162">
        <f ca="1">SUMIF(w!$V$3:$V$113,$M38,w!Y$3:Y$113)</f>
        <v>35</v>
      </c>
      <c r="Q38" s="162">
        <f>SUMIF(w!$V$3:$V$113,$M38,w!Z$3:Z$113)</f>
        <v>12</v>
      </c>
      <c r="R38" s="177" t="str">
        <f>IF(E38=1,VLOOKUP(A38,rg!$A$4:'rg'!$E$960,2,FALSE),"")</f>
        <v/>
      </c>
      <c r="S38" s="162" t="str">
        <f>IF($R38&lt;&gt;"",( VLOOKUP($R38,g!$A$2:'g'!$E$989,2,FALSE))," ")</f>
        <v xml:space="preserve"> </v>
      </c>
      <c r="T38" s="162" t="str">
        <f>IF($R38&lt;&gt;"",( VLOOKUP($R38,g!$A$2:'g'!$E$989,3,FALSE))," ")</f>
        <v xml:space="preserve"> </v>
      </c>
      <c r="U38" s="168" t="str">
        <f>IF($R38&lt;&gt;"",( VLOOKUP($R38,g!$A$2:'g'!$E$989,4,FALSE))," ")</f>
        <v xml:space="preserve"> </v>
      </c>
      <c r="V38" s="162" t="str">
        <f>IF($R38&lt;&gt;"",( VLOOKUP($R38,g!$A$2:'g'!$E$989,5,FALSE))," ")</f>
        <v xml:space="preserve"> </v>
      </c>
      <c r="W38" s="10">
        <f t="shared" si="2"/>
        <v>0</v>
      </c>
      <c r="X38" s="10">
        <f t="shared" si="3"/>
        <v>0</v>
      </c>
      <c r="Y38" s="10">
        <f t="shared" si="4"/>
        <v>0</v>
      </c>
      <c r="Z38" s="167" t="str">
        <f t="shared" si="5"/>
        <v>AL ENX31</v>
      </c>
      <c r="AA38" s="167">
        <f>VLOOKUP(A38,'r'!$A$4:'r'!$S$5080,18,FALSE)</f>
        <v>0</v>
      </c>
    </row>
    <row r="39" spans="1:27" x14ac:dyDescent="0.2">
      <c r="A39" s="169">
        <v>289</v>
      </c>
      <c r="B39" s="169" t="s">
        <v>41</v>
      </c>
      <c r="C39" s="169" t="s">
        <v>496</v>
      </c>
      <c r="D39" s="169">
        <v>32</v>
      </c>
      <c r="E39" s="176"/>
      <c r="F39" s="161">
        <v>1</v>
      </c>
      <c r="G39" s="162">
        <f t="shared" si="0"/>
        <v>0</v>
      </c>
      <c r="H39" s="162">
        <f>SUMIF('r'!$A$4:'r'!$A$529,$A39,'r'!$C$4:'r'!$C$529)</f>
        <v>0</v>
      </c>
      <c r="I39" s="162">
        <f>SUMIF('r'!$A$4:'r'!$A$529,A39,'r'!$D$4:'r'!$D$529)</f>
        <v>2</v>
      </c>
      <c r="J39" s="162">
        <f t="shared" si="1"/>
        <v>2</v>
      </c>
      <c r="L39" s="166">
        <f>IF(E39&lt;2,(VLOOKUP(A39,'r'!$A$4:'r'!$B$5080,2,FALSE)),"")</f>
        <v>42980</v>
      </c>
      <c r="M39" s="167" t="str">
        <f>VLOOKUP(A39,'r'!$A$4:'r'!$G$5080,7,FALSE)</f>
        <v>thornton heath</v>
      </c>
      <c r="N39" s="162">
        <f ca="1">SUMIF(w!$V$3:$V$113,$M39,w!W$3:W$113)</f>
        <v>12</v>
      </c>
      <c r="O39" s="162">
        <f ca="1">SUMIF(w!$V$3:$V$113,$M39,w!X$3:X$113)</f>
        <v>47</v>
      </c>
      <c r="P39" s="162">
        <f ca="1">SUMIF(w!$V$3:$V$113,$M39,w!Y$3:Y$113)</f>
        <v>35</v>
      </c>
      <c r="Q39" s="162">
        <f>SUMIF(w!$V$3:$V$113,$M39,w!Z$3:Z$113)</f>
        <v>12</v>
      </c>
      <c r="R39" s="177" t="str">
        <f>IF(E39=1,VLOOKUP(A39,rg!$A$4:'rg'!$E$960,2,FALSE),"")</f>
        <v/>
      </c>
      <c r="S39" s="162" t="str">
        <f>IF($R39&lt;&gt;"",( VLOOKUP($R39,g!$A$2:'g'!$E$989,2,FALSE))," ")</f>
        <v xml:space="preserve"> </v>
      </c>
      <c r="T39" s="162" t="str">
        <f>IF($R39&lt;&gt;"",( VLOOKUP($R39,g!$A$2:'g'!$E$989,3,FALSE))," ")</f>
        <v xml:space="preserve"> </v>
      </c>
      <c r="U39" s="168" t="str">
        <f>IF($R39&lt;&gt;"",( VLOOKUP($R39,g!$A$2:'g'!$E$989,4,FALSE))," ")</f>
        <v xml:space="preserve"> </v>
      </c>
      <c r="V39" s="162" t="str">
        <f>IF($R39&lt;&gt;"",( VLOOKUP($R39,g!$A$2:'g'!$E$989,5,FALSE))," ")</f>
        <v xml:space="preserve"> </v>
      </c>
      <c r="W39" s="10">
        <f t="shared" si="2"/>
        <v>0</v>
      </c>
      <c r="X39" s="10">
        <f t="shared" si="3"/>
        <v>0</v>
      </c>
      <c r="Y39" s="10">
        <f t="shared" si="4"/>
        <v>0</v>
      </c>
      <c r="Z39" s="167" t="str">
        <f t="shared" si="5"/>
        <v>AL ENX32</v>
      </c>
      <c r="AA39" s="167">
        <f>VLOOKUP(A39,'r'!$A$4:'r'!$S$5080,18,FALSE)</f>
        <v>0</v>
      </c>
    </row>
    <row r="40" spans="1:27" x14ac:dyDescent="0.2">
      <c r="A40" s="169" t="s">
        <v>522</v>
      </c>
      <c r="B40" s="169" t="s">
        <v>41</v>
      </c>
      <c r="C40" s="169" t="s">
        <v>523</v>
      </c>
      <c r="D40" s="169">
        <v>323</v>
      </c>
      <c r="E40" s="176">
        <v>1</v>
      </c>
      <c r="F40" s="161">
        <v>1</v>
      </c>
      <c r="G40" s="162">
        <f t="shared" si="0"/>
        <v>0</v>
      </c>
      <c r="H40" s="162">
        <f>SUMIF('r'!$A$4:'r'!$A$529,$A40,'r'!$C$4:'r'!$C$529)</f>
        <v>1</v>
      </c>
      <c r="I40" s="162">
        <f>SUMIF('r'!$A$4:'r'!$A$529,A40,'r'!$D$4:'r'!$D$529)</f>
        <v>1</v>
      </c>
      <c r="J40" s="162">
        <f t="shared" si="1"/>
        <v>0</v>
      </c>
      <c r="L40" s="166">
        <f>IF(E40&lt;2,(VLOOKUP(A40,'r'!$A$4:'r'!$B$5080,2,FALSE)),"")</f>
        <v>0</v>
      </c>
      <c r="M40" s="167" t="str">
        <f>VLOOKUP(A40,'r'!$A$4:'r'!$G$5080,7,FALSE)</f>
        <v>marble arch</v>
      </c>
      <c r="N40" s="162">
        <f ca="1">SUMIF(w!$V$3:$V$113,$M40,w!W$3:W$113)</f>
        <v>25</v>
      </c>
      <c r="O40" s="162">
        <f ca="1">SUMIF(w!$V$3:$V$113,$M40,w!X$3:X$113)</f>
        <v>35</v>
      </c>
      <c r="P40" s="162">
        <f ca="1">SUMIF(w!$V$3:$V$113,$M40,w!Y$3:Y$113)</f>
        <v>10</v>
      </c>
      <c r="Q40" s="162">
        <f>SUMIF(w!$V$3:$V$113,$M40,w!Z$3:Z$113)</f>
        <v>7</v>
      </c>
      <c r="R40" s="177" t="str">
        <f>IF(E40=1,VLOOKUP(A40,rg!$A$4:'rg'!$E$960,2,FALSE),"")</f>
        <v>N</v>
      </c>
      <c r="S40" s="162" t="str">
        <f>IF($R40&lt;&gt;"",( VLOOKUP($R40,g!$A$2:'g'!$E$989,2,FALSE))," ")</f>
        <v>Norwood</v>
      </c>
      <c r="T40" s="162">
        <f>IF($R40&lt;&gt;"",( VLOOKUP($R40,g!$A$2:'g'!$E$989,3,FALSE))," ")</f>
        <v>4</v>
      </c>
      <c r="U40" s="168" t="str">
        <f>IF($R40&lt;&gt;"",( VLOOKUP($R40,g!$A$2:'g'!$E$989,4,FALSE))," ")</f>
        <v>AL</v>
      </c>
      <c r="V40" s="162" t="str">
        <f>IF($R40&lt;&gt;"",( VLOOKUP($R40,g!$A$2:'g'!$E$989,5,FALSE))," ")</f>
        <v>ARRIVA LONDON</v>
      </c>
      <c r="W40" s="10">
        <f t="shared" si="2"/>
        <v>0</v>
      </c>
      <c r="X40" s="10">
        <f t="shared" si="3"/>
        <v>0</v>
      </c>
      <c r="Y40" s="10">
        <f t="shared" si="4"/>
        <v>0</v>
      </c>
      <c r="Z40" s="167" t="str">
        <f t="shared" si="5"/>
        <v>AL HV323</v>
      </c>
      <c r="AA40" s="167">
        <f>VLOOKUP(A40,'r'!$A$4:'r'!$S$5080,18,FALSE)</f>
        <v>0</v>
      </c>
    </row>
    <row r="41" spans="1:27" x14ac:dyDescent="0.2">
      <c r="A41" s="169" t="s">
        <v>583</v>
      </c>
      <c r="B41" s="169" t="s">
        <v>41</v>
      </c>
      <c r="C41" s="169" t="s">
        <v>523</v>
      </c>
      <c r="D41" s="169">
        <v>324</v>
      </c>
      <c r="E41" s="176">
        <v>1</v>
      </c>
      <c r="F41" s="161">
        <v>1</v>
      </c>
      <c r="G41" s="162">
        <f t="shared" si="0"/>
        <v>0</v>
      </c>
      <c r="H41" s="162">
        <f>SUMIF('r'!$A$4:'r'!$A$529,$A41,'r'!$C$4:'r'!$C$529)</f>
        <v>25</v>
      </c>
      <c r="I41" s="162">
        <f>SUMIF('r'!$A$4:'r'!$A$529,A41,'r'!$D$4:'r'!$D$529)</f>
        <v>27</v>
      </c>
      <c r="J41" s="162">
        <f t="shared" si="1"/>
        <v>2</v>
      </c>
      <c r="L41" s="166">
        <f>IF(E41&lt;2,(VLOOKUP(A41,'r'!$A$4:'r'!$B$5080,2,FALSE)),"")</f>
        <v>43022</v>
      </c>
      <c r="M41" s="167" t="str">
        <f>VLOOKUP(A41,'r'!$A$4:'r'!$G$5080,7,FALSE)</f>
        <v>tottenham</v>
      </c>
      <c r="N41" s="162">
        <f ca="1">SUMIF(w!$V$3:$V$113,$M41,w!W$3:W$113)</f>
        <v>36</v>
      </c>
      <c r="O41" s="162">
        <f ca="1">SUMIF(w!$V$3:$V$113,$M41,w!X$3:X$113)</f>
        <v>55</v>
      </c>
      <c r="P41" s="162">
        <f ca="1">SUMIF(w!$V$3:$V$113,$M41,w!Y$3:Y$113)</f>
        <v>19</v>
      </c>
      <c r="Q41" s="162">
        <f>SUMIF(w!$V$3:$V$113,$M41,w!Z$3:Z$113)</f>
        <v>33</v>
      </c>
      <c r="R41" s="177" t="str">
        <f>IF(E41=1,VLOOKUP(A41,rg!$A$4:'rg'!$E$960,2,FALSE),"")</f>
        <v>AR</v>
      </c>
      <c r="S41" s="162" t="str">
        <f>IF($R41&lt;&gt;"",( VLOOKUP($R41,g!$A$2:'g'!$E$989,2,FALSE))," ")</f>
        <v>Tottenham</v>
      </c>
      <c r="T41" s="162">
        <f>IF($R41&lt;&gt;"",( VLOOKUP($R41,g!$A$2:'g'!$E$989,3,FALSE))," ")</f>
        <v>37</v>
      </c>
      <c r="U41" s="168" t="str">
        <f>IF($R41&lt;&gt;"",( VLOOKUP($R41,g!$A$2:'g'!$E$989,4,FALSE))," ")</f>
        <v>AL</v>
      </c>
      <c r="V41" s="162" t="str">
        <f>IF($R41&lt;&gt;"",( VLOOKUP($R41,g!$A$2:'g'!$E$989,5,FALSE))," ")</f>
        <v>ARRIVA LONDON</v>
      </c>
      <c r="W41" s="10">
        <f t="shared" si="2"/>
        <v>0</v>
      </c>
      <c r="X41" s="10">
        <f t="shared" si="3"/>
        <v>0</v>
      </c>
      <c r="Y41" s="10">
        <f t="shared" si="4"/>
        <v>0</v>
      </c>
      <c r="Z41" s="167" t="str">
        <f t="shared" si="5"/>
        <v>AL HV324</v>
      </c>
      <c r="AA41" s="167">
        <f>VLOOKUP(A41,'r'!$A$4:'r'!$S$5080,18,FALSE)</f>
        <v>0</v>
      </c>
    </row>
    <row r="42" spans="1:27" x14ac:dyDescent="0.2">
      <c r="A42" s="169" t="s">
        <v>583</v>
      </c>
      <c r="B42" s="169" t="s">
        <v>41</v>
      </c>
      <c r="C42" s="169" t="s">
        <v>523</v>
      </c>
      <c r="D42" s="169">
        <v>325</v>
      </c>
      <c r="E42" s="176">
        <v>1</v>
      </c>
      <c r="F42" s="161">
        <v>1</v>
      </c>
      <c r="G42" s="162">
        <f t="shared" si="0"/>
        <v>0</v>
      </c>
      <c r="H42" s="162">
        <f>SUMIF('r'!$A$4:'r'!$A$529,$A42,'r'!$C$4:'r'!$C$529)</f>
        <v>25</v>
      </c>
      <c r="I42" s="162">
        <f>SUMIF('r'!$A$4:'r'!$A$529,A42,'r'!$D$4:'r'!$D$529)</f>
        <v>27</v>
      </c>
      <c r="J42" s="162">
        <f t="shared" si="1"/>
        <v>2</v>
      </c>
      <c r="L42" s="166">
        <f>IF(E42&lt;2,(VLOOKUP(A42,'r'!$A$4:'r'!$B$5080,2,FALSE)),"")</f>
        <v>43022</v>
      </c>
      <c r="M42" s="167" t="str">
        <f>VLOOKUP(A42,'r'!$A$4:'r'!$G$5080,7,FALSE)</f>
        <v>tottenham</v>
      </c>
      <c r="N42" s="162">
        <f ca="1">SUMIF(w!$V$3:$V$113,$M42,w!W$3:W$113)</f>
        <v>36</v>
      </c>
      <c r="O42" s="162">
        <f ca="1">SUMIF(w!$V$3:$V$113,$M42,w!X$3:X$113)</f>
        <v>55</v>
      </c>
      <c r="P42" s="162">
        <f ca="1">SUMIF(w!$V$3:$V$113,$M42,w!Y$3:Y$113)</f>
        <v>19</v>
      </c>
      <c r="Q42" s="162">
        <f>SUMIF(w!$V$3:$V$113,$M42,w!Z$3:Z$113)</f>
        <v>33</v>
      </c>
      <c r="R42" s="177" t="str">
        <f>IF(E42=1,VLOOKUP(A42,rg!$A$4:'rg'!$E$960,2,FALSE),"")</f>
        <v>AR</v>
      </c>
      <c r="S42" s="162" t="str">
        <f>IF($R42&lt;&gt;"",( VLOOKUP($R42,g!$A$2:'g'!$E$989,2,FALSE))," ")</f>
        <v>Tottenham</v>
      </c>
      <c r="T42" s="162">
        <f>IF($R42&lt;&gt;"",( VLOOKUP($R42,g!$A$2:'g'!$E$989,3,FALSE))," ")</f>
        <v>37</v>
      </c>
      <c r="U42" s="168" t="str">
        <f>IF($R42&lt;&gt;"",( VLOOKUP($R42,g!$A$2:'g'!$E$989,4,FALSE))," ")</f>
        <v>AL</v>
      </c>
      <c r="V42" s="162" t="str">
        <f>IF($R42&lt;&gt;"",( VLOOKUP($R42,g!$A$2:'g'!$E$989,5,FALSE))," ")</f>
        <v>ARRIVA LONDON</v>
      </c>
      <c r="W42" s="10">
        <f t="shared" si="2"/>
        <v>0</v>
      </c>
      <c r="X42" s="10">
        <f t="shared" si="3"/>
        <v>0</v>
      </c>
      <c r="Y42" s="10">
        <f t="shared" si="4"/>
        <v>0</v>
      </c>
      <c r="Z42" s="167" t="str">
        <f t="shared" si="5"/>
        <v>AL HV325</v>
      </c>
      <c r="AA42" s="167">
        <f>VLOOKUP(A42,'r'!$A$4:'r'!$S$5080,18,FALSE)</f>
        <v>0</v>
      </c>
    </row>
    <row r="43" spans="1:27" x14ac:dyDescent="0.2">
      <c r="A43" s="169" t="s">
        <v>583</v>
      </c>
      <c r="B43" s="169" t="s">
        <v>41</v>
      </c>
      <c r="C43" s="169" t="s">
        <v>523</v>
      </c>
      <c r="D43" s="169">
        <v>326</v>
      </c>
      <c r="E43" s="176">
        <v>1</v>
      </c>
      <c r="F43" s="161">
        <v>1</v>
      </c>
      <c r="G43" s="162">
        <f t="shared" si="0"/>
        <v>0</v>
      </c>
      <c r="H43" s="162">
        <f>SUMIF('r'!$A$4:'r'!$A$529,$A43,'r'!$C$4:'r'!$C$529)</f>
        <v>25</v>
      </c>
      <c r="I43" s="162">
        <f>SUMIF('r'!$A$4:'r'!$A$529,A43,'r'!$D$4:'r'!$D$529)</f>
        <v>27</v>
      </c>
      <c r="J43" s="162">
        <f t="shared" si="1"/>
        <v>2</v>
      </c>
      <c r="L43" s="166">
        <f>IF(E43&lt;2,(VLOOKUP(A43,'r'!$A$4:'r'!$B$5080,2,FALSE)),"")</f>
        <v>43022</v>
      </c>
      <c r="M43" s="167" t="str">
        <f>VLOOKUP(A43,'r'!$A$4:'r'!$G$5080,7,FALSE)</f>
        <v>tottenham</v>
      </c>
      <c r="N43" s="162">
        <f ca="1">SUMIF(w!$V$3:$V$113,$M43,w!W$3:W$113)</f>
        <v>36</v>
      </c>
      <c r="O43" s="162">
        <f ca="1">SUMIF(w!$V$3:$V$113,$M43,w!X$3:X$113)</f>
        <v>55</v>
      </c>
      <c r="P43" s="162">
        <f ca="1">SUMIF(w!$V$3:$V$113,$M43,w!Y$3:Y$113)</f>
        <v>19</v>
      </c>
      <c r="Q43" s="162">
        <f>SUMIF(w!$V$3:$V$113,$M43,w!Z$3:Z$113)</f>
        <v>33</v>
      </c>
      <c r="R43" s="177" t="str">
        <f>IF(E43=1,VLOOKUP(A43,rg!$A$4:'rg'!$E$960,2,FALSE),"")</f>
        <v>AR</v>
      </c>
      <c r="S43" s="162" t="str">
        <f>IF($R43&lt;&gt;"",( VLOOKUP($R43,g!$A$2:'g'!$E$989,2,FALSE))," ")</f>
        <v>Tottenham</v>
      </c>
      <c r="T43" s="162">
        <f>IF($R43&lt;&gt;"",( VLOOKUP($R43,g!$A$2:'g'!$E$989,3,FALSE))," ")</f>
        <v>37</v>
      </c>
      <c r="U43" s="168" t="str">
        <f>IF($R43&lt;&gt;"",( VLOOKUP($R43,g!$A$2:'g'!$E$989,4,FALSE))," ")</f>
        <v>AL</v>
      </c>
      <c r="V43" s="162" t="str">
        <f>IF($R43&lt;&gt;"",( VLOOKUP($R43,g!$A$2:'g'!$E$989,5,FALSE))," ")</f>
        <v>ARRIVA LONDON</v>
      </c>
      <c r="W43" s="10">
        <f t="shared" si="2"/>
        <v>0</v>
      </c>
      <c r="X43" s="10">
        <f t="shared" si="3"/>
        <v>0</v>
      </c>
      <c r="Y43" s="10">
        <f t="shared" si="4"/>
        <v>0</v>
      </c>
      <c r="Z43" s="167" t="str">
        <f t="shared" si="5"/>
        <v>AL HV326</v>
      </c>
      <c r="AA43" s="167">
        <f>VLOOKUP(A43,'r'!$A$4:'r'!$S$5080,18,FALSE)</f>
        <v>0</v>
      </c>
    </row>
    <row r="44" spans="1:27" x14ac:dyDescent="0.2">
      <c r="A44" s="169" t="s">
        <v>583</v>
      </c>
      <c r="B44" s="169" t="s">
        <v>41</v>
      </c>
      <c r="C44" s="169" t="s">
        <v>523</v>
      </c>
      <c r="D44" s="169">
        <v>327</v>
      </c>
      <c r="E44" s="176">
        <v>1</v>
      </c>
      <c r="F44" s="161">
        <v>1</v>
      </c>
      <c r="G44" s="162">
        <f t="shared" si="0"/>
        <v>0</v>
      </c>
      <c r="H44" s="162">
        <f>SUMIF('r'!$A$4:'r'!$A$529,$A44,'r'!$C$4:'r'!$C$529)</f>
        <v>25</v>
      </c>
      <c r="I44" s="162">
        <f>SUMIF('r'!$A$4:'r'!$A$529,A44,'r'!$D$4:'r'!$D$529)</f>
        <v>27</v>
      </c>
      <c r="J44" s="162">
        <f t="shared" si="1"/>
        <v>2</v>
      </c>
      <c r="L44" s="166">
        <f>IF(E44&lt;2,(VLOOKUP(A44,'r'!$A$4:'r'!$B$5080,2,FALSE)),"")</f>
        <v>43022</v>
      </c>
      <c r="M44" s="167" t="str">
        <f>VLOOKUP(A44,'r'!$A$4:'r'!$G$5080,7,FALSE)</f>
        <v>tottenham</v>
      </c>
      <c r="N44" s="162">
        <f ca="1">SUMIF(w!$V$3:$V$113,$M44,w!W$3:W$113)</f>
        <v>36</v>
      </c>
      <c r="O44" s="162">
        <f ca="1">SUMIF(w!$V$3:$V$113,$M44,w!X$3:X$113)</f>
        <v>55</v>
      </c>
      <c r="P44" s="162">
        <f ca="1">SUMIF(w!$V$3:$V$113,$M44,w!Y$3:Y$113)</f>
        <v>19</v>
      </c>
      <c r="Q44" s="162">
        <f>SUMIF(w!$V$3:$V$113,$M44,w!Z$3:Z$113)</f>
        <v>33</v>
      </c>
      <c r="R44" s="177" t="str">
        <f>IF(E44=1,VLOOKUP(A44,rg!$A$4:'rg'!$E$960,2,FALSE),"")</f>
        <v>AR</v>
      </c>
      <c r="S44" s="162" t="str">
        <f>IF($R44&lt;&gt;"",( VLOOKUP($R44,g!$A$2:'g'!$E$989,2,FALSE))," ")</f>
        <v>Tottenham</v>
      </c>
      <c r="T44" s="162">
        <f>IF($R44&lt;&gt;"",( VLOOKUP($R44,g!$A$2:'g'!$E$989,3,FALSE))," ")</f>
        <v>37</v>
      </c>
      <c r="U44" s="168" t="str">
        <f>IF($R44&lt;&gt;"",( VLOOKUP($R44,g!$A$2:'g'!$E$989,4,FALSE))," ")</f>
        <v>AL</v>
      </c>
      <c r="V44" s="162" t="str">
        <f>IF($R44&lt;&gt;"",( VLOOKUP($R44,g!$A$2:'g'!$E$989,5,FALSE))," ")</f>
        <v>ARRIVA LONDON</v>
      </c>
      <c r="W44" s="10">
        <f t="shared" si="2"/>
        <v>0</v>
      </c>
      <c r="X44" s="10">
        <f t="shared" si="3"/>
        <v>0</v>
      </c>
      <c r="Y44" s="10">
        <f t="shared" si="4"/>
        <v>0</v>
      </c>
      <c r="Z44" s="167" t="str">
        <f t="shared" si="5"/>
        <v>AL HV327</v>
      </c>
      <c r="AA44" s="167">
        <f>VLOOKUP(A44,'r'!$A$4:'r'!$S$5080,18,FALSE)</f>
        <v>0</v>
      </c>
    </row>
    <row r="45" spans="1:27" x14ac:dyDescent="0.2">
      <c r="A45" s="169" t="s">
        <v>583</v>
      </c>
      <c r="B45" s="169" t="s">
        <v>41</v>
      </c>
      <c r="C45" s="169" t="s">
        <v>523</v>
      </c>
      <c r="D45" s="169">
        <v>328</v>
      </c>
      <c r="E45" s="176">
        <v>1</v>
      </c>
      <c r="F45" s="161">
        <v>1</v>
      </c>
      <c r="G45" s="162">
        <f t="shared" si="0"/>
        <v>0</v>
      </c>
      <c r="H45" s="162">
        <f>SUMIF('r'!$A$4:'r'!$A$529,$A45,'r'!$C$4:'r'!$C$529)</f>
        <v>25</v>
      </c>
      <c r="I45" s="162">
        <f>SUMIF('r'!$A$4:'r'!$A$529,A45,'r'!$D$4:'r'!$D$529)</f>
        <v>27</v>
      </c>
      <c r="J45" s="162">
        <f t="shared" si="1"/>
        <v>2</v>
      </c>
      <c r="L45" s="166">
        <f>IF(E45&lt;2,(VLOOKUP(A45,'r'!$A$4:'r'!$B$5080,2,FALSE)),"")</f>
        <v>43022</v>
      </c>
      <c r="M45" s="167" t="str">
        <f>VLOOKUP(A45,'r'!$A$4:'r'!$G$5080,7,FALSE)</f>
        <v>tottenham</v>
      </c>
      <c r="N45" s="162">
        <f ca="1">SUMIF(w!$V$3:$V$113,$M45,w!W$3:W$113)</f>
        <v>36</v>
      </c>
      <c r="O45" s="162">
        <f ca="1">SUMIF(w!$V$3:$V$113,$M45,w!X$3:X$113)</f>
        <v>55</v>
      </c>
      <c r="P45" s="162">
        <f ca="1">SUMIF(w!$V$3:$V$113,$M45,w!Y$3:Y$113)</f>
        <v>19</v>
      </c>
      <c r="Q45" s="162">
        <f>SUMIF(w!$V$3:$V$113,$M45,w!Z$3:Z$113)</f>
        <v>33</v>
      </c>
      <c r="R45" s="177" t="str">
        <f>IF(E45=1,VLOOKUP(A45,rg!$A$4:'rg'!$E$960,2,FALSE),"")</f>
        <v>AR</v>
      </c>
      <c r="S45" s="162" t="str">
        <f>IF($R45&lt;&gt;"",( VLOOKUP($R45,g!$A$2:'g'!$E$989,2,FALSE))," ")</f>
        <v>Tottenham</v>
      </c>
      <c r="T45" s="162">
        <f>IF($R45&lt;&gt;"",( VLOOKUP($R45,g!$A$2:'g'!$E$989,3,FALSE))," ")</f>
        <v>37</v>
      </c>
      <c r="U45" s="168" t="str">
        <f>IF($R45&lt;&gt;"",( VLOOKUP($R45,g!$A$2:'g'!$E$989,4,FALSE))," ")</f>
        <v>AL</v>
      </c>
      <c r="V45" s="162" t="str">
        <f>IF($R45&lt;&gt;"",( VLOOKUP($R45,g!$A$2:'g'!$E$989,5,FALSE))," ")</f>
        <v>ARRIVA LONDON</v>
      </c>
      <c r="W45" s="10">
        <f t="shared" si="2"/>
        <v>0</v>
      </c>
      <c r="X45" s="10">
        <f t="shared" si="3"/>
        <v>0</v>
      </c>
      <c r="Y45" s="10">
        <f t="shared" si="4"/>
        <v>0</v>
      </c>
      <c r="Z45" s="167" t="str">
        <f t="shared" si="5"/>
        <v>AL HV328</v>
      </c>
      <c r="AA45" s="167">
        <f>VLOOKUP(A45,'r'!$A$4:'r'!$S$5080,18,FALSE)</f>
        <v>0</v>
      </c>
    </row>
    <row r="46" spans="1:27" x14ac:dyDescent="0.2">
      <c r="A46" s="169" t="s">
        <v>583</v>
      </c>
      <c r="B46" s="169" t="s">
        <v>41</v>
      </c>
      <c r="C46" s="169" t="s">
        <v>523</v>
      </c>
      <c r="D46" s="169">
        <v>329</v>
      </c>
      <c r="E46" s="176">
        <v>1</v>
      </c>
      <c r="F46" s="161">
        <v>1</v>
      </c>
      <c r="G46" s="162">
        <f t="shared" si="0"/>
        <v>0</v>
      </c>
      <c r="H46" s="162">
        <f>SUMIF('r'!$A$4:'r'!$A$529,$A46,'r'!$C$4:'r'!$C$529)</f>
        <v>25</v>
      </c>
      <c r="I46" s="162">
        <f>SUMIF('r'!$A$4:'r'!$A$529,A46,'r'!$D$4:'r'!$D$529)</f>
        <v>27</v>
      </c>
      <c r="J46" s="162">
        <f t="shared" si="1"/>
        <v>2</v>
      </c>
      <c r="L46" s="166">
        <f>IF(E46&lt;2,(VLOOKUP(A46,'r'!$A$4:'r'!$B$5080,2,FALSE)),"")</f>
        <v>43022</v>
      </c>
      <c r="M46" s="167" t="str">
        <f>VLOOKUP(A46,'r'!$A$4:'r'!$G$5080,7,FALSE)</f>
        <v>tottenham</v>
      </c>
      <c r="N46" s="162">
        <f ca="1">SUMIF(w!$V$3:$V$113,$M46,w!W$3:W$113)</f>
        <v>36</v>
      </c>
      <c r="O46" s="162">
        <f ca="1">SUMIF(w!$V$3:$V$113,$M46,w!X$3:X$113)</f>
        <v>55</v>
      </c>
      <c r="P46" s="162">
        <f ca="1">SUMIF(w!$V$3:$V$113,$M46,w!Y$3:Y$113)</f>
        <v>19</v>
      </c>
      <c r="Q46" s="162">
        <f>SUMIF(w!$V$3:$V$113,$M46,w!Z$3:Z$113)</f>
        <v>33</v>
      </c>
      <c r="R46" s="177" t="str">
        <f>IF(E46=1,VLOOKUP(A46,rg!$A$4:'rg'!$E$960,2,FALSE),"")</f>
        <v>AR</v>
      </c>
      <c r="S46" s="162" t="str">
        <f>IF($R46&lt;&gt;"",( VLOOKUP($R46,g!$A$2:'g'!$E$989,2,FALSE))," ")</f>
        <v>Tottenham</v>
      </c>
      <c r="T46" s="162">
        <f>IF($R46&lt;&gt;"",( VLOOKUP($R46,g!$A$2:'g'!$E$989,3,FALSE))," ")</f>
        <v>37</v>
      </c>
      <c r="U46" s="168" t="str">
        <f>IF($R46&lt;&gt;"",( VLOOKUP($R46,g!$A$2:'g'!$E$989,4,FALSE))," ")</f>
        <v>AL</v>
      </c>
      <c r="V46" s="162" t="str">
        <f>IF($R46&lt;&gt;"",( VLOOKUP($R46,g!$A$2:'g'!$E$989,5,FALSE))," ")</f>
        <v>ARRIVA LONDON</v>
      </c>
      <c r="W46" s="10">
        <f t="shared" si="2"/>
        <v>0</v>
      </c>
      <c r="X46" s="10">
        <f t="shared" si="3"/>
        <v>0</v>
      </c>
      <c r="Y46" s="10">
        <f t="shared" si="4"/>
        <v>0</v>
      </c>
      <c r="Z46" s="167" t="str">
        <f t="shared" si="5"/>
        <v>AL HV329</v>
      </c>
      <c r="AA46" s="167">
        <f>VLOOKUP(A46,'r'!$A$4:'r'!$S$5080,18,FALSE)</f>
        <v>0</v>
      </c>
    </row>
    <row r="47" spans="1:27" x14ac:dyDescent="0.2">
      <c r="A47" s="169" t="s">
        <v>583</v>
      </c>
      <c r="B47" s="169" t="s">
        <v>41</v>
      </c>
      <c r="C47" s="169" t="s">
        <v>523</v>
      </c>
      <c r="D47" s="169">
        <v>330</v>
      </c>
      <c r="E47" s="176">
        <v>1</v>
      </c>
      <c r="F47" s="161">
        <v>1</v>
      </c>
      <c r="G47" s="162">
        <f t="shared" si="0"/>
        <v>0</v>
      </c>
      <c r="H47" s="162">
        <f>SUMIF('r'!$A$4:'r'!$A$529,$A47,'r'!$C$4:'r'!$C$529)</f>
        <v>25</v>
      </c>
      <c r="I47" s="162">
        <f>SUMIF('r'!$A$4:'r'!$A$529,A47,'r'!$D$4:'r'!$D$529)</f>
        <v>27</v>
      </c>
      <c r="J47" s="162">
        <f t="shared" si="1"/>
        <v>2</v>
      </c>
      <c r="L47" s="166">
        <f>IF(E47&lt;2,(VLOOKUP(A47,'r'!$A$4:'r'!$B$5080,2,FALSE)),"")</f>
        <v>43022</v>
      </c>
      <c r="M47" s="167" t="str">
        <f>VLOOKUP(A47,'r'!$A$4:'r'!$G$5080,7,FALSE)</f>
        <v>tottenham</v>
      </c>
      <c r="N47" s="162">
        <f ca="1">SUMIF(w!$V$3:$V$113,$M47,w!W$3:W$113)</f>
        <v>36</v>
      </c>
      <c r="O47" s="162">
        <f ca="1">SUMIF(w!$V$3:$V$113,$M47,w!X$3:X$113)</f>
        <v>55</v>
      </c>
      <c r="P47" s="162">
        <f ca="1">SUMIF(w!$V$3:$V$113,$M47,w!Y$3:Y$113)</f>
        <v>19</v>
      </c>
      <c r="Q47" s="162">
        <f>SUMIF(w!$V$3:$V$113,$M47,w!Z$3:Z$113)</f>
        <v>33</v>
      </c>
      <c r="R47" s="177" t="str">
        <f>IF(E47=1,VLOOKUP(A47,rg!$A$4:'rg'!$E$960,2,FALSE),"")</f>
        <v>AR</v>
      </c>
      <c r="S47" s="162" t="str">
        <f>IF($R47&lt;&gt;"",( VLOOKUP($R47,g!$A$2:'g'!$E$989,2,FALSE))," ")</f>
        <v>Tottenham</v>
      </c>
      <c r="T47" s="162">
        <f>IF($R47&lt;&gt;"",( VLOOKUP($R47,g!$A$2:'g'!$E$989,3,FALSE))," ")</f>
        <v>37</v>
      </c>
      <c r="U47" s="168" t="str">
        <f>IF($R47&lt;&gt;"",( VLOOKUP($R47,g!$A$2:'g'!$E$989,4,FALSE))," ")</f>
        <v>AL</v>
      </c>
      <c r="V47" s="162" t="str">
        <f>IF($R47&lt;&gt;"",( VLOOKUP($R47,g!$A$2:'g'!$E$989,5,FALSE))," ")</f>
        <v>ARRIVA LONDON</v>
      </c>
      <c r="W47" s="10">
        <f t="shared" si="2"/>
        <v>0</v>
      </c>
      <c r="X47" s="10">
        <f t="shared" si="3"/>
        <v>0</v>
      </c>
      <c r="Y47" s="10">
        <f t="shared" si="4"/>
        <v>0</v>
      </c>
      <c r="Z47" s="167" t="str">
        <f t="shared" si="5"/>
        <v>AL HV330</v>
      </c>
      <c r="AA47" s="167">
        <f>VLOOKUP(A47,'r'!$A$4:'r'!$S$5080,18,FALSE)</f>
        <v>0</v>
      </c>
    </row>
    <row r="48" spans="1:27" x14ac:dyDescent="0.2">
      <c r="A48" s="169" t="s">
        <v>583</v>
      </c>
      <c r="B48" s="169" t="s">
        <v>41</v>
      </c>
      <c r="C48" s="169" t="s">
        <v>523</v>
      </c>
      <c r="D48" s="169">
        <v>331</v>
      </c>
      <c r="E48" s="176">
        <v>1</v>
      </c>
      <c r="F48" s="161">
        <v>1</v>
      </c>
      <c r="G48" s="162">
        <f t="shared" si="0"/>
        <v>0</v>
      </c>
      <c r="H48" s="162">
        <f>SUMIF('r'!$A$4:'r'!$A$529,$A48,'r'!$C$4:'r'!$C$529)</f>
        <v>25</v>
      </c>
      <c r="I48" s="162">
        <f>SUMIF('r'!$A$4:'r'!$A$529,A48,'r'!$D$4:'r'!$D$529)</f>
        <v>27</v>
      </c>
      <c r="J48" s="162">
        <f t="shared" si="1"/>
        <v>2</v>
      </c>
      <c r="L48" s="166">
        <f>IF(E48&lt;2,(VLOOKUP(A48,'r'!$A$4:'r'!$B$5080,2,FALSE)),"")</f>
        <v>43022</v>
      </c>
      <c r="M48" s="167" t="str">
        <f>VLOOKUP(A48,'r'!$A$4:'r'!$G$5080,7,FALSE)</f>
        <v>tottenham</v>
      </c>
      <c r="N48" s="162">
        <f ca="1">SUMIF(w!$V$3:$V$113,$M48,w!W$3:W$113)</f>
        <v>36</v>
      </c>
      <c r="O48" s="162">
        <f ca="1">SUMIF(w!$V$3:$V$113,$M48,w!X$3:X$113)</f>
        <v>55</v>
      </c>
      <c r="P48" s="162">
        <f ca="1">SUMIF(w!$V$3:$V$113,$M48,w!Y$3:Y$113)</f>
        <v>19</v>
      </c>
      <c r="Q48" s="162">
        <f>SUMIF(w!$V$3:$V$113,$M48,w!Z$3:Z$113)</f>
        <v>33</v>
      </c>
      <c r="R48" s="177" t="str">
        <f>IF(E48=1,VLOOKUP(A48,rg!$A$4:'rg'!$E$960,2,FALSE),"")</f>
        <v>AR</v>
      </c>
      <c r="S48" s="162" t="str">
        <f>IF($R48&lt;&gt;"",( VLOOKUP($R48,g!$A$2:'g'!$E$989,2,FALSE))," ")</f>
        <v>Tottenham</v>
      </c>
      <c r="T48" s="162">
        <f>IF($R48&lt;&gt;"",( VLOOKUP($R48,g!$A$2:'g'!$E$989,3,FALSE))," ")</f>
        <v>37</v>
      </c>
      <c r="U48" s="168" t="str">
        <f>IF($R48&lt;&gt;"",( VLOOKUP($R48,g!$A$2:'g'!$E$989,4,FALSE))," ")</f>
        <v>AL</v>
      </c>
      <c r="V48" s="162" t="str">
        <f>IF($R48&lt;&gt;"",( VLOOKUP($R48,g!$A$2:'g'!$E$989,5,FALSE))," ")</f>
        <v>ARRIVA LONDON</v>
      </c>
      <c r="W48" s="10">
        <f t="shared" si="2"/>
        <v>0</v>
      </c>
      <c r="X48" s="10">
        <f t="shared" si="3"/>
        <v>0</v>
      </c>
      <c r="Y48" s="10">
        <f t="shared" si="4"/>
        <v>0</v>
      </c>
      <c r="Z48" s="167" t="str">
        <f t="shared" si="5"/>
        <v>AL HV331</v>
      </c>
      <c r="AA48" s="167">
        <f>VLOOKUP(A48,'r'!$A$4:'r'!$S$5080,18,FALSE)</f>
        <v>0</v>
      </c>
    </row>
    <row r="49" spans="1:27" x14ac:dyDescent="0.2">
      <c r="A49" s="169" t="s">
        <v>583</v>
      </c>
      <c r="B49" s="169" t="s">
        <v>41</v>
      </c>
      <c r="C49" s="169" t="s">
        <v>523</v>
      </c>
      <c r="D49" s="169">
        <v>332</v>
      </c>
      <c r="E49" s="176">
        <v>1</v>
      </c>
      <c r="F49" s="161">
        <v>1</v>
      </c>
      <c r="G49" s="162">
        <f t="shared" si="0"/>
        <v>0</v>
      </c>
      <c r="H49" s="162">
        <f>SUMIF('r'!$A$4:'r'!$A$529,$A49,'r'!$C$4:'r'!$C$529)</f>
        <v>25</v>
      </c>
      <c r="I49" s="162">
        <f>SUMIF('r'!$A$4:'r'!$A$529,A49,'r'!$D$4:'r'!$D$529)</f>
        <v>27</v>
      </c>
      <c r="J49" s="162">
        <f t="shared" si="1"/>
        <v>2</v>
      </c>
      <c r="L49" s="166">
        <f>IF(E49&lt;2,(VLOOKUP(A49,'r'!$A$4:'r'!$B$5080,2,FALSE)),"")</f>
        <v>43022</v>
      </c>
      <c r="M49" s="167" t="str">
        <f>VLOOKUP(A49,'r'!$A$4:'r'!$G$5080,7,FALSE)</f>
        <v>tottenham</v>
      </c>
      <c r="N49" s="162">
        <f ca="1">SUMIF(w!$V$3:$V$113,$M49,w!W$3:W$113)</f>
        <v>36</v>
      </c>
      <c r="O49" s="162">
        <f ca="1">SUMIF(w!$V$3:$V$113,$M49,w!X$3:X$113)</f>
        <v>55</v>
      </c>
      <c r="P49" s="162">
        <f ca="1">SUMIF(w!$V$3:$V$113,$M49,w!Y$3:Y$113)</f>
        <v>19</v>
      </c>
      <c r="Q49" s="162">
        <f>SUMIF(w!$V$3:$V$113,$M49,w!Z$3:Z$113)</f>
        <v>33</v>
      </c>
      <c r="R49" s="177" t="str">
        <f>IF(E49=1,VLOOKUP(A49,rg!$A$4:'rg'!$E$960,2,FALSE),"")</f>
        <v>AR</v>
      </c>
      <c r="S49" s="162" t="str">
        <f>IF($R49&lt;&gt;"",( VLOOKUP($R49,g!$A$2:'g'!$E$989,2,FALSE))," ")</f>
        <v>Tottenham</v>
      </c>
      <c r="T49" s="162">
        <f>IF($R49&lt;&gt;"",( VLOOKUP($R49,g!$A$2:'g'!$E$989,3,FALSE))," ")</f>
        <v>37</v>
      </c>
      <c r="U49" s="168" t="str">
        <f>IF($R49&lt;&gt;"",( VLOOKUP($R49,g!$A$2:'g'!$E$989,4,FALSE))," ")</f>
        <v>AL</v>
      </c>
      <c r="V49" s="162" t="str">
        <f>IF($R49&lt;&gt;"",( VLOOKUP($R49,g!$A$2:'g'!$E$989,5,FALSE))," ")</f>
        <v>ARRIVA LONDON</v>
      </c>
      <c r="W49" s="10">
        <f t="shared" si="2"/>
        <v>0</v>
      </c>
      <c r="X49" s="10">
        <f t="shared" si="3"/>
        <v>0</v>
      </c>
      <c r="Y49" s="10">
        <f t="shared" si="4"/>
        <v>0</v>
      </c>
      <c r="Z49" s="167" t="str">
        <f t="shared" si="5"/>
        <v>AL HV332</v>
      </c>
      <c r="AA49" s="167">
        <f>VLOOKUP(A49,'r'!$A$4:'r'!$S$5080,18,FALSE)</f>
        <v>0</v>
      </c>
    </row>
    <row r="50" spans="1:27" x14ac:dyDescent="0.2">
      <c r="A50" s="169" t="s">
        <v>583</v>
      </c>
      <c r="B50" s="169" t="s">
        <v>41</v>
      </c>
      <c r="C50" s="169" t="s">
        <v>523</v>
      </c>
      <c r="D50" s="169">
        <v>333</v>
      </c>
      <c r="E50" s="176">
        <v>1</v>
      </c>
      <c r="F50" s="161">
        <v>1</v>
      </c>
      <c r="G50" s="162">
        <f t="shared" si="0"/>
        <v>0</v>
      </c>
      <c r="H50" s="162">
        <f>SUMIF('r'!$A$4:'r'!$A$529,$A50,'r'!$C$4:'r'!$C$529)</f>
        <v>25</v>
      </c>
      <c r="I50" s="162">
        <f>SUMIF('r'!$A$4:'r'!$A$529,A50,'r'!$D$4:'r'!$D$529)</f>
        <v>27</v>
      </c>
      <c r="J50" s="162">
        <f t="shared" si="1"/>
        <v>2</v>
      </c>
      <c r="L50" s="166">
        <f>IF(E50&lt;2,(VLOOKUP(A50,'r'!$A$4:'r'!$B$5080,2,FALSE)),"")</f>
        <v>43022</v>
      </c>
      <c r="M50" s="167" t="str">
        <f>VLOOKUP(A50,'r'!$A$4:'r'!$G$5080,7,FALSE)</f>
        <v>tottenham</v>
      </c>
      <c r="N50" s="162">
        <f ca="1">SUMIF(w!$V$3:$V$113,$M50,w!W$3:W$113)</f>
        <v>36</v>
      </c>
      <c r="O50" s="162">
        <f ca="1">SUMIF(w!$V$3:$V$113,$M50,w!X$3:X$113)</f>
        <v>55</v>
      </c>
      <c r="P50" s="162">
        <f ca="1">SUMIF(w!$V$3:$V$113,$M50,w!Y$3:Y$113)</f>
        <v>19</v>
      </c>
      <c r="Q50" s="162">
        <f>SUMIF(w!$V$3:$V$113,$M50,w!Z$3:Z$113)</f>
        <v>33</v>
      </c>
      <c r="R50" s="177" t="str">
        <f>IF(E50=1,VLOOKUP(A50,rg!$A$4:'rg'!$E$960,2,FALSE),"")</f>
        <v>AR</v>
      </c>
      <c r="S50" s="162" t="str">
        <f>IF($R50&lt;&gt;"",( VLOOKUP($R50,g!$A$2:'g'!$E$989,2,FALSE))," ")</f>
        <v>Tottenham</v>
      </c>
      <c r="T50" s="162">
        <f>IF($R50&lt;&gt;"",( VLOOKUP($R50,g!$A$2:'g'!$E$989,3,FALSE))," ")</f>
        <v>37</v>
      </c>
      <c r="U50" s="168" t="str">
        <f>IF($R50&lt;&gt;"",( VLOOKUP($R50,g!$A$2:'g'!$E$989,4,FALSE))," ")</f>
        <v>AL</v>
      </c>
      <c r="V50" s="162" t="str">
        <f>IF($R50&lt;&gt;"",( VLOOKUP($R50,g!$A$2:'g'!$E$989,5,FALSE))," ")</f>
        <v>ARRIVA LONDON</v>
      </c>
      <c r="W50" s="10">
        <f t="shared" si="2"/>
        <v>0</v>
      </c>
      <c r="X50" s="10">
        <f t="shared" si="3"/>
        <v>0</v>
      </c>
      <c r="Y50" s="10">
        <f t="shared" si="4"/>
        <v>0</v>
      </c>
      <c r="Z50" s="167" t="str">
        <f t="shared" si="5"/>
        <v>AL HV333</v>
      </c>
      <c r="AA50" s="167">
        <f>VLOOKUP(A50,'r'!$A$4:'r'!$S$5080,18,FALSE)</f>
        <v>0</v>
      </c>
    </row>
    <row r="51" spans="1:27" x14ac:dyDescent="0.2">
      <c r="A51" s="169" t="s">
        <v>583</v>
      </c>
      <c r="B51" s="169" t="s">
        <v>41</v>
      </c>
      <c r="C51" s="169" t="s">
        <v>523</v>
      </c>
      <c r="D51" s="169">
        <v>334</v>
      </c>
      <c r="E51" s="176">
        <v>1</v>
      </c>
      <c r="F51" s="161">
        <v>1</v>
      </c>
      <c r="G51" s="162">
        <f t="shared" si="0"/>
        <v>0</v>
      </c>
      <c r="H51" s="162">
        <f>SUMIF('r'!$A$4:'r'!$A$529,$A51,'r'!$C$4:'r'!$C$529)</f>
        <v>25</v>
      </c>
      <c r="I51" s="162">
        <f>SUMIF('r'!$A$4:'r'!$A$529,A51,'r'!$D$4:'r'!$D$529)</f>
        <v>27</v>
      </c>
      <c r="J51" s="162">
        <f t="shared" si="1"/>
        <v>2</v>
      </c>
      <c r="L51" s="166">
        <f>IF(E51&lt;2,(VLOOKUP(A51,'r'!$A$4:'r'!$B$5080,2,FALSE)),"")</f>
        <v>43022</v>
      </c>
      <c r="M51" s="167" t="str">
        <f>VLOOKUP(A51,'r'!$A$4:'r'!$G$5080,7,FALSE)</f>
        <v>tottenham</v>
      </c>
      <c r="N51" s="162">
        <f ca="1">SUMIF(w!$V$3:$V$113,$M51,w!W$3:W$113)</f>
        <v>36</v>
      </c>
      <c r="O51" s="162">
        <f ca="1">SUMIF(w!$V$3:$V$113,$M51,w!X$3:X$113)</f>
        <v>55</v>
      </c>
      <c r="P51" s="162">
        <f ca="1">SUMIF(w!$V$3:$V$113,$M51,w!Y$3:Y$113)</f>
        <v>19</v>
      </c>
      <c r="Q51" s="162">
        <f>SUMIF(w!$V$3:$V$113,$M51,w!Z$3:Z$113)</f>
        <v>33</v>
      </c>
      <c r="R51" s="177" t="str">
        <f>IF(E51=1,VLOOKUP(A51,rg!$A$4:'rg'!$E$960,2,FALSE),"")</f>
        <v>AR</v>
      </c>
      <c r="S51" s="162" t="str">
        <f>IF($R51&lt;&gt;"",( VLOOKUP($R51,g!$A$2:'g'!$E$989,2,FALSE))," ")</f>
        <v>Tottenham</v>
      </c>
      <c r="T51" s="162">
        <f>IF($R51&lt;&gt;"",( VLOOKUP($R51,g!$A$2:'g'!$E$989,3,FALSE))," ")</f>
        <v>37</v>
      </c>
      <c r="U51" s="168" t="str">
        <f>IF($R51&lt;&gt;"",( VLOOKUP($R51,g!$A$2:'g'!$E$989,4,FALSE))," ")</f>
        <v>AL</v>
      </c>
      <c r="V51" s="162" t="str">
        <f>IF($R51&lt;&gt;"",( VLOOKUP($R51,g!$A$2:'g'!$E$989,5,FALSE))," ")</f>
        <v>ARRIVA LONDON</v>
      </c>
      <c r="W51" s="10">
        <f t="shared" si="2"/>
        <v>0</v>
      </c>
      <c r="X51" s="10">
        <f t="shared" si="3"/>
        <v>0</v>
      </c>
      <c r="Y51" s="10">
        <f t="shared" si="4"/>
        <v>0</v>
      </c>
      <c r="Z51" s="167" t="str">
        <f t="shared" si="5"/>
        <v>AL HV334</v>
      </c>
      <c r="AA51" s="167">
        <f>VLOOKUP(A51,'r'!$A$4:'r'!$S$5080,18,FALSE)</f>
        <v>0</v>
      </c>
    </row>
    <row r="52" spans="1:27" x14ac:dyDescent="0.2">
      <c r="A52" s="169" t="s">
        <v>583</v>
      </c>
      <c r="B52" s="169" t="s">
        <v>41</v>
      </c>
      <c r="C52" s="169" t="s">
        <v>523</v>
      </c>
      <c r="D52" s="169">
        <v>335</v>
      </c>
      <c r="E52" s="176">
        <v>1</v>
      </c>
      <c r="F52" s="161">
        <v>1</v>
      </c>
      <c r="G52" s="162">
        <f t="shared" si="0"/>
        <v>0</v>
      </c>
      <c r="H52" s="162">
        <f>SUMIF('r'!$A$4:'r'!$A$529,$A52,'r'!$C$4:'r'!$C$529)</f>
        <v>25</v>
      </c>
      <c r="I52" s="162">
        <f>SUMIF('r'!$A$4:'r'!$A$529,A52,'r'!$D$4:'r'!$D$529)</f>
        <v>27</v>
      </c>
      <c r="J52" s="162">
        <f t="shared" si="1"/>
        <v>2</v>
      </c>
      <c r="L52" s="166">
        <f>IF(E52&lt;2,(VLOOKUP(A52,'r'!$A$4:'r'!$B$5080,2,FALSE)),"")</f>
        <v>43022</v>
      </c>
      <c r="M52" s="167" t="str">
        <f>VLOOKUP(A52,'r'!$A$4:'r'!$G$5080,7,FALSE)</f>
        <v>tottenham</v>
      </c>
      <c r="N52" s="162">
        <f ca="1">SUMIF(w!$V$3:$V$113,$M52,w!W$3:W$113)</f>
        <v>36</v>
      </c>
      <c r="O52" s="162">
        <f ca="1">SUMIF(w!$V$3:$V$113,$M52,w!X$3:X$113)</f>
        <v>55</v>
      </c>
      <c r="P52" s="162">
        <f ca="1">SUMIF(w!$V$3:$V$113,$M52,w!Y$3:Y$113)</f>
        <v>19</v>
      </c>
      <c r="Q52" s="162">
        <f>SUMIF(w!$V$3:$V$113,$M52,w!Z$3:Z$113)</f>
        <v>33</v>
      </c>
      <c r="R52" s="177" t="str">
        <f>IF(E52=1,VLOOKUP(A52,rg!$A$4:'rg'!$E$960,2,FALSE),"")</f>
        <v>AR</v>
      </c>
      <c r="S52" s="162" t="str">
        <f>IF($R52&lt;&gt;"",( VLOOKUP($R52,g!$A$2:'g'!$E$989,2,FALSE))," ")</f>
        <v>Tottenham</v>
      </c>
      <c r="T52" s="162">
        <f>IF($R52&lt;&gt;"",( VLOOKUP($R52,g!$A$2:'g'!$E$989,3,FALSE))," ")</f>
        <v>37</v>
      </c>
      <c r="U52" s="168" t="str">
        <f>IF($R52&lt;&gt;"",( VLOOKUP($R52,g!$A$2:'g'!$E$989,4,FALSE))," ")</f>
        <v>AL</v>
      </c>
      <c r="V52" s="162" t="str">
        <f>IF($R52&lt;&gt;"",( VLOOKUP($R52,g!$A$2:'g'!$E$989,5,FALSE))," ")</f>
        <v>ARRIVA LONDON</v>
      </c>
      <c r="W52" s="10">
        <f t="shared" si="2"/>
        <v>0</v>
      </c>
      <c r="X52" s="10">
        <f t="shared" si="3"/>
        <v>0</v>
      </c>
      <c r="Y52" s="10">
        <f t="shared" si="4"/>
        <v>0</v>
      </c>
      <c r="Z52" s="167" t="str">
        <f t="shared" si="5"/>
        <v>AL HV335</v>
      </c>
      <c r="AA52" s="167">
        <f>VLOOKUP(A52,'r'!$A$4:'r'!$S$5080,18,FALSE)</f>
        <v>0</v>
      </c>
    </row>
    <row r="53" spans="1:27" x14ac:dyDescent="0.2">
      <c r="A53" s="169" t="s">
        <v>583</v>
      </c>
      <c r="B53" s="169" t="s">
        <v>41</v>
      </c>
      <c r="C53" s="169" t="s">
        <v>523</v>
      </c>
      <c r="D53" s="169">
        <v>336</v>
      </c>
      <c r="E53" s="176">
        <v>1</v>
      </c>
      <c r="F53" s="161">
        <v>1</v>
      </c>
      <c r="G53" s="162">
        <f t="shared" si="0"/>
        <v>0</v>
      </c>
      <c r="H53" s="162">
        <f>SUMIF('r'!$A$4:'r'!$A$529,$A53,'r'!$C$4:'r'!$C$529)</f>
        <v>25</v>
      </c>
      <c r="I53" s="162">
        <f>SUMIF('r'!$A$4:'r'!$A$529,A53,'r'!$D$4:'r'!$D$529)</f>
        <v>27</v>
      </c>
      <c r="J53" s="162">
        <f t="shared" si="1"/>
        <v>2</v>
      </c>
      <c r="L53" s="166">
        <f>IF(E53&lt;2,(VLOOKUP(A53,'r'!$A$4:'r'!$B$5080,2,FALSE)),"")</f>
        <v>43022</v>
      </c>
      <c r="M53" s="167" t="str">
        <f>VLOOKUP(A53,'r'!$A$4:'r'!$G$5080,7,FALSE)</f>
        <v>tottenham</v>
      </c>
      <c r="N53" s="162">
        <f ca="1">SUMIF(w!$V$3:$V$113,$M53,w!W$3:W$113)</f>
        <v>36</v>
      </c>
      <c r="O53" s="162">
        <f ca="1">SUMIF(w!$V$3:$V$113,$M53,w!X$3:X$113)</f>
        <v>55</v>
      </c>
      <c r="P53" s="162">
        <f ca="1">SUMIF(w!$V$3:$V$113,$M53,w!Y$3:Y$113)</f>
        <v>19</v>
      </c>
      <c r="Q53" s="162">
        <f>SUMIF(w!$V$3:$V$113,$M53,w!Z$3:Z$113)</f>
        <v>33</v>
      </c>
      <c r="R53" s="177" t="str">
        <f>IF(E53=1,VLOOKUP(A53,rg!$A$4:'rg'!$E$960,2,FALSE),"")</f>
        <v>AR</v>
      </c>
      <c r="S53" s="162" t="str">
        <f>IF($R53&lt;&gt;"",( VLOOKUP($R53,g!$A$2:'g'!$E$989,2,FALSE))," ")</f>
        <v>Tottenham</v>
      </c>
      <c r="T53" s="162">
        <f>IF($R53&lt;&gt;"",( VLOOKUP($R53,g!$A$2:'g'!$E$989,3,FALSE))," ")</f>
        <v>37</v>
      </c>
      <c r="U53" s="168" t="str">
        <f>IF($R53&lt;&gt;"",( VLOOKUP($R53,g!$A$2:'g'!$E$989,4,FALSE))," ")</f>
        <v>AL</v>
      </c>
      <c r="V53" s="162" t="str">
        <f>IF($R53&lt;&gt;"",( VLOOKUP($R53,g!$A$2:'g'!$E$989,5,FALSE))," ")</f>
        <v>ARRIVA LONDON</v>
      </c>
      <c r="W53" s="10">
        <f t="shared" si="2"/>
        <v>0</v>
      </c>
      <c r="X53" s="10">
        <f t="shared" si="3"/>
        <v>0</v>
      </c>
      <c r="Y53" s="10">
        <f t="shared" si="4"/>
        <v>0</v>
      </c>
      <c r="Z53" s="167" t="str">
        <f t="shared" si="5"/>
        <v>AL HV336</v>
      </c>
      <c r="AA53" s="167">
        <f>VLOOKUP(A53,'r'!$A$4:'r'!$S$5080,18,FALSE)</f>
        <v>0</v>
      </c>
    </row>
    <row r="54" spans="1:27" x14ac:dyDescent="0.2">
      <c r="A54" s="169" t="s">
        <v>583</v>
      </c>
      <c r="B54" s="169" t="s">
        <v>41</v>
      </c>
      <c r="C54" s="169" t="s">
        <v>523</v>
      </c>
      <c r="D54" s="169">
        <v>337</v>
      </c>
      <c r="E54" s="176">
        <v>1</v>
      </c>
      <c r="F54" s="161">
        <v>1</v>
      </c>
      <c r="G54" s="162">
        <f t="shared" si="0"/>
        <v>0</v>
      </c>
      <c r="H54" s="162">
        <f>SUMIF('r'!$A$4:'r'!$A$529,$A54,'r'!$C$4:'r'!$C$529)</f>
        <v>25</v>
      </c>
      <c r="I54" s="162">
        <f>SUMIF('r'!$A$4:'r'!$A$529,A54,'r'!$D$4:'r'!$D$529)</f>
        <v>27</v>
      </c>
      <c r="J54" s="162">
        <f t="shared" si="1"/>
        <v>2</v>
      </c>
      <c r="L54" s="166">
        <f>IF(E54&lt;2,(VLOOKUP(A54,'r'!$A$4:'r'!$B$5080,2,FALSE)),"")</f>
        <v>43022</v>
      </c>
      <c r="M54" s="167" t="str">
        <f>VLOOKUP(A54,'r'!$A$4:'r'!$G$5080,7,FALSE)</f>
        <v>tottenham</v>
      </c>
      <c r="N54" s="162">
        <f ca="1">SUMIF(w!$V$3:$V$113,$M54,w!W$3:W$113)</f>
        <v>36</v>
      </c>
      <c r="O54" s="162">
        <f ca="1">SUMIF(w!$V$3:$V$113,$M54,w!X$3:X$113)</f>
        <v>55</v>
      </c>
      <c r="P54" s="162">
        <f ca="1">SUMIF(w!$V$3:$V$113,$M54,w!Y$3:Y$113)</f>
        <v>19</v>
      </c>
      <c r="Q54" s="162">
        <f>SUMIF(w!$V$3:$V$113,$M54,w!Z$3:Z$113)</f>
        <v>33</v>
      </c>
      <c r="R54" s="177" t="str">
        <f>IF(E54=1,VLOOKUP(A54,rg!$A$4:'rg'!$E$960,2,FALSE),"")</f>
        <v>AR</v>
      </c>
      <c r="S54" s="162" t="str">
        <f>IF($R54&lt;&gt;"",( VLOOKUP($R54,g!$A$2:'g'!$E$989,2,FALSE))," ")</f>
        <v>Tottenham</v>
      </c>
      <c r="T54" s="162">
        <f>IF($R54&lt;&gt;"",( VLOOKUP($R54,g!$A$2:'g'!$E$989,3,FALSE))," ")</f>
        <v>37</v>
      </c>
      <c r="U54" s="168" t="str">
        <f>IF($R54&lt;&gt;"",( VLOOKUP($R54,g!$A$2:'g'!$E$989,4,FALSE))," ")</f>
        <v>AL</v>
      </c>
      <c r="V54" s="162" t="str">
        <f>IF($R54&lt;&gt;"",( VLOOKUP($R54,g!$A$2:'g'!$E$989,5,FALSE))," ")</f>
        <v>ARRIVA LONDON</v>
      </c>
      <c r="W54" s="10">
        <f t="shared" si="2"/>
        <v>0</v>
      </c>
      <c r="X54" s="10">
        <f t="shared" si="3"/>
        <v>0</v>
      </c>
      <c r="Y54" s="10">
        <f t="shared" si="4"/>
        <v>0</v>
      </c>
      <c r="Z54" s="167" t="str">
        <f t="shared" si="5"/>
        <v>AL HV337</v>
      </c>
      <c r="AA54" s="167">
        <f>VLOOKUP(A54,'r'!$A$4:'r'!$S$5080,18,FALSE)</f>
        <v>0</v>
      </c>
    </row>
    <row r="55" spans="1:27" x14ac:dyDescent="0.2">
      <c r="A55" s="169" t="s">
        <v>583</v>
      </c>
      <c r="B55" s="169" t="s">
        <v>41</v>
      </c>
      <c r="C55" s="169" t="s">
        <v>523</v>
      </c>
      <c r="D55" s="169">
        <v>338</v>
      </c>
      <c r="E55" s="176">
        <v>1</v>
      </c>
      <c r="F55" s="161">
        <v>1</v>
      </c>
      <c r="G55" s="162">
        <f t="shared" si="0"/>
        <v>0</v>
      </c>
      <c r="H55" s="162">
        <f>SUMIF('r'!$A$4:'r'!$A$529,$A55,'r'!$C$4:'r'!$C$529)</f>
        <v>25</v>
      </c>
      <c r="I55" s="162">
        <f>SUMIF('r'!$A$4:'r'!$A$529,A55,'r'!$D$4:'r'!$D$529)</f>
        <v>27</v>
      </c>
      <c r="J55" s="162">
        <f t="shared" si="1"/>
        <v>2</v>
      </c>
      <c r="L55" s="166">
        <f>IF(E55&lt;2,(VLOOKUP(A55,'r'!$A$4:'r'!$B$5080,2,FALSE)),"")</f>
        <v>43022</v>
      </c>
      <c r="M55" s="167" t="str">
        <f>VLOOKUP(A55,'r'!$A$4:'r'!$G$5080,7,FALSE)</f>
        <v>tottenham</v>
      </c>
      <c r="N55" s="162">
        <f ca="1">SUMIF(w!$V$3:$V$113,$M55,w!W$3:W$113)</f>
        <v>36</v>
      </c>
      <c r="O55" s="162">
        <f ca="1">SUMIF(w!$V$3:$V$113,$M55,w!X$3:X$113)</f>
        <v>55</v>
      </c>
      <c r="P55" s="162">
        <f ca="1">SUMIF(w!$V$3:$V$113,$M55,w!Y$3:Y$113)</f>
        <v>19</v>
      </c>
      <c r="Q55" s="162">
        <f>SUMIF(w!$V$3:$V$113,$M55,w!Z$3:Z$113)</f>
        <v>33</v>
      </c>
      <c r="R55" s="177" t="str">
        <f>IF(E55=1,VLOOKUP(A55,rg!$A$4:'rg'!$E$960,2,FALSE),"")</f>
        <v>AR</v>
      </c>
      <c r="S55" s="162" t="str">
        <f>IF($R55&lt;&gt;"",( VLOOKUP($R55,g!$A$2:'g'!$E$989,2,FALSE))," ")</f>
        <v>Tottenham</v>
      </c>
      <c r="T55" s="162">
        <f>IF($R55&lt;&gt;"",( VLOOKUP($R55,g!$A$2:'g'!$E$989,3,FALSE))," ")</f>
        <v>37</v>
      </c>
      <c r="U55" s="168" t="str">
        <f>IF($R55&lt;&gt;"",( VLOOKUP($R55,g!$A$2:'g'!$E$989,4,FALSE))," ")</f>
        <v>AL</v>
      </c>
      <c r="V55" s="162" t="str">
        <f>IF($R55&lt;&gt;"",( VLOOKUP($R55,g!$A$2:'g'!$E$989,5,FALSE))," ")</f>
        <v>ARRIVA LONDON</v>
      </c>
      <c r="W55" s="10">
        <f t="shared" si="2"/>
        <v>0</v>
      </c>
      <c r="X55" s="10">
        <f t="shared" si="3"/>
        <v>0</v>
      </c>
      <c r="Y55" s="10">
        <f t="shared" si="4"/>
        <v>0</v>
      </c>
      <c r="Z55" s="167" t="str">
        <f t="shared" si="5"/>
        <v>AL HV338</v>
      </c>
      <c r="AA55" s="167">
        <f>VLOOKUP(A55,'r'!$A$4:'r'!$S$5080,18,FALSE)</f>
        <v>0</v>
      </c>
    </row>
    <row r="56" spans="1:27" x14ac:dyDescent="0.2">
      <c r="A56" s="169" t="s">
        <v>583</v>
      </c>
      <c r="B56" s="169" t="s">
        <v>41</v>
      </c>
      <c r="C56" s="169" t="s">
        <v>523</v>
      </c>
      <c r="D56" s="169">
        <v>339</v>
      </c>
      <c r="E56" s="176">
        <v>1</v>
      </c>
      <c r="F56" s="161">
        <v>1</v>
      </c>
      <c r="G56" s="162">
        <f t="shared" si="0"/>
        <v>0</v>
      </c>
      <c r="H56" s="162">
        <f>SUMIF('r'!$A$4:'r'!$A$529,$A56,'r'!$C$4:'r'!$C$529)</f>
        <v>25</v>
      </c>
      <c r="I56" s="162">
        <f>SUMIF('r'!$A$4:'r'!$A$529,A56,'r'!$D$4:'r'!$D$529)</f>
        <v>27</v>
      </c>
      <c r="J56" s="162">
        <f t="shared" si="1"/>
        <v>2</v>
      </c>
      <c r="L56" s="166">
        <f>IF(E56&lt;2,(VLOOKUP(A56,'r'!$A$4:'r'!$B$5080,2,FALSE)),"")</f>
        <v>43022</v>
      </c>
      <c r="M56" s="167" t="str">
        <f>VLOOKUP(A56,'r'!$A$4:'r'!$G$5080,7,FALSE)</f>
        <v>tottenham</v>
      </c>
      <c r="N56" s="162">
        <f ca="1">SUMIF(w!$V$3:$V$113,$M56,w!W$3:W$113)</f>
        <v>36</v>
      </c>
      <c r="O56" s="162">
        <f ca="1">SUMIF(w!$V$3:$V$113,$M56,w!X$3:X$113)</f>
        <v>55</v>
      </c>
      <c r="P56" s="162">
        <f ca="1">SUMIF(w!$V$3:$V$113,$M56,w!Y$3:Y$113)</f>
        <v>19</v>
      </c>
      <c r="Q56" s="162">
        <f>SUMIF(w!$V$3:$V$113,$M56,w!Z$3:Z$113)</f>
        <v>33</v>
      </c>
      <c r="R56" s="177" t="str">
        <f>IF(E56=1,VLOOKUP(A56,rg!$A$4:'rg'!$E$960,2,FALSE),"")</f>
        <v>AR</v>
      </c>
      <c r="S56" s="162" t="str">
        <f>IF($R56&lt;&gt;"",( VLOOKUP($R56,g!$A$2:'g'!$E$989,2,FALSE))," ")</f>
        <v>Tottenham</v>
      </c>
      <c r="T56" s="162">
        <f>IF($R56&lt;&gt;"",( VLOOKUP($R56,g!$A$2:'g'!$E$989,3,FALSE))," ")</f>
        <v>37</v>
      </c>
      <c r="U56" s="168" t="str">
        <f>IF($R56&lt;&gt;"",( VLOOKUP($R56,g!$A$2:'g'!$E$989,4,FALSE))," ")</f>
        <v>AL</v>
      </c>
      <c r="V56" s="162" t="str">
        <f>IF($R56&lt;&gt;"",( VLOOKUP($R56,g!$A$2:'g'!$E$989,5,FALSE))," ")</f>
        <v>ARRIVA LONDON</v>
      </c>
      <c r="W56" s="10">
        <f t="shared" si="2"/>
        <v>0</v>
      </c>
      <c r="X56" s="10">
        <f t="shared" si="3"/>
        <v>0</v>
      </c>
      <c r="Y56" s="10">
        <f t="shared" si="4"/>
        <v>0</v>
      </c>
      <c r="Z56" s="167" t="str">
        <f t="shared" si="5"/>
        <v>AL HV339</v>
      </c>
      <c r="AA56" s="167">
        <f>VLOOKUP(A56,'r'!$A$4:'r'!$S$5080,18,FALSE)</f>
        <v>0</v>
      </c>
    </row>
    <row r="57" spans="1:27" x14ac:dyDescent="0.2">
      <c r="A57" s="169" t="s">
        <v>583</v>
      </c>
      <c r="B57" s="169" t="s">
        <v>41</v>
      </c>
      <c r="C57" s="169" t="s">
        <v>523</v>
      </c>
      <c r="D57" s="169">
        <v>340</v>
      </c>
      <c r="E57" s="176">
        <v>1</v>
      </c>
      <c r="F57" s="161">
        <v>1</v>
      </c>
      <c r="G57" s="162">
        <f t="shared" si="0"/>
        <v>0</v>
      </c>
      <c r="H57" s="162">
        <f>SUMIF('r'!$A$4:'r'!$A$529,$A57,'r'!$C$4:'r'!$C$529)</f>
        <v>25</v>
      </c>
      <c r="I57" s="162">
        <f>SUMIF('r'!$A$4:'r'!$A$529,A57,'r'!$D$4:'r'!$D$529)</f>
        <v>27</v>
      </c>
      <c r="J57" s="162">
        <f t="shared" si="1"/>
        <v>2</v>
      </c>
      <c r="L57" s="166">
        <f>IF(E57&lt;2,(VLOOKUP(A57,'r'!$A$4:'r'!$B$5080,2,FALSE)),"")</f>
        <v>43022</v>
      </c>
      <c r="M57" s="167" t="str">
        <f>VLOOKUP(A57,'r'!$A$4:'r'!$G$5080,7,FALSE)</f>
        <v>tottenham</v>
      </c>
      <c r="N57" s="162">
        <f ca="1">SUMIF(w!$V$3:$V$113,$M57,w!W$3:W$113)</f>
        <v>36</v>
      </c>
      <c r="O57" s="162">
        <f ca="1">SUMIF(w!$V$3:$V$113,$M57,w!X$3:X$113)</f>
        <v>55</v>
      </c>
      <c r="P57" s="162">
        <f ca="1">SUMIF(w!$V$3:$V$113,$M57,w!Y$3:Y$113)</f>
        <v>19</v>
      </c>
      <c r="Q57" s="162">
        <f>SUMIF(w!$V$3:$V$113,$M57,w!Z$3:Z$113)</f>
        <v>33</v>
      </c>
      <c r="R57" s="177" t="str">
        <f>IF(E57=1,VLOOKUP(A57,rg!$A$4:'rg'!$E$960,2,FALSE),"")</f>
        <v>AR</v>
      </c>
      <c r="S57" s="162" t="str">
        <f>IF($R57&lt;&gt;"",( VLOOKUP($R57,g!$A$2:'g'!$E$989,2,FALSE))," ")</f>
        <v>Tottenham</v>
      </c>
      <c r="T57" s="162">
        <f>IF($R57&lt;&gt;"",( VLOOKUP($R57,g!$A$2:'g'!$E$989,3,FALSE))," ")</f>
        <v>37</v>
      </c>
      <c r="U57" s="168" t="str">
        <f>IF($R57&lt;&gt;"",( VLOOKUP($R57,g!$A$2:'g'!$E$989,4,FALSE))," ")</f>
        <v>AL</v>
      </c>
      <c r="V57" s="162" t="str">
        <f>IF($R57&lt;&gt;"",( VLOOKUP($R57,g!$A$2:'g'!$E$989,5,FALSE))," ")</f>
        <v>ARRIVA LONDON</v>
      </c>
      <c r="W57" s="10">
        <f t="shared" si="2"/>
        <v>0</v>
      </c>
      <c r="X57" s="10">
        <f t="shared" si="3"/>
        <v>0</v>
      </c>
      <c r="Y57" s="10">
        <f t="shared" si="4"/>
        <v>0</v>
      </c>
      <c r="Z57" s="167" t="str">
        <f t="shared" si="5"/>
        <v>AL HV340</v>
      </c>
      <c r="AA57" s="167">
        <f>VLOOKUP(A57,'r'!$A$4:'r'!$S$5080,18,FALSE)</f>
        <v>0</v>
      </c>
    </row>
    <row r="58" spans="1:27" x14ac:dyDescent="0.2">
      <c r="A58" s="186" t="s">
        <v>580</v>
      </c>
      <c r="B58" s="169" t="s">
        <v>41</v>
      </c>
      <c r="C58" s="169" t="s">
        <v>523</v>
      </c>
      <c r="D58" s="169">
        <v>341</v>
      </c>
      <c r="E58" s="176">
        <v>1</v>
      </c>
      <c r="F58" s="161">
        <v>1</v>
      </c>
      <c r="G58" s="162">
        <f t="shared" si="0"/>
        <v>0</v>
      </c>
      <c r="H58" s="162">
        <f>SUMIF('r'!$A$4:'r'!$A$529,$A58,'r'!$C$4:'r'!$C$529)</f>
        <v>7</v>
      </c>
      <c r="I58" s="162">
        <f>SUMIF('r'!$A$4:'r'!$A$529,A58,'r'!$D$4:'r'!$D$529)</f>
        <v>24</v>
      </c>
      <c r="J58" s="162">
        <f t="shared" si="1"/>
        <v>17</v>
      </c>
      <c r="L58" s="166">
        <f>IF(E58&lt;2,(VLOOKUP(A58,'r'!$A$4:'r'!$B$5080,2,FALSE)),"")</f>
        <v>42966</v>
      </c>
      <c r="M58" s="167" t="str">
        <f>VLOOKUP(A58,'r'!$A$4:'r'!$G$5080,7,FALSE)</f>
        <v>tottenham</v>
      </c>
      <c r="N58" s="162">
        <f ca="1">SUMIF(w!$V$3:$V$113,$M58,w!W$3:W$113)</f>
        <v>36</v>
      </c>
      <c r="O58" s="162">
        <f ca="1">SUMIF(w!$V$3:$V$113,$M58,w!X$3:X$113)</f>
        <v>55</v>
      </c>
      <c r="P58" s="162">
        <f ca="1">SUMIF(w!$V$3:$V$113,$M58,w!Y$3:Y$113)</f>
        <v>19</v>
      </c>
      <c r="Q58" s="162">
        <f>SUMIF(w!$V$3:$V$113,$M58,w!Z$3:Z$113)</f>
        <v>33</v>
      </c>
      <c r="R58" s="177" t="str">
        <f>IF(E58=1,VLOOKUP(A58,rg!$A$4:'rg'!$E$960,2,FALSE),"")</f>
        <v>AR</v>
      </c>
      <c r="S58" s="162" t="str">
        <f>IF($R58&lt;&gt;"",( VLOOKUP($R58,g!$A$2:'g'!$E$989,2,FALSE))," ")</f>
        <v>Tottenham</v>
      </c>
      <c r="T58" s="162">
        <f>IF($R58&lt;&gt;"",( VLOOKUP($R58,g!$A$2:'g'!$E$989,3,FALSE))," ")</f>
        <v>37</v>
      </c>
      <c r="U58" s="168" t="str">
        <f>IF($R58&lt;&gt;"",( VLOOKUP($R58,g!$A$2:'g'!$E$989,4,FALSE))," ")</f>
        <v>AL</v>
      </c>
      <c r="V58" s="162" t="str">
        <f>IF($R58&lt;&gt;"",( VLOOKUP($R58,g!$A$2:'g'!$E$989,5,FALSE))," ")</f>
        <v>ARRIVA LONDON</v>
      </c>
      <c r="W58" s="10">
        <f t="shared" si="2"/>
        <v>0</v>
      </c>
      <c r="X58" s="10">
        <f t="shared" si="3"/>
        <v>0</v>
      </c>
      <c r="Y58" s="10">
        <f t="shared" si="4"/>
        <v>0</v>
      </c>
      <c r="Z58" s="167" t="str">
        <f t="shared" si="5"/>
        <v>AL HV341</v>
      </c>
      <c r="AA58" s="167">
        <f>VLOOKUP(A58,'r'!$A$4:'r'!$S$5080,18,FALSE)</f>
        <v>0</v>
      </c>
    </row>
    <row r="59" spans="1:27" x14ac:dyDescent="0.2">
      <c r="A59" s="169" t="s">
        <v>580</v>
      </c>
      <c r="B59" s="169" t="s">
        <v>41</v>
      </c>
      <c r="C59" s="169" t="s">
        <v>523</v>
      </c>
      <c r="D59" s="169">
        <v>342</v>
      </c>
      <c r="E59" s="176">
        <v>1</v>
      </c>
      <c r="F59" s="161">
        <v>1</v>
      </c>
      <c r="G59" s="162">
        <f t="shared" si="0"/>
        <v>0</v>
      </c>
      <c r="H59" s="162">
        <f>SUMIF('r'!$A$4:'r'!$A$529,$A59,'r'!$C$4:'r'!$C$529)</f>
        <v>7</v>
      </c>
      <c r="I59" s="162">
        <f>SUMIF('r'!$A$4:'r'!$A$529,A59,'r'!$D$4:'r'!$D$529)</f>
        <v>24</v>
      </c>
      <c r="J59" s="162">
        <f t="shared" si="1"/>
        <v>17</v>
      </c>
      <c r="L59" s="166">
        <f>IF(E59&lt;2,(VLOOKUP(A59,'r'!$A$4:'r'!$B$5080,2,FALSE)),"")</f>
        <v>42966</v>
      </c>
      <c r="M59" s="167" t="str">
        <f>VLOOKUP(A59,'r'!$A$4:'r'!$G$5080,7,FALSE)</f>
        <v>tottenham</v>
      </c>
      <c r="N59" s="162">
        <f ca="1">SUMIF(w!$V$3:$V$113,$M59,w!W$3:W$113)</f>
        <v>36</v>
      </c>
      <c r="O59" s="162">
        <f ca="1">SUMIF(w!$V$3:$V$113,$M59,w!X$3:X$113)</f>
        <v>55</v>
      </c>
      <c r="P59" s="162">
        <f ca="1">SUMIF(w!$V$3:$V$113,$M59,w!Y$3:Y$113)</f>
        <v>19</v>
      </c>
      <c r="Q59" s="162">
        <f>SUMIF(w!$V$3:$V$113,$M59,w!Z$3:Z$113)</f>
        <v>33</v>
      </c>
      <c r="R59" s="177" t="str">
        <f>IF(E59=1,VLOOKUP(A59,rg!$A$4:'rg'!$E$960,2,FALSE),"")</f>
        <v>AR</v>
      </c>
      <c r="S59" s="162" t="str">
        <f>IF($R59&lt;&gt;"",( VLOOKUP($R59,g!$A$2:'g'!$E$989,2,FALSE))," ")</f>
        <v>Tottenham</v>
      </c>
      <c r="T59" s="162">
        <f>IF($R59&lt;&gt;"",( VLOOKUP($R59,g!$A$2:'g'!$E$989,3,FALSE))," ")</f>
        <v>37</v>
      </c>
      <c r="U59" s="168" t="str">
        <f>IF($R59&lt;&gt;"",( VLOOKUP($R59,g!$A$2:'g'!$E$989,4,FALSE))," ")</f>
        <v>AL</v>
      </c>
      <c r="V59" s="162" t="str">
        <f>IF($R59&lt;&gt;"",( VLOOKUP($R59,g!$A$2:'g'!$E$989,5,FALSE))," ")</f>
        <v>ARRIVA LONDON</v>
      </c>
      <c r="W59" s="10">
        <f t="shared" si="2"/>
        <v>0</v>
      </c>
      <c r="X59" s="10">
        <f t="shared" si="3"/>
        <v>0</v>
      </c>
      <c r="Y59" s="10">
        <f t="shared" si="4"/>
        <v>0</v>
      </c>
      <c r="Z59" s="167" t="str">
        <f t="shared" si="5"/>
        <v>AL HV342</v>
      </c>
      <c r="AA59" s="167">
        <f>VLOOKUP(A59,'r'!$A$4:'r'!$S$5080,18,FALSE)</f>
        <v>0</v>
      </c>
    </row>
    <row r="60" spans="1:27" x14ac:dyDescent="0.2">
      <c r="A60" s="186" t="s">
        <v>32</v>
      </c>
      <c r="B60" s="169" t="s">
        <v>41</v>
      </c>
      <c r="C60" s="169" t="s">
        <v>523</v>
      </c>
      <c r="D60" s="169">
        <v>343</v>
      </c>
      <c r="E60" s="176">
        <v>1</v>
      </c>
      <c r="F60" s="161">
        <v>1</v>
      </c>
      <c r="G60" s="162">
        <f t="shared" si="0"/>
        <v>0</v>
      </c>
      <c r="H60" s="162">
        <f>SUMIF('r'!$A$4:'r'!$A$529,$A60,'r'!$C$4:'r'!$C$529)</f>
        <v>4</v>
      </c>
      <c r="I60" s="162">
        <f>SUMIF('r'!$A$4:'r'!$A$529,A60,'r'!$D$4:'r'!$D$529)</f>
        <v>4</v>
      </c>
      <c r="J60" s="162">
        <f t="shared" si="1"/>
        <v>0</v>
      </c>
      <c r="L60" s="166">
        <f>IF(E60&lt;2,(VLOOKUP(A60,'r'!$A$4:'r'!$B$5080,2,FALSE)),"")</f>
        <v>0</v>
      </c>
      <c r="M60" s="167" t="str">
        <f>VLOOKUP(A60,'r'!$A$4:'r'!$G$5080,7,FALSE)</f>
        <v>clapham junction</v>
      </c>
      <c r="N60" s="162">
        <f ca="1">SUMIF(w!$V$3:$V$113,$M60,w!W$3:W$113)</f>
        <v>9</v>
      </c>
      <c r="O60" s="162">
        <f ca="1">SUMIF(w!$V$3:$V$113,$M60,w!X$3:X$113)</f>
        <v>23</v>
      </c>
      <c r="P60" s="162">
        <f ca="1">SUMIF(w!$V$3:$V$113,$M60,w!Y$3:Y$113)</f>
        <v>14</v>
      </c>
      <c r="Q60" s="162">
        <f>SUMIF(w!$V$3:$V$113,$M60,w!Z$3:Z$113)</f>
        <v>4</v>
      </c>
      <c r="R60" s="177" t="str">
        <f>IF(E60=1,VLOOKUP(A60,rg!$A$4:'rg'!$E$960,2,FALSE),"")</f>
        <v>AR</v>
      </c>
      <c r="S60" s="162" t="str">
        <f>IF($R60&lt;&gt;"",( VLOOKUP($R60,g!$A$2:'g'!$E$989,2,FALSE))," ")</f>
        <v>Tottenham</v>
      </c>
      <c r="T60" s="162">
        <f>IF($R60&lt;&gt;"",( VLOOKUP($R60,g!$A$2:'g'!$E$989,3,FALSE))," ")</f>
        <v>37</v>
      </c>
      <c r="U60" s="168" t="str">
        <f>IF($R60&lt;&gt;"",( VLOOKUP($R60,g!$A$2:'g'!$E$989,4,FALSE))," ")</f>
        <v>AL</v>
      </c>
      <c r="V60" s="162" t="str">
        <f>IF($R60&lt;&gt;"",( VLOOKUP($R60,g!$A$2:'g'!$E$989,5,FALSE))," ")</f>
        <v>ARRIVA LONDON</v>
      </c>
      <c r="W60" s="10">
        <f t="shared" si="2"/>
        <v>0</v>
      </c>
      <c r="X60" s="10">
        <f t="shared" si="3"/>
        <v>0</v>
      </c>
      <c r="Y60" s="10">
        <f t="shared" si="4"/>
        <v>0</v>
      </c>
      <c r="Z60" s="167" t="str">
        <f t="shared" si="5"/>
        <v>AL HV343</v>
      </c>
      <c r="AA60" s="167">
        <f>VLOOKUP(A60,'r'!$A$4:'r'!$S$5080,18,FALSE)</f>
        <v>0</v>
      </c>
    </row>
    <row r="61" spans="1:27" x14ac:dyDescent="0.2">
      <c r="A61" s="169" t="s">
        <v>583</v>
      </c>
      <c r="B61" s="169" t="s">
        <v>41</v>
      </c>
      <c r="C61" s="169" t="s">
        <v>523</v>
      </c>
      <c r="D61" s="169">
        <v>344</v>
      </c>
      <c r="E61" s="176">
        <v>1</v>
      </c>
      <c r="F61" s="161">
        <v>1</v>
      </c>
      <c r="G61" s="162">
        <f t="shared" si="0"/>
        <v>0</v>
      </c>
      <c r="H61" s="162">
        <f>SUMIF('r'!$A$4:'r'!$A$529,$A61,'r'!$C$4:'r'!$C$529)</f>
        <v>25</v>
      </c>
      <c r="I61" s="162">
        <f>SUMIF('r'!$A$4:'r'!$A$529,A61,'r'!$D$4:'r'!$D$529)</f>
        <v>27</v>
      </c>
      <c r="J61" s="162">
        <f t="shared" si="1"/>
        <v>2</v>
      </c>
      <c r="L61" s="166">
        <f>IF(E61&lt;2,(VLOOKUP(A61,'r'!$A$4:'r'!$B$5080,2,FALSE)),"")</f>
        <v>43022</v>
      </c>
      <c r="M61" s="167" t="str">
        <f>VLOOKUP(A61,'r'!$A$4:'r'!$G$5080,7,FALSE)</f>
        <v>tottenham</v>
      </c>
      <c r="N61" s="162">
        <f ca="1">SUMIF(w!$V$3:$V$113,$M61,w!W$3:W$113)</f>
        <v>36</v>
      </c>
      <c r="O61" s="162">
        <f ca="1">SUMIF(w!$V$3:$V$113,$M61,w!X$3:X$113)</f>
        <v>55</v>
      </c>
      <c r="P61" s="162">
        <f ca="1">SUMIF(w!$V$3:$V$113,$M61,w!Y$3:Y$113)</f>
        <v>19</v>
      </c>
      <c r="Q61" s="162">
        <f>SUMIF(w!$V$3:$V$113,$M61,w!Z$3:Z$113)</f>
        <v>33</v>
      </c>
      <c r="R61" s="177" t="str">
        <f>IF(E61=1,VLOOKUP(A61,rg!$A$4:'rg'!$E$960,2,FALSE),"")</f>
        <v>AR</v>
      </c>
      <c r="S61" s="162" t="str">
        <f>IF($R61&lt;&gt;"",( VLOOKUP($R61,g!$A$2:'g'!$E$989,2,FALSE))," ")</f>
        <v>Tottenham</v>
      </c>
      <c r="T61" s="162">
        <f>IF($R61&lt;&gt;"",( VLOOKUP($R61,g!$A$2:'g'!$E$989,3,FALSE))," ")</f>
        <v>37</v>
      </c>
      <c r="U61" s="168" t="str">
        <f>IF($R61&lt;&gt;"",( VLOOKUP($R61,g!$A$2:'g'!$E$989,4,FALSE))," ")</f>
        <v>AL</v>
      </c>
      <c r="V61" s="162" t="str">
        <f>IF($R61&lt;&gt;"",( VLOOKUP($R61,g!$A$2:'g'!$E$989,5,FALSE))," ")</f>
        <v>ARRIVA LONDON</v>
      </c>
      <c r="W61" s="10">
        <f t="shared" si="2"/>
        <v>0</v>
      </c>
      <c r="X61" s="10">
        <f t="shared" si="3"/>
        <v>0</v>
      </c>
      <c r="Y61" s="10">
        <f t="shared" si="4"/>
        <v>0</v>
      </c>
      <c r="Z61" s="167" t="str">
        <f t="shared" si="5"/>
        <v>AL HV344</v>
      </c>
      <c r="AA61" s="167">
        <f>VLOOKUP(A61,'r'!$A$4:'r'!$S$5080,18,FALSE)</f>
        <v>0</v>
      </c>
    </row>
    <row r="62" spans="1:27" x14ac:dyDescent="0.2">
      <c r="A62" s="169" t="s">
        <v>32</v>
      </c>
      <c r="B62" s="169" t="s">
        <v>41</v>
      </c>
      <c r="C62" s="169" t="s">
        <v>523</v>
      </c>
      <c r="D62" s="169">
        <v>345</v>
      </c>
      <c r="E62" s="176">
        <v>1</v>
      </c>
      <c r="F62" s="161">
        <v>1</v>
      </c>
      <c r="G62" s="162">
        <f t="shared" si="0"/>
        <v>0</v>
      </c>
      <c r="H62" s="162">
        <f>SUMIF('r'!$A$4:'r'!$A$529,$A62,'r'!$C$4:'r'!$C$529)</f>
        <v>4</v>
      </c>
      <c r="I62" s="162">
        <f>SUMIF('r'!$A$4:'r'!$A$529,A62,'r'!$D$4:'r'!$D$529)</f>
        <v>4</v>
      </c>
      <c r="J62" s="162">
        <f t="shared" si="1"/>
        <v>0</v>
      </c>
      <c r="L62" s="166">
        <f>IF(E62&lt;2,(VLOOKUP(A62,'r'!$A$4:'r'!$B$5080,2,FALSE)),"")</f>
        <v>0</v>
      </c>
      <c r="M62" s="167" t="str">
        <f>VLOOKUP(A62,'r'!$A$4:'r'!$G$5080,7,FALSE)</f>
        <v>clapham junction</v>
      </c>
      <c r="N62" s="162">
        <f ca="1">SUMIF(w!$V$3:$V$113,$M62,w!W$3:W$113)</f>
        <v>9</v>
      </c>
      <c r="O62" s="162">
        <f ca="1">SUMIF(w!$V$3:$V$113,$M62,w!X$3:X$113)</f>
        <v>23</v>
      </c>
      <c r="P62" s="162">
        <f ca="1">SUMIF(w!$V$3:$V$113,$M62,w!Y$3:Y$113)</f>
        <v>14</v>
      </c>
      <c r="Q62" s="162">
        <f>SUMIF(w!$V$3:$V$113,$M62,w!Z$3:Z$113)</f>
        <v>4</v>
      </c>
      <c r="R62" s="177" t="str">
        <f>IF(E62=1,VLOOKUP(A62,rg!$A$4:'rg'!$E$960,2,FALSE),"")</f>
        <v>AR</v>
      </c>
      <c r="S62" s="162" t="str">
        <f>IF($R62&lt;&gt;"",( VLOOKUP($R62,g!$A$2:'g'!$E$989,2,FALSE))," ")</f>
        <v>Tottenham</v>
      </c>
      <c r="T62" s="162">
        <f>IF($R62&lt;&gt;"",( VLOOKUP($R62,g!$A$2:'g'!$E$989,3,FALSE))," ")</f>
        <v>37</v>
      </c>
      <c r="U62" s="168" t="str">
        <f>IF($R62&lt;&gt;"",( VLOOKUP($R62,g!$A$2:'g'!$E$989,4,FALSE))," ")</f>
        <v>AL</v>
      </c>
      <c r="V62" s="162" t="str">
        <f>IF($R62&lt;&gt;"",( VLOOKUP($R62,g!$A$2:'g'!$E$989,5,FALSE))," ")</f>
        <v>ARRIVA LONDON</v>
      </c>
      <c r="W62" s="10">
        <f t="shared" si="2"/>
        <v>0</v>
      </c>
      <c r="X62" s="10">
        <f t="shared" si="3"/>
        <v>0</v>
      </c>
      <c r="Y62" s="10">
        <f t="shared" si="4"/>
        <v>0</v>
      </c>
      <c r="Z62" s="167" t="str">
        <f t="shared" si="5"/>
        <v>AL HV345</v>
      </c>
      <c r="AA62" s="167">
        <f>VLOOKUP(A62,'r'!$A$4:'r'!$S$5080,18,FALSE)</f>
        <v>0</v>
      </c>
    </row>
    <row r="63" spans="1:27" x14ac:dyDescent="0.2">
      <c r="A63" s="169" t="s">
        <v>583</v>
      </c>
      <c r="B63" s="169" t="s">
        <v>41</v>
      </c>
      <c r="C63" s="169" t="s">
        <v>523</v>
      </c>
      <c r="D63" s="169">
        <v>346</v>
      </c>
      <c r="E63" s="176">
        <v>1</v>
      </c>
      <c r="F63" s="161">
        <v>1</v>
      </c>
      <c r="G63" s="162">
        <f t="shared" si="0"/>
        <v>0</v>
      </c>
      <c r="H63" s="162">
        <f>SUMIF('r'!$A$4:'r'!$A$529,$A63,'r'!$C$4:'r'!$C$529)</f>
        <v>25</v>
      </c>
      <c r="I63" s="162">
        <f>SUMIF('r'!$A$4:'r'!$A$529,A63,'r'!$D$4:'r'!$D$529)</f>
        <v>27</v>
      </c>
      <c r="J63" s="162">
        <f t="shared" si="1"/>
        <v>2</v>
      </c>
      <c r="L63" s="166">
        <f>IF(E63&lt;2,(VLOOKUP(A63,'r'!$A$4:'r'!$B$5080,2,FALSE)),"")</f>
        <v>43022</v>
      </c>
      <c r="M63" s="167" t="str">
        <f>VLOOKUP(A63,'r'!$A$4:'r'!$G$5080,7,FALSE)</f>
        <v>tottenham</v>
      </c>
      <c r="N63" s="162">
        <f ca="1">SUMIF(w!$V$3:$V$113,$M63,w!W$3:W$113)</f>
        <v>36</v>
      </c>
      <c r="O63" s="162">
        <f ca="1">SUMIF(w!$V$3:$V$113,$M63,w!X$3:X$113)</f>
        <v>55</v>
      </c>
      <c r="P63" s="162">
        <f ca="1">SUMIF(w!$V$3:$V$113,$M63,w!Y$3:Y$113)</f>
        <v>19</v>
      </c>
      <c r="Q63" s="162">
        <f>SUMIF(w!$V$3:$V$113,$M63,w!Z$3:Z$113)</f>
        <v>33</v>
      </c>
      <c r="R63" s="177" t="str">
        <f>IF(E63=1,VLOOKUP(A63,rg!$A$4:'rg'!$E$960,2,FALSE),"")</f>
        <v>AR</v>
      </c>
      <c r="S63" s="162" t="str">
        <f>IF($R63&lt;&gt;"",( VLOOKUP($R63,g!$A$2:'g'!$E$989,2,FALSE))," ")</f>
        <v>Tottenham</v>
      </c>
      <c r="T63" s="162">
        <f>IF($R63&lt;&gt;"",( VLOOKUP($R63,g!$A$2:'g'!$E$989,3,FALSE))," ")</f>
        <v>37</v>
      </c>
      <c r="U63" s="168" t="str">
        <f>IF($R63&lt;&gt;"",( VLOOKUP($R63,g!$A$2:'g'!$E$989,4,FALSE))," ")</f>
        <v>AL</v>
      </c>
      <c r="V63" s="162" t="str">
        <f>IF($R63&lt;&gt;"",( VLOOKUP($R63,g!$A$2:'g'!$E$989,5,FALSE))," ")</f>
        <v>ARRIVA LONDON</v>
      </c>
      <c r="W63" s="10">
        <f t="shared" si="2"/>
        <v>0</v>
      </c>
      <c r="X63" s="10">
        <f t="shared" si="3"/>
        <v>0</v>
      </c>
      <c r="Y63" s="10">
        <f t="shared" si="4"/>
        <v>0</v>
      </c>
      <c r="Z63" s="167" t="str">
        <f t="shared" si="5"/>
        <v>AL HV346</v>
      </c>
      <c r="AA63" s="167">
        <f>VLOOKUP(A63,'r'!$A$4:'r'!$S$5080,18,FALSE)</f>
        <v>0</v>
      </c>
    </row>
    <row r="64" spans="1:27" x14ac:dyDescent="0.2">
      <c r="A64" s="186" t="s">
        <v>32</v>
      </c>
      <c r="B64" s="169" t="s">
        <v>41</v>
      </c>
      <c r="C64" s="169" t="s">
        <v>523</v>
      </c>
      <c r="D64" s="169">
        <v>347</v>
      </c>
      <c r="E64" s="176">
        <v>1</v>
      </c>
      <c r="F64" s="161">
        <v>1</v>
      </c>
      <c r="G64" s="162">
        <f t="shared" si="0"/>
        <v>0</v>
      </c>
      <c r="H64" s="162">
        <f>SUMIF('r'!$A$4:'r'!$A$529,$A64,'r'!$C$4:'r'!$C$529)</f>
        <v>4</v>
      </c>
      <c r="I64" s="162">
        <f>SUMIF('r'!$A$4:'r'!$A$529,A64,'r'!$D$4:'r'!$D$529)</f>
        <v>4</v>
      </c>
      <c r="J64" s="162">
        <f t="shared" si="1"/>
        <v>0</v>
      </c>
      <c r="L64" s="166">
        <f>IF(E64&lt;2,(VLOOKUP(A64,'r'!$A$4:'r'!$B$5080,2,FALSE)),"")</f>
        <v>0</v>
      </c>
      <c r="M64" s="167" t="str">
        <f>VLOOKUP(A64,'r'!$A$4:'r'!$G$5080,7,FALSE)</f>
        <v>clapham junction</v>
      </c>
      <c r="N64" s="162">
        <f ca="1">SUMIF(w!$V$3:$V$113,$M64,w!W$3:W$113)</f>
        <v>9</v>
      </c>
      <c r="O64" s="162">
        <f ca="1">SUMIF(w!$V$3:$V$113,$M64,w!X$3:X$113)</f>
        <v>23</v>
      </c>
      <c r="P64" s="162">
        <f ca="1">SUMIF(w!$V$3:$V$113,$M64,w!Y$3:Y$113)</f>
        <v>14</v>
      </c>
      <c r="Q64" s="162">
        <f>SUMIF(w!$V$3:$V$113,$M64,w!Z$3:Z$113)</f>
        <v>4</v>
      </c>
      <c r="R64" s="177" t="str">
        <f>IF(E64=1,VLOOKUP(A64,rg!$A$4:'rg'!$E$960,2,FALSE),"")</f>
        <v>AR</v>
      </c>
      <c r="S64" s="162" t="str">
        <f>IF($R64&lt;&gt;"",( VLOOKUP($R64,g!$A$2:'g'!$E$989,2,FALSE))," ")</f>
        <v>Tottenham</v>
      </c>
      <c r="T64" s="162">
        <f>IF($R64&lt;&gt;"",( VLOOKUP($R64,g!$A$2:'g'!$E$989,3,FALSE))," ")</f>
        <v>37</v>
      </c>
      <c r="U64" s="168" t="str">
        <f>IF($R64&lt;&gt;"",( VLOOKUP($R64,g!$A$2:'g'!$E$989,4,FALSE))," ")</f>
        <v>AL</v>
      </c>
      <c r="V64" s="162" t="str">
        <f>IF($R64&lt;&gt;"",( VLOOKUP($R64,g!$A$2:'g'!$E$989,5,FALSE))," ")</f>
        <v>ARRIVA LONDON</v>
      </c>
      <c r="W64" s="10">
        <f t="shared" si="2"/>
        <v>0</v>
      </c>
      <c r="X64" s="10">
        <f t="shared" si="3"/>
        <v>0</v>
      </c>
      <c r="Y64" s="10">
        <f t="shared" si="4"/>
        <v>0</v>
      </c>
      <c r="Z64" s="167" t="str">
        <f t="shared" si="5"/>
        <v>AL HV347</v>
      </c>
      <c r="AA64" s="167">
        <f>VLOOKUP(A64,'r'!$A$4:'r'!$S$5080,18,FALSE)</f>
        <v>0</v>
      </c>
    </row>
    <row r="65" spans="1:27" x14ac:dyDescent="0.2">
      <c r="A65" s="169" t="s">
        <v>583</v>
      </c>
      <c r="B65" s="169" t="s">
        <v>41</v>
      </c>
      <c r="C65" s="169" t="s">
        <v>523</v>
      </c>
      <c r="D65" s="169">
        <v>348</v>
      </c>
      <c r="E65" s="176">
        <v>1</v>
      </c>
      <c r="F65" s="161">
        <v>1</v>
      </c>
      <c r="G65" s="162">
        <f t="shared" si="0"/>
        <v>0</v>
      </c>
      <c r="H65" s="162">
        <f>SUMIF('r'!$A$4:'r'!$A$529,$A65,'r'!$C$4:'r'!$C$529)</f>
        <v>25</v>
      </c>
      <c r="I65" s="162">
        <f>SUMIF('r'!$A$4:'r'!$A$529,A65,'r'!$D$4:'r'!$D$529)</f>
        <v>27</v>
      </c>
      <c r="J65" s="162">
        <f t="shared" si="1"/>
        <v>2</v>
      </c>
      <c r="L65" s="166">
        <f>IF(E65&lt;2,(VLOOKUP(A65,'r'!$A$4:'r'!$B$5080,2,FALSE)),"")</f>
        <v>43022</v>
      </c>
      <c r="M65" s="167" t="str">
        <f>VLOOKUP(A65,'r'!$A$4:'r'!$G$5080,7,FALSE)</f>
        <v>tottenham</v>
      </c>
      <c r="N65" s="162">
        <f ca="1">SUMIF(w!$V$3:$V$113,$M65,w!W$3:W$113)</f>
        <v>36</v>
      </c>
      <c r="O65" s="162">
        <f ca="1">SUMIF(w!$V$3:$V$113,$M65,w!X$3:X$113)</f>
        <v>55</v>
      </c>
      <c r="P65" s="162">
        <f ca="1">SUMIF(w!$V$3:$V$113,$M65,w!Y$3:Y$113)</f>
        <v>19</v>
      </c>
      <c r="Q65" s="162">
        <f>SUMIF(w!$V$3:$V$113,$M65,w!Z$3:Z$113)</f>
        <v>33</v>
      </c>
      <c r="R65" s="177" t="str">
        <f>IF(E65=1,VLOOKUP(A65,rg!$A$4:'rg'!$E$960,2,FALSE),"")</f>
        <v>AR</v>
      </c>
      <c r="S65" s="162" t="str">
        <f>IF($R65&lt;&gt;"",( VLOOKUP($R65,g!$A$2:'g'!$E$989,2,FALSE))," ")</f>
        <v>Tottenham</v>
      </c>
      <c r="T65" s="162">
        <f>IF($R65&lt;&gt;"",( VLOOKUP($R65,g!$A$2:'g'!$E$989,3,FALSE))," ")</f>
        <v>37</v>
      </c>
      <c r="U65" s="168" t="str">
        <f>IF($R65&lt;&gt;"",( VLOOKUP($R65,g!$A$2:'g'!$E$989,4,FALSE))," ")</f>
        <v>AL</v>
      </c>
      <c r="V65" s="162" t="str">
        <f>IF($R65&lt;&gt;"",( VLOOKUP($R65,g!$A$2:'g'!$E$989,5,FALSE))," ")</f>
        <v>ARRIVA LONDON</v>
      </c>
      <c r="W65" s="10">
        <f t="shared" si="2"/>
        <v>0</v>
      </c>
      <c r="X65" s="10">
        <f t="shared" si="3"/>
        <v>0</v>
      </c>
      <c r="Y65" s="10">
        <f t="shared" si="4"/>
        <v>0</v>
      </c>
      <c r="Z65" s="167" t="str">
        <f t="shared" si="5"/>
        <v>AL HV348</v>
      </c>
      <c r="AA65" s="167">
        <f>VLOOKUP(A65,'r'!$A$4:'r'!$S$5080,18,FALSE)</f>
        <v>0</v>
      </c>
    </row>
    <row r="66" spans="1:27" x14ac:dyDescent="0.2">
      <c r="A66" s="186" t="s">
        <v>580</v>
      </c>
      <c r="B66" s="169" t="s">
        <v>41</v>
      </c>
      <c r="C66" s="169" t="s">
        <v>523</v>
      </c>
      <c r="D66" s="169">
        <v>349</v>
      </c>
      <c r="E66" s="176">
        <v>1</v>
      </c>
      <c r="F66" s="161">
        <v>1</v>
      </c>
      <c r="G66" s="162">
        <f t="shared" si="0"/>
        <v>0</v>
      </c>
      <c r="H66" s="162">
        <f>SUMIF('r'!$A$4:'r'!$A$529,$A66,'r'!$C$4:'r'!$C$529)</f>
        <v>7</v>
      </c>
      <c r="I66" s="162">
        <f>SUMIF('r'!$A$4:'r'!$A$529,A66,'r'!$D$4:'r'!$D$529)</f>
        <v>24</v>
      </c>
      <c r="J66" s="162">
        <f t="shared" si="1"/>
        <v>17</v>
      </c>
      <c r="L66" s="166">
        <f>IF(E66&lt;2,(VLOOKUP(A66,'r'!$A$4:'r'!$B$5080,2,FALSE)),"")</f>
        <v>42966</v>
      </c>
      <c r="M66" s="167" t="str">
        <f>VLOOKUP(A66,'r'!$A$4:'r'!$G$5080,7,FALSE)</f>
        <v>tottenham</v>
      </c>
      <c r="N66" s="162">
        <f ca="1">SUMIF(w!$V$3:$V$113,$M66,w!W$3:W$113)</f>
        <v>36</v>
      </c>
      <c r="O66" s="162">
        <f ca="1">SUMIF(w!$V$3:$V$113,$M66,w!X$3:X$113)</f>
        <v>55</v>
      </c>
      <c r="P66" s="162">
        <f ca="1">SUMIF(w!$V$3:$V$113,$M66,w!Y$3:Y$113)</f>
        <v>19</v>
      </c>
      <c r="Q66" s="162">
        <f>SUMIF(w!$V$3:$V$113,$M66,w!Z$3:Z$113)</f>
        <v>33</v>
      </c>
      <c r="R66" s="177" t="str">
        <f>IF(E66=1,VLOOKUP(A66,rg!$A$4:'rg'!$E$960,2,FALSE),"")</f>
        <v>AR</v>
      </c>
      <c r="S66" s="162" t="str">
        <f>IF($R66&lt;&gt;"",( VLOOKUP($R66,g!$A$2:'g'!$E$989,2,FALSE))," ")</f>
        <v>Tottenham</v>
      </c>
      <c r="T66" s="162">
        <f>IF($R66&lt;&gt;"",( VLOOKUP($R66,g!$A$2:'g'!$E$989,3,FALSE))," ")</f>
        <v>37</v>
      </c>
      <c r="U66" s="168" t="str">
        <f>IF($R66&lt;&gt;"",( VLOOKUP($R66,g!$A$2:'g'!$E$989,4,FALSE))," ")</f>
        <v>AL</v>
      </c>
      <c r="V66" s="162" t="str">
        <f>IF($R66&lt;&gt;"",( VLOOKUP($R66,g!$A$2:'g'!$E$989,5,FALSE))," ")</f>
        <v>ARRIVA LONDON</v>
      </c>
      <c r="W66" s="10">
        <f t="shared" si="2"/>
        <v>0</v>
      </c>
      <c r="X66" s="10">
        <f t="shared" si="3"/>
        <v>0</v>
      </c>
      <c r="Y66" s="10">
        <f t="shared" si="4"/>
        <v>0</v>
      </c>
      <c r="Z66" s="167" t="str">
        <f t="shared" si="5"/>
        <v>AL HV349</v>
      </c>
      <c r="AA66" s="167">
        <f>VLOOKUP(A66,'r'!$A$4:'r'!$S$5080,18,FALSE)</f>
        <v>0</v>
      </c>
    </row>
    <row r="67" spans="1:27" x14ac:dyDescent="0.2">
      <c r="A67" s="186" t="s">
        <v>580</v>
      </c>
      <c r="B67" s="169" t="s">
        <v>41</v>
      </c>
      <c r="C67" s="169" t="s">
        <v>523</v>
      </c>
      <c r="D67" s="169">
        <v>350</v>
      </c>
      <c r="E67" s="176">
        <v>1</v>
      </c>
      <c r="F67" s="161">
        <v>1</v>
      </c>
      <c r="G67" s="162">
        <f t="shared" ref="G67:G130" si="6">IF(I67=0,999,0)</f>
        <v>0</v>
      </c>
      <c r="H67" s="162">
        <f>SUMIF('r'!$A$4:'r'!$A$529,$A67,'r'!$C$4:'r'!$C$529)</f>
        <v>7</v>
      </c>
      <c r="I67" s="162">
        <f>SUMIF('r'!$A$4:'r'!$A$529,A67,'r'!$D$4:'r'!$D$529)</f>
        <v>24</v>
      </c>
      <c r="J67" s="162">
        <f t="shared" ref="J67:J130" si="7">I67-H67</f>
        <v>17</v>
      </c>
      <c r="L67" s="166">
        <f>IF(E67&lt;2,(VLOOKUP(A67,'r'!$A$4:'r'!$B$5080,2,FALSE)),"")</f>
        <v>42966</v>
      </c>
      <c r="M67" s="167" t="str">
        <f>VLOOKUP(A67,'r'!$A$4:'r'!$G$5080,7,FALSE)</f>
        <v>tottenham</v>
      </c>
      <c r="N67" s="162">
        <f ca="1">SUMIF(w!$V$3:$V$113,$M67,w!W$3:W$113)</f>
        <v>36</v>
      </c>
      <c r="O67" s="162">
        <f ca="1">SUMIF(w!$V$3:$V$113,$M67,w!X$3:X$113)</f>
        <v>55</v>
      </c>
      <c r="P67" s="162">
        <f ca="1">SUMIF(w!$V$3:$V$113,$M67,w!Y$3:Y$113)</f>
        <v>19</v>
      </c>
      <c r="Q67" s="162">
        <f>SUMIF(w!$V$3:$V$113,$M67,w!Z$3:Z$113)</f>
        <v>33</v>
      </c>
      <c r="R67" s="177" t="str">
        <f>IF(E67=1,VLOOKUP(A67,rg!$A$4:'rg'!$E$960,2,FALSE),"")</f>
        <v>AR</v>
      </c>
      <c r="S67" s="162" t="str">
        <f>IF($R67&lt;&gt;"",( VLOOKUP($R67,g!$A$2:'g'!$E$989,2,FALSE))," ")</f>
        <v>Tottenham</v>
      </c>
      <c r="T67" s="162">
        <f>IF($R67&lt;&gt;"",( VLOOKUP($R67,g!$A$2:'g'!$E$989,3,FALSE))," ")</f>
        <v>37</v>
      </c>
      <c r="U67" s="168" t="str">
        <f>IF($R67&lt;&gt;"",( VLOOKUP($R67,g!$A$2:'g'!$E$989,4,FALSE))," ")</f>
        <v>AL</v>
      </c>
      <c r="V67" s="162" t="str">
        <f>IF($R67&lt;&gt;"",( VLOOKUP($R67,g!$A$2:'g'!$E$989,5,FALSE))," ")</f>
        <v>ARRIVA LONDON</v>
      </c>
      <c r="W67" s="10">
        <f t="shared" ref="W67:W130" si="8">IF(E67=1,IF(R67="",1,0),0)</f>
        <v>0</v>
      </c>
      <c r="X67" s="10">
        <f t="shared" ref="X67:X130" si="9">IF(E67="",IF(R67="",0,1),0)</f>
        <v>0</v>
      </c>
      <c r="Y67" s="10">
        <f t="shared" ref="Y67:Y130" si="10">IF(U67&gt;" ",IF(B67&lt;&gt;U67,1,0),0)</f>
        <v>0</v>
      </c>
      <c r="Z67" s="167" t="str">
        <f t="shared" si="5"/>
        <v>AL HV350</v>
      </c>
      <c r="AA67" s="167">
        <f>VLOOKUP(A67,'r'!$A$4:'r'!$S$5080,18,FALSE)</f>
        <v>0</v>
      </c>
    </row>
    <row r="68" spans="1:27" x14ac:dyDescent="0.2">
      <c r="A68" s="169" t="s">
        <v>583</v>
      </c>
      <c r="B68" s="169" t="s">
        <v>41</v>
      </c>
      <c r="C68" s="169" t="s">
        <v>523</v>
      </c>
      <c r="D68" s="169">
        <v>351</v>
      </c>
      <c r="E68" s="176"/>
      <c r="F68" s="161">
        <v>1</v>
      </c>
      <c r="G68" s="162">
        <f t="shared" si="6"/>
        <v>0</v>
      </c>
      <c r="H68" s="162">
        <f>SUMIF('r'!$A$4:'r'!$A$529,$A68,'r'!$C$4:'r'!$C$529)</f>
        <v>25</v>
      </c>
      <c r="I68" s="162">
        <f>SUMIF('r'!$A$4:'r'!$A$529,A68,'r'!$D$4:'r'!$D$529)</f>
        <v>27</v>
      </c>
      <c r="J68" s="162">
        <f t="shared" si="7"/>
        <v>2</v>
      </c>
      <c r="L68" s="166">
        <f>IF(E68&lt;2,(VLOOKUP(A68,'r'!$A$4:'r'!$B$5080,2,FALSE)),"")</f>
        <v>43022</v>
      </c>
      <c r="M68" s="167" t="str">
        <f>VLOOKUP(A68,'r'!$A$4:'r'!$G$5080,7,FALSE)</f>
        <v>tottenham</v>
      </c>
      <c r="N68" s="162">
        <f ca="1">SUMIF(w!$V$3:$V$113,$M68,w!W$3:W$113)</f>
        <v>36</v>
      </c>
      <c r="O68" s="162">
        <f ca="1">SUMIF(w!$V$3:$V$113,$M68,w!X$3:X$113)</f>
        <v>55</v>
      </c>
      <c r="P68" s="162">
        <f ca="1">SUMIF(w!$V$3:$V$113,$M68,w!Y$3:Y$113)</f>
        <v>19</v>
      </c>
      <c r="Q68" s="162">
        <f>SUMIF(w!$V$3:$V$113,$M68,w!Z$3:Z$113)</f>
        <v>33</v>
      </c>
      <c r="R68" s="177" t="str">
        <f>IF(E68=1,VLOOKUP(A68,rg!$A$4:'rg'!$E$960,2,FALSE),"")</f>
        <v/>
      </c>
      <c r="S68" s="162" t="str">
        <f>IF($R68&lt;&gt;"",( VLOOKUP($R68,g!$A$2:'g'!$E$989,2,FALSE))," ")</f>
        <v xml:space="preserve"> </v>
      </c>
      <c r="T68" s="162" t="str">
        <f>IF($R68&lt;&gt;"",( VLOOKUP($R68,g!$A$2:'g'!$E$989,3,FALSE))," ")</f>
        <v xml:space="preserve"> </v>
      </c>
      <c r="U68" s="168" t="str">
        <f>IF($R68&lt;&gt;"",( VLOOKUP($R68,g!$A$2:'g'!$E$989,4,FALSE))," ")</f>
        <v xml:space="preserve"> </v>
      </c>
      <c r="V68" s="162" t="str">
        <f>IF($R68&lt;&gt;"",( VLOOKUP($R68,g!$A$2:'g'!$E$989,5,FALSE))," ")</f>
        <v xml:space="preserve"> </v>
      </c>
      <c r="W68" s="10">
        <f t="shared" si="8"/>
        <v>0</v>
      </c>
      <c r="X68" s="10">
        <f t="shared" si="9"/>
        <v>0</v>
      </c>
      <c r="Y68" s="10">
        <f t="shared" si="10"/>
        <v>0</v>
      </c>
      <c r="Z68" s="167" t="str">
        <f t="shared" si="5"/>
        <v>AL HV351</v>
      </c>
      <c r="AA68" s="167">
        <f>VLOOKUP(A68,'r'!$A$4:'r'!$S$5080,18,FALSE)</f>
        <v>0</v>
      </c>
    </row>
    <row r="69" spans="1:27" x14ac:dyDescent="0.2">
      <c r="A69" s="169" t="s">
        <v>583</v>
      </c>
      <c r="B69" s="169" t="s">
        <v>41</v>
      </c>
      <c r="C69" s="169" t="s">
        <v>523</v>
      </c>
      <c r="D69" s="169">
        <v>352</v>
      </c>
      <c r="E69" s="176">
        <v>1</v>
      </c>
      <c r="F69" s="161">
        <v>1</v>
      </c>
      <c r="G69" s="162">
        <f t="shared" si="6"/>
        <v>0</v>
      </c>
      <c r="H69" s="162">
        <f>SUMIF('r'!$A$4:'r'!$A$529,$A69,'r'!$C$4:'r'!$C$529)</f>
        <v>25</v>
      </c>
      <c r="I69" s="162">
        <f>SUMIF('r'!$A$4:'r'!$A$529,A69,'r'!$D$4:'r'!$D$529)</f>
        <v>27</v>
      </c>
      <c r="J69" s="162">
        <f t="shared" si="7"/>
        <v>2</v>
      </c>
      <c r="L69" s="166">
        <f>IF(E69&lt;2,(VLOOKUP(A69,'r'!$A$4:'r'!$B$5080,2,FALSE)),"")</f>
        <v>43022</v>
      </c>
      <c r="M69" s="167" t="str">
        <f>VLOOKUP(A69,'r'!$A$4:'r'!$G$5080,7,FALSE)</f>
        <v>tottenham</v>
      </c>
      <c r="N69" s="162">
        <f ca="1">SUMIF(w!$V$3:$V$113,$M69,w!W$3:W$113)</f>
        <v>36</v>
      </c>
      <c r="O69" s="162">
        <f ca="1">SUMIF(w!$V$3:$V$113,$M69,w!X$3:X$113)</f>
        <v>55</v>
      </c>
      <c r="P69" s="162">
        <f ca="1">SUMIF(w!$V$3:$V$113,$M69,w!Y$3:Y$113)</f>
        <v>19</v>
      </c>
      <c r="Q69" s="162">
        <f>SUMIF(w!$V$3:$V$113,$M69,w!Z$3:Z$113)</f>
        <v>33</v>
      </c>
      <c r="R69" s="177" t="str">
        <f>IF(E69=1,VLOOKUP(A69,rg!$A$4:'rg'!$E$960,2,FALSE),"")</f>
        <v>AR</v>
      </c>
      <c r="S69" s="162" t="str">
        <f>IF($R69&lt;&gt;"",( VLOOKUP($R69,g!$A$2:'g'!$E$989,2,FALSE))," ")</f>
        <v>Tottenham</v>
      </c>
      <c r="T69" s="162">
        <f>IF($R69&lt;&gt;"",( VLOOKUP($R69,g!$A$2:'g'!$E$989,3,FALSE))," ")</f>
        <v>37</v>
      </c>
      <c r="U69" s="168" t="str">
        <f>IF($R69&lt;&gt;"",( VLOOKUP($R69,g!$A$2:'g'!$E$989,4,FALSE))," ")</f>
        <v>AL</v>
      </c>
      <c r="V69" s="162" t="str">
        <f>IF($R69&lt;&gt;"",( VLOOKUP($R69,g!$A$2:'g'!$E$989,5,FALSE))," ")</f>
        <v>ARRIVA LONDON</v>
      </c>
      <c r="W69" s="10">
        <f t="shared" si="8"/>
        <v>0</v>
      </c>
      <c r="X69" s="10">
        <f t="shared" si="9"/>
        <v>0</v>
      </c>
      <c r="Y69" s="10">
        <f t="shared" si="10"/>
        <v>0</v>
      </c>
      <c r="Z69" s="167" t="str">
        <f t="shared" si="5"/>
        <v>AL HV352</v>
      </c>
      <c r="AA69" s="167">
        <f>VLOOKUP(A69,'r'!$A$4:'r'!$S$5080,18,FALSE)</f>
        <v>0</v>
      </c>
    </row>
    <row r="70" spans="1:27" x14ac:dyDescent="0.2">
      <c r="A70" s="169" t="s">
        <v>583</v>
      </c>
      <c r="B70" s="169" t="s">
        <v>41</v>
      </c>
      <c r="C70" s="169" t="s">
        <v>523</v>
      </c>
      <c r="D70" s="169">
        <v>353</v>
      </c>
      <c r="E70" s="176"/>
      <c r="F70" s="161">
        <v>1</v>
      </c>
      <c r="G70" s="162">
        <f t="shared" si="6"/>
        <v>0</v>
      </c>
      <c r="H70" s="162">
        <f>SUMIF('r'!$A$4:'r'!$A$529,$A70,'r'!$C$4:'r'!$C$529)</f>
        <v>25</v>
      </c>
      <c r="I70" s="162">
        <f>SUMIF('r'!$A$4:'r'!$A$529,A70,'r'!$D$4:'r'!$D$529)</f>
        <v>27</v>
      </c>
      <c r="J70" s="162">
        <f t="shared" si="7"/>
        <v>2</v>
      </c>
      <c r="L70" s="166">
        <f>IF(E70&lt;2,(VLOOKUP(A70,'r'!$A$4:'r'!$B$5080,2,FALSE)),"")</f>
        <v>43022</v>
      </c>
      <c r="M70" s="167" t="str">
        <f>VLOOKUP(A70,'r'!$A$4:'r'!$G$5080,7,FALSE)</f>
        <v>tottenham</v>
      </c>
      <c r="N70" s="162">
        <f ca="1">SUMIF(w!$V$3:$V$113,$M70,w!W$3:W$113)</f>
        <v>36</v>
      </c>
      <c r="O70" s="162">
        <f ca="1">SUMIF(w!$V$3:$V$113,$M70,w!X$3:X$113)</f>
        <v>55</v>
      </c>
      <c r="P70" s="162">
        <f ca="1">SUMIF(w!$V$3:$V$113,$M70,w!Y$3:Y$113)</f>
        <v>19</v>
      </c>
      <c r="Q70" s="162">
        <f>SUMIF(w!$V$3:$V$113,$M70,w!Z$3:Z$113)</f>
        <v>33</v>
      </c>
      <c r="R70" s="177" t="str">
        <f>IF(E70=1,VLOOKUP(A70,rg!$A$4:'rg'!$E$960,2,FALSE),"")</f>
        <v/>
      </c>
      <c r="S70" s="162" t="str">
        <f>IF($R70&lt;&gt;"",( VLOOKUP($R70,g!$A$2:'g'!$E$989,2,FALSE))," ")</f>
        <v xml:space="preserve"> </v>
      </c>
      <c r="T70" s="162" t="str">
        <f>IF($R70&lt;&gt;"",( VLOOKUP($R70,g!$A$2:'g'!$E$989,3,FALSE))," ")</f>
        <v xml:space="preserve"> </v>
      </c>
      <c r="U70" s="168" t="str">
        <f>IF($R70&lt;&gt;"",( VLOOKUP($R70,g!$A$2:'g'!$E$989,4,FALSE))," ")</f>
        <v xml:space="preserve"> </v>
      </c>
      <c r="V70" s="162" t="str">
        <f>IF($R70&lt;&gt;"",( VLOOKUP($R70,g!$A$2:'g'!$E$989,5,FALSE))," ")</f>
        <v xml:space="preserve"> </v>
      </c>
      <c r="W70" s="10">
        <f t="shared" si="8"/>
        <v>0</v>
      </c>
      <c r="X70" s="10">
        <f t="shared" si="9"/>
        <v>0</v>
      </c>
      <c r="Y70" s="10">
        <f t="shared" si="10"/>
        <v>0</v>
      </c>
      <c r="Z70" s="167" t="str">
        <f t="shared" si="5"/>
        <v>AL HV353</v>
      </c>
      <c r="AA70" s="167">
        <f>VLOOKUP(A70,'r'!$A$4:'r'!$S$5080,18,FALSE)</f>
        <v>0</v>
      </c>
    </row>
    <row r="71" spans="1:27" x14ac:dyDescent="0.2">
      <c r="A71" s="186" t="s">
        <v>764</v>
      </c>
      <c r="B71" s="169" t="s">
        <v>41</v>
      </c>
      <c r="C71" s="169" t="s">
        <v>523</v>
      </c>
      <c r="D71" s="169">
        <v>354</v>
      </c>
      <c r="E71" s="176">
        <v>1</v>
      </c>
      <c r="F71" s="161">
        <v>1</v>
      </c>
      <c r="G71" s="162">
        <f t="shared" si="6"/>
        <v>0</v>
      </c>
      <c r="H71" s="162">
        <f>SUMIF('r'!$A$4:'r'!$A$529,$A71,'r'!$C$4:'r'!$C$529)</f>
        <v>1</v>
      </c>
      <c r="I71" s="162">
        <f>SUMIF('r'!$A$4:'r'!$A$529,A71,'r'!$D$4:'r'!$D$529)</f>
        <v>1</v>
      </c>
      <c r="J71" s="162">
        <f t="shared" si="7"/>
        <v>0</v>
      </c>
      <c r="L71" s="166">
        <f>IF(E71&lt;2,(VLOOKUP(A71,'r'!$A$4:'r'!$B$5080,2,FALSE)),"")</f>
        <v>0</v>
      </c>
      <c r="M71" s="167" t="str">
        <f>VLOOKUP(A71,'r'!$A$4:'r'!$G$5080,7,FALSE)</f>
        <v>tottenham</v>
      </c>
      <c r="N71" s="162">
        <f ca="1">SUMIF(w!$V$3:$V$113,$M71,w!W$3:W$113)</f>
        <v>36</v>
      </c>
      <c r="O71" s="162">
        <f ca="1">SUMIF(w!$V$3:$V$113,$M71,w!X$3:X$113)</f>
        <v>55</v>
      </c>
      <c r="P71" s="162">
        <f ca="1">SUMIF(w!$V$3:$V$113,$M71,w!Y$3:Y$113)</f>
        <v>19</v>
      </c>
      <c r="Q71" s="162">
        <f>SUMIF(w!$V$3:$V$113,$M71,w!Z$3:Z$113)</f>
        <v>33</v>
      </c>
      <c r="R71" s="177" t="str">
        <f>IF(E71=1,VLOOKUP(A71,rg!$A$4:'rg'!$E$960,2,FALSE),"")</f>
        <v>AR</v>
      </c>
      <c r="S71" s="162" t="str">
        <f>IF($R71&lt;&gt;"",( VLOOKUP($R71,g!$A$2:'g'!$E$989,2,FALSE))," ")</f>
        <v>Tottenham</v>
      </c>
      <c r="T71" s="162">
        <f>IF($R71&lt;&gt;"",( VLOOKUP($R71,g!$A$2:'g'!$E$989,3,FALSE))," ")</f>
        <v>37</v>
      </c>
      <c r="U71" s="168" t="str">
        <f>IF($R71&lt;&gt;"",( VLOOKUP($R71,g!$A$2:'g'!$E$989,4,FALSE))," ")</f>
        <v>AL</v>
      </c>
      <c r="V71" s="162" t="str">
        <f>IF($R71&lt;&gt;"",( VLOOKUP($R71,g!$A$2:'g'!$E$989,5,FALSE))," ")</f>
        <v>ARRIVA LONDON</v>
      </c>
      <c r="W71" s="10">
        <f t="shared" si="8"/>
        <v>0</v>
      </c>
      <c r="X71" s="10">
        <f t="shared" si="9"/>
        <v>0</v>
      </c>
      <c r="Y71" s="10">
        <f t="shared" si="10"/>
        <v>0</v>
      </c>
      <c r="Z71" s="167" t="str">
        <f t="shared" si="5"/>
        <v>AL HV354</v>
      </c>
      <c r="AA71" s="167">
        <f>VLOOKUP(A71,'r'!$A$4:'r'!$S$5080,18,FALSE)</f>
        <v>0</v>
      </c>
    </row>
    <row r="72" spans="1:27" x14ac:dyDescent="0.2">
      <c r="A72" s="186" t="s">
        <v>583</v>
      </c>
      <c r="B72" s="169" t="s">
        <v>41</v>
      </c>
      <c r="C72" s="169" t="s">
        <v>523</v>
      </c>
      <c r="D72" s="169">
        <v>355</v>
      </c>
      <c r="E72" s="176">
        <v>1</v>
      </c>
      <c r="F72" s="161">
        <v>1</v>
      </c>
      <c r="G72" s="162">
        <f t="shared" si="6"/>
        <v>0</v>
      </c>
      <c r="H72" s="162">
        <f>SUMIF('r'!$A$4:'r'!$A$529,$A72,'r'!$C$4:'r'!$C$529)</f>
        <v>25</v>
      </c>
      <c r="I72" s="162">
        <f>SUMIF('r'!$A$4:'r'!$A$529,A72,'r'!$D$4:'r'!$D$529)</f>
        <v>27</v>
      </c>
      <c r="J72" s="162">
        <f t="shared" si="7"/>
        <v>2</v>
      </c>
      <c r="L72" s="166">
        <f>IF(E72&lt;2,(VLOOKUP(A72,'r'!$A$4:'r'!$B$5080,2,FALSE)),"")</f>
        <v>43022</v>
      </c>
      <c r="M72" s="167" t="str">
        <f>VLOOKUP(A72,'r'!$A$4:'r'!$G$5080,7,FALSE)</f>
        <v>tottenham</v>
      </c>
      <c r="N72" s="162">
        <f ca="1">SUMIF(w!$V$3:$V$113,$M72,w!W$3:W$113)</f>
        <v>36</v>
      </c>
      <c r="O72" s="162">
        <f ca="1">SUMIF(w!$V$3:$V$113,$M72,w!X$3:X$113)</f>
        <v>55</v>
      </c>
      <c r="P72" s="162">
        <f ca="1">SUMIF(w!$V$3:$V$113,$M72,w!Y$3:Y$113)</f>
        <v>19</v>
      </c>
      <c r="Q72" s="162">
        <f>SUMIF(w!$V$3:$V$113,$M72,w!Z$3:Z$113)</f>
        <v>33</v>
      </c>
      <c r="R72" s="177" t="str">
        <f>IF(E72=1,VLOOKUP(A72,rg!$A$4:'rg'!$E$960,2,FALSE),"")</f>
        <v>AR</v>
      </c>
      <c r="S72" s="162" t="str">
        <f>IF($R72&lt;&gt;"",( VLOOKUP($R72,g!$A$2:'g'!$E$989,2,FALSE))," ")</f>
        <v>Tottenham</v>
      </c>
      <c r="T72" s="162">
        <f>IF($R72&lt;&gt;"",( VLOOKUP($R72,g!$A$2:'g'!$E$989,3,FALSE))," ")</f>
        <v>37</v>
      </c>
      <c r="U72" s="168" t="str">
        <f>IF($R72&lt;&gt;"",( VLOOKUP($R72,g!$A$2:'g'!$E$989,4,FALSE))," ")</f>
        <v>AL</v>
      </c>
      <c r="V72" s="162" t="str">
        <f>IF($R72&lt;&gt;"",( VLOOKUP($R72,g!$A$2:'g'!$E$989,5,FALSE))," ")</f>
        <v>ARRIVA LONDON</v>
      </c>
      <c r="W72" s="10">
        <f t="shared" si="8"/>
        <v>0</v>
      </c>
      <c r="X72" s="10">
        <f t="shared" si="9"/>
        <v>0</v>
      </c>
      <c r="Y72" s="10">
        <f t="shared" si="10"/>
        <v>0</v>
      </c>
      <c r="Z72" s="167" t="str">
        <f t="shared" si="5"/>
        <v>AL HV355</v>
      </c>
      <c r="AA72" s="167">
        <f>VLOOKUP(A72,'r'!$A$4:'r'!$S$5080,18,FALSE)</f>
        <v>0</v>
      </c>
    </row>
    <row r="73" spans="1:27" x14ac:dyDescent="0.2">
      <c r="A73" s="186" t="s">
        <v>583</v>
      </c>
      <c r="B73" s="169" t="s">
        <v>41</v>
      </c>
      <c r="C73" s="169" t="s">
        <v>523</v>
      </c>
      <c r="D73" s="169">
        <v>356</v>
      </c>
      <c r="E73" s="176">
        <v>1</v>
      </c>
      <c r="F73" s="161">
        <v>1</v>
      </c>
      <c r="G73" s="162">
        <f t="shared" si="6"/>
        <v>0</v>
      </c>
      <c r="H73" s="162">
        <f>SUMIF('r'!$A$4:'r'!$A$529,$A73,'r'!$C$4:'r'!$C$529)</f>
        <v>25</v>
      </c>
      <c r="I73" s="162">
        <f>SUMIF('r'!$A$4:'r'!$A$529,A73,'r'!$D$4:'r'!$D$529)</f>
        <v>27</v>
      </c>
      <c r="J73" s="162">
        <f t="shared" si="7"/>
        <v>2</v>
      </c>
      <c r="L73" s="166">
        <f>IF(E73&lt;2,(VLOOKUP(A73,'r'!$A$4:'r'!$B$5080,2,FALSE)),"")</f>
        <v>43022</v>
      </c>
      <c r="M73" s="167" t="str">
        <f>VLOOKUP(A73,'r'!$A$4:'r'!$G$5080,7,FALSE)</f>
        <v>tottenham</v>
      </c>
      <c r="N73" s="162">
        <f ca="1">SUMIF(w!$V$3:$V$113,$M73,w!W$3:W$113)</f>
        <v>36</v>
      </c>
      <c r="O73" s="162">
        <f ca="1">SUMIF(w!$V$3:$V$113,$M73,w!X$3:X$113)</f>
        <v>55</v>
      </c>
      <c r="P73" s="162">
        <f ca="1">SUMIF(w!$V$3:$V$113,$M73,w!Y$3:Y$113)</f>
        <v>19</v>
      </c>
      <c r="Q73" s="162">
        <f>SUMIF(w!$V$3:$V$113,$M73,w!Z$3:Z$113)</f>
        <v>33</v>
      </c>
      <c r="R73" s="177" t="str">
        <f>IF(E73=1,VLOOKUP(A73,rg!$A$4:'rg'!$E$960,2,FALSE),"")</f>
        <v>AR</v>
      </c>
      <c r="S73" s="162" t="str">
        <f>IF($R73&lt;&gt;"",( VLOOKUP($R73,g!$A$2:'g'!$E$989,2,FALSE))," ")</f>
        <v>Tottenham</v>
      </c>
      <c r="T73" s="162">
        <f>IF($R73&lt;&gt;"",( VLOOKUP($R73,g!$A$2:'g'!$E$989,3,FALSE))," ")</f>
        <v>37</v>
      </c>
      <c r="U73" s="168" t="str">
        <f>IF($R73&lt;&gt;"",( VLOOKUP($R73,g!$A$2:'g'!$E$989,4,FALSE))," ")</f>
        <v>AL</v>
      </c>
      <c r="V73" s="162" t="str">
        <f>IF($R73&lt;&gt;"",( VLOOKUP($R73,g!$A$2:'g'!$E$989,5,FALSE))," ")</f>
        <v>ARRIVA LONDON</v>
      </c>
      <c r="W73" s="10">
        <f t="shared" si="8"/>
        <v>0</v>
      </c>
      <c r="X73" s="10">
        <f t="shared" si="9"/>
        <v>0</v>
      </c>
      <c r="Y73" s="10">
        <f t="shared" si="10"/>
        <v>0</v>
      </c>
      <c r="Z73" s="167" t="str">
        <f t="shared" si="5"/>
        <v>AL HV356</v>
      </c>
      <c r="AA73" s="167">
        <f>VLOOKUP(A73,'r'!$A$4:'r'!$S$5080,18,FALSE)</f>
        <v>0</v>
      </c>
    </row>
    <row r="74" spans="1:27" x14ac:dyDescent="0.2">
      <c r="A74" s="186" t="s">
        <v>583</v>
      </c>
      <c r="B74" s="169" t="s">
        <v>41</v>
      </c>
      <c r="C74" s="169" t="s">
        <v>523</v>
      </c>
      <c r="D74" s="169">
        <v>357</v>
      </c>
      <c r="E74" s="176">
        <v>1</v>
      </c>
      <c r="F74" s="161">
        <v>1</v>
      </c>
      <c r="G74" s="162">
        <f t="shared" si="6"/>
        <v>0</v>
      </c>
      <c r="H74" s="162">
        <f>SUMIF('r'!$A$4:'r'!$A$529,$A74,'r'!$C$4:'r'!$C$529)</f>
        <v>25</v>
      </c>
      <c r="I74" s="162">
        <f>SUMIF('r'!$A$4:'r'!$A$529,A74,'r'!$D$4:'r'!$D$529)</f>
        <v>27</v>
      </c>
      <c r="J74" s="162">
        <f t="shared" si="7"/>
        <v>2</v>
      </c>
      <c r="L74" s="166">
        <f>IF(E74&lt;2,(VLOOKUP(A74,'r'!$A$4:'r'!$B$5080,2,FALSE)),"")</f>
        <v>43022</v>
      </c>
      <c r="M74" s="167" t="str">
        <f>VLOOKUP(A74,'r'!$A$4:'r'!$G$5080,7,FALSE)</f>
        <v>tottenham</v>
      </c>
      <c r="N74" s="162">
        <f ca="1">SUMIF(w!$V$3:$V$113,$M74,w!W$3:W$113)</f>
        <v>36</v>
      </c>
      <c r="O74" s="162">
        <f ca="1">SUMIF(w!$V$3:$V$113,$M74,w!X$3:X$113)</f>
        <v>55</v>
      </c>
      <c r="P74" s="162">
        <f ca="1">SUMIF(w!$V$3:$V$113,$M74,w!Y$3:Y$113)</f>
        <v>19</v>
      </c>
      <c r="Q74" s="162">
        <f>SUMIF(w!$V$3:$V$113,$M74,w!Z$3:Z$113)</f>
        <v>33</v>
      </c>
      <c r="R74" s="177" t="str">
        <f>IF(E74=1,VLOOKUP(A74,rg!$A$4:'rg'!$E$960,2,FALSE),"")</f>
        <v>AR</v>
      </c>
      <c r="S74" s="162" t="str">
        <f>IF($R74&lt;&gt;"",( VLOOKUP($R74,g!$A$2:'g'!$E$989,2,FALSE))," ")</f>
        <v>Tottenham</v>
      </c>
      <c r="T74" s="162">
        <f>IF($R74&lt;&gt;"",( VLOOKUP($R74,g!$A$2:'g'!$E$989,3,FALSE))," ")</f>
        <v>37</v>
      </c>
      <c r="U74" s="168" t="str">
        <f>IF($R74&lt;&gt;"",( VLOOKUP($R74,g!$A$2:'g'!$E$989,4,FALSE))," ")</f>
        <v>AL</v>
      </c>
      <c r="V74" s="162" t="str">
        <f>IF($R74&lt;&gt;"",( VLOOKUP($R74,g!$A$2:'g'!$E$989,5,FALSE))," ")</f>
        <v>ARRIVA LONDON</v>
      </c>
      <c r="W74" s="10">
        <f t="shared" si="8"/>
        <v>0</v>
      </c>
      <c r="X74" s="10">
        <f t="shared" si="9"/>
        <v>0</v>
      </c>
      <c r="Y74" s="10">
        <f t="shared" si="10"/>
        <v>0</v>
      </c>
      <c r="Z74" s="167" t="str">
        <f t="shared" si="5"/>
        <v>AL HV357</v>
      </c>
      <c r="AA74" s="167">
        <f>VLOOKUP(A74,'r'!$A$4:'r'!$S$5080,18,FALSE)</f>
        <v>0</v>
      </c>
    </row>
    <row r="75" spans="1:27" x14ac:dyDescent="0.2">
      <c r="A75" s="169" t="s">
        <v>580</v>
      </c>
      <c r="B75" s="169" t="s">
        <v>41</v>
      </c>
      <c r="C75" s="169" t="s">
        <v>523</v>
      </c>
      <c r="D75" s="169">
        <v>358</v>
      </c>
      <c r="E75" s="176">
        <v>1</v>
      </c>
      <c r="F75" s="161">
        <v>1</v>
      </c>
      <c r="G75" s="162">
        <f t="shared" si="6"/>
        <v>0</v>
      </c>
      <c r="H75" s="162">
        <f>SUMIF('r'!$A$4:'r'!$A$529,$A75,'r'!$C$4:'r'!$C$529)</f>
        <v>7</v>
      </c>
      <c r="I75" s="162">
        <f>SUMIF('r'!$A$4:'r'!$A$529,A75,'r'!$D$4:'r'!$D$529)</f>
        <v>24</v>
      </c>
      <c r="J75" s="162">
        <f t="shared" si="7"/>
        <v>17</v>
      </c>
      <c r="L75" s="166">
        <f>IF(E75&lt;2,(VLOOKUP(A75,'r'!$A$4:'r'!$B$5080,2,FALSE)),"")</f>
        <v>42966</v>
      </c>
      <c r="M75" s="167" t="str">
        <f>VLOOKUP(A75,'r'!$A$4:'r'!$G$5080,7,FALSE)</f>
        <v>tottenham</v>
      </c>
      <c r="N75" s="162">
        <f ca="1">SUMIF(w!$V$3:$V$113,$M75,w!W$3:W$113)</f>
        <v>36</v>
      </c>
      <c r="O75" s="162">
        <f ca="1">SUMIF(w!$V$3:$V$113,$M75,w!X$3:X$113)</f>
        <v>55</v>
      </c>
      <c r="P75" s="162">
        <f ca="1">SUMIF(w!$V$3:$V$113,$M75,w!Y$3:Y$113)</f>
        <v>19</v>
      </c>
      <c r="Q75" s="162">
        <f>SUMIF(w!$V$3:$V$113,$M75,w!Z$3:Z$113)</f>
        <v>33</v>
      </c>
      <c r="R75" s="177" t="str">
        <f>IF(E75=1,VLOOKUP(A75,rg!$A$4:'rg'!$E$960,2,FALSE),"")</f>
        <v>AR</v>
      </c>
      <c r="S75" s="162" t="str">
        <f>IF($R75&lt;&gt;"",( VLOOKUP($R75,g!$A$2:'g'!$E$989,2,FALSE))," ")</f>
        <v>Tottenham</v>
      </c>
      <c r="T75" s="162">
        <f>IF($R75&lt;&gt;"",( VLOOKUP($R75,g!$A$2:'g'!$E$989,3,FALSE))," ")</f>
        <v>37</v>
      </c>
      <c r="U75" s="168" t="str">
        <f>IF($R75&lt;&gt;"",( VLOOKUP($R75,g!$A$2:'g'!$E$989,4,FALSE))," ")</f>
        <v>AL</v>
      </c>
      <c r="V75" s="162" t="str">
        <f>IF($R75&lt;&gt;"",( VLOOKUP($R75,g!$A$2:'g'!$E$989,5,FALSE))," ")</f>
        <v>ARRIVA LONDON</v>
      </c>
      <c r="W75" s="10">
        <f t="shared" si="8"/>
        <v>0</v>
      </c>
      <c r="X75" s="10">
        <f t="shared" si="9"/>
        <v>0</v>
      </c>
      <c r="Y75" s="10">
        <f t="shared" si="10"/>
        <v>0</v>
      </c>
      <c r="Z75" s="167" t="str">
        <f t="shared" si="5"/>
        <v>AL HV358</v>
      </c>
      <c r="AA75" s="167">
        <f>VLOOKUP(A75,'r'!$A$4:'r'!$S$5080,18,FALSE)</f>
        <v>0</v>
      </c>
    </row>
    <row r="76" spans="1:27" x14ac:dyDescent="0.2">
      <c r="A76" s="169" t="s">
        <v>580</v>
      </c>
      <c r="B76" s="169" t="s">
        <v>41</v>
      </c>
      <c r="C76" s="169" t="s">
        <v>523</v>
      </c>
      <c r="D76" s="169">
        <v>359</v>
      </c>
      <c r="E76" s="176"/>
      <c r="F76" s="161">
        <v>1</v>
      </c>
      <c r="G76" s="162">
        <f t="shared" si="6"/>
        <v>0</v>
      </c>
      <c r="H76" s="162">
        <f>SUMIF('r'!$A$4:'r'!$A$529,$A76,'r'!$C$4:'r'!$C$529)</f>
        <v>7</v>
      </c>
      <c r="I76" s="162">
        <f>SUMIF('r'!$A$4:'r'!$A$529,A76,'r'!$D$4:'r'!$D$529)</f>
        <v>24</v>
      </c>
      <c r="J76" s="162">
        <f t="shared" si="7"/>
        <v>17</v>
      </c>
      <c r="L76" s="166">
        <f>IF(E76&lt;2,(VLOOKUP(A76,'r'!$A$4:'r'!$B$5080,2,FALSE)),"")</f>
        <v>42966</v>
      </c>
      <c r="M76" s="167" t="str">
        <f>VLOOKUP(A76,'r'!$A$4:'r'!$G$5080,7,FALSE)</f>
        <v>tottenham</v>
      </c>
      <c r="N76" s="162">
        <f ca="1">SUMIF(w!$V$3:$V$113,$M76,w!W$3:W$113)</f>
        <v>36</v>
      </c>
      <c r="O76" s="162">
        <f ca="1">SUMIF(w!$V$3:$V$113,$M76,w!X$3:X$113)</f>
        <v>55</v>
      </c>
      <c r="P76" s="162">
        <f ca="1">SUMIF(w!$V$3:$V$113,$M76,w!Y$3:Y$113)</f>
        <v>19</v>
      </c>
      <c r="Q76" s="162">
        <f>SUMIF(w!$V$3:$V$113,$M76,w!Z$3:Z$113)</f>
        <v>33</v>
      </c>
      <c r="R76" s="177" t="str">
        <f>IF(E76=1,VLOOKUP(A76,rg!$A$4:'rg'!$E$960,2,FALSE),"")</f>
        <v/>
      </c>
      <c r="S76" s="162" t="str">
        <f>IF($R76&lt;&gt;"",( VLOOKUP($R76,g!$A$2:'g'!$E$989,2,FALSE))," ")</f>
        <v xml:space="preserve"> </v>
      </c>
      <c r="T76" s="162" t="str">
        <f>IF($R76&lt;&gt;"",( VLOOKUP($R76,g!$A$2:'g'!$E$989,3,FALSE))," ")</f>
        <v xml:space="preserve"> </v>
      </c>
      <c r="U76" s="168" t="str">
        <f>IF($R76&lt;&gt;"",( VLOOKUP($R76,g!$A$2:'g'!$E$989,4,FALSE))," ")</f>
        <v xml:space="preserve"> </v>
      </c>
      <c r="V76" s="162" t="str">
        <f>IF($R76&lt;&gt;"",( VLOOKUP($R76,g!$A$2:'g'!$E$989,5,FALSE))," ")</f>
        <v xml:space="preserve"> </v>
      </c>
      <c r="W76" s="10">
        <f t="shared" si="8"/>
        <v>0</v>
      </c>
      <c r="X76" s="10">
        <f t="shared" si="9"/>
        <v>0</v>
      </c>
      <c r="Y76" s="10">
        <f t="shared" si="10"/>
        <v>0</v>
      </c>
      <c r="Z76" s="167" t="str">
        <f t="shared" si="5"/>
        <v>AL HV359</v>
      </c>
      <c r="AA76" s="167">
        <f>VLOOKUP(A76,'r'!$A$4:'r'!$S$5080,18,FALSE)</f>
        <v>0</v>
      </c>
    </row>
    <row r="77" spans="1:27" x14ac:dyDescent="0.2">
      <c r="A77" s="169" t="s">
        <v>580</v>
      </c>
      <c r="B77" s="169" t="s">
        <v>41</v>
      </c>
      <c r="C77" s="169" t="s">
        <v>523</v>
      </c>
      <c r="D77" s="169">
        <v>360</v>
      </c>
      <c r="E77" s="176"/>
      <c r="F77" s="161">
        <v>1</v>
      </c>
      <c r="G77" s="162">
        <f t="shared" si="6"/>
        <v>0</v>
      </c>
      <c r="H77" s="162">
        <f>SUMIF('r'!$A$4:'r'!$A$529,$A77,'r'!$C$4:'r'!$C$529)</f>
        <v>7</v>
      </c>
      <c r="I77" s="162">
        <f>SUMIF('r'!$A$4:'r'!$A$529,A77,'r'!$D$4:'r'!$D$529)</f>
        <v>24</v>
      </c>
      <c r="J77" s="162">
        <f t="shared" si="7"/>
        <v>17</v>
      </c>
      <c r="L77" s="166">
        <f>IF(E77&lt;2,(VLOOKUP(A77,'r'!$A$4:'r'!$B$5080,2,FALSE)),"")</f>
        <v>42966</v>
      </c>
      <c r="M77" s="167" t="str">
        <f>VLOOKUP(A77,'r'!$A$4:'r'!$G$5080,7,FALSE)</f>
        <v>tottenham</v>
      </c>
      <c r="N77" s="162">
        <f ca="1">SUMIF(w!$V$3:$V$113,$M77,w!W$3:W$113)</f>
        <v>36</v>
      </c>
      <c r="O77" s="162">
        <f ca="1">SUMIF(w!$V$3:$V$113,$M77,w!X$3:X$113)</f>
        <v>55</v>
      </c>
      <c r="P77" s="162">
        <f ca="1">SUMIF(w!$V$3:$V$113,$M77,w!Y$3:Y$113)</f>
        <v>19</v>
      </c>
      <c r="Q77" s="162">
        <f>SUMIF(w!$V$3:$V$113,$M77,w!Z$3:Z$113)</f>
        <v>33</v>
      </c>
      <c r="R77" s="177" t="str">
        <f>IF(E77=1,VLOOKUP(A77,rg!$A$4:'rg'!$E$960,2,FALSE),"")</f>
        <v/>
      </c>
      <c r="S77" s="162" t="str">
        <f>IF($R77&lt;&gt;"",( VLOOKUP($R77,g!$A$2:'g'!$E$989,2,FALSE))," ")</f>
        <v xml:space="preserve"> </v>
      </c>
      <c r="T77" s="162" t="str">
        <f>IF($R77&lt;&gt;"",( VLOOKUP($R77,g!$A$2:'g'!$E$989,3,FALSE))," ")</f>
        <v xml:space="preserve"> </v>
      </c>
      <c r="U77" s="168" t="str">
        <f>IF($R77&lt;&gt;"",( VLOOKUP($R77,g!$A$2:'g'!$E$989,4,FALSE))," ")</f>
        <v xml:space="preserve"> </v>
      </c>
      <c r="V77" s="162" t="str">
        <f>IF($R77&lt;&gt;"",( VLOOKUP($R77,g!$A$2:'g'!$E$989,5,FALSE))," ")</f>
        <v xml:space="preserve"> </v>
      </c>
      <c r="W77" s="10">
        <f t="shared" si="8"/>
        <v>0</v>
      </c>
      <c r="X77" s="10">
        <f t="shared" si="9"/>
        <v>0</v>
      </c>
      <c r="Y77" s="10">
        <f t="shared" si="10"/>
        <v>0</v>
      </c>
      <c r="Z77" s="167" t="str">
        <f t="shared" si="5"/>
        <v>AL HV360</v>
      </c>
      <c r="AA77" s="167">
        <f>VLOOKUP(A77,'r'!$A$4:'r'!$S$5080,18,FALSE)</f>
        <v>0</v>
      </c>
    </row>
    <row r="78" spans="1:27" x14ac:dyDescent="0.2">
      <c r="A78" s="169" t="s">
        <v>580</v>
      </c>
      <c r="B78" s="169" t="s">
        <v>41</v>
      </c>
      <c r="C78" s="169" t="s">
        <v>523</v>
      </c>
      <c r="D78" s="169">
        <v>361</v>
      </c>
      <c r="E78" s="176"/>
      <c r="F78" s="161">
        <v>1</v>
      </c>
      <c r="G78" s="162">
        <f t="shared" si="6"/>
        <v>0</v>
      </c>
      <c r="H78" s="162">
        <f>SUMIF('r'!$A$4:'r'!$A$529,$A78,'r'!$C$4:'r'!$C$529)</f>
        <v>7</v>
      </c>
      <c r="I78" s="162">
        <f>SUMIF('r'!$A$4:'r'!$A$529,A78,'r'!$D$4:'r'!$D$529)</f>
        <v>24</v>
      </c>
      <c r="J78" s="162">
        <f t="shared" si="7"/>
        <v>17</v>
      </c>
      <c r="L78" s="166">
        <f>IF(E78&lt;2,(VLOOKUP(A78,'r'!$A$4:'r'!$B$5080,2,FALSE)),"")</f>
        <v>42966</v>
      </c>
      <c r="M78" s="167" t="str">
        <f>VLOOKUP(A78,'r'!$A$4:'r'!$G$5080,7,FALSE)</f>
        <v>tottenham</v>
      </c>
      <c r="N78" s="162">
        <f ca="1">SUMIF(w!$V$3:$V$113,$M78,w!W$3:W$113)</f>
        <v>36</v>
      </c>
      <c r="O78" s="162">
        <f ca="1">SUMIF(w!$V$3:$V$113,$M78,w!X$3:X$113)</f>
        <v>55</v>
      </c>
      <c r="P78" s="162">
        <f ca="1">SUMIF(w!$V$3:$V$113,$M78,w!Y$3:Y$113)</f>
        <v>19</v>
      </c>
      <c r="Q78" s="162">
        <f>SUMIF(w!$V$3:$V$113,$M78,w!Z$3:Z$113)</f>
        <v>33</v>
      </c>
      <c r="R78" s="177" t="str">
        <f>IF(E78=1,VLOOKUP(A78,rg!$A$4:'rg'!$E$960,2,FALSE),"")</f>
        <v/>
      </c>
      <c r="S78" s="162" t="str">
        <f>IF($R78&lt;&gt;"",( VLOOKUP($R78,g!$A$2:'g'!$E$989,2,FALSE))," ")</f>
        <v xml:space="preserve"> </v>
      </c>
      <c r="T78" s="162" t="str">
        <f>IF($R78&lt;&gt;"",( VLOOKUP($R78,g!$A$2:'g'!$E$989,3,FALSE))," ")</f>
        <v xml:space="preserve"> </v>
      </c>
      <c r="U78" s="168" t="str">
        <f>IF($R78&lt;&gt;"",( VLOOKUP($R78,g!$A$2:'g'!$E$989,4,FALSE))," ")</f>
        <v xml:space="preserve"> </v>
      </c>
      <c r="V78" s="162" t="str">
        <f>IF($R78&lt;&gt;"",( VLOOKUP($R78,g!$A$2:'g'!$E$989,5,FALSE))," ")</f>
        <v xml:space="preserve"> </v>
      </c>
      <c r="W78" s="10">
        <f t="shared" si="8"/>
        <v>0</v>
      </c>
      <c r="X78" s="10">
        <f t="shared" si="9"/>
        <v>0</v>
      </c>
      <c r="Y78" s="10">
        <f t="shared" si="10"/>
        <v>0</v>
      </c>
      <c r="Z78" s="167" t="str">
        <f t="shared" si="5"/>
        <v>AL HV361</v>
      </c>
      <c r="AA78" s="167">
        <f>VLOOKUP(A78,'r'!$A$4:'r'!$S$5080,18,FALSE)</f>
        <v>0</v>
      </c>
    </row>
    <row r="79" spans="1:27" x14ac:dyDescent="0.2">
      <c r="A79" s="169" t="s">
        <v>580</v>
      </c>
      <c r="B79" s="169" t="s">
        <v>41</v>
      </c>
      <c r="C79" s="169" t="s">
        <v>523</v>
      </c>
      <c r="D79" s="169">
        <v>362</v>
      </c>
      <c r="E79" s="176"/>
      <c r="F79" s="161">
        <v>1</v>
      </c>
      <c r="G79" s="162">
        <f t="shared" si="6"/>
        <v>0</v>
      </c>
      <c r="H79" s="162">
        <f>SUMIF('r'!$A$4:'r'!$A$529,$A79,'r'!$C$4:'r'!$C$529)</f>
        <v>7</v>
      </c>
      <c r="I79" s="162">
        <f>SUMIF('r'!$A$4:'r'!$A$529,A79,'r'!$D$4:'r'!$D$529)</f>
        <v>24</v>
      </c>
      <c r="J79" s="162">
        <f t="shared" si="7"/>
        <v>17</v>
      </c>
      <c r="L79" s="166">
        <f>IF(E79&lt;2,(VLOOKUP(A79,'r'!$A$4:'r'!$B$5080,2,FALSE)),"")</f>
        <v>42966</v>
      </c>
      <c r="M79" s="167" t="str">
        <f>VLOOKUP(A79,'r'!$A$4:'r'!$G$5080,7,FALSE)</f>
        <v>tottenham</v>
      </c>
      <c r="N79" s="162">
        <f ca="1">SUMIF(w!$V$3:$V$113,$M79,w!W$3:W$113)</f>
        <v>36</v>
      </c>
      <c r="O79" s="162">
        <f ca="1">SUMIF(w!$V$3:$V$113,$M79,w!X$3:X$113)</f>
        <v>55</v>
      </c>
      <c r="P79" s="162">
        <f ca="1">SUMIF(w!$V$3:$V$113,$M79,w!Y$3:Y$113)</f>
        <v>19</v>
      </c>
      <c r="Q79" s="162">
        <f>SUMIF(w!$V$3:$V$113,$M79,w!Z$3:Z$113)</f>
        <v>33</v>
      </c>
      <c r="R79" s="177" t="str">
        <f>IF(E79=1,VLOOKUP(A79,rg!$A$4:'rg'!$E$960,2,FALSE),"")</f>
        <v/>
      </c>
      <c r="S79" s="162" t="str">
        <f>IF($R79&lt;&gt;"",( VLOOKUP($R79,g!$A$2:'g'!$E$989,2,FALSE))," ")</f>
        <v xml:space="preserve"> </v>
      </c>
      <c r="T79" s="162" t="str">
        <f>IF($R79&lt;&gt;"",( VLOOKUP($R79,g!$A$2:'g'!$E$989,3,FALSE))," ")</f>
        <v xml:space="preserve"> </v>
      </c>
      <c r="U79" s="168" t="str">
        <f>IF($R79&lt;&gt;"",( VLOOKUP($R79,g!$A$2:'g'!$E$989,4,FALSE))," ")</f>
        <v xml:space="preserve"> </v>
      </c>
      <c r="V79" s="162" t="str">
        <f>IF($R79&lt;&gt;"",( VLOOKUP($R79,g!$A$2:'g'!$E$989,5,FALSE))," ")</f>
        <v xml:space="preserve"> </v>
      </c>
      <c r="W79" s="10">
        <f t="shared" si="8"/>
        <v>0</v>
      </c>
      <c r="X79" s="10">
        <f t="shared" si="9"/>
        <v>0</v>
      </c>
      <c r="Y79" s="10">
        <f t="shared" si="10"/>
        <v>0</v>
      </c>
      <c r="Z79" s="167" t="str">
        <f t="shared" si="5"/>
        <v>AL HV362</v>
      </c>
      <c r="AA79" s="167">
        <f>VLOOKUP(A79,'r'!$A$4:'r'!$S$5080,18,FALSE)</f>
        <v>0</v>
      </c>
    </row>
    <row r="80" spans="1:27" x14ac:dyDescent="0.2">
      <c r="A80" s="169" t="s">
        <v>580</v>
      </c>
      <c r="B80" s="169" t="s">
        <v>41</v>
      </c>
      <c r="C80" s="169" t="s">
        <v>523</v>
      </c>
      <c r="D80" s="169">
        <v>363</v>
      </c>
      <c r="E80" s="176"/>
      <c r="F80" s="161">
        <v>1</v>
      </c>
      <c r="G80" s="162">
        <f t="shared" si="6"/>
        <v>0</v>
      </c>
      <c r="H80" s="162">
        <f>SUMIF('r'!$A$4:'r'!$A$529,$A80,'r'!$C$4:'r'!$C$529)</f>
        <v>7</v>
      </c>
      <c r="I80" s="162">
        <f>SUMIF('r'!$A$4:'r'!$A$529,A80,'r'!$D$4:'r'!$D$529)</f>
        <v>24</v>
      </c>
      <c r="J80" s="162">
        <f t="shared" si="7"/>
        <v>17</v>
      </c>
      <c r="L80" s="166">
        <f>IF(E80&lt;2,(VLOOKUP(A80,'r'!$A$4:'r'!$B$5080,2,FALSE)),"")</f>
        <v>42966</v>
      </c>
      <c r="M80" s="167" t="str">
        <f>VLOOKUP(A80,'r'!$A$4:'r'!$G$5080,7,FALSE)</f>
        <v>tottenham</v>
      </c>
      <c r="N80" s="162">
        <f ca="1">SUMIF(w!$V$3:$V$113,$M80,w!W$3:W$113)</f>
        <v>36</v>
      </c>
      <c r="O80" s="162">
        <f ca="1">SUMIF(w!$V$3:$V$113,$M80,w!X$3:X$113)</f>
        <v>55</v>
      </c>
      <c r="P80" s="162">
        <f ca="1">SUMIF(w!$V$3:$V$113,$M80,w!Y$3:Y$113)</f>
        <v>19</v>
      </c>
      <c r="Q80" s="162">
        <f>SUMIF(w!$V$3:$V$113,$M80,w!Z$3:Z$113)</f>
        <v>33</v>
      </c>
      <c r="R80" s="177" t="str">
        <f>IF(E80=1,VLOOKUP(A80,rg!$A$4:'rg'!$E$960,2,FALSE),"")</f>
        <v/>
      </c>
      <c r="S80" s="162" t="str">
        <f>IF($R80&lt;&gt;"",( VLOOKUP($R80,g!$A$2:'g'!$E$989,2,FALSE))," ")</f>
        <v xml:space="preserve"> </v>
      </c>
      <c r="T80" s="162" t="str">
        <f>IF($R80&lt;&gt;"",( VLOOKUP($R80,g!$A$2:'g'!$E$989,3,FALSE))," ")</f>
        <v xml:space="preserve"> </v>
      </c>
      <c r="U80" s="168" t="str">
        <f>IF($R80&lt;&gt;"",( VLOOKUP($R80,g!$A$2:'g'!$E$989,4,FALSE))," ")</f>
        <v xml:space="preserve"> </v>
      </c>
      <c r="V80" s="162" t="str">
        <f>IF($R80&lt;&gt;"",( VLOOKUP($R80,g!$A$2:'g'!$E$989,5,FALSE))," ")</f>
        <v xml:space="preserve"> </v>
      </c>
      <c r="W80" s="10">
        <f t="shared" si="8"/>
        <v>0</v>
      </c>
      <c r="X80" s="10">
        <f t="shared" si="9"/>
        <v>0</v>
      </c>
      <c r="Y80" s="10">
        <f t="shared" si="10"/>
        <v>0</v>
      </c>
      <c r="Z80" s="167" t="str">
        <f t="shared" si="5"/>
        <v>AL HV363</v>
      </c>
      <c r="AA80" s="167">
        <f>VLOOKUP(A80,'r'!$A$4:'r'!$S$5080,18,FALSE)</f>
        <v>0</v>
      </c>
    </row>
    <row r="81" spans="1:27" x14ac:dyDescent="0.2">
      <c r="A81" s="169" t="s">
        <v>580</v>
      </c>
      <c r="B81" s="169" t="s">
        <v>41</v>
      </c>
      <c r="C81" s="169" t="s">
        <v>523</v>
      </c>
      <c r="D81" s="169">
        <v>364</v>
      </c>
      <c r="E81" s="176"/>
      <c r="F81" s="161">
        <v>1</v>
      </c>
      <c r="G81" s="162">
        <f t="shared" si="6"/>
        <v>0</v>
      </c>
      <c r="H81" s="162">
        <f>SUMIF('r'!$A$4:'r'!$A$529,$A81,'r'!$C$4:'r'!$C$529)</f>
        <v>7</v>
      </c>
      <c r="I81" s="162">
        <f>SUMIF('r'!$A$4:'r'!$A$529,A81,'r'!$D$4:'r'!$D$529)</f>
        <v>24</v>
      </c>
      <c r="J81" s="162">
        <f t="shared" si="7"/>
        <v>17</v>
      </c>
      <c r="L81" s="166">
        <f>IF(E81&lt;2,(VLOOKUP(A81,'r'!$A$4:'r'!$B$5080,2,FALSE)),"")</f>
        <v>42966</v>
      </c>
      <c r="M81" s="167" t="str">
        <f>VLOOKUP(A81,'r'!$A$4:'r'!$G$5080,7,FALSE)</f>
        <v>tottenham</v>
      </c>
      <c r="N81" s="162">
        <f ca="1">SUMIF(w!$V$3:$V$113,$M81,w!W$3:W$113)</f>
        <v>36</v>
      </c>
      <c r="O81" s="162">
        <f ca="1">SUMIF(w!$V$3:$V$113,$M81,w!X$3:X$113)</f>
        <v>55</v>
      </c>
      <c r="P81" s="162">
        <f ca="1">SUMIF(w!$V$3:$V$113,$M81,w!Y$3:Y$113)</f>
        <v>19</v>
      </c>
      <c r="Q81" s="162">
        <f>SUMIF(w!$V$3:$V$113,$M81,w!Z$3:Z$113)</f>
        <v>33</v>
      </c>
      <c r="R81" s="177" t="str">
        <f>IF(E81=1,VLOOKUP(A81,rg!$A$4:'rg'!$E$960,2,FALSE),"")</f>
        <v/>
      </c>
      <c r="S81" s="162" t="str">
        <f>IF($R81&lt;&gt;"",( VLOOKUP($R81,g!$A$2:'g'!$E$989,2,FALSE))," ")</f>
        <v xml:space="preserve"> </v>
      </c>
      <c r="T81" s="162" t="str">
        <f>IF($R81&lt;&gt;"",( VLOOKUP($R81,g!$A$2:'g'!$E$989,3,FALSE))," ")</f>
        <v xml:space="preserve"> </v>
      </c>
      <c r="U81" s="168" t="str">
        <f>IF($R81&lt;&gt;"",( VLOOKUP($R81,g!$A$2:'g'!$E$989,4,FALSE))," ")</f>
        <v xml:space="preserve"> </v>
      </c>
      <c r="V81" s="162" t="str">
        <f>IF($R81&lt;&gt;"",( VLOOKUP($R81,g!$A$2:'g'!$E$989,5,FALSE))," ")</f>
        <v xml:space="preserve"> </v>
      </c>
      <c r="W81" s="10">
        <f t="shared" si="8"/>
        <v>0</v>
      </c>
      <c r="X81" s="10">
        <f t="shared" si="9"/>
        <v>0</v>
      </c>
      <c r="Y81" s="10">
        <f t="shared" si="10"/>
        <v>0</v>
      </c>
      <c r="Z81" s="167" t="str">
        <f t="shared" si="5"/>
        <v>AL HV364</v>
      </c>
      <c r="AA81" s="167">
        <f>VLOOKUP(A81,'r'!$A$4:'r'!$S$5080,18,FALSE)</f>
        <v>0</v>
      </c>
    </row>
    <row r="82" spans="1:27" x14ac:dyDescent="0.2">
      <c r="A82" s="169" t="s">
        <v>580</v>
      </c>
      <c r="B82" s="169" t="s">
        <v>41</v>
      </c>
      <c r="C82" s="169" t="s">
        <v>523</v>
      </c>
      <c r="D82" s="169">
        <v>365</v>
      </c>
      <c r="E82" s="176"/>
      <c r="F82" s="161">
        <v>1</v>
      </c>
      <c r="G82" s="162">
        <f t="shared" si="6"/>
        <v>0</v>
      </c>
      <c r="H82" s="162">
        <f>SUMIF('r'!$A$4:'r'!$A$529,$A82,'r'!$C$4:'r'!$C$529)</f>
        <v>7</v>
      </c>
      <c r="I82" s="162">
        <f>SUMIF('r'!$A$4:'r'!$A$529,A82,'r'!$D$4:'r'!$D$529)</f>
        <v>24</v>
      </c>
      <c r="J82" s="162">
        <f t="shared" si="7"/>
        <v>17</v>
      </c>
      <c r="L82" s="166">
        <f>IF(E82&lt;2,(VLOOKUP(A82,'r'!$A$4:'r'!$B$5080,2,FALSE)),"")</f>
        <v>42966</v>
      </c>
      <c r="M82" s="167" t="str">
        <f>VLOOKUP(A82,'r'!$A$4:'r'!$G$5080,7,FALSE)</f>
        <v>tottenham</v>
      </c>
      <c r="N82" s="162">
        <f ca="1">SUMIF(w!$V$3:$V$113,$M82,w!W$3:W$113)</f>
        <v>36</v>
      </c>
      <c r="O82" s="162">
        <f ca="1">SUMIF(w!$V$3:$V$113,$M82,w!X$3:X$113)</f>
        <v>55</v>
      </c>
      <c r="P82" s="162">
        <f ca="1">SUMIF(w!$V$3:$V$113,$M82,w!Y$3:Y$113)</f>
        <v>19</v>
      </c>
      <c r="Q82" s="162">
        <f>SUMIF(w!$V$3:$V$113,$M82,w!Z$3:Z$113)</f>
        <v>33</v>
      </c>
      <c r="R82" s="177" t="str">
        <f>IF(E82=1,VLOOKUP(A82,rg!$A$4:'rg'!$E$960,2,FALSE),"")</f>
        <v/>
      </c>
      <c r="S82" s="162" t="str">
        <f>IF($R82&lt;&gt;"",( VLOOKUP($R82,g!$A$2:'g'!$E$989,2,FALSE))," ")</f>
        <v xml:space="preserve"> </v>
      </c>
      <c r="T82" s="162" t="str">
        <f>IF($R82&lt;&gt;"",( VLOOKUP($R82,g!$A$2:'g'!$E$989,3,FALSE))," ")</f>
        <v xml:space="preserve"> </v>
      </c>
      <c r="U82" s="168" t="str">
        <f>IF($R82&lt;&gt;"",( VLOOKUP($R82,g!$A$2:'g'!$E$989,4,FALSE))," ")</f>
        <v xml:space="preserve"> </v>
      </c>
      <c r="V82" s="162" t="str">
        <f>IF($R82&lt;&gt;"",( VLOOKUP($R82,g!$A$2:'g'!$E$989,5,FALSE))," ")</f>
        <v xml:space="preserve"> </v>
      </c>
      <c r="W82" s="10">
        <f t="shared" si="8"/>
        <v>0</v>
      </c>
      <c r="X82" s="10">
        <f t="shared" si="9"/>
        <v>0</v>
      </c>
      <c r="Y82" s="10">
        <f t="shared" si="10"/>
        <v>0</v>
      </c>
      <c r="Z82" s="167" t="str">
        <f t="shared" si="5"/>
        <v>AL HV365</v>
      </c>
      <c r="AA82" s="167">
        <f>VLOOKUP(A82,'r'!$A$4:'r'!$S$5080,18,FALSE)</f>
        <v>0</v>
      </c>
    </row>
    <row r="83" spans="1:27" x14ac:dyDescent="0.2">
      <c r="A83" s="169" t="s">
        <v>580</v>
      </c>
      <c r="B83" s="169" t="s">
        <v>41</v>
      </c>
      <c r="C83" s="169" t="s">
        <v>523</v>
      </c>
      <c r="D83" s="169">
        <v>366</v>
      </c>
      <c r="E83" s="176"/>
      <c r="F83" s="161">
        <v>1</v>
      </c>
      <c r="G83" s="162">
        <f t="shared" si="6"/>
        <v>0</v>
      </c>
      <c r="H83" s="162">
        <f>SUMIF('r'!$A$4:'r'!$A$529,$A83,'r'!$C$4:'r'!$C$529)</f>
        <v>7</v>
      </c>
      <c r="I83" s="162">
        <f>SUMIF('r'!$A$4:'r'!$A$529,A83,'r'!$D$4:'r'!$D$529)</f>
        <v>24</v>
      </c>
      <c r="J83" s="162">
        <f t="shared" si="7"/>
        <v>17</v>
      </c>
      <c r="L83" s="166">
        <f>IF(E83&lt;2,(VLOOKUP(A83,'r'!$A$4:'r'!$B$5080,2,FALSE)),"")</f>
        <v>42966</v>
      </c>
      <c r="M83" s="167" t="str">
        <f>VLOOKUP(A83,'r'!$A$4:'r'!$G$5080,7,FALSE)</f>
        <v>tottenham</v>
      </c>
      <c r="N83" s="162">
        <f ca="1">SUMIF(w!$V$3:$V$113,$M83,w!W$3:W$113)</f>
        <v>36</v>
      </c>
      <c r="O83" s="162">
        <f ca="1">SUMIF(w!$V$3:$V$113,$M83,w!X$3:X$113)</f>
        <v>55</v>
      </c>
      <c r="P83" s="162">
        <f ca="1">SUMIF(w!$V$3:$V$113,$M83,w!Y$3:Y$113)</f>
        <v>19</v>
      </c>
      <c r="Q83" s="162">
        <f>SUMIF(w!$V$3:$V$113,$M83,w!Z$3:Z$113)</f>
        <v>33</v>
      </c>
      <c r="R83" s="177" t="str">
        <f>IF(E83=1,VLOOKUP(A83,rg!$A$4:'rg'!$E$960,2,FALSE),"")</f>
        <v/>
      </c>
      <c r="S83" s="162" t="str">
        <f>IF($R83&lt;&gt;"",( VLOOKUP($R83,g!$A$2:'g'!$E$989,2,FALSE))," ")</f>
        <v xml:space="preserve"> </v>
      </c>
      <c r="T83" s="162" t="str">
        <f>IF($R83&lt;&gt;"",( VLOOKUP($R83,g!$A$2:'g'!$E$989,3,FALSE))," ")</f>
        <v xml:space="preserve"> </v>
      </c>
      <c r="U83" s="168" t="str">
        <f>IF($R83&lt;&gt;"",( VLOOKUP($R83,g!$A$2:'g'!$E$989,4,FALSE))," ")</f>
        <v xml:space="preserve"> </v>
      </c>
      <c r="V83" s="162" t="str">
        <f>IF($R83&lt;&gt;"",( VLOOKUP($R83,g!$A$2:'g'!$E$989,5,FALSE))," ")</f>
        <v xml:space="preserve"> </v>
      </c>
      <c r="W83" s="10">
        <f t="shared" si="8"/>
        <v>0</v>
      </c>
      <c r="X83" s="10">
        <f t="shared" si="9"/>
        <v>0</v>
      </c>
      <c r="Y83" s="10">
        <f t="shared" si="10"/>
        <v>0</v>
      </c>
      <c r="Z83" s="167" t="str">
        <f t="shared" si="5"/>
        <v>AL HV366</v>
      </c>
      <c r="AA83" s="167">
        <f>VLOOKUP(A83,'r'!$A$4:'r'!$S$5080,18,FALSE)</f>
        <v>0</v>
      </c>
    </row>
    <row r="84" spans="1:27" x14ac:dyDescent="0.2">
      <c r="A84" s="169" t="s">
        <v>580</v>
      </c>
      <c r="B84" s="169" t="s">
        <v>41</v>
      </c>
      <c r="C84" s="169" t="s">
        <v>523</v>
      </c>
      <c r="D84" s="169">
        <v>367</v>
      </c>
      <c r="E84" s="176"/>
      <c r="F84" s="161">
        <v>1</v>
      </c>
      <c r="G84" s="162">
        <f t="shared" si="6"/>
        <v>0</v>
      </c>
      <c r="H84" s="162">
        <f>SUMIF('r'!$A$4:'r'!$A$529,$A84,'r'!$C$4:'r'!$C$529)</f>
        <v>7</v>
      </c>
      <c r="I84" s="162">
        <f>SUMIF('r'!$A$4:'r'!$A$529,A84,'r'!$D$4:'r'!$D$529)</f>
        <v>24</v>
      </c>
      <c r="J84" s="162">
        <f t="shared" si="7"/>
        <v>17</v>
      </c>
      <c r="L84" s="166">
        <f>IF(E84&lt;2,(VLOOKUP(A84,'r'!$A$4:'r'!$B$5080,2,FALSE)),"")</f>
        <v>42966</v>
      </c>
      <c r="M84" s="167" t="str">
        <f>VLOOKUP(A84,'r'!$A$4:'r'!$G$5080,7,FALSE)</f>
        <v>tottenham</v>
      </c>
      <c r="N84" s="162">
        <f ca="1">SUMIF(w!$V$3:$V$113,$M84,w!W$3:W$113)</f>
        <v>36</v>
      </c>
      <c r="O84" s="162">
        <f ca="1">SUMIF(w!$V$3:$V$113,$M84,w!X$3:X$113)</f>
        <v>55</v>
      </c>
      <c r="P84" s="162">
        <f ca="1">SUMIF(w!$V$3:$V$113,$M84,w!Y$3:Y$113)</f>
        <v>19</v>
      </c>
      <c r="Q84" s="162">
        <f>SUMIF(w!$V$3:$V$113,$M84,w!Z$3:Z$113)</f>
        <v>33</v>
      </c>
      <c r="R84" s="177" t="str">
        <f>IF(E84=1,VLOOKUP(A84,rg!$A$4:'rg'!$E$960,2,FALSE),"")</f>
        <v/>
      </c>
      <c r="S84" s="162" t="str">
        <f>IF($R84&lt;&gt;"",( VLOOKUP($R84,g!$A$2:'g'!$E$989,2,FALSE))," ")</f>
        <v xml:space="preserve"> </v>
      </c>
      <c r="T84" s="162" t="str">
        <f>IF($R84&lt;&gt;"",( VLOOKUP($R84,g!$A$2:'g'!$E$989,3,FALSE))," ")</f>
        <v xml:space="preserve"> </v>
      </c>
      <c r="U84" s="168" t="str">
        <f>IF($R84&lt;&gt;"",( VLOOKUP($R84,g!$A$2:'g'!$E$989,4,FALSE))," ")</f>
        <v xml:space="preserve"> </v>
      </c>
      <c r="V84" s="162" t="str">
        <f>IF($R84&lt;&gt;"",( VLOOKUP($R84,g!$A$2:'g'!$E$989,5,FALSE))," ")</f>
        <v xml:space="preserve"> </v>
      </c>
      <c r="W84" s="10">
        <f t="shared" si="8"/>
        <v>0</v>
      </c>
      <c r="X84" s="10">
        <f t="shared" si="9"/>
        <v>0</v>
      </c>
      <c r="Y84" s="10">
        <f t="shared" si="10"/>
        <v>0</v>
      </c>
      <c r="Z84" s="167" t="str">
        <f t="shared" si="5"/>
        <v>AL HV367</v>
      </c>
      <c r="AA84" s="167">
        <f>VLOOKUP(A84,'r'!$A$4:'r'!$S$5080,18,FALSE)</f>
        <v>0</v>
      </c>
    </row>
    <row r="85" spans="1:27" x14ac:dyDescent="0.2">
      <c r="A85" s="169" t="s">
        <v>580</v>
      </c>
      <c r="B85" s="169" t="s">
        <v>41</v>
      </c>
      <c r="C85" s="169" t="s">
        <v>523</v>
      </c>
      <c r="D85" s="169">
        <v>368</v>
      </c>
      <c r="E85" s="176"/>
      <c r="F85" s="161">
        <v>1</v>
      </c>
      <c r="G85" s="162">
        <f t="shared" si="6"/>
        <v>0</v>
      </c>
      <c r="H85" s="162">
        <f>SUMIF('r'!$A$4:'r'!$A$529,$A85,'r'!$C$4:'r'!$C$529)</f>
        <v>7</v>
      </c>
      <c r="I85" s="162">
        <f>SUMIF('r'!$A$4:'r'!$A$529,A85,'r'!$D$4:'r'!$D$529)</f>
        <v>24</v>
      </c>
      <c r="J85" s="162">
        <f t="shared" si="7"/>
        <v>17</v>
      </c>
      <c r="L85" s="166">
        <f>IF(E85&lt;2,(VLOOKUP(A85,'r'!$A$4:'r'!$B$5080,2,FALSE)),"")</f>
        <v>42966</v>
      </c>
      <c r="M85" s="167" t="str">
        <f>VLOOKUP(A85,'r'!$A$4:'r'!$G$5080,7,FALSE)</f>
        <v>tottenham</v>
      </c>
      <c r="N85" s="162">
        <f ca="1">SUMIF(w!$V$3:$V$113,$M85,w!W$3:W$113)</f>
        <v>36</v>
      </c>
      <c r="O85" s="162">
        <f ca="1">SUMIF(w!$V$3:$V$113,$M85,w!X$3:X$113)</f>
        <v>55</v>
      </c>
      <c r="P85" s="162">
        <f ca="1">SUMIF(w!$V$3:$V$113,$M85,w!Y$3:Y$113)</f>
        <v>19</v>
      </c>
      <c r="Q85" s="162">
        <f>SUMIF(w!$V$3:$V$113,$M85,w!Z$3:Z$113)</f>
        <v>33</v>
      </c>
      <c r="R85" s="177" t="str">
        <f>IF(E85=1,VLOOKUP(A85,rg!$A$4:'rg'!$E$960,2,FALSE),"")</f>
        <v/>
      </c>
      <c r="S85" s="162" t="str">
        <f>IF($R85&lt;&gt;"",( VLOOKUP($R85,g!$A$2:'g'!$E$989,2,FALSE))," ")</f>
        <v xml:space="preserve"> </v>
      </c>
      <c r="T85" s="162" t="str">
        <f>IF($R85&lt;&gt;"",( VLOOKUP($R85,g!$A$2:'g'!$E$989,3,FALSE))," ")</f>
        <v xml:space="preserve"> </v>
      </c>
      <c r="U85" s="168" t="str">
        <f>IF($R85&lt;&gt;"",( VLOOKUP($R85,g!$A$2:'g'!$E$989,4,FALSE))," ")</f>
        <v xml:space="preserve"> </v>
      </c>
      <c r="V85" s="162" t="str">
        <f>IF($R85&lt;&gt;"",( VLOOKUP($R85,g!$A$2:'g'!$E$989,5,FALSE))," ")</f>
        <v xml:space="preserve"> </v>
      </c>
      <c r="W85" s="10">
        <f t="shared" si="8"/>
        <v>0</v>
      </c>
      <c r="X85" s="10">
        <f t="shared" si="9"/>
        <v>0</v>
      </c>
      <c r="Y85" s="10">
        <f t="shared" si="10"/>
        <v>0</v>
      </c>
      <c r="Z85" s="167" t="str">
        <f t="shared" si="5"/>
        <v>AL HV368</v>
      </c>
      <c r="AA85" s="167">
        <f>VLOOKUP(A85,'r'!$A$4:'r'!$S$5080,18,FALSE)</f>
        <v>0</v>
      </c>
    </row>
    <row r="86" spans="1:27" x14ac:dyDescent="0.2">
      <c r="A86" s="169" t="s">
        <v>580</v>
      </c>
      <c r="B86" s="169" t="s">
        <v>41</v>
      </c>
      <c r="C86" s="169" t="s">
        <v>523</v>
      </c>
      <c r="D86" s="169">
        <v>369</v>
      </c>
      <c r="E86" s="176"/>
      <c r="F86" s="161">
        <v>1</v>
      </c>
      <c r="G86" s="162">
        <f t="shared" si="6"/>
        <v>0</v>
      </c>
      <c r="H86" s="162">
        <f>SUMIF('r'!$A$4:'r'!$A$529,$A86,'r'!$C$4:'r'!$C$529)</f>
        <v>7</v>
      </c>
      <c r="I86" s="162">
        <f>SUMIF('r'!$A$4:'r'!$A$529,A86,'r'!$D$4:'r'!$D$529)</f>
        <v>24</v>
      </c>
      <c r="J86" s="162">
        <f t="shared" si="7"/>
        <v>17</v>
      </c>
      <c r="L86" s="166">
        <f>IF(E86&lt;2,(VLOOKUP(A86,'r'!$A$4:'r'!$B$5080,2,FALSE)),"")</f>
        <v>42966</v>
      </c>
      <c r="M86" s="167" t="str">
        <f>VLOOKUP(A86,'r'!$A$4:'r'!$G$5080,7,FALSE)</f>
        <v>tottenham</v>
      </c>
      <c r="N86" s="162">
        <f ca="1">SUMIF(w!$V$3:$V$113,$M86,w!W$3:W$113)</f>
        <v>36</v>
      </c>
      <c r="O86" s="162">
        <f ca="1">SUMIF(w!$V$3:$V$113,$M86,w!X$3:X$113)</f>
        <v>55</v>
      </c>
      <c r="P86" s="162">
        <f ca="1">SUMIF(w!$V$3:$V$113,$M86,w!Y$3:Y$113)</f>
        <v>19</v>
      </c>
      <c r="Q86" s="162">
        <f>SUMIF(w!$V$3:$V$113,$M86,w!Z$3:Z$113)</f>
        <v>33</v>
      </c>
      <c r="R86" s="177" t="str">
        <f>IF(E86=1,VLOOKUP(A86,rg!$A$4:'rg'!$E$960,2,FALSE),"")</f>
        <v/>
      </c>
      <c r="S86" s="162" t="str">
        <f>IF($R86&lt;&gt;"",( VLOOKUP($R86,g!$A$2:'g'!$E$989,2,FALSE))," ")</f>
        <v xml:space="preserve"> </v>
      </c>
      <c r="T86" s="162" t="str">
        <f>IF($R86&lt;&gt;"",( VLOOKUP($R86,g!$A$2:'g'!$E$989,3,FALSE))," ")</f>
        <v xml:space="preserve"> </v>
      </c>
      <c r="U86" s="168" t="str">
        <f>IF($R86&lt;&gt;"",( VLOOKUP($R86,g!$A$2:'g'!$E$989,4,FALSE))," ")</f>
        <v xml:space="preserve"> </v>
      </c>
      <c r="V86" s="162" t="str">
        <f>IF($R86&lt;&gt;"",( VLOOKUP($R86,g!$A$2:'g'!$E$989,5,FALSE))," ")</f>
        <v xml:space="preserve"> </v>
      </c>
      <c r="W86" s="10">
        <f t="shared" si="8"/>
        <v>0</v>
      </c>
      <c r="X86" s="10">
        <f t="shared" si="9"/>
        <v>0</v>
      </c>
      <c r="Y86" s="10">
        <f t="shared" si="10"/>
        <v>0</v>
      </c>
      <c r="Z86" s="167" t="str">
        <f t="shared" si="5"/>
        <v>AL HV369</v>
      </c>
      <c r="AA86" s="167">
        <f>VLOOKUP(A86,'r'!$A$4:'r'!$S$5080,18,FALSE)</f>
        <v>0</v>
      </c>
    </row>
    <row r="87" spans="1:27" x14ac:dyDescent="0.2">
      <c r="A87" s="169" t="s">
        <v>580</v>
      </c>
      <c r="B87" s="169" t="s">
        <v>41</v>
      </c>
      <c r="C87" s="169" t="s">
        <v>523</v>
      </c>
      <c r="D87" s="169">
        <v>370</v>
      </c>
      <c r="E87" s="176"/>
      <c r="F87" s="161">
        <v>1</v>
      </c>
      <c r="G87" s="162">
        <f t="shared" si="6"/>
        <v>0</v>
      </c>
      <c r="H87" s="162">
        <f>SUMIF('r'!$A$4:'r'!$A$529,$A87,'r'!$C$4:'r'!$C$529)</f>
        <v>7</v>
      </c>
      <c r="I87" s="162">
        <f>SUMIF('r'!$A$4:'r'!$A$529,A87,'r'!$D$4:'r'!$D$529)</f>
        <v>24</v>
      </c>
      <c r="J87" s="162">
        <f t="shared" si="7"/>
        <v>17</v>
      </c>
      <c r="L87" s="166">
        <f>IF(E87&lt;2,(VLOOKUP(A87,'r'!$A$4:'r'!$B$5080,2,FALSE)),"")</f>
        <v>42966</v>
      </c>
      <c r="M87" s="167" t="str">
        <f>VLOOKUP(A87,'r'!$A$4:'r'!$G$5080,7,FALSE)</f>
        <v>tottenham</v>
      </c>
      <c r="N87" s="162">
        <f ca="1">SUMIF(w!$V$3:$V$113,$M87,w!W$3:W$113)</f>
        <v>36</v>
      </c>
      <c r="O87" s="162">
        <f ca="1">SUMIF(w!$V$3:$V$113,$M87,w!X$3:X$113)</f>
        <v>55</v>
      </c>
      <c r="P87" s="162">
        <f ca="1">SUMIF(w!$V$3:$V$113,$M87,w!Y$3:Y$113)</f>
        <v>19</v>
      </c>
      <c r="Q87" s="162">
        <f>SUMIF(w!$V$3:$V$113,$M87,w!Z$3:Z$113)</f>
        <v>33</v>
      </c>
      <c r="R87" s="177" t="str">
        <f>IF(E87=1,VLOOKUP(A87,rg!$A$4:'rg'!$E$960,2,FALSE),"")</f>
        <v/>
      </c>
      <c r="S87" s="162" t="str">
        <f>IF($R87&lt;&gt;"",( VLOOKUP($R87,g!$A$2:'g'!$E$989,2,FALSE))," ")</f>
        <v xml:space="preserve"> </v>
      </c>
      <c r="T87" s="162" t="str">
        <f>IF($R87&lt;&gt;"",( VLOOKUP($R87,g!$A$2:'g'!$E$989,3,FALSE))," ")</f>
        <v xml:space="preserve"> </v>
      </c>
      <c r="U87" s="168" t="str">
        <f>IF($R87&lt;&gt;"",( VLOOKUP($R87,g!$A$2:'g'!$E$989,4,FALSE))," ")</f>
        <v xml:space="preserve"> </v>
      </c>
      <c r="V87" s="162" t="str">
        <f>IF($R87&lt;&gt;"",( VLOOKUP($R87,g!$A$2:'g'!$E$989,5,FALSE))," ")</f>
        <v xml:space="preserve"> </v>
      </c>
      <c r="W87" s="10">
        <f t="shared" si="8"/>
        <v>0</v>
      </c>
      <c r="X87" s="10">
        <f t="shared" si="9"/>
        <v>0</v>
      </c>
      <c r="Y87" s="10">
        <f t="shared" si="10"/>
        <v>0</v>
      </c>
      <c r="Z87" s="167" t="str">
        <f t="shared" ref="Z87:Z150" si="11">B87&amp;" "&amp;C87&amp;D87</f>
        <v>AL HV370</v>
      </c>
      <c r="AA87" s="167">
        <f>VLOOKUP(A87,'r'!$A$4:'r'!$S$5080,18,FALSE)</f>
        <v>0</v>
      </c>
    </row>
    <row r="88" spans="1:27" x14ac:dyDescent="0.2">
      <c r="A88" s="186" t="s">
        <v>583</v>
      </c>
      <c r="B88" s="169" t="s">
        <v>41</v>
      </c>
      <c r="C88" s="169" t="s">
        <v>523</v>
      </c>
      <c r="D88" s="169">
        <v>371</v>
      </c>
      <c r="E88" s="176">
        <v>1</v>
      </c>
      <c r="F88" s="161">
        <v>1</v>
      </c>
      <c r="G88" s="162">
        <f t="shared" si="6"/>
        <v>0</v>
      </c>
      <c r="H88" s="162">
        <f>SUMIF('r'!$A$4:'r'!$A$529,$A88,'r'!$C$4:'r'!$C$529)</f>
        <v>25</v>
      </c>
      <c r="I88" s="162">
        <f>SUMIF('r'!$A$4:'r'!$A$529,A88,'r'!$D$4:'r'!$D$529)</f>
        <v>27</v>
      </c>
      <c r="J88" s="162">
        <f t="shared" si="7"/>
        <v>2</v>
      </c>
      <c r="L88" s="166">
        <f>IF(E88&lt;2,(VLOOKUP(A88,'r'!$A$4:'r'!$B$5080,2,FALSE)),"")</f>
        <v>43022</v>
      </c>
      <c r="M88" s="167" t="str">
        <f>VLOOKUP(A88,'r'!$A$4:'r'!$G$5080,7,FALSE)</f>
        <v>tottenham</v>
      </c>
      <c r="N88" s="162">
        <f ca="1">SUMIF(w!$V$3:$V$113,$M88,w!W$3:W$113)</f>
        <v>36</v>
      </c>
      <c r="O88" s="162">
        <f ca="1">SUMIF(w!$V$3:$V$113,$M88,w!X$3:X$113)</f>
        <v>55</v>
      </c>
      <c r="P88" s="162">
        <f ca="1">SUMIF(w!$V$3:$V$113,$M88,w!Y$3:Y$113)</f>
        <v>19</v>
      </c>
      <c r="Q88" s="162">
        <f>SUMIF(w!$V$3:$V$113,$M88,w!Z$3:Z$113)</f>
        <v>33</v>
      </c>
      <c r="R88" s="177" t="str">
        <f>IF(E88=1,VLOOKUP(A88,rg!$A$4:'rg'!$E$960,2,FALSE),"")</f>
        <v>AR</v>
      </c>
      <c r="S88" s="162" t="str">
        <f>IF($R88&lt;&gt;"",( VLOOKUP($R88,g!$A$2:'g'!$E$989,2,FALSE))," ")</f>
        <v>Tottenham</v>
      </c>
      <c r="T88" s="162">
        <f>IF($R88&lt;&gt;"",( VLOOKUP($R88,g!$A$2:'g'!$E$989,3,FALSE))," ")</f>
        <v>37</v>
      </c>
      <c r="U88" s="168" t="str">
        <f>IF($R88&lt;&gt;"",( VLOOKUP($R88,g!$A$2:'g'!$E$989,4,FALSE))," ")</f>
        <v>AL</v>
      </c>
      <c r="V88" s="162" t="str">
        <f>IF($R88&lt;&gt;"",( VLOOKUP($R88,g!$A$2:'g'!$E$989,5,FALSE))," ")</f>
        <v>ARRIVA LONDON</v>
      </c>
      <c r="W88" s="10">
        <f t="shared" si="8"/>
        <v>0</v>
      </c>
      <c r="X88" s="10">
        <f t="shared" si="9"/>
        <v>0</v>
      </c>
      <c r="Y88" s="10">
        <f t="shared" si="10"/>
        <v>0</v>
      </c>
      <c r="Z88" s="167" t="str">
        <f t="shared" si="11"/>
        <v>AL HV371</v>
      </c>
      <c r="AA88" s="167">
        <f>VLOOKUP(A88,'r'!$A$4:'r'!$S$5080,18,FALSE)</f>
        <v>0</v>
      </c>
    </row>
    <row r="89" spans="1:27" x14ac:dyDescent="0.2">
      <c r="A89" s="169" t="s">
        <v>580</v>
      </c>
      <c r="B89" s="169" t="s">
        <v>41</v>
      </c>
      <c r="C89" s="169" t="s">
        <v>523</v>
      </c>
      <c r="D89" s="169">
        <v>372</v>
      </c>
      <c r="E89" s="176"/>
      <c r="F89" s="161">
        <v>1</v>
      </c>
      <c r="G89" s="162">
        <f t="shared" si="6"/>
        <v>0</v>
      </c>
      <c r="H89" s="162">
        <f>SUMIF('r'!$A$4:'r'!$A$529,$A89,'r'!$C$4:'r'!$C$529)</f>
        <v>7</v>
      </c>
      <c r="I89" s="162">
        <f>SUMIF('r'!$A$4:'r'!$A$529,A89,'r'!$D$4:'r'!$D$529)</f>
        <v>24</v>
      </c>
      <c r="J89" s="162">
        <f t="shared" si="7"/>
        <v>17</v>
      </c>
      <c r="L89" s="166">
        <f>IF(E89&lt;2,(VLOOKUP(A89,'r'!$A$4:'r'!$B$5080,2,FALSE)),"")</f>
        <v>42966</v>
      </c>
      <c r="M89" s="167" t="str">
        <f>VLOOKUP(A89,'r'!$A$4:'r'!$G$5080,7,FALSE)</f>
        <v>tottenham</v>
      </c>
      <c r="N89" s="162">
        <f ca="1">SUMIF(w!$V$3:$V$113,$M89,w!W$3:W$113)</f>
        <v>36</v>
      </c>
      <c r="O89" s="162">
        <f ca="1">SUMIF(w!$V$3:$V$113,$M89,w!X$3:X$113)</f>
        <v>55</v>
      </c>
      <c r="P89" s="162">
        <f ca="1">SUMIF(w!$V$3:$V$113,$M89,w!Y$3:Y$113)</f>
        <v>19</v>
      </c>
      <c r="Q89" s="162">
        <f>SUMIF(w!$V$3:$V$113,$M89,w!Z$3:Z$113)</f>
        <v>33</v>
      </c>
      <c r="R89" s="177" t="str">
        <f>IF(E89=1,VLOOKUP(A89,rg!$A$4:'rg'!$E$960,2,FALSE),"")</f>
        <v/>
      </c>
      <c r="S89" s="162" t="str">
        <f>IF($R89&lt;&gt;"",( VLOOKUP($R89,g!$A$2:'g'!$E$989,2,FALSE))," ")</f>
        <v xml:space="preserve"> </v>
      </c>
      <c r="T89" s="162" t="str">
        <f>IF($R89&lt;&gt;"",( VLOOKUP($R89,g!$A$2:'g'!$E$989,3,FALSE))," ")</f>
        <v xml:space="preserve"> </v>
      </c>
      <c r="U89" s="168" t="str">
        <f>IF($R89&lt;&gt;"",( VLOOKUP($R89,g!$A$2:'g'!$E$989,4,FALSE))," ")</f>
        <v xml:space="preserve"> </v>
      </c>
      <c r="V89" s="162" t="str">
        <f>IF($R89&lt;&gt;"",( VLOOKUP($R89,g!$A$2:'g'!$E$989,5,FALSE))," ")</f>
        <v xml:space="preserve"> </v>
      </c>
      <c r="W89" s="10">
        <f t="shared" si="8"/>
        <v>0</v>
      </c>
      <c r="X89" s="10">
        <f t="shared" si="9"/>
        <v>0</v>
      </c>
      <c r="Y89" s="10">
        <f t="shared" si="10"/>
        <v>0</v>
      </c>
      <c r="Z89" s="167" t="str">
        <f t="shared" si="11"/>
        <v>AL HV372</v>
      </c>
      <c r="AA89" s="167">
        <f>VLOOKUP(A89,'r'!$A$4:'r'!$S$5080,18,FALSE)</f>
        <v>0</v>
      </c>
    </row>
    <row r="90" spans="1:27" x14ac:dyDescent="0.2">
      <c r="A90" s="169" t="s">
        <v>580</v>
      </c>
      <c r="B90" s="169" t="s">
        <v>41</v>
      </c>
      <c r="C90" s="169" t="s">
        <v>523</v>
      </c>
      <c r="D90" s="169">
        <v>373</v>
      </c>
      <c r="E90" s="176">
        <v>1</v>
      </c>
      <c r="F90" s="161">
        <v>1</v>
      </c>
      <c r="G90" s="162">
        <f t="shared" si="6"/>
        <v>0</v>
      </c>
      <c r="H90" s="162">
        <f>SUMIF('r'!$A$4:'r'!$A$529,$A90,'r'!$C$4:'r'!$C$529)</f>
        <v>7</v>
      </c>
      <c r="I90" s="162">
        <f>SUMIF('r'!$A$4:'r'!$A$529,A90,'r'!$D$4:'r'!$D$529)</f>
        <v>24</v>
      </c>
      <c r="J90" s="162">
        <f t="shared" si="7"/>
        <v>17</v>
      </c>
      <c r="L90" s="166">
        <f>IF(E90&lt;2,(VLOOKUP(A90,'r'!$A$4:'r'!$B$5080,2,FALSE)),"")</f>
        <v>42966</v>
      </c>
      <c r="M90" s="167" t="str">
        <f>VLOOKUP(A90,'r'!$A$4:'r'!$G$5080,7,FALSE)</f>
        <v>tottenham</v>
      </c>
      <c r="N90" s="162">
        <f ca="1">SUMIF(w!$V$3:$V$113,$M90,w!W$3:W$113)</f>
        <v>36</v>
      </c>
      <c r="O90" s="162">
        <f ca="1">SUMIF(w!$V$3:$V$113,$M90,w!X$3:X$113)</f>
        <v>55</v>
      </c>
      <c r="P90" s="162">
        <f ca="1">SUMIF(w!$V$3:$V$113,$M90,w!Y$3:Y$113)</f>
        <v>19</v>
      </c>
      <c r="Q90" s="162">
        <f>SUMIF(w!$V$3:$V$113,$M90,w!Z$3:Z$113)</f>
        <v>33</v>
      </c>
      <c r="R90" s="177" t="str">
        <f>IF(E90=1,VLOOKUP(A90,rg!$A$4:'rg'!$E$960,2,FALSE),"")</f>
        <v>AR</v>
      </c>
      <c r="S90" s="162" t="str">
        <f>IF($R90&lt;&gt;"",( VLOOKUP($R90,g!$A$2:'g'!$E$989,2,FALSE))," ")</f>
        <v>Tottenham</v>
      </c>
      <c r="T90" s="162">
        <f>IF($R90&lt;&gt;"",( VLOOKUP($R90,g!$A$2:'g'!$E$989,3,FALSE))," ")</f>
        <v>37</v>
      </c>
      <c r="U90" s="168" t="str">
        <f>IF($R90&lt;&gt;"",( VLOOKUP($R90,g!$A$2:'g'!$E$989,4,FALSE))," ")</f>
        <v>AL</v>
      </c>
      <c r="V90" s="162" t="str">
        <f>IF($R90&lt;&gt;"",( VLOOKUP($R90,g!$A$2:'g'!$E$989,5,FALSE))," ")</f>
        <v>ARRIVA LONDON</v>
      </c>
      <c r="W90" s="10">
        <f t="shared" si="8"/>
        <v>0</v>
      </c>
      <c r="X90" s="10">
        <f t="shared" si="9"/>
        <v>0</v>
      </c>
      <c r="Y90" s="10">
        <f t="shared" si="10"/>
        <v>0</v>
      </c>
      <c r="Z90" s="167" t="str">
        <f t="shared" si="11"/>
        <v>AL HV373</v>
      </c>
      <c r="AA90" s="167">
        <f>VLOOKUP(A90,'r'!$A$4:'r'!$S$5080,18,FALSE)</f>
        <v>0</v>
      </c>
    </row>
    <row r="91" spans="1:27" x14ac:dyDescent="0.2">
      <c r="A91" s="169" t="s">
        <v>580</v>
      </c>
      <c r="B91" s="169" t="s">
        <v>41</v>
      </c>
      <c r="C91" s="169" t="s">
        <v>523</v>
      </c>
      <c r="D91" s="169">
        <v>374</v>
      </c>
      <c r="E91" s="176"/>
      <c r="F91" s="161">
        <v>1</v>
      </c>
      <c r="G91" s="162">
        <f t="shared" si="6"/>
        <v>0</v>
      </c>
      <c r="H91" s="162">
        <f>SUMIF('r'!$A$4:'r'!$A$529,$A91,'r'!$C$4:'r'!$C$529)</f>
        <v>7</v>
      </c>
      <c r="I91" s="162">
        <f>SUMIF('r'!$A$4:'r'!$A$529,A91,'r'!$D$4:'r'!$D$529)</f>
        <v>24</v>
      </c>
      <c r="J91" s="162">
        <f t="shared" si="7"/>
        <v>17</v>
      </c>
      <c r="L91" s="166">
        <f>IF(E91&lt;2,(VLOOKUP(A91,'r'!$A$4:'r'!$B$5080,2,FALSE)),"")</f>
        <v>42966</v>
      </c>
      <c r="M91" s="167" t="str">
        <f>VLOOKUP(A91,'r'!$A$4:'r'!$G$5080,7,FALSE)</f>
        <v>tottenham</v>
      </c>
      <c r="N91" s="162">
        <f ca="1">SUMIF(w!$V$3:$V$113,$M91,w!W$3:W$113)</f>
        <v>36</v>
      </c>
      <c r="O91" s="162">
        <f ca="1">SUMIF(w!$V$3:$V$113,$M91,w!X$3:X$113)</f>
        <v>55</v>
      </c>
      <c r="P91" s="162">
        <f ca="1">SUMIF(w!$V$3:$V$113,$M91,w!Y$3:Y$113)</f>
        <v>19</v>
      </c>
      <c r="Q91" s="162">
        <f>SUMIF(w!$V$3:$V$113,$M91,w!Z$3:Z$113)</f>
        <v>33</v>
      </c>
      <c r="R91" s="177" t="str">
        <f>IF(E91=1,VLOOKUP(A91,rg!$A$4:'rg'!$E$960,2,FALSE),"")</f>
        <v/>
      </c>
      <c r="S91" s="162" t="str">
        <f>IF($R91&lt;&gt;"",( VLOOKUP($R91,g!$A$2:'g'!$E$989,2,FALSE))," ")</f>
        <v xml:space="preserve"> </v>
      </c>
      <c r="T91" s="162" t="str">
        <f>IF($R91&lt;&gt;"",( VLOOKUP($R91,g!$A$2:'g'!$E$989,3,FALSE))," ")</f>
        <v xml:space="preserve"> </v>
      </c>
      <c r="U91" s="168" t="str">
        <f>IF($R91&lt;&gt;"",( VLOOKUP($R91,g!$A$2:'g'!$E$989,4,FALSE))," ")</f>
        <v xml:space="preserve"> </v>
      </c>
      <c r="V91" s="162" t="str">
        <f>IF($R91&lt;&gt;"",( VLOOKUP($R91,g!$A$2:'g'!$E$989,5,FALSE))," ")</f>
        <v xml:space="preserve"> </v>
      </c>
      <c r="W91" s="10">
        <f t="shared" si="8"/>
        <v>0</v>
      </c>
      <c r="X91" s="10">
        <f t="shared" si="9"/>
        <v>0</v>
      </c>
      <c r="Y91" s="10">
        <f t="shared" si="10"/>
        <v>0</v>
      </c>
      <c r="Z91" s="167" t="str">
        <f t="shared" si="11"/>
        <v>AL HV374</v>
      </c>
      <c r="AA91" s="167">
        <f>VLOOKUP(A91,'r'!$A$4:'r'!$S$5080,18,FALSE)</f>
        <v>0</v>
      </c>
    </row>
    <row r="92" spans="1:27" x14ac:dyDescent="0.2">
      <c r="A92" s="169" t="s">
        <v>580</v>
      </c>
      <c r="B92" s="169" t="s">
        <v>41</v>
      </c>
      <c r="C92" s="169" t="s">
        <v>523</v>
      </c>
      <c r="D92" s="169">
        <v>375</v>
      </c>
      <c r="E92" s="176"/>
      <c r="F92" s="161">
        <v>1</v>
      </c>
      <c r="G92" s="162">
        <f t="shared" si="6"/>
        <v>0</v>
      </c>
      <c r="H92" s="162">
        <f>SUMIF('r'!$A$4:'r'!$A$529,$A92,'r'!$C$4:'r'!$C$529)</f>
        <v>7</v>
      </c>
      <c r="I92" s="162">
        <f>SUMIF('r'!$A$4:'r'!$A$529,A92,'r'!$D$4:'r'!$D$529)</f>
        <v>24</v>
      </c>
      <c r="J92" s="162">
        <f t="shared" si="7"/>
        <v>17</v>
      </c>
      <c r="L92" s="166">
        <f>IF(E92&lt;2,(VLOOKUP(A92,'r'!$A$4:'r'!$B$5080,2,FALSE)),"")</f>
        <v>42966</v>
      </c>
      <c r="M92" s="167" t="str">
        <f>VLOOKUP(A92,'r'!$A$4:'r'!$G$5080,7,FALSE)</f>
        <v>tottenham</v>
      </c>
      <c r="N92" s="162">
        <f ca="1">SUMIF(w!$V$3:$V$113,$M92,w!W$3:W$113)</f>
        <v>36</v>
      </c>
      <c r="O92" s="162">
        <f ca="1">SUMIF(w!$V$3:$V$113,$M92,w!X$3:X$113)</f>
        <v>55</v>
      </c>
      <c r="P92" s="162">
        <f ca="1">SUMIF(w!$V$3:$V$113,$M92,w!Y$3:Y$113)</f>
        <v>19</v>
      </c>
      <c r="Q92" s="162">
        <f>SUMIF(w!$V$3:$V$113,$M92,w!Z$3:Z$113)</f>
        <v>33</v>
      </c>
      <c r="R92" s="177" t="str">
        <f>IF(E92=1,VLOOKUP(A92,rg!$A$4:'rg'!$E$960,2,FALSE),"")</f>
        <v/>
      </c>
      <c r="S92" s="162" t="str">
        <f>IF($R92&lt;&gt;"",( VLOOKUP($R92,g!$A$2:'g'!$E$989,2,FALSE))," ")</f>
        <v xml:space="preserve"> </v>
      </c>
      <c r="T92" s="162" t="str">
        <f>IF($R92&lt;&gt;"",( VLOOKUP($R92,g!$A$2:'g'!$E$989,3,FALSE))," ")</f>
        <v xml:space="preserve"> </v>
      </c>
      <c r="U92" s="168" t="str">
        <f>IF($R92&lt;&gt;"",( VLOOKUP($R92,g!$A$2:'g'!$E$989,4,FALSE))," ")</f>
        <v xml:space="preserve"> </v>
      </c>
      <c r="V92" s="162" t="str">
        <f>IF($R92&lt;&gt;"",( VLOOKUP($R92,g!$A$2:'g'!$E$989,5,FALSE))," ")</f>
        <v xml:space="preserve"> </v>
      </c>
      <c r="W92" s="10">
        <f t="shared" si="8"/>
        <v>0</v>
      </c>
      <c r="X92" s="10">
        <f t="shared" si="9"/>
        <v>0</v>
      </c>
      <c r="Y92" s="10">
        <f t="shared" si="10"/>
        <v>0</v>
      </c>
      <c r="Z92" s="167" t="str">
        <f t="shared" si="11"/>
        <v>AL HV375</v>
      </c>
      <c r="AA92" s="167">
        <f>VLOOKUP(A92,'r'!$A$4:'r'!$S$5080,18,FALSE)</f>
        <v>0</v>
      </c>
    </row>
    <row r="93" spans="1:27" x14ac:dyDescent="0.2">
      <c r="A93" s="186" t="s">
        <v>32</v>
      </c>
      <c r="B93" s="169" t="s">
        <v>41</v>
      </c>
      <c r="C93" s="169" t="s">
        <v>523</v>
      </c>
      <c r="D93" s="169">
        <v>376</v>
      </c>
      <c r="E93" s="176">
        <v>1</v>
      </c>
      <c r="F93" s="161">
        <v>1</v>
      </c>
      <c r="G93" s="162">
        <f t="shared" si="6"/>
        <v>0</v>
      </c>
      <c r="H93" s="162">
        <f>SUMIF('r'!$A$4:'r'!$A$529,$A93,'r'!$C$4:'r'!$C$529)</f>
        <v>4</v>
      </c>
      <c r="I93" s="162">
        <f>SUMIF('r'!$A$4:'r'!$A$529,A93,'r'!$D$4:'r'!$D$529)</f>
        <v>4</v>
      </c>
      <c r="J93" s="162">
        <f t="shared" si="7"/>
        <v>0</v>
      </c>
      <c r="L93" s="166">
        <f>IF(E93&lt;2,(VLOOKUP(A93,'r'!$A$4:'r'!$B$5080,2,FALSE)),"")</f>
        <v>0</v>
      </c>
      <c r="M93" s="167" t="str">
        <f>VLOOKUP(A93,'r'!$A$4:'r'!$G$5080,7,FALSE)</f>
        <v>clapham junction</v>
      </c>
      <c r="N93" s="162">
        <f ca="1">SUMIF(w!$V$3:$V$113,$M93,w!W$3:W$113)</f>
        <v>9</v>
      </c>
      <c r="O93" s="162">
        <f ca="1">SUMIF(w!$V$3:$V$113,$M93,w!X$3:X$113)</f>
        <v>23</v>
      </c>
      <c r="P93" s="162">
        <f ca="1">SUMIF(w!$V$3:$V$113,$M93,w!Y$3:Y$113)</f>
        <v>14</v>
      </c>
      <c r="Q93" s="162">
        <f>SUMIF(w!$V$3:$V$113,$M93,w!Z$3:Z$113)</f>
        <v>4</v>
      </c>
      <c r="R93" s="177" t="str">
        <f>IF(E93=1,VLOOKUP(A93,rg!$A$4:'rg'!$E$960,2,FALSE),"")</f>
        <v>AR</v>
      </c>
      <c r="S93" s="162" t="str">
        <f>IF($R93&lt;&gt;"",( VLOOKUP($R93,g!$A$2:'g'!$E$989,2,FALSE))," ")</f>
        <v>Tottenham</v>
      </c>
      <c r="T93" s="162">
        <f>IF($R93&lt;&gt;"",( VLOOKUP($R93,g!$A$2:'g'!$E$989,3,FALSE))," ")</f>
        <v>37</v>
      </c>
      <c r="U93" s="168" t="str">
        <f>IF($R93&lt;&gt;"",( VLOOKUP($R93,g!$A$2:'g'!$E$989,4,FALSE))," ")</f>
        <v>AL</v>
      </c>
      <c r="V93" s="162" t="str">
        <f>IF($R93&lt;&gt;"",( VLOOKUP($R93,g!$A$2:'g'!$E$989,5,FALSE))," ")</f>
        <v>ARRIVA LONDON</v>
      </c>
      <c r="W93" s="10">
        <f t="shared" si="8"/>
        <v>0</v>
      </c>
      <c r="X93" s="10">
        <f t="shared" si="9"/>
        <v>0</v>
      </c>
      <c r="Y93" s="10">
        <f t="shared" si="10"/>
        <v>0</v>
      </c>
      <c r="Z93" s="167" t="str">
        <f t="shared" si="11"/>
        <v>AL HV376</v>
      </c>
      <c r="AA93" s="167">
        <f>VLOOKUP(A93,'r'!$A$4:'r'!$S$5080,18,FALSE)</f>
        <v>0</v>
      </c>
    </row>
    <row r="94" spans="1:27" x14ac:dyDescent="0.2">
      <c r="A94" s="169" t="s">
        <v>580</v>
      </c>
      <c r="B94" s="169" t="s">
        <v>41</v>
      </c>
      <c r="C94" s="169" t="s">
        <v>523</v>
      </c>
      <c r="D94" s="169">
        <v>377</v>
      </c>
      <c r="E94" s="176">
        <v>1</v>
      </c>
      <c r="F94" s="161">
        <v>1</v>
      </c>
      <c r="G94" s="162">
        <f t="shared" si="6"/>
        <v>0</v>
      </c>
      <c r="H94" s="162">
        <f>SUMIF('r'!$A$4:'r'!$A$529,$A94,'r'!$C$4:'r'!$C$529)</f>
        <v>7</v>
      </c>
      <c r="I94" s="162">
        <f>SUMIF('r'!$A$4:'r'!$A$529,A94,'r'!$D$4:'r'!$D$529)</f>
        <v>24</v>
      </c>
      <c r="J94" s="162">
        <f t="shared" si="7"/>
        <v>17</v>
      </c>
      <c r="L94" s="166">
        <f>IF(E94&lt;2,(VLOOKUP(A94,'r'!$A$4:'r'!$B$5080,2,FALSE)),"")</f>
        <v>42966</v>
      </c>
      <c r="M94" s="167" t="str">
        <f>VLOOKUP(A94,'r'!$A$4:'r'!$G$5080,7,FALSE)</f>
        <v>tottenham</v>
      </c>
      <c r="N94" s="162">
        <f ca="1">SUMIF(w!$V$3:$V$113,$M94,w!W$3:W$113)</f>
        <v>36</v>
      </c>
      <c r="O94" s="162">
        <f ca="1">SUMIF(w!$V$3:$V$113,$M94,w!X$3:X$113)</f>
        <v>55</v>
      </c>
      <c r="P94" s="162">
        <f ca="1">SUMIF(w!$V$3:$V$113,$M94,w!Y$3:Y$113)</f>
        <v>19</v>
      </c>
      <c r="Q94" s="162">
        <f>SUMIF(w!$V$3:$V$113,$M94,w!Z$3:Z$113)</f>
        <v>33</v>
      </c>
      <c r="R94" s="177" t="str">
        <f>IF(E94=1,VLOOKUP(A94,rg!$A$4:'rg'!$E$960,2,FALSE),"")</f>
        <v>AR</v>
      </c>
      <c r="S94" s="162" t="str">
        <f>IF($R94&lt;&gt;"",( VLOOKUP($R94,g!$A$2:'g'!$E$989,2,FALSE))," ")</f>
        <v>Tottenham</v>
      </c>
      <c r="T94" s="162">
        <f>IF($R94&lt;&gt;"",( VLOOKUP($R94,g!$A$2:'g'!$E$989,3,FALSE))," ")</f>
        <v>37</v>
      </c>
      <c r="U94" s="168" t="str">
        <f>IF($R94&lt;&gt;"",( VLOOKUP($R94,g!$A$2:'g'!$E$989,4,FALSE))," ")</f>
        <v>AL</v>
      </c>
      <c r="V94" s="162" t="str">
        <f>IF($R94&lt;&gt;"",( VLOOKUP($R94,g!$A$2:'g'!$E$989,5,FALSE))," ")</f>
        <v>ARRIVA LONDON</v>
      </c>
      <c r="W94" s="10">
        <f t="shared" si="8"/>
        <v>0</v>
      </c>
      <c r="X94" s="10">
        <f t="shared" si="9"/>
        <v>0</v>
      </c>
      <c r="Y94" s="10">
        <f t="shared" si="10"/>
        <v>0</v>
      </c>
      <c r="Z94" s="167" t="str">
        <f t="shared" si="11"/>
        <v>AL HV377</v>
      </c>
      <c r="AA94" s="167">
        <f>VLOOKUP(A94,'r'!$A$4:'r'!$S$5080,18,FALSE)</f>
        <v>0</v>
      </c>
    </row>
    <row r="95" spans="1:27" x14ac:dyDescent="0.2">
      <c r="A95" s="169" t="s">
        <v>580</v>
      </c>
      <c r="B95" s="169" t="s">
        <v>41</v>
      </c>
      <c r="C95" s="169" t="s">
        <v>523</v>
      </c>
      <c r="D95" s="169">
        <v>378</v>
      </c>
      <c r="E95" s="176"/>
      <c r="F95" s="161">
        <v>1</v>
      </c>
      <c r="G95" s="162">
        <f t="shared" si="6"/>
        <v>0</v>
      </c>
      <c r="H95" s="162">
        <f>SUMIF('r'!$A$4:'r'!$A$529,$A95,'r'!$C$4:'r'!$C$529)</f>
        <v>7</v>
      </c>
      <c r="I95" s="162">
        <f>SUMIF('r'!$A$4:'r'!$A$529,A95,'r'!$D$4:'r'!$D$529)</f>
        <v>24</v>
      </c>
      <c r="J95" s="162">
        <f t="shared" si="7"/>
        <v>17</v>
      </c>
      <c r="L95" s="166">
        <f>IF(E95&lt;2,(VLOOKUP(A95,'r'!$A$4:'r'!$B$5080,2,FALSE)),"")</f>
        <v>42966</v>
      </c>
      <c r="M95" s="167" t="str">
        <f>VLOOKUP(A95,'r'!$A$4:'r'!$G$5080,7,FALSE)</f>
        <v>tottenham</v>
      </c>
      <c r="N95" s="162">
        <f ca="1">SUMIF(w!$V$3:$V$113,$M95,w!W$3:W$113)</f>
        <v>36</v>
      </c>
      <c r="O95" s="162">
        <f ca="1">SUMIF(w!$V$3:$V$113,$M95,w!X$3:X$113)</f>
        <v>55</v>
      </c>
      <c r="P95" s="162">
        <f ca="1">SUMIF(w!$V$3:$V$113,$M95,w!Y$3:Y$113)</f>
        <v>19</v>
      </c>
      <c r="Q95" s="162">
        <f>SUMIF(w!$V$3:$V$113,$M95,w!Z$3:Z$113)</f>
        <v>33</v>
      </c>
      <c r="R95" s="177" t="str">
        <f>IF(E95=1,VLOOKUP(A95,rg!$A$4:'rg'!$E$960,2,FALSE),"")</f>
        <v/>
      </c>
      <c r="S95" s="162" t="str">
        <f>IF($R95&lt;&gt;"",( VLOOKUP($R95,g!$A$2:'g'!$E$989,2,FALSE))," ")</f>
        <v xml:space="preserve"> </v>
      </c>
      <c r="T95" s="162" t="str">
        <f>IF($R95&lt;&gt;"",( VLOOKUP($R95,g!$A$2:'g'!$E$989,3,FALSE))," ")</f>
        <v xml:space="preserve"> </v>
      </c>
      <c r="U95" s="168" t="str">
        <f>IF($R95&lt;&gt;"",( VLOOKUP($R95,g!$A$2:'g'!$E$989,4,FALSE))," ")</f>
        <v xml:space="preserve"> </v>
      </c>
      <c r="V95" s="162" t="str">
        <f>IF($R95&lt;&gt;"",( VLOOKUP($R95,g!$A$2:'g'!$E$989,5,FALSE))," ")</f>
        <v xml:space="preserve"> </v>
      </c>
      <c r="W95" s="10">
        <f t="shared" si="8"/>
        <v>0</v>
      </c>
      <c r="X95" s="10">
        <f t="shared" si="9"/>
        <v>0</v>
      </c>
      <c r="Y95" s="10">
        <f t="shared" si="10"/>
        <v>0</v>
      </c>
      <c r="Z95" s="167" t="str">
        <f t="shared" si="11"/>
        <v>AL HV378</v>
      </c>
      <c r="AA95" s="167">
        <f>VLOOKUP(A95,'r'!$A$4:'r'!$S$5080,18,FALSE)</f>
        <v>0</v>
      </c>
    </row>
    <row r="96" spans="1:27" x14ac:dyDescent="0.2">
      <c r="A96" s="169" t="s">
        <v>580</v>
      </c>
      <c r="B96" s="169" t="s">
        <v>41</v>
      </c>
      <c r="C96" s="169" t="s">
        <v>523</v>
      </c>
      <c r="D96" s="169">
        <v>379</v>
      </c>
      <c r="E96" s="176"/>
      <c r="F96" s="161">
        <v>1</v>
      </c>
      <c r="G96" s="162">
        <f t="shared" si="6"/>
        <v>0</v>
      </c>
      <c r="H96" s="162">
        <f>SUMIF('r'!$A$4:'r'!$A$529,$A96,'r'!$C$4:'r'!$C$529)</f>
        <v>7</v>
      </c>
      <c r="I96" s="162">
        <f>SUMIF('r'!$A$4:'r'!$A$529,A96,'r'!$D$4:'r'!$D$529)</f>
        <v>24</v>
      </c>
      <c r="J96" s="162">
        <f t="shared" si="7"/>
        <v>17</v>
      </c>
      <c r="L96" s="166">
        <f>IF(E96&lt;2,(VLOOKUP(A96,'r'!$A$4:'r'!$B$5080,2,FALSE)),"")</f>
        <v>42966</v>
      </c>
      <c r="M96" s="167" t="str">
        <f>VLOOKUP(A96,'r'!$A$4:'r'!$G$5080,7,FALSE)</f>
        <v>tottenham</v>
      </c>
      <c r="N96" s="162">
        <f ca="1">SUMIF(w!$V$3:$V$113,$M96,w!W$3:W$113)</f>
        <v>36</v>
      </c>
      <c r="O96" s="162">
        <f ca="1">SUMIF(w!$V$3:$V$113,$M96,w!X$3:X$113)</f>
        <v>55</v>
      </c>
      <c r="P96" s="162">
        <f ca="1">SUMIF(w!$V$3:$V$113,$M96,w!Y$3:Y$113)</f>
        <v>19</v>
      </c>
      <c r="Q96" s="162">
        <f>SUMIF(w!$V$3:$V$113,$M96,w!Z$3:Z$113)</f>
        <v>33</v>
      </c>
      <c r="R96" s="177" t="str">
        <f>IF(E96=1,VLOOKUP(A96,rg!$A$4:'rg'!$E$960,2,FALSE),"")</f>
        <v/>
      </c>
      <c r="S96" s="162" t="str">
        <f>IF($R96&lt;&gt;"",( VLOOKUP($R96,g!$A$2:'g'!$E$989,2,FALSE))," ")</f>
        <v xml:space="preserve"> </v>
      </c>
      <c r="T96" s="162" t="str">
        <f>IF($R96&lt;&gt;"",( VLOOKUP($R96,g!$A$2:'g'!$E$989,3,FALSE))," ")</f>
        <v xml:space="preserve"> </v>
      </c>
      <c r="U96" s="168" t="str">
        <f>IF($R96&lt;&gt;"",( VLOOKUP($R96,g!$A$2:'g'!$E$989,4,FALSE))," ")</f>
        <v xml:space="preserve"> </v>
      </c>
      <c r="V96" s="162" t="str">
        <f>IF($R96&lt;&gt;"",( VLOOKUP($R96,g!$A$2:'g'!$E$989,5,FALSE))," ")</f>
        <v xml:space="preserve"> </v>
      </c>
      <c r="W96" s="10">
        <f t="shared" si="8"/>
        <v>0</v>
      </c>
      <c r="X96" s="10">
        <f t="shared" si="9"/>
        <v>0</v>
      </c>
      <c r="Y96" s="10">
        <f t="shared" si="10"/>
        <v>0</v>
      </c>
      <c r="Z96" s="167" t="str">
        <f t="shared" si="11"/>
        <v>AL HV379</v>
      </c>
      <c r="AA96" s="167">
        <f>VLOOKUP(A96,'r'!$A$4:'r'!$S$5080,18,FALSE)</f>
        <v>0</v>
      </c>
    </row>
    <row r="97" spans="1:27" x14ac:dyDescent="0.2">
      <c r="A97" s="169" t="s">
        <v>720</v>
      </c>
      <c r="B97" s="169" t="s">
        <v>41</v>
      </c>
      <c r="C97" s="169" t="s">
        <v>523</v>
      </c>
      <c r="D97" s="169">
        <v>380</v>
      </c>
      <c r="E97" s="176"/>
      <c r="F97" s="161">
        <v>1</v>
      </c>
      <c r="G97" s="162">
        <f t="shared" si="6"/>
        <v>0</v>
      </c>
      <c r="H97" s="162">
        <f>SUMIF('r'!$A$4:'r'!$A$529,$A97,'r'!$C$4:'r'!$C$529)</f>
        <v>0</v>
      </c>
      <c r="I97" s="162">
        <f>SUMIF('r'!$A$4:'r'!$A$529,A97,'r'!$D$4:'r'!$D$529)</f>
        <v>33</v>
      </c>
      <c r="J97" s="162">
        <f t="shared" si="7"/>
        <v>33</v>
      </c>
      <c r="L97" s="166">
        <f>IF(E97&lt;2,(VLOOKUP(A97,'r'!$A$4:'r'!$B$5080,2,FALSE)),"")</f>
        <v>43190</v>
      </c>
      <c r="M97" s="167" t="str">
        <f>VLOOKUP(A97,'r'!$A$4:'r'!$G$5080,7,FALSE)</f>
        <v>thornton heath</v>
      </c>
      <c r="N97" s="162">
        <f ca="1">SUMIF(w!$V$3:$V$113,$M97,w!W$3:W$113)</f>
        <v>12</v>
      </c>
      <c r="O97" s="162">
        <f ca="1">SUMIF(w!$V$3:$V$113,$M97,w!X$3:X$113)</f>
        <v>47</v>
      </c>
      <c r="P97" s="162">
        <f ca="1">SUMIF(w!$V$3:$V$113,$M97,w!Y$3:Y$113)</f>
        <v>35</v>
      </c>
      <c r="Q97" s="162">
        <f>SUMIF(w!$V$3:$V$113,$M97,w!Z$3:Z$113)</f>
        <v>12</v>
      </c>
      <c r="R97" s="177" t="str">
        <f>IF(E97=1,VLOOKUP(A97,rg!$A$4:'rg'!$E$960,2,FALSE),"")</f>
        <v/>
      </c>
      <c r="S97" s="162" t="str">
        <f>IF($R97&lt;&gt;"",( VLOOKUP($R97,g!$A$2:'g'!$E$989,2,FALSE))," ")</f>
        <v xml:space="preserve"> </v>
      </c>
      <c r="T97" s="162" t="str">
        <f>IF($R97&lt;&gt;"",( VLOOKUP($R97,g!$A$2:'g'!$E$989,3,FALSE))," ")</f>
        <v xml:space="preserve"> </v>
      </c>
      <c r="U97" s="168" t="str">
        <f>IF($R97&lt;&gt;"",( VLOOKUP($R97,g!$A$2:'g'!$E$989,4,FALSE))," ")</f>
        <v xml:space="preserve"> </v>
      </c>
      <c r="V97" s="162" t="str">
        <f>IF($R97&lt;&gt;"",( VLOOKUP($R97,g!$A$2:'g'!$E$989,5,FALSE))," ")</f>
        <v xml:space="preserve"> </v>
      </c>
      <c r="W97" s="10">
        <f t="shared" si="8"/>
        <v>0</v>
      </c>
      <c r="X97" s="10">
        <f t="shared" si="9"/>
        <v>0</v>
      </c>
      <c r="Y97" s="10">
        <f t="shared" si="10"/>
        <v>0</v>
      </c>
      <c r="Z97" s="167" t="str">
        <f t="shared" si="11"/>
        <v>AL HV380</v>
      </c>
      <c r="AA97" s="167">
        <f>VLOOKUP(A97,'r'!$A$4:'r'!$S$5080,18,FALSE)</f>
        <v>0</v>
      </c>
    </row>
    <row r="98" spans="1:27" x14ac:dyDescent="0.2">
      <c r="A98" s="169" t="s">
        <v>720</v>
      </c>
      <c r="B98" s="169" t="s">
        <v>41</v>
      </c>
      <c r="C98" s="169" t="s">
        <v>523</v>
      </c>
      <c r="D98" s="169">
        <v>381</v>
      </c>
      <c r="E98" s="176"/>
      <c r="F98" s="161">
        <v>1</v>
      </c>
      <c r="G98" s="162">
        <f t="shared" si="6"/>
        <v>0</v>
      </c>
      <c r="H98" s="162">
        <f>SUMIF('r'!$A$4:'r'!$A$529,$A98,'r'!$C$4:'r'!$C$529)</f>
        <v>0</v>
      </c>
      <c r="I98" s="162">
        <f>SUMIF('r'!$A$4:'r'!$A$529,A98,'r'!$D$4:'r'!$D$529)</f>
        <v>33</v>
      </c>
      <c r="J98" s="162">
        <f t="shared" si="7"/>
        <v>33</v>
      </c>
      <c r="L98" s="166">
        <f>IF(E98&lt;2,(VLOOKUP(A98,'r'!$A$4:'r'!$B$5080,2,FALSE)),"")</f>
        <v>43190</v>
      </c>
      <c r="M98" s="167" t="str">
        <f>VLOOKUP(A98,'r'!$A$4:'r'!$G$5080,7,FALSE)</f>
        <v>thornton heath</v>
      </c>
      <c r="N98" s="162">
        <f ca="1">SUMIF(w!$V$3:$V$113,$M98,w!W$3:W$113)</f>
        <v>12</v>
      </c>
      <c r="O98" s="162">
        <f ca="1">SUMIF(w!$V$3:$V$113,$M98,w!X$3:X$113)</f>
        <v>47</v>
      </c>
      <c r="P98" s="162">
        <f ca="1">SUMIF(w!$V$3:$V$113,$M98,w!Y$3:Y$113)</f>
        <v>35</v>
      </c>
      <c r="Q98" s="162">
        <f>SUMIF(w!$V$3:$V$113,$M98,w!Z$3:Z$113)</f>
        <v>12</v>
      </c>
      <c r="R98" s="177" t="str">
        <f>IF(E98=1,VLOOKUP(A98,rg!$A$4:'rg'!$E$960,2,FALSE),"")</f>
        <v/>
      </c>
      <c r="S98" s="162" t="str">
        <f>IF($R98&lt;&gt;"",( VLOOKUP($R98,g!$A$2:'g'!$E$989,2,FALSE))," ")</f>
        <v xml:space="preserve"> </v>
      </c>
      <c r="T98" s="162" t="str">
        <f>IF($R98&lt;&gt;"",( VLOOKUP($R98,g!$A$2:'g'!$E$989,3,FALSE))," ")</f>
        <v xml:space="preserve"> </v>
      </c>
      <c r="U98" s="168" t="str">
        <f>IF($R98&lt;&gt;"",( VLOOKUP($R98,g!$A$2:'g'!$E$989,4,FALSE))," ")</f>
        <v xml:space="preserve"> </v>
      </c>
      <c r="V98" s="162" t="str">
        <f>IF($R98&lt;&gt;"",( VLOOKUP($R98,g!$A$2:'g'!$E$989,5,FALSE))," ")</f>
        <v xml:space="preserve"> </v>
      </c>
      <c r="W98" s="10">
        <f t="shared" si="8"/>
        <v>0</v>
      </c>
      <c r="X98" s="10">
        <f t="shared" si="9"/>
        <v>0</v>
      </c>
      <c r="Y98" s="10">
        <f t="shared" si="10"/>
        <v>0</v>
      </c>
      <c r="Z98" s="167" t="str">
        <f t="shared" si="11"/>
        <v>AL HV381</v>
      </c>
      <c r="AA98" s="167">
        <f>VLOOKUP(A98,'r'!$A$4:'r'!$S$5080,18,FALSE)</f>
        <v>0</v>
      </c>
    </row>
    <row r="99" spans="1:27" x14ac:dyDescent="0.2">
      <c r="A99" s="169" t="s">
        <v>720</v>
      </c>
      <c r="B99" s="169" t="s">
        <v>41</v>
      </c>
      <c r="C99" s="169" t="s">
        <v>523</v>
      </c>
      <c r="D99" s="169">
        <v>382</v>
      </c>
      <c r="E99" s="176"/>
      <c r="F99" s="161">
        <v>1</v>
      </c>
      <c r="G99" s="162">
        <f t="shared" si="6"/>
        <v>0</v>
      </c>
      <c r="H99" s="162">
        <f>SUMIF('r'!$A$4:'r'!$A$529,$A99,'r'!$C$4:'r'!$C$529)</f>
        <v>0</v>
      </c>
      <c r="I99" s="162">
        <f>SUMIF('r'!$A$4:'r'!$A$529,A99,'r'!$D$4:'r'!$D$529)</f>
        <v>33</v>
      </c>
      <c r="J99" s="162">
        <f t="shared" si="7"/>
        <v>33</v>
      </c>
      <c r="L99" s="166">
        <f>IF(E99&lt;2,(VLOOKUP(A99,'r'!$A$4:'r'!$B$5080,2,FALSE)),"")</f>
        <v>43190</v>
      </c>
      <c r="M99" s="167" t="str">
        <f>VLOOKUP(A99,'r'!$A$4:'r'!$G$5080,7,FALSE)</f>
        <v>thornton heath</v>
      </c>
      <c r="N99" s="162">
        <f ca="1">SUMIF(w!$V$3:$V$113,$M99,w!W$3:W$113)</f>
        <v>12</v>
      </c>
      <c r="O99" s="162">
        <f ca="1">SUMIF(w!$V$3:$V$113,$M99,w!X$3:X$113)</f>
        <v>47</v>
      </c>
      <c r="P99" s="162">
        <f ca="1">SUMIF(w!$V$3:$V$113,$M99,w!Y$3:Y$113)</f>
        <v>35</v>
      </c>
      <c r="Q99" s="162">
        <f>SUMIF(w!$V$3:$V$113,$M99,w!Z$3:Z$113)</f>
        <v>12</v>
      </c>
      <c r="R99" s="177" t="str">
        <f>IF(E99=1,VLOOKUP(A99,rg!$A$4:'rg'!$E$960,2,FALSE),"")</f>
        <v/>
      </c>
      <c r="S99" s="162" t="str">
        <f>IF($R99&lt;&gt;"",( VLOOKUP($R99,g!$A$2:'g'!$E$989,2,FALSE))," ")</f>
        <v xml:space="preserve"> </v>
      </c>
      <c r="T99" s="162" t="str">
        <f>IF($R99&lt;&gt;"",( VLOOKUP($R99,g!$A$2:'g'!$E$989,3,FALSE))," ")</f>
        <v xml:space="preserve"> </v>
      </c>
      <c r="U99" s="168" t="str">
        <f>IF($R99&lt;&gt;"",( VLOOKUP($R99,g!$A$2:'g'!$E$989,4,FALSE))," ")</f>
        <v xml:space="preserve"> </v>
      </c>
      <c r="V99" s="162" t="str">
        <f>IF($R99&lt;&gt;"",( VLOOKUP($R99,g!$A$2:'g'!$E$989,5,FALSE))," ")</f>
        <v xml:space="preserve"> </v>
      </c>
      <c r="W99" s="10">
        <f t="shared" si="8"/>
        <v>0</v>
      </c>
      <c r="X99" s="10">
        <f t="shared" si="9"/>
        <v>0</v>
      </c>
      <c r="Y99" s="10">
        <f t="shared" si="10"/>
        <v>0</v>
      </c>
      <c r="Z99" s="167" t="str">
        <f t="shared" si="11"/>
        <v>AL HV382</v>
      </c>
      <c r="AA99" s="167">
        <f>VLOOKUP(A99,'r'!$A$4:'r'!$S$5080,18,FALSE)</f>
        <v>0</v>
      </c>
    </row>
    <row r="100" spans="1:27" x14ac:dyDescent="0.2">
      <c r="A100" s="169" t="s">
        <v>720</v>
      </c>
      <c r="B100" s="169" t="s">
        <v>41</v>
      </c>
      <c r="C100" s="169" t="s">
        <v>523</v>
      </c>
      <c r="D100" s="169">
        <v>383</v>
      </c>
      <c r="E100" s="176"/>
      <c r="F100" s="161">
        <v>1</v>
      </c>
      <c r="G100" s="162">
        <f t="shared" si="6"/>
        <v>0</v>
      </c>
      <c r="H100" s="162">
        <f>SUMIF('r'!$A$4:'r'!$A$529,$A100,'r'!$C$4:'r'!$C$529)</f>
        <v>0</v>
      </c>
      <c r="I100" s="162">
        <f>SUMIF('r'!$A$4:'r'!$A$529,A100,'r'!$D$4:'r'!$D$529)</f>
        <v>33</v>
      </c>
      <c r="J100" s="162">
        <f t="shared" si="7"/>
        <v>33</v>
      </c>
      <c r="L100" s="166">
        <f>IF(E100&lt;2,(VLOOKUP(A100,'r'!$A$4:'r'!$B$5080,2,FALSE)),"")</f>
        <v>43190</v>
      </c>
      <c r="M100" s="167" t="str">
        <f>VLOOKUP(A100,'r'!$A$4:'r'!$G$5080,7,FALSE)</f>
        <v>thornton heath</v>
      </c>
      <c r="N100" s="162">
        <f ca="1">SUMIF(w!$V$3:$V$113,$M100,w!W$3:W$113)</f>
        <v>12</v>
      </c>
      <c r="O100" s="162">
        <f ca="1">SUMIF(w!$V$3:$V$113,$M100,w!X$3:X$113)</f>
        <v>47</v>
      </c>
      <c r="P100" s="162">
        <f ca="1">SUMIF(w!$V$3:$V$113,$M100,w!Y$3:Y$113)</f>
        <v>35</v>
      </c>
      <c r="Q100" s="162">
        <f>SUMIF(w!$V$3:$V$113,$M100,w!Z$3:Z$113)</f>
        <v>12</v>
      </c>
      <c r="R100" s="177" t="str">
        <f>IF(E100=1,VLOOKUP(A100,rg!$A$4:'rg'!$E$960,2,FALSE),"")</f>
        <v/>
      </c>
      <c r="S100" s="162" t="str">
        <f>IF($R100&lt;&gt;"",( VLOOKUP($R100,g!$A$2:'g'!$E$989,2,FALSE))," ")</f>
        <v xml:space="preserve"> </v>
      </c>
      <c r="T100" s="162" t="str">
        <f>IF($R100&lt;&gt;"",( VLOOKUP($R100,g!$A$2:'g'!$E$989,3,FALSE))," ")</f>
        <v xml:space="preserve"> </v>
      </c>
      <c r="U100" s="168" t="str">
        <f>IF($R100&lt;&gt;"",( VLOOKUP($R100,g!$A$2:'g'!$E$989,4,FALSE))," ")</f>
        <v xml:space="preserve"> </v>
      </c>
      <c r="V100" s="162" t="str">
        <f>IF($R100&lt;&gt;"",( VLOOKUP($R100,g!$A$2:'g'!$E$989,5,FALSE))," ")</f>
        <v xml:space="preserve"> </v>
      </c>
      <c r="W100" s="10">
        <f t="shared" si="8"/>
        <v>0</v>
      </c>
      <c r="X100" s="10">
        <f t="shared" si="9"/>
        <v>0</v>
      </c>
      <c r="Y100" s="10">
        <f t="shared" si="10"/>
        <v>0</v>
      </c>
      <c r="Z100" s="167" t="str">
        <f t="shared" si="11"/>
        <v>AL HV383</v>
      </c>
      <c r="AA100" s="167">
        <f>VLOOKUP(A100,'r'!$A$4:'r'!$S$5080,18,FALSE)</f>
        <v>0</v>
      </c>
    </row>
    <row r="101" spans="1:27" x14ac:dyDescent="0.2">
      <c r="A101" s="169" t="s">
        <v>720</v>
      </c>
      <c r="B101" s="169" t="s">
        <v>41</v>
      </c>
      <c r="C101" s="169" t="s">
        <v>523</v>
      </c>
      <c r="D101" s="169">
        <v>384</v>
      </c>
      <c r="E101" s="176"/>
      <c r="F101" s="161">
        <v>1</v>
      </c>
      <c r="G101" s="162">
        <f t="shared" si="6"/>
        <v>0</v>
      </c>
      <c r="H101" s="162">
        <f>SUMIF('r'!$A$4:'r'!$A$529,$A101,'r'!$C$4:'r'!$C$529)</f>
        <v>0</v>
      </c>
      <c r="I101" s="162">
        <f>SUMIF('r'!$A$4:'r'!$A$529,A101,'r'!$D$4:'r'!$D$529)</f>
        <v>33</v>
      </c>
      <c r="J101" s="162">
        <f t="shared" si="7"/>
        <v>33</v>
      </c>
      <c r="L101" s="166">
        <f>IF(E101&lt;2,(VLOOKUP(A101,'r'!$A$4:'r'!$B$5080,2,FALSE)),"")</f>
        <v>43190</v>
      </c>
      <c r="M101" s="167" t="str">
        <f>VLOOKUP(A101,'r'!$A$4:'r'!$G$5080,7,FALSE)</f>
        <v>thornton heath</v>
      </c>
      <c r="N101" s="162">
        <f ca="1">SUMIF(w!$V$3:$V$113,$M101,w!W$3:W$113)</f>
        <v>12</v>
      </c>
      <c r="O101" s="162">
        <f ca="1">SUMIF(w!$V$3:$V$113,$M101,w!X$3:X$113)</f>
        <v>47</v>
      </c>
      <c r="P101" s="162">
        <f ca="1">SUMIF(w!$V$3:$V$113,$M101,w!Y$3:Y$113)</f>
        <v>35</v>
      </c>
      <c r="Q101" s="162">
        <f>SUMIF(w!$V$3:$V$113,$M101,w!Z$3:Z$113)</f>
        <v>12</v>
      </c>
      <c r="R101" s="177" t="str">
        <f>IF(E101=1,VLOOKUP(A101,rg!$A$4:'rg'!$E$960,2,FALSE),"")</f>
        <v/>
      </c>
      <c r="S101" s="162" t="str">
        <f>IF($R101&lt;&gt;"",( VLOOKUP($R101,g!$A$2:'g'!$E$989,2,FALSE))," ")</f>
        <v xml:space="preserve"> </v>
      </c>
      <c r="T101" s="162" t="str">
        <f>IF($R101&lt;&gt;"",( VLOOKUP($R101,g!$A$2:'g'!$E$989,3,FALSE))," ")</f>
        <v xml:space="preserve"> </v>
      </c>
      <c r="U101" s="168" t="str">
        <f>IF($R101&lt;&gt;"",( VLOOKUP($R101,g!$A$2:'g'!$E$989,4,FALSE))," ")</f>
        <v xml:space="preserve"> </v>
      </c>
      <c r="V101" s="162" t="str">
        <f>IF($R101&lt;&gt;"",( VLOOKUP($R101,g!$A$2:'g'!$E$989,5,FALSE))," ")</f>
        <v xml:space="preserve"> </v>
      </c>
      <c r="W101" s="10">
        <f t="shared" si="8"/>
        <v>0</v>
      </c>
      <c r="X101" s="10">
        <f t="shared" si="9"/>
        <v>0</v>
      </c>
      <c r="Y101" s="10">
        <f t="shared" si="10"/>
        <v>0</v>
      </c>
      <c r="Z101" s="167" t="str">
        <f t="shared" si="11"/>
        <v>AL HV384</v>
      </c>
      <c r="AA101" s="167">
        <f>VLOOKUP(A101,'r'!$A$4:'r'!$S$5080,18,FALSE)</f>
        <v>0</v>
      </c>
    </row>
    <row r="102" spans="1:27" x14ac:dyDescent="0.2">
      <c r="A102" s="169" t="s">
        <v>720</v>
      </c>
      <c r="B102" s="169" t="s">
        <v>41</v>
      </c>
      <c r="C102" s="169" t="s">
        <v>523</v>
      </c>
      <c r="D102" s="169">
        <v>385</v>
      </c>
      <c r="E102" s="176"/>
      <c r="F102" s="161">
        <v>1</v>
      </c>
      <c r="G102" s="162">
        <f t="shared" si="6"/>
        <v>0</v>
      </c>
      <c r="H102" s="162">
        <f>SUMIF('r'!$A$4:'r'!$A$529,$A102,'r'!$C$4:'r'!$C$529)</f>
        <v>0</v>
      </c>
      <c r="I102" s="162">
        <f>SUMIF('r'!$A$4:'r'!$A$529,A102,'r'!$D$4:'r'!$D$529)</f>
        <v>33</v>
      </c>
      <c r="J102" s="162">
        <f t="shared" si="7"/>
        <v>33</v>
      </c>
      <c r="L102" s="166">
        <f>IF(E102&lt;2,(VLOOKUP(A102,'r'!$A$4:'r'!$B$5080,2,FALSE)),"")</f>
        <v>43190</v>
      </c>
      <c r="M102" s="167" t="str">
        <f>VLOOKUP(A102,'r'!$A$4:'r'!$G$5080,7,FALSE)</f>
        <v>thornton heath</v>
      </c>
      <c r="N102" s="162">
        <f ca="1">SUMIF(w!$V$3:$V$113,$M102,w!W$3:W$113)</f>
        <v>12</v>
      </c>
      <c r="O102" s="162">
        <f ca="1">SUMIF(w!$V$3:$V$113,$M102,w!X$3:X$113)</f>
        <v>47</v>
      </c>
      <c r="P102" s="162">
        <f ca="1">SUMIF(w!$V$3:$V$113,$M102,w!Y$3:Y$113)</f>
        <v>35</v>
      </c>
      <c r="Q102" s="162">
        <f>SUMIF(w!$V$3:$V$113,$M102,w!Z$3:Z$113)</f>
        <v>12</v>
      </c>
      <c r="R102" s="177" t="str">
        <f>IF(E102=1,VLOOKUP(A102,rg!$A$4:'rg'!$E$960,2,FALSE),"")</f>
        <v/>
      </c>
      <c r="S102" s="162" t="str">
        <f>IF($R102&lt;&gt;"",( VLOOKUP($R102,g!$A$2:'g'!$E$989,2,FALSE))," ")</f>
        <v xml:space="preserve"> </v>
      </c>
      <c r="T102" s="162" t="str">
        <f>IF($R102&lt;&gt;"",( VLOOKUP($R102,g!$A$2:'g'!$E$989,3,FALSE))," ")</f>
        <v xml:space="preserve"> </v>
      </c>
      <c r="U102" s="168" t="str">
        <f>IF($R102&lt;&gt;"",( VLOOKUP($R102,g!$A$2:'g'!$E$989,4,FALSE))," ")</f>
        <v xml:space="preserve"> </v>
      </c>
      <c r="V102" s="162" t="str">
        <f>IF($R102&lt;&gt;"",( VLOOKUP($R102,g!$A$2:'g'!$E$989,5,FALSE))," ")</f>
        <v xml:space="preserve"> </v>
      </c>
      <c r="W102" s="10">
        <f t="shared" si="8"/>
        <v>0</v>
      </c>
      <c r="X102" s="10">
        <f t="shared" si="9"/>
        <v>0</v>
      </c>
      <c r="Y102" s="10">
        <f t="shared" si="10"/>
        <v>0</v>
      </c>
      <c r="Z102" s="167" t="str">
        <f t="shared" si="11"/>
        <v>AL HV385</v>
      </c>
      <c r="AA102" s="167">
        <f>VLOOKUP(A102,'r'!$A$4:'r'!$S$5080,18,FALSE)</f>
        <v>0</v>
      </c>
    </row>
    <row r="103" spans="1:27" x14ac:dyDescent="0.2">
      <c r="A103" s="169" t="s">
        <v>720</v>
      </c>
      <c r="B103" s="169" t="s">
        <v>41</v>
      </c>
      <c r="C103" s="169" t="s">
        <v>523</v>
      </c>
      <c r="D103" s="169">
        <v>386</v>
      </c>
      <c r="E103" s="176"/>
      <c r="F103" s="161">
        <v>1</v>
      </c>
      <c r="G103" s="162">
        <f t="shared" si="6"/>
        <v>0</v>
      </c>
      <c r="H103" s="162">
        <f>SUMIF('r'!$A$4:'r'!$A$529,$A103,'r'!$C$4:'r'!$C$529)</f>
        <v>0</v>
      </c>
      <c r="I103" s="162">
        <f>SUMIF('r'!$A$4:'r'!$A$529,A103,'r'!$D$4:'r'!$D$529)</f>
        <v>33</v>
      </c>
      <c r="J103" s="162">
        <f t="shared" si="7"/>
        <v>33</v>
      </c>
      <c r="L103" s="166">
        <f>IF(E103&lt;2,(VLOOKUP(A103,'r'!$A$4:'r'!$B$5080,2,FALSE)),"")</f>
        <v>43190</v>
      </c>
      <c r="M103" s="167" t="str">
        <f>VLOOKUP(A103,'r'!$A$4:'r'!$G$5080,7,FALSE)</f>
        <v>thornton heath</v>
      </c>
      <c r="N103" s="162">
        <f ca="1">SUMIF(w!$V$3:$V$113,$M103,w!W$3:W$113)</f>
        <v>12</v>
      </c>
      <c r="O103" s="162">
        <f ca="1">SUMIF(w!$V$3:$V$113,$M103,w!X$3:X$113)</f>
        <v>47</v>
      </c>
      <c r="P103" s="162">
        <f ca="1">SUMIF(w!$V$3:$V$113,$M103,w!Y$3:Y$113)</f>
        <v>35</v>
      </c>
      <c r="Q103" s="162">
        <f>SUMIF(w!$V$3:$V$113,$M103,w!Z$3:Z$113)</f>
        <v>12</v>
      </c>
      <c r="R103" s="177" t="str">
        <f>IF(E103=1,VLOOKUP(A103,rg!$A$4:'rg'!$E$960,2,FALSE),"")</f>
        <v/>
      </c>
      <c r="S103" s="162" t="str">
        <f>IF($R103&lt;&gt;"",( VLOOKUP($R103,g!$A$2:'g'!$E$989,2,FALSE))," ")</f>
        <v xml:space="preserve"> </v>
      </c>
      <c r="T103" s="162" t="str">
        <f>IF($R103&lt;&gt;"",( VLOOKUP($R103,g!$A$2:'g'!$E$989,3,FALSE))," ")</f>
        <v xml:space="preserve"> </v>
      </c>
      <c r="U103" s="168" t="str">
        <f>IF($R103&lt;&gt;"",( VLOOKUP($R103,g!$A$2:'g'!$E$989,4,FALSE))," ")</f>
        <v xml:space="preserve"> </v>
      </c>
      <c r="V103" s="162" t="str">
        <f>IF($R103&lt;&gt;"",( VLOOKUP($R103,g!$A$2:'g'!$E$989,5,FALSE))," ")</f>
        <v xml:space="preserve"> </v>
      </c>
      <c r="W103" s="10">
        <f t="shared" si="8"/>
        <v>0</v>
      </c>
      <c r="X103" s="10">
        <f t="shared" si="9"/>
        <v>0</v>
      </c>
      <c r="Y103" s="10">
        <f t="shared" si="10"/>
        <v>0</v>
      </c>
      <c r="Z103" s="167" t="str">
        <f t="shared" si="11"/>
        <v>AL HV386</v>
      </c>
      <c r="AA103" s="167">
        <f>VLOOKUP(A103,'r'!$A$4:'r'!$S$5080,18,FALSE)</f>
        <v>0</v>
      </c>
    </row>
    <row r="104" spans="1:27" x14ac:dyDescent="0.2">
      <c r="A104" s="169" t="s">
        <v>720</v>
      </c>
      <c r="B104" s="169" t="s">
        <v>41</v>
      </c>
      <c r="C104" s="169" t="s">
        <v>523</v>
      </c>
      <c r="D104" s="169">
        <v>387</v>
      </c>
      <c r="E104" s="176"/>
      <c r="F104" s="161">
        <v>1</v>
      </c>
      <c r="G104" s="162">
        <f t="shared" si="6"/>
        <v>0</v>
      </c>
      <c r="H104" s="162">
        <f>SUMIF('r'!$A$4:'r'!$A$529,$A104,'r'!$C$4:'r'!$C$529)</f>
        <v>0</v>
      </c>
      <c r="I104" s="162">
        <f>SUMIF('r'!$A$4:'r'!$A$529,A104,'r'!$D$4:'r'!$D$529)</f>
        <v>33</v>
      </c>
      <c r="J104" s="162">
        <f t="shared" si="7"/>
        <v>33</v>
      </c>
      <c r="L104" s="166">
        <f>IF(E104&lt;2,(VLOOKUP(A104,'r'!$A$4:'r'!$B$5080,2,FALSE)),"")</f>
        <v>43190</v>
      </c>
      <c r="M104" s="167" t="str">
        <f>VLOOKUP(A104,'r'!$A$4:'r'!$G$5080,7,FALSE)</f>
        <v>thornton heath</v>
      </c>
      <c r="N104" s="162">
        <f ca="1">SUMIF(w!$V$3:$V$113,$M104,w!W$3:W$113)</f>
        <v>12</v>
      </c>
      <c r="O104" s="162">
        <f ca="1">SUMIF(w!$V$3:$V$113,$M104,w!X$3:X$113)</f>
        <v>47</v>
      </c>
      <c r="P104" s="162">
        <f ca="1">SUMIF(w!$V$3:$V$113,$M104,w!Y$3:Y$113)</f>
        <v>35</v>
      </c>
      <c r="Q104" s="162">
        <f>SUMIF(w!$V$3:$V$113,$M104,w!Z$3:Z$113)</f>
        <v>12</v>
      </c>
      <c r="R104" s="177" t="str">
        <f>IF(E104=1,VLOOKUP(A104,rg!$A$4:'rg'!$E$960,2,FALSE),"")</f>
        <v/>
      </c>
      <c r="S104" s="162" t="str">
        <f>IF($R104&lt;&gt;"",( VLOOKUP($R104,g!$A$2:'g'!$E$989,2,FALSE))," ")</f>
        <v xml:space="preserve"> </v>
      </c>
      <c r="T104" s="162" t="str">
        <f>IF($R104&lt;&gt;"",( VLOOKUP($R104,g!$A$2:'g'!$E$989,3,FALSE))," ")</f>
        <v xml:space="preserve"> </v>
      </c>
      <c r="U104" s="168" t="str">
        <f>IF($R104&lt;&gt;"",( VLOOKUP($R104,g!$A$2:'g'!$E$989,4,FALSE))," ")</f>
        <v xml:space="preserve"> </v>
      </c>
      <c r="V104" s="162" t="str">
        <f>IF($R104&lt;&gt;"",( VLOOKUP($R104,g!$A$2:'g'!$E$989,5,FALSE))," ")</f>
        <v xml:space="preserve"> </v>
      </c>
      <c r="W104" s="10">
        <f t="shared" si="8"/>
        <v>0</v>
      </c>
      <c r="X104" s="10">
        <f t="shared" si="9"/>
        <v>0</v>
      </c>
      <c r="Y104" s="10">
        <f t="shared" si="10"/>
        <v>0</v>
      </c>
      <c r="Z104" s="167" t="str">
        <f t="shared" si="11"/>
        <v>AL HV387</v>
      </c>
      <c r="AA104" s="167">
        <f>VLOOKUP(A104,'r'!$A$4:'r'!$S$5080,18,FALSE)</f>
        <v>0</v>
      </c>
    </row>
    <row r="105" spans="1:27" x14ac:dyDescent="0.2">
      <c r="A105" s="169" t="s">
        <v>720</v>
      </c>
      <c r="B105" s="169" t="s">
        <v>41</v>
      </c>
      <c r="C105" s="169" t="s">
        <v>523</v>
      </c>
      <c r="D105" s="169">
        <v>388</v>
      </c>
      <c r="E105" s="176"/>
      <c r="F105" s="161">
        <v>1</v>
      </c>
      <c r="G105" s="162">
        <f t="shared" si="6"/>
        <v>0</v>
      </c>
      <c r="H105" s="162">
        <f>SUMIF('r'!$A$4:'r'!$A$529,$A105,'r'!$C$4:'r'!$C$529)</f>
        <v>0</v>
      </c>
      <c r="I105" s="162">
        <f>SUMIF('r'!$A$4:'r'!$A$529,A105,'r'!$D$4:'r'!$D$529)</f>
        <v>33</v>
      </c>
      <c r="J105" s="162">
        <f t="shared" si="7"/>
        <v>33</v>
      </c>
      <c r="L105" s="166">
        <f>IF(E105&lt;2,(VLOOKUP(A105,'r'!$A$4:'r'!$B$5080,2,FALSE)),"")</f>
        <v>43190</v>
      </c>
      <c r="M105" s="167" t="str">
        <f>VLOOKUP(A105,'r'!$A$4:'r'!$G$5080,7,FALSE)</f>
        <v>thornton heath</v>
      </c>
      <c r="N105" s="162">
        <f ca="1">SUMIF(w!$V$3:$V$113,$M105,w!W$3:W$113)</f>
        <v>12</v>
      </c>
      <c r="O105" s="162">
        <f ca="1">SUMIF(w!$V$3:$V$113,$M105,w!X$3:X$113)</f>
        <v>47</v>
      </c>
      <c r="P105" s="162">
        <f ca="1">SUMIF(w!$V$3:$V$113,$M105,w!Y$3:Y$113)</f>
        <v>35</v>
      </c>
      <c r="Q105" s="162">
        <f>SUMIF(w!$V$3:$V$113,$M105,w!Z$3:Z$113)</f>
        <v>12</v>
      </c>
      <c r="R105" s="177" t="str">
        <f>IF(E105=1,VLOOKUP(A105,rg!$A$4:'rg'!$E$960,2,FALSE),"")</f>
        <v/>
      </c>
      <c r="S105" s="162" t="str">
        <f>IF($R105&lt;&gt;"",( VLOOKUP($R105,g!$A$2:'g'!$E$989,2,FALSE))," ")</f>
        <v xml:space="preserve"> </v>
      </c>
      <c r="T105" s="162" t="str">
        <f>IF($R105&lt;&gt;"",( VLOOKUP($R105,g!$A$2:'g'!$E$989,3,FALSE))," ")</f>
        <v xml:space="preserve"> </v>
      </c>
      <c r="U105" s="168" t="str">
        <f>IF($R105&lt;&gt;"",( VLOOKUP($R105,g!$A$2:'g'!$E$989,4,FALSE))," ")</f>
        <v xml:space="preserve"> </v>
      </c>
      <c r="V105" s="162" t="str">
        <f>IF($R105&lt;&gt;"",( VLOOKUP($R105,g!$A$2:'g'!$E$989,5,FALSE))," ")</f>
        <v xml:space="preserve"> </v>
      </c>
      <c r="W105" s="10">
        <f t="shared" si="8"/>
        <v>0</v>
      </c>
      <c r="X105" s="10">
        <f t="shared" si="9"/>
        <v>0</v>
      </c>
      <c r="Y105" s="10">
        <f t="shared" si="10"/>
        <v>0</v>
      </c>
      <c r="Z105" s="167" t="str">
        <f t="shared" si="11"/>
        <v>AL HV388</v>
      </c>
      <c r="AA105" s="167">
        <f>VLOOKUP(A105,'r'!$A$4:'r'!$S$5080,18,FALSE)</f>
        <v>0</v>
      </c>
    </row>
    <row r="106" spans="1:27" x14ac:dyDescent="0.2">
      <c r="A106" s="169" t="s">
        <v>720</v>
      </c>
      <c r="B106" s="169" t="s">
        <v>41</v>
      </c>
      <c r="C106" s="169" t="s">
        <v>523</v>
      </c>
      <c r="D106" s="169">
        <v>389</v>
      </c>
      <c r="E106" s="176"/>
      <c r="F106" s="161">
        <v>1</v>
      </c>
      <c r="G106" s="162">
        <f t="shared" si="6"/>
        <v>0</v>
      </c>
      <c r="H106" s="162">
        <f>SUMIF('r'!$A$4:'r'!$A$529,$A106,'r'!$C$4:'r'!$C$529)</f>
        <v>0</v>
      </c>
      <c r="I106" s="162">
        <f>SUMIF('r'!$A$4:'r'!$A$529,A106,'r'!$D$4:'r'!$D$529)</f>
        <v>33</v>
      </c>
      <c r="J106" s="162">
        <f t="shared" si="7"/>
        <v>33</v>
      </c>
      <c r="L106" s="166">
        <f>IF(E106&lt;2,(VLOOKUP(A106,'r'!$A$4:'r'!$B$5080,2,FALSE)),"")</f>
        <v>43190</v>
      </c>
      <c r="M106" s="167" t="str">
        <f>VLOOKUP(A106,'r'!$A$4:'r'!$G$5080,7,FALSE)</f>
        <v>thornton heath</v>
      </c>
      <c r="N106" s="162">
        <f ca="1">SUMIF(w!$V$3:$V$113,$M106,w!W$3:W$113)</f>
        <v>12</v>
      </c>
      <c r="O106" s="162">
        <f ca="1">SUMIF(w!$V$3:$V$113,$M106,w!X$3:X$113)</f>
        <v>47</v>
      </c>
      <c r="P106" s="162">
        <f ca="1">SUMIF(w!$V$3:$V$113,$M106,w!Y$3:Y$113)</f>
        <v>35</v>
      </c>
      <c r="Q106" s="162">
        <f>SUMIF(w!$V$3:$V$113,$M106,w!Z$3:Z$113)</f>
        <v>12</v>
      </c>
      <c r="R106" s="177" t="str">
        <f>IF(E106=1,VLOOKUP(A106,rg!$A$4:'rg'!$E$960,2,FALSE),"")</f>
        <v/>
      </c>
      <c r="S106" s="162" t="str">
        <f>IF($R106&lt;&gt;"",( VLOOKUP($R106,g!$A$2:'g'!$E$989,2,FALSE))," ")</f>
        <v xml:space="preserve"> </v>
      </c>
      <c r="T106" s="162" t="str">
        <f>IF($R106&lt;&gt;"",( VLOOKUP($R106,g!$A$2:'g'!$E$989,3,FALSE))," ")</f>
        <v xml:space="preserve"> </v>
      </c>
      <c r="U106" s="168" t="str">
        <f>IF($R106&lt;&gt;"",( VLOOKUP($R106,g!$A$2:'g'!$E$989,4,FALSE))," ")</f>
        <v xml:space="preserve"> </v>
      </c>
      <c r="V106" s="162" t="str">
        <f>IF($R106&lt;&gt;"",( VLOOKUP($R106,g!$A$2:'g'!$E$989,5,FALSE))," ")</f>
        <v xml:space="preserve"> </v>
      </c>
      <c r="W106" s="10">
        <f t="shared" si="8"/>
        <v>0</v>
      </c>
      <c r="X106" s="10">
        <f t="shared" si="9"/>
        <v>0</v>
      </c>
      <c r="Y106" s="10">
        <f t="shared" si="10"/>
        <v>0</v>
      </c>
      <c r="Z106" s="167" t="str">
        <f t="shared" si="11"/>
        <v>AL HV389</v>
      </c>
      <c r="AA106" s="167">
        <f>VLOOKUP(A106,'r'!$A$4:'r'!$S$5080,18,FALSE)</f>
        <v>0</v>
      </c>
    </row>
    <row r="107" spans="1:27" x14ac:dyDescent="0.2">
      <c r="A107" s="169" t="s">
        <v>720</v>
      </c>
      <c r="B107" s="169" t="s">
        <v>41</v>
      </c>
      <c r="C107" s="169" t="s">
        <v>523</v>
      </c>
      <c r="D107" s="169">
        <v>390</v>
      </c>
      <c r="E107" s="176"/>
      <c r="F107" s="161">
        <v>1</v>
      </c>
      <c r="G107" s="162">
        <f t="shared" si="6"/>
        <v>0</v>
      </c>
      <c r="H107" s="162">
        <f>SUMIF('r'!$A$4:'r'!$A$529,$A107,'r'!$C$4:'r'!$C$529)</f>
        <v>0</v>
      </c>
      <c r="I107" s="162">
        <f>SUMIF('r'!$A$4:'r'!$A$529,A107,'r'!$D$4:'r'!$D$529)</f>
        <v>33</v>
      </c>
      <c r="J107" s="162">
        <f t="shared" si="7"/>
        <v>33</v>
      </c>
      <c r="L107" s="166">
        <f>IF(E107&lt;2,(VLOOKUP(A107,'r'!$A$4:'r'!$B$5080,2,FALSE)),"")</f>
        <v>43190</v>
      </c>
      <c r="M107" s="167" t="str">
        <f>VLOOKUP(A107,'r'!$A$4:'r'!$G$5080,7,FALSE)</f>
        <v>thornton heath</v>
      </c>
      <c r="N107" s="162">
        <f ca="1">SUMIF(w!$V$3:$V$113,$M107,w!W$3:W$113)</f>
        <v>12</v>
      </c>
      <c r="O107" s="162">
        <f ca="1">SUMIF(w!$V$3:$V$113,$M107,w!X$3:X$113)</f>
        <v>47</v>
      </c>
      <c r="P107" s="162">
        <f ca="1">SUMIF(w!$V$3:$V$113,$M107,w!Y$3:Y$113)</f>
        <v>35</v>
      </c>
      <c r="Q107" s="162">
        <f>SUMIF(w!$V$3:$V$113,$M107,w!Z$3:Z$113)</f>
        <v>12</v>
      </c>
      <c r="R107" s="177" t="str">
        <f>IF(E107=1,VLOOKUP(A107,rg!$A$4:'rg'!$E$960,2,FALSE),"")</f>
        <v/>
      </c>
      <c r="S107" s="162" t="str">
        <f>IF($R107&lt;&gt;"",( VLOOKUP($R107,g!$A$2:'g'!$E$989,2,FALSE))," ")</f>
        <v xml:space="preserve"> </v>
      </c>
      <c r="T107" s="162" t="str">
        <f>IF($R107&lt;&gt;"",( VLOOKUP($R107,g!$A$2:'g'!$E$989,3,FALSE))," ")</f>
        <v xml:space="preserve"> </v>
      </c>
      <c r="U107" s="168" t="str">
        <f>IF($R107&lt;&gt;"",( VLOOKUP($R107,g!$A$2:'g'!$E$989,4,FALSE))," ")</f>
        <v xml:space="preserve"> </v>
      </c>
      <c r="V107" s="162" t="str">
        <f>IF($R107&lt;&gt;"",( VLOOKUP($R107,g!$A$2:'g'!$E$989,5,FALSE))," ")</f>
        <v xml:space="preserve"> </v>
      </c>
      <c r="W107" s="10">
        <f t="shared" si="8"/>
        <v>0</v>
      </c>
      <c r="X107" s="10">
        <f t="shared" si="9"/>
        <v>0</v>
      </c>
      <c r="Y107" s="10">
        <f t="shared" si="10"/>
        <v>0</v>
      </c>
      <c r="Z107" s="167" t="str">
        <f t="shared" si="11"/>
        <v>AL HV390</v>
      </c>
      <c r="AA107" s="167">
        <f>VLOOKUP(A107,'r'!$A$4:'r'!$S$5080,18,FALSE)</f>
        <v>0</v>
      </c>
    </row>
    <row r="108" spans="1:27" x14ac:dyDescent="0.2">
      <c r="A108" s="169" t="s">
        <v>720</v>
      </c>
      <c r="B108" s="169" t="s">
        <v>41</v>
      </c>
      <c r="C108" s="169" t="s">
        <v>523</v>
      </c>
      <c r="D108" s="169">
        <v>391</v>
      </c>
      <c r="E108" s="176"/>
      <c r="F108" s="161">
        <v>1</v>
      </c>
      <c r="G108" s="162">
        <f t="shared" si="6"/>
        <v>0</v>
      </c>
      <c r="H108" s="162">
        <f>SUMIF('r'!$A$4:'r'!$A$529,$A108,'r'!$C$4:'r'!$C$529)</f>
        <v>0</v>
      </c>
      <c r="I108" s="162">
        <f>SUMIF('r'!$A$4:'r'!$A$529,A108,'r'!$D$4:'r'!$D$529)</f>
        <v>33</v>
      </c>
      <c r="J108" s="162">
        <f t="shared" si="7"/>
        <v>33</v>
      </c>
      <c r="L108" s="166">
        <f>IF(E108&lt;2,(VLOOKUP(A108,'r'!$A$4:'r'!$B$5080,2,FALSE)),"")</f>
        <v>43190</v>
      </c>
      <c r="M108" s="167" t="str">
        <f>VLOOKUP(A108,'r'!$A$4:'r'!$G$5080,7,FALSE)</f>
        <v>thornton heath</v>
      </c>
      <c r="N108" s="162">
        <f ca="1">SUMIF(w!$V$3:$V$113,$M108,w!W$3:W$113)</f>
        <v>12</v>
      </c>
      <c r="O108" s="162">
        <f ca="1">SUMIF(w!$V$3:$V$113,$M108,w!X$3:X$113)</f>
        <v>47</v>
      </c>
      <c r="P108" s="162">
        <f ca="1">SUMIF(w!$V$3:$V$113,$M108,w!Y$3:Y$113)</f>
        <v>35</v>
      </c>
      <c r="Q108" s="162">
        <f>SUMIF(w!$V$3:$V$113,$M108,w!Z$3:Z$113)</f>
        <v>12</v>
      </c>
      <c r="R108" s="177" t="str">
        <f>IF(E108=1,VLOOKUP(A108,rg!$A$4:'rg'!$E$960,2,FALSE),"")</f>
        <v/>
      </c>
      <c r="S108" s="162" t="str">
        <f>IF($R108&lt;&gt;"",( VLOOKUP($R108,g!$A$2:'g'!$E$989,2,FALSE))," ")</f>
        <v xml:space="preserve"> </v>
      </c>
      <c r="T108" s="162" t="str">
        <f>IF($R108&lt;&gt;"",( VLOOKUP($R108,g!$A$2:'g'!$E$989,3,FALSE))," ")</f>
        <v xml:space="preserve"> </v>
      </c>
      <c r="U108" s="168" t="str">
        <f>IF($R108&lt;&gt;"",( VLOOKUP($R108,g!$A$2:'g'!$E$989,4,FALSE))," ")</f>
        <v xml:space="preserve"> </v>
      </c>
      <c r="V108" s="162" t="str">
        <f>IF($R108&lt;&gt;"",( VLOOKUP($R108,g!$A$2:'g'!$E$989,5,FALSE))," ")</f>
        <v xml:space="preserve"> </v>
      </c>
      <c r="W108" s="10">
        <f t="shared" si="8"/>
        <v>0</v>
      </c>
      <c r="X108" s="10">
        <f t="shared" si="9"/>
        <v>0</v>
      </c>
      <c r="Y108" s="10">
        <f t="shared" si="10"/>
        <v>0</v>
      </c>
      <c r="Z108" s="167" t="str">
        <f t="shared" si="11"/>
        <v>AL HV391</v>
      </c>
      <c r="AA108" s="167">
        <f>VLOOKUP(A108,'r'!$A$4:'r'!$S$5080,18,FALSE)</f>
        <v>0</v>
      </c>
    </row>
    <row r="109" spans="1:27" x14ac:dyDescent="0.2">
      <c r="A109" s="169" t="s">
        <v>720</v>
      </c>
      <c r="B109" s="169" t="s">
        <v>41</v>
      </c>
      <c r="C109" s="169" t="s">
        <v>523</v>
      </c>
      <c r="D109" s="169">
        <v>392</v>
      </c>
      <c r="E109" s="176"/>
      <c r="F109" s="161">
        <v>1</v>
      </c>
      <c r="G109" s="162">
        <f t="shared" si="6"/>
        <v>0</v>
      </c>
      <c r="H109" s="162">
        <f>SUMIF('r'!$A$4:'r'!$A$529,$A109,'r'!$C$4:'r'!$C$529)</f>
        <v>0</v>
      </c>
      <c r="I109" s="162">
        <f>SUMIF('r'!$A$4:'r'!$A$529,A109,'r'!$D$4:'r'!$D$529)</f>
        <v>33</v>
      </c>
      <c r="J109" s="162">
        <f t="shared" si="7"/>
        <v>33</v>
      </c>
      <c r="L109" s="166">
        <f>IF(E109&lt;2,(VLOOKUP(A109,'r'!$A$4:'r'!$B$5080,2,FALSE)),"")</f>
        <v>43190</v>
      </c>
      <c r="M109" s="167" t="str">
        <f>VLOOKUP(A109,'r'!$A$4:'r'!$G$5080,7,FALSE)</f>
        <v>thornton heath</v>
      </c>
      <c r="N109" s="162">
        <f ca="1">SUMIF(w!$V$3:$V$113,$M109,w!W$3:W$113)</f>
        <v>12</v>
      </c>
      <c r="O109" s="162">
        <f ca="1">SUMIF(w!$V$3:$V$113,$M109,w!X$3:X$113)</f>
        <v>47</v>
      </c>
      <c r="P109" s="162">
        <f ca="1">SUMIF(w!$V$3:$V$113,$M109,w!Y$3:Y$113)</f>
        <v>35</v>
      </c>
      <c r="Q109" s="162">
        <f>SUMIF(w!$V$3:$V$113,$M109,w!Z$3:Z$113)</f>
        <v>12</v>
      </c>
      <c r="R109" s="177" t="str">
        <f>IF(E109=1,VLOOKUP(A109,rg!$A$4:'rg'!$E$960,2,FALSE),"")</f>
        <v/>
      </c>
      <c r="S109" s="162" t="str">
        <f>IF($R109&lt;&gt;"",( VLOOKUP($R109,g!$A$2:'g'!$E$989,2,FALSE))," ")</f>
        <v xml:space="preserve"> </v>
      </c>
      <c r="T109" s="162" t="str">
        <f>IF($R109&lt;&gt;"",( VLOOKUP($R109,g!$A$2:'g'!$E$989,3,FALSE))," ")</f>
        <v xml:space="preserve"> </v>
      </c>
      <c r="U109" s="168" t="str">
        <f>IF($R109&lt;&gt;"",( VLOOKUP($R109,g!$A$2:'g'!$E$989,4,FALSE))," ")</f>
        <v xml:space="preserve"> </v>
      </c>
      <c r="V109" s="162" t="str">
        <f>IF($R109&lt;&gt;"",( VLOOKUP($R109,g!$A$2:'g'!$E$989,5,FALSE))," ")</f>
        <v xml:space="preserve"> </v>
      </c>
      <c r="W109" s="10">
        <f t="shared" si="8"/>
        <v>0</v>
      </c>
      <c r="X109" s="10">
        <f t="shared" si="9"/>
        <v>0</v>
      </c>
      <c r="Y109" s="10">
        <f t="shared" si="10"/>
        <v>0</v>
      </c>
      <c r="Z109" s="167" t="str">
        <f t="shared" si="11"/>
        <v>AL HV392</v>
      </c>
      <c r="AA109" s="167">
        <f>VLOOKUP(A109,'r'!$A$4:'r'!$S$5080,18,FALSE)</f>
        <v>0</v>
      </c>
    </row>
    <row r="110" spans="1:27" x14ac:dyDescent="0.2">
      <c r="A110" s="169" t="s">
        <v>720</v>
      </c>
      <c r="B110" s="169" t="s">
        <v>41</v>
      </c>
      <c r="C110" s="169" t="s">
        <v>523</v>
      </c>
      <c r="D110" s="169">
        <v>393</v>
      </c>
      <c r="E110" s="176"/>
      <c r="F110" s="161">
        <v>1</v>
      </c>
      <c r="G110" s="162">
        <f t="shared" si="6"/>
        <v>0</v>
      </c>
      <c r="H110" s="162">
        <f>SUMIF('r'!$A$4:'r'!$A$529,$A110,'r'!$C$4:'r'!$C$529)</f>
        <v>0</v>
      </c>
      <c r="I110" s="162">
        <f>SUMIF('r'!$A$4:'r'!$A$529,A110,'r'!$D$4:'r'!$D$529)</f>
        <v>33</v>
      </c>
      <c r="J110" s="162">
        <f t="shared" si="7"/>
        <v>33</v>
      </c>
      <c r="L110" s="166">
        <f>IF(E110&lt;2,(VLOOKUP(A110,'r'!$A$4:'r'!$B$5080,2,FALSE)),"")</f>
        <v>43190</v>
      </c>
      <c r="M110" s="167" t="str">
        <f>VLOOKUP(A110,'r'!$A$4:'r'!$G$5080,7,FALSE)</f>
        <v>thornton heath</v>
      </c>
      <c r="N110" s="162">
        <f ca="1">SUMIF(w!$V$3:$V$113,$M110,w!W$3:W$113)</f>
        <v>12</v>
      </c>
      <c r="O110" s="162">
        <f ca="1">SUMIF(w!$V$3:$V$113,$M110,w!X$3:X$113)</f>
        <v>47</v>
      </c>
      <c r="P110" s="162">
        <f ca="1">SUMIF(w!$V$3:$V$113,$M110,w!Y$3:Y$113)</f>
        <v>35</v>
      </c>
      <c r="Q110" s="162">
        <f>SUMIF(w!$V$3:$V$113,$M110,w!Z$3:Z$113)</f>
        <v>12</v>
      </c>
      <c r="R110" s="177" t="str">
        <f>IF(E110=1,VLOOKUP(A110,rg!$A$4:'rg'!$E$960,2,FALSE),"")</f>
        <v/>
      </c>
      <c r="S110" s="162" t="str">
        <f>IF($R110&lt;&gt;"",( VLOOKUP($R110,g!$A$2:'g'!$E$989,2,FALSE))," ")</f>
        <v xml:space="preserve"> </v>
      </c>
      <c r="T110" s="162" t="str">
        <f>IF($R110&lt;&gt;"",( VLOOKUP($R110,g!$A$2:'g'!$E$989,3,FALSE))," ")</f>
        <v xml:space="preserve"> </v>
      </c>
      <c r="U110" s="168" t="str">
        <f>IF($R110&lt;&gt;"",( VLOOKUP($R110,g!$A$2:'g'!$E$989,4,FALSE))," ")</f>
        <v xml:space="preserve"> </v>
      </c>
      <c r="V110" s="162" t="str">
        <f>IF($R110&lt;&gt;"",( VLOOKUP($R110,g!$A$2:'g'!$E$989,5,FALSE))," ")</f>
        <v xml:space="preserve"> </v>
      </c>
      <c r="W110" s="10">
        <f t="shared" si="8"/>
        <v>0</v>
      </c>
      <c r="X110" s="10">
        <f t="shared" si="9"/>
        <v>0</v>
      </c>
      <c r="Y110" s="10">
        <f t="shared" si="10"/>
        <v>0</v>
      </c>
      <c r="Z110" s="167" t="str">
        <f t="shared" si="11"/>
        <v>AL HV393</v>
      </c>
      <c r="AA110" s="167">
        <f>VLOOKUP(A110,'r'!$A$4:'r'!$S$5080,18,FALSE)</f>
        <v>0</v>
      </c>
    </row>
    <row r="111" spans="1:27" x14ac:dyDescent="0.2">
      <c r="A111" s="169" t="s">
        <v>720</v>
      </c>
      <c r="B111" s="169" t="s">
        <v>41</v>
      </c>
      <c r="C111" s="169" t="s">
        <v>523</v>
      </c>
      <c r="D111" s="169">
        <v>394</v>
      </c>
      <c r="E111" s="176"/>
      <c r="F111" s="161">
        <v>1</v>
      </c>
      <c r="G111" s="162">
        <f t="shared" si="6"/>
        <v>0</v>
      </c>
      <c r="H111" s="162">
        <f>SUMIF('r'!$A$4:'r'!$A$529,$A111,'r'!$C$4:'r'!$C$529)</f>
        <v>0</v>
      </c>
      <c r="I111" s="162">
        <f>SUMIF('r'!$A$4:'r'!$A$529,A111,'r'!$D$4:'r'!$D$529)</f>
        <v>33</v>
      </c>
      <c r="J111" s="162">
        <f t="shared" si="7"/>
        <v>33</v>
      </c>
      <c r="L111" s="166">
        <f>IF(E111&lt;2,(VLOOKUP(A111,'r'!$A$4:'r'!$B$5080,2,FALSE)),"")</f>
        <v>43190</v>
      </c>
      <c r="M111" s="167" t="str">
        <f>VLOOKUP(A111,'r'!$A$4:'r'!$G$5080,7,FALSE)</f>
        <v>thornton heath</v>
      </c>
      <c r="N111" s="162">
        <f ca="1">SUMIF(w!$V$3:$V$113,$M111,w!W$3:W$113)</f>
        <v>12</v>
      </c>
      <c r="O111" s="162">
        <f ca="1">SUMIF(w!$V$3:$V$113,$M111,w!X$3:X$113)</f>
        <v>47</v>
      </c>
      <c r="P111" s="162">
        <f ca="1">SUMIF(w!$V$3:$V$113,$M111,w!Y$3:Y$113)</f>
        <v>35</v>
      </c>
      <c r="Q111" s="162">
        <f>SUMIF(w!$V$3:$V$113,$M111,w!Z$3:Z$113)</f>
        <v>12</v>
      </c>
      <c r="R111" s="177" t="str">
        <f>IF(E111=1,VLOOKUP(A111,rg!$A$4:'rg'!$E$960,2,FALSE),"")</f>
        <v/>
      </c>
      <c r="S111" s="162" t="str">
        <f>IF($R111&lt;&gt;"",( VLOOKUP($R111,g!$A$2:'g'!$E$989,2,FALSE))," ")</f>
        <v xml:space="preserve"> </v>
      </c>
      <c r="T111" s="162" t="str">
        <f>IF($R111&lt;&gt;"",( VLOOKUP($R111,g!$A$2:'g'!$E$989,3,FALSE))," ")</f>
        <v xml:space="preserve"> </v>
      </c>
      <c r="U111" s="168" t="str">
        <f>IF($R111&lt;&gt;"",( VLOOKUP($R111,g!$A$2:'g'!$E$989,4,FALSE))," ")</f>
        <v xml:space="preserve"> </v>
      </c>
      <c r="V111" s="162" t="str">
        <f>IF($R111&lt;&gt;"",( VLOOKUP($R111,g!$A$2:'g'!$E$989,5,FALSE))," ")</f>
        <v xml:space="preserve"> </v>
      </c>
      <c r="W111" s="10">
        <f t="shared" si="8"/>
        <v>0</v>
      </c>
      <c r="X111" s="10">
        <f t="shared" si="9"/>
        <v>0</v>
      </c>
      <c r="Y111" s="10">
        <f t="shared" si="10"/>
        <v>0</v>
      </c>
      <c r="Z111" s="167" t="str">
        <f t="shared" si="11"/>
        <v>AL HV394</v>
      </c>
      <c r="AA111" s="167">
        <f>VLOOKUP(A111,'r'!$A$4:'r'!$S$5080,18,FALSE)</f>
        <v>0</v>
      </c>
    </row>
    <row r="112" spans="1:27" x14ac:dyDescent="0.2">
      <c r="A112" s="169" t="s">
        <v>720</v>
      </c>
      <c r="B112" s="169" t="s">
        <v>41</v>
      </c>
      <c r="C112" s="169" t="s">
        <v>523</v>
      </c>
      <c r="D112" s="169">
        <v>395</v>
      </c>
      <c r="E112" s="176"/>
      <c r="F112" s="161">
        <v>1</v>
      </c>
      <c r="G112" s="162">
        <f t="shared" si="6"/>
        <v>0</v>
      </c>
      <c r="H112" s="162">
        <f>SUMIF('r'!$A$4:'r'!$A$529,$A112,'r'!$C$4:'r'!$C$529)</f>
        <v>0</v>
      </c>
      <c r="I112" s="162">
        <f>SUMIF('r'!$A$4:'r'!$A$529,A112,'r'!$D$4:'r'!$D$529)</f>
        <v>33</v>
      </c>
      <c r="J112" s="162">
        <f t="shared" si="7"/>
        <v>33</v>
      </c>
      <c r="L112" s="166">
        <f>IF(E112&lt;2,(VLOOKUP(A112,'r'!$A$4:'r'!$B$5080,2,FALSE)),"")</f>
        <v>43190</v>
      </c>
      <c r="M112" s="167" t="str">
        <f>VLOOKUP(A112,'r'!$A$4:'r'!$G$5080,7,FALSE)</f>
        <v>thornton heath</v>
      </c>
      <c r="N112" s="162">
        <f ca="1">SUMIF(w!$V$3:$V$113,$M112,w!W$3:W$113)</f>
        <v>12</v>
      </c>
      <c r="O112" s="162">
        <f ca="1">SUMIF(w!$V$3:$V$113,$M112,w!X$3:X$113)</f>
        <v>47</v>
      </c>
      <c r="P112" s="162">
        <f ca="1">SUMIF(w!$V$3:$V$113,$M112,w!Y$3:Y$113)</f>
        <v>35</v>
      </c>
      <c r="Q112" s="162">
        <f>SUMIF(w!$V$3:$V$113,$M112,w!Z$3:Z$113)</f>
        <v>12</v>
      </c>
      <c r="R112" s="177" t="str">
        <f>IF(E112=1,VLOOKUP(A112,rg!$A$4:'rg'!$E$960,2,FALSE),"")</f>
        <v/>
      </c>
      <c r="S112" s="162" t="str">
        <f>IF($R112&lt;&gt;"",( VLOOKUP($R112,g!$A$2:'g'!$E$989,2,FALSE))," ")</f>
        <v xml:space="preserve"> </v>
      </c>
      <c r="T112" s="162" t="str">
        <f>IF($R112&lt;&gt;"",( VLOOKUP($R112,g!$A$2:'g'!$E$989,3,FALSE))," ")</f>
        <v xml:space="preserve"> </v>
      </c>
      <c r="U112" s="168" t="str">
        <f>IF($R112&lt;&gt;"",( VLOOKUP($R112,g!$A$2:'g'!$E$989,4,FALSE))," ")</f>
        <v xml:space="preserve"> </v>
      </c>
      <c r="V112" s="162" t="str">
        <f>IF($R112&lt;&gt;"",( VLOOKUP($R112,g!$A$2:'g'!$E$989,5,FALSE))," ")</f>
        <v xml:space="preserve"> </v>
      </c>
      <c r="W112" s="10">
        <f t="shared" si="8"/>
        <v>0</v>
      </c>
      <c r="X112" s="10">
        <f t="shared" si="9"/>
        <v>0</v>
      </c>
      <c r="Y112" s="10">
        <f t="shared" si="10"/>
        <v>0</v>
      </c>
      <c r="Z112" s="167" t="str">
        <f t="shared" si="11"/>
        <v>AL HV395</v>
      </c>
      <c r="AA112" s="167">
        <f>VLOOKUP(A112,'r'!$A$4:'r'!$S$5080,18,FALSE)</f>
        <v>0</v>
      </c>
    </row>
    <row r="113" spans="1:27" x14ac:dyDescent="0.2">
      <c r="A113" s="169" t="s">
        <v>720</v>
      </c>
      <c r="B113" s="169" t="s">
        <v>41</v>
      </c>
      <c r="C113" s="169" t="s">
        <v>523</v>
      </c>
      <c r="D113" s="169">
        <v>396</v>
      </c>
      <c r="E113" s="176"/>
      <c r="F113" s="161">
        <v>1</v>
      </c>
      <c r="G113" s="162">
        <f t="shared" si="6"/>
        <v>0</v>
      </c>
      <c r="H113" s="162">
        <f>SUMIF('r'!$A$4:'r'!$A$529,$A113,'r'!$C$4:'r'!$C$529)</f>
        <v>0</v>
      </c>
      <c r="I113" s="162">
        <f>SUMIF('r'!$A$4:'r'!$A$529,A113,'r'!$D$4:'r'!$D$529)</f>
        <v>33</v>
      </c>
      <c r="J113" s="162">
        <f t="shared" si="7"/>
        <v>33</v>
      </c>
      <c r="L113" s="166">
        <f>IF(E113&lt;2,(VLOOKUP(A113,'r'!$A$4:'r'!$B$5080,2,FALSE)),"")</f>
        <v>43190</v>
      </c>
      <c r="M113" s="167" t="str">
        <f>VLOOKUP(A113,'r'!$A$4:'r'!$G$5080,7,FALSE)</f>
        <v>thornton heath</v>
      </c>
      <c r="N113" s="162">
        <f ca="1">SUMIF(w!$V$3:$V$113,$M113,w!W$3:W$113)</f>
        <v>12</v>
      </c>
      <c r="O113" s="162">
        <f ca="1">SUMIF(w!$V$3:$V$113,$M113,w!X$3:X$113)</f>
        <v>47</v>
      </c>
      <c r="P113" s="162">
        <f ca="1">SUMIF(w!$V$3:$V$113,$M113,w!Y$3:Y$113)</f>
        <v>35</v>
      </c>
      <c r="Q113" s="162">
        <f>SUMIF(w!$V$3:$V$113,$M113,w!Z$3:Z$113)</f>
        <v>12</v>
      </c>
      <c r="R113" s="177" t="str">
        <f>IF(E113=1,VLOOKUP(A113,rg!$A$4:'rg'!$E$960,2,FALSE),"")</f>
        <v/>
      </c>
      <c r="S113" s="162" t="str">
        <f>IF($R113&lt;&gt;"",( VLOOKUP($R113,g!$A$2:'g'!$E$989,2,FALSE))," ")</f>
        <v xml:space="preserve"> </v>
      </c>
      <c r="T113" s="162" t="str">
        <f>IF($R113&lt;&gt;"",( VLOOKUP($R113,g!$A$2:'g'!$E$989,3,FALSE))," ")</f>
        <v xml:space="preserve"> </v>
      </c>
      <c r="U113" s="168" t="str">
        <f>IF($R113&lt;&gt;"",( VLOOKUP($R113,g!$A$2:'g'!$E$989,4,FALSE))," ")</f>
        <v xml:space="preserve"> </v>
      </c>
      <c r="V113" s="162" t="str">
        <f>IF($R113&lt;&gt;"",( VLOOKUP($R113,g!$A$2:'g'!$E$989,5,FALSE))," ")</f>
        <v xml:space="preserve"> </v>
      </c>
      <c r="W113" s="10">
        <f t="shared" si="8"/>
        <v>0</v>
      </c>
      <c r="X113" s="10">
        <f t="shared" si="9"/>
        <v>0</v>
      </c>
      <c r="Y113" s="10">
        <f t="shared" si="10"/>
        <v>0</v>
      </c>
      <c r="Z113" s="167" t="str">
        <f t="shared" si="11"/>
        <v>AL HV396</v>
      </c>
      <c r="AA113" s="167">
        <f>VLOOKUP(A113,'r'!$A$4:'r'!$S$5080,18,FALSE)</f>
        <v>0</v>
      </c>
    </row>
    <row r="114" spans="1:27" x14ac:dyDescent="0.2">
      <c r="A114" s="169" t="s">
        <v>720</v>
      </c>
      <c r="B114" s="169" t="s">
        <v>41</v>
      </c>
      <c r="C114" s="169" t="s">
        <v>523</v>
      </c>
      <c r="D114" s="169">
        <v>397</v>
      </c>
      <c r="E114" s="176"/>
      <c r="F114" s="161">
        <v>1</v>
      </c>
      <c r="G114" s="162">
        <f t="shared" si="6"/>
        <v>0</v>
      </c>
      <c r="H114" s="162">
        <f>SUMIF('r'!$A$4:'r'!$A$529,$A114,'r'!$C$4:'r'!$C$529)</f>
        <v>0</v>
      </c>
      <c r="I114" s="162">
        <f>SUMIF('r'!$A$4:'r'!$A$529,A114,'r'!$D$4:'r'!$D$529)</f>
        <v>33</v>
      </c>
      <c r="J114" s="162">
        <f t="shared" si="7"/>
        <v>33</v>
      </c>
      <c r="L114" s="166">
        <f>IF(E114&lt;2,(VLOOKUP(A114,'r'!$A$4:'r'!$B$5080,2,FALSE)),"")</f>
        <v>43190</v>
      </c>
      <c r="M114" s="167" t="str">
        <f>VLOOKUP(A114,'r'!$A$4:'r'!$G$5080,7,FALSE)</f>
        <v>thornton heath</v>
      </c>
      <c r="N114" s="162">
        <f ca="1">SUMIF(w!$V$3:$V$113,$M114,w!W$3:W$113)</f>
        <v>12</v>
      </c>
      <c r="O114" s="162">
        <f ca="1">SUMIF(w!$V$3:$V$113,$M114,w!X$3:X$113)</f>
        <v>47</v>
      </c>
      <c r="P114" s="162">
        <f ca="1">SUMIF(w!$V$3:$V$113,$M114,w!Y$3:Y$113)</f>
        <v>35</v>
      </c>
      <c r="Q114" s="162">
        <f>SUMIF(w!$V$3:$V$113,$M114,w!Z$3:Z$113)</f>
        <v>12</v>
      </c>
      <c r="R114" s="177" t="str">
        <f>IF(E114=1,VLOOKUP(A114,rg!$A$4:'rg'!$E$960,2,FALSE),"")</f>
        <v/>
      </c>
      <c r="S114" s="162" t="str">
        <f>IF($R114&lt;&gt;"",( VLOOKUP($R114,g!$A$2:'g'!$E$989,2,FALSE))," ")</f>
        <v xml:space="preserve"> </v>
      </c>
      <c r="T114" s="162" t="str">
        <f>IF($R114&lt;&gt;"",( VLOOKUP($R114,g!$A$2:'g'!$E$989,3,FALSE))," ")</f>
        <v xml:space="preserve"> </v>
      </c>
      <c r="U114" s="168" t="str">
        <f>IF($R114&lt;&gt;"",( VLOOKUP($R114,g!$A$2:'g'!$E$989,4,FALSE))," ")</f>
        <v xml:space="preserve"> </v>
      </c>
      <c r="V114" s="162" t="str">
        <f>IF($R114&lt;&gt;"",( VLOOKUP($R114,g!$A$2:'g'!$E$989,5,FALSE))," ")</f>
        <v xml:space="preserve"> </v>
      </c>
      <c r="W114" s="10">
        <f t="shared" si="8"/>
        <v>0</v>
      </c>
      <c r="X114" s="10">
        <f t="shared" si="9"/>
        <v>0</v>
      </c>
      <c r="Y114" s="10">
        <f t="shared" si="10"/>
        <v>0</v>
      </c>
      <c r="Z114" s="167" t="str">
        <f t="shared" si="11"/>
        <v>AL HV397</v>
      </c>
      <c r="AA114" s="167">
        <f>VLOOKUP(A114,'r'!$A$4:'r'!$S$5080,18,FALSE)</f>
        <v>0</v>
      </c>
    </row>
    <row r="115" spans="1:27" x14ac:dyDescent="0.2">
      <c r="A115" s="169" t="s">
        <v>720</v>
      </c>
      <c r="B115" s="169" t="s">
        <v>41</v>
      </c>
      <c r="C115" s="169" t="s">
        <v>523</v>
      </c>
      <c r="D115" s="169">
        <v>398</v>
      </c>
      <c r="E115" s="176"/>
      <c r="F115" s="161">
        <v>1</v>
      </c>
      <c r="G115" s="162">
        <f t="shared" si="6"/>
        <v>0</v>
      </c>
      <c r="H115" s="162">
        <f>SUMIF('r'!$A$4:'r'!$A$529,$A115,'r'!$C$4:'r'!$C$529)</f>
        <v>0</v>
      </c>
      <c r="I115" s="162">
        <f>SUMIF('r'!$A$4:'r'!$A$529,A115,'r'!$D$4:'r'!$D$529)</f>
        <v>33</v>
      </c>
      <c r="J115" s="162">
        <f t="shared" si="7"/>
        <v>33</v>
      </c>
      <c r="L115" s="166">
        <f>IF(E115&lt;2,(VLOOKUP(A115,'r'!$A$4:'r'!$B$5080,2,FALSE)),"")</f>
        <v>43190</v>
      </c>
      <c r="M115" s="167" t="str">
        <f>VLOOKUP(A115,'r'!$A$4:'r'!$G$5080,7,FALSE)</f>
        <v>thornton heath</v>
      </c>
      <c r="N115" s="162">
        <f ca="1">SUMIF(w!$V$3:$V$113,$M115,w!W$3:W$113)</f>
        <v>12</v>
      </c>
      <c r="O115" s="162">
        <f ca="1">SUMIF(w!$V$3:$V$113,$M115,w!X$3:X$113)</f>
        <v>47</v>
      </c>
      <c r="P115" s="162">
        <f ca="1">SUMIF(w!$V$3:$V$113,$M115,w!Y$3:Y$113)</f>
        <v>35</v>
      </c>
      <c r="Q115" s="162">
        <f>SUMIF(w!$V$3:$V$113,$M115,w!Z$3:Z$113)</f>
        <v>12</v>
      </c>
      <c r="R115" s="177" t="str">
        <f>IF(E115=1,VLOOKUP(A115,rg!$A$4:'rg'!$E$960,2,FALSE),"")</f>
        <v/>
      </c>
      <c r="S115" s="162" t="str">
        <f>IF($R115&lt;&gt;"",( VLOOKUP($R115,g!$A$2:'g'!$E$989,2,FALSE))," ")</f>
        <v xml:space="preserve"> </v>
      </c>
      <c r="T115" s="162" t="str">
        <f>IF($R115&lt;&gt;"",( VLOOKUP($R115,g!$A$2:'g'!$E$989,3,FALSE))," ")</f>
        <v xml:space="preserve"> </v>
      </c>
      <c r="U115" s="168" t="str">
        <f>IF($R115&lt;&gt;"",( VLOOKUP($R115,g!$A$2:'g'!$E$989,4,FALSE))," ")</f>
        <v xml:space="preserve"> </v>
      </c>
      <c r="V115" s="162" t="str">
        <f>IF($R115&lt;&gt;"",( VLOOKUP($R115,g!$A$2:'g'!$E$989,5,FALSE))," ")</f>
        <v xml:space="preserve"> </v>
      </c>
      <c r="W115" s="10">
        <f t="shared" si="8"/>
        <v>0</v>
      </c>
      <c r="X115" s="10">
        <f t="shared" si="9"/>
        <v>0</v>
      </c>
      <c r="Y115" s="10">
        <f t="shared" si="10"/>
        <v>0</v>
      </c>
      <c r="Z115" s="167" t="str">
        <f t="shared" si="11"/>
        <v>AL HV398</v>
      </c>
      <c r="AA115" s="167">
        <f>VLOOKUP(A115,'r'!$A$4:'r'!$S$5080,18,FALSE)</f>
        <v>0</v>
      </c>
    </row>
    <row r="116" spans="1:27" x14ac:dyDescent="0.2">
      <c r="A116" s="169" t="s">
        <v>720</v>
      </c>
      <c r="B116" s="169" t="s">
        <v>41</v>
      </c>
      <c r="C116" s="169" t="s">
        <v>523</v>
      </c>
      <c r="D116" s="169">
        <v>399</v>
      </c>
      <c r="E116" s="176"/>
      <c r="F116" s="161">
        <v>1</v>
      </c>
      <c r="G116" s="162">
        <f t="shared" si="6"/>
        <v>0</v>
      </c>
      <c r="H116" s="162">
        <f>SUMIF('r'!$A$4:'r'!$A$529,$A116,'r'!$C$4:'r'!$C$529)</f>
        <v>0</v>
      </c>
      <c r="I116" s="162">
        <f>SUMIF('r'!$A$4:'r'!$A$529,A116,'r'!$D$4:'r'!$D$529)</f>
        <v>33</v>
      </c>
      <c r="J116" s="162">
        <f t="shared" si="7"/>
        <v>33</v>
      </c>
      <c r="L116" s="166">
        <f>IF(E116&lt;2,(VLOOKUP(A116,'r'!$A$4:'r'!$B$5080,2,FALSE)),"")</f>
        <v>43190</v>
      </c>
      <c r="M116" s="167" t="str">
        <f>VLOOKUP(A116,'r'!$A$4:'r'!$G$5080,7,FALSE)</f>
        <v>thornton heath</v>
      </c>
      <c r="N116" s="162">
        <f ca="1">SUMIF(w!$V$3:$V$113,$M116,w!W$3:W$113)</f>
        <v>12</v>
      </c>
      <c r="O116" s="162">
        <f ca="1">SUMIF(w!$V$3:$V$113,$M116,w!X$3:X$113)</f>
        <v>47</v>
      </c>
      <c r="P116" s="162">
        <f ca="1">SUMIF(w!$V$3:$V$113,$M116,w!Y$3:Y$113)</f>
        <v>35</v>
      </c>
      <c r="Q116" s="162">
        <f>SUMIF(w!$V$3:$V$113,$M116,w!Z$3:Z$113)</f>
        <v>12</v>
      </c>
      <c r="R116" s="177" t="str">
        <f>IF(E116=1,VLOOKUP(A116,rg!$A$4:'rg'!$E$960,2,FALSE),"")</f>
        <v/>
      </c>
      <c r="S116" s="162" t="str">
        <f>IF($R116&lt;&gt;"",( VLOOKUP($R116,g!$A$2:'g'!$E$989,2,FALSE))," ")</f>
        <v xml:space="preserve"> </v>
      </c>
      <c r="T116" s="162" t="str">
        <f>IF($R116&lt;&gt;"",( VLOOKUP($R116,g!$A$2:'g'!$E$989,3,FALSE))," ")</f>
        <v xml:space="preserve"> </v>
      </c>
      <c r="U116" s="168" t="str">
        <f>IF($R116&lt;&gt;"",( VLOOKUP($R116,g!$A$2:'g'!$E$989,4,FALSE))," ")</f>
        <v xml:space="preserve"> </v>
      </c>
      <c r="V116" s="162" t="str">
        <f>IF($R116&lt;&gt;"",( VLOOKUP($R116,g!$A$2:'g'!$E$989,5,FALSE))," ")</f>
        <v xml:space="preserve"> </v>
      </c>
      <c r="W116" s="10">
        <f t="shared" si="8"/>
        <v>0</v>
      </c>
      <c r="X116" s="10">
        <f t="shared" si="9"/>
        <v>0</v>
      </c>
      <c r="Y116" s="10">
        <f t="shared" si="10"/>
        <v>0</v>
      </c>
      <c r="Z116" s="167" t="str">
        <f t="shared" si="11"/>
        <v>AL HV399</v>
      </c>
      <c r="AA116" s="167">
        <f>VLOOKUP(A116,'r'!$A$4:'r'!$S$5080,18,FALSE)</f>
        <v>0</v>
      </c>
    </row>
    <row r="117" spans="1:27" x14ac:dyDescent="0.2">
      <c r="A117" s="169" t="s">
        <v>720</v>
      </c>
      <c r="B117" s="169" t="s">
        <v>41</v>
      </c>
      <c r="C117" s="169" t="s">
        <v>523</v>
      </c>
      <c r="D117" s="169">
        <v>400</v>
      </c>
      <c r="E117" s="176"/>
      <c r="F117" s="161">
        <v>1</v>
      </c>
      <c r="G117" s="162">
        <f t="shared" si="6"/>
        <v>0</v>
      </c>
      <c r="H117" s="162">
        <f>SUMIF('r'!$A$4:'r'!$A$529,$A117,'r'!$C$4:'r'!$C$529)</f>
        <v>0</v>
      </c>
      <c r="I117" s="162">
        <f>SUMIF('r'!$A$4:'r'!$A$529,A117,'r'!$D$4:'r'!$D$529)</f>
        <v>33</v>
      </c>
      <c r="J117" s="162">
        <f t="shared" si="7"/>
        <v>33</v>
      </c>
      <c r="L117" s="166">
        <f>IF(E117&lt;2,(VLOOKUP(A117,'r'!$A$4:'r'!$B$5080,2,FALSE)),"")</f>
        <v>43190</v>
      </c>
      <c r="M117" s="167" t="str">
        <f>VLOOKUP(A117,'r'!$A$4:'r'!$G$5080,7,FALSE)</f>
        <v>thornton heath</v>
      </c>
      <c r="N117" s="162">
        <f ca="1">SUMIF(w!$V$3:$V$113,$M117,w!W$3:W$113)</f>
        <v>12</v>
      </c>
      <c r="O117" s="162">
        <f ca="1">SUMIF(w!$V$3:$V$113,$M117,w!X$3:X$113)</f>
        <v>47</v>
      </c>
      <c r="P117" s="162">
        <f ca="1">SUMIF(w!$V$3:$V$113,$M117,w!Y$3:Y$113)</f>
        <v>35</v>
      </c>
      <c r="Q117" s="162">
        <f>SUMIF(w!$V$3:$V$113,$M117,w!Z$3:Z$113)</f>
        <v>12</v>
      </c>
      <c r="R117" s="177" t="str">
        <f>IF(E117=1,VLOOKUP(A117,rg!$A$4:'rg'!$E$960,2,FALSE),"")</f>
        <v/>
      </c>
      <c r="S117" s="162" t="str">
        <f>IF($R117&lt;&gt;"",( VLOOKUP($R117,g!$A$2:'g'!$E$989,2,FALSE))," ")</f>
        <v xml:space="preserve"> </v>
      </c>
      <c r="T117" s="162" t="str">
        <f>IF($R117&lt;&gt;"",( VLOOKUP($R117,g!$A$2:'g'!$E$989,3,FALSE))," ")</f>
        <v xml:space="preserve"> </v>
      </c>
      <c r="U117" s="168" t="str">
        <f>IF($R117&lt;&gt;"",( VLOOKUP($R117,g!$A$2:'g'!$E$989,4,FALSE))," ")</f>
        <v xml:space="preserve"> </v>
      </c>
      <c r="V117" s="162" t="str">
        <f>IF($R117&lt;&gt;"",( VLOOKUP($R117,g!$A$2:'g'!$E$989,5,FALSE))," ")</f>
        <v xml:space="preserve"> </v>
      </c>
      <c r="W117" s="10">
        <f t="shared" si="8"/>
        <v>0</v>
      </c>
      <c r="X117" s="10">
        <f t="shared" si="9"/>
        <v>0</v>
      </c>
      <c r="Y117" s="10">
        <f t="shared" si="10"/>
        <v>0</v>
      </c>
      <c r="Z117" s="167" t="str">
        <f t="shared" si="11"/>
        <v>AL HV400</v>
      </c>
      <c r="AA117" s="167">
        <f>VLOOKUP(A117,'r'!$A$4:'r'!$S$5080,18,FALSE)</f>
        <v>0</v>
      </c>
    </row>
    <row r="118" spans="1:27" x14ac:dyDescent="0.2">
      <c r="A118" s="169" t="s">
        <v>720</v>
      </c>
      <c r="B118" s="169" t="s">
        <v>41</v>
      </c>
      <c r="C118" s="169" t="s">
        <v>523</v>
      </c>
      <c r="D118" s="169">
        <v>401</v>
      </c>
      <c r="E118" s="176"/>
      <c r="F118" s="161">
        <v>1</v>
      </c>
      <c r="G118" s="162">
        <f t="shared" si="6"/>
        <v>0</v>
      </c>
      <c r="H118" s="162">
        <f>SUMIF('r'!$A$4:'r'!$A$529,$A118,'r'!$C$4:'r'!$C$529)</f>
        <v>0</v>
      </c>
      <c r="I118" s="162">
        <f>SUMIF('r'!$A$4:'r'!$A$529,A118,'r'!$D$4:'r'!$D$529)</f>
        <v>33</v>
      </c>
      <c r="J118" s="162">
        <f t="shared" si="7"/>
        <v>33</v>
      </c>
      <c r="L118" s="166">
        <f>IF(E118&lt;2,(VLOOKUP(A118,'r'!$A$4:'r'!$B$5080,2,FALSE)),"")</f>
        <v>43190</v>
      </c>
      <c r="M118" s="167" t="str">
        <f>VLOOKUP(A118,'r'!$A$4:'r'!$G$5080,7,FALSE)</f>
        <v>thornton heath</v>
      </c>
      <c r="N118" s="162">
        <f ca="1">SUMIF(w!$V$3:$V$113,$M118,w!W$3:W$113)</f>
        <v>12</v>
      </c>
      <c r="O118" s="162">
        <f ca="1">SUMIF(w!$V$3:$V$113,$M118,w!X$3:X$113)</f>
        <v>47</v>
      </c>
      <c r="P118" s="162">
        <f ca="1">SUMIF(w!$V$3:$V$113,$M118,w!Y$3:Y$113)</f>
        <v>35</v>
      </c>
      <c r="Q118" s="162">
        <f>SUMIF(w!$V$3:$V$113,$M118,w!Z$3:Z$113)</f>
        <v>12</v>
      </c>
      <c r="R118" s="177" t="str">
        <f>IF(E118=1,VLOOKUP(A118,rg!$A$4:'rg'!$E$960,2,FALSE),"")</f>
        <v/>
      </c>
      <c r="S118" s="162" t="str">
        <f>IF($R118&lt;&gt;"",( VLOOKUP($R118,g!$A$2:'g'!$E$989,2,FALSE))," ")</f>
        <v xml:space="preserve"> </v>
      </c>
      <c r="T118" s="162" t="str">
        <f>IF($R118&lt;&gt;"",( VLOOKUP($R118,g!$A$2:'g'!$E$989,3,FALSE))," ")</f>
        <v xml:space="preserve"> </v>
      </c>
      <c r="U118" s="168" t="str">
        <f>IF($R118&lt;&gt;"",( VLOOKUP($R118,g!$A$2:'g'!$E$989,4,FALSE))," ")</f>
        <v xml:space="preserve"> </v>
      </c>
      <c r="V118" s="162" t="str">
        <f>IF($R118&lt;&gt;"",( VLOOKUP($R118,g!$A$2:'g'!$E$989,5,FALSE))," ")</f>
        <v xml:space="preserve"> </v>
      </c>
      <c r="W118" s="10">
        <f t="shared" si="8"/>
        <v>0</v>
      </c>
      <c r="X118" s="10">
        <f t="shared" si="9"/>
        <v>0</v>
      </c>
      <c r="Y118" s="10">
        <f t="shared" si="10"/>
        <v>0</v>
      </c>
      <c r="Z118" s="167" t="str">
        <f t="shared" si="11"/>
        <v>AL HV401</v>
      </c>
      <c r="AA118" s="167">
        <f>VLOOKUP(A118,'r'!$A$4:'r'!$S$5080,18,FALSE)</f>
        <v>0</v>
      </c>
    </row>
    <row r="119" spans="1:27" x14ac:dyDescent="0.2">
      <c r="A119" s="169" t="s">
        <v>720</v>
      </c>
      <c r="B119" s="169" t="s">
        <v>41</v>
      </c>
      <c r="C119" s="169" t="s">
        <v>523</v>
      </c>
      <c r="D119" s="169">
        <v>402</v>
      </c>
      <c r="E119" s="176"/>
      <c r="F119" s="161">
        <v>1</v>
      </c>
      <c r="G119" s="162">
        <f t="shared" si="6"/>
        <v>0</v>
      </c>
      <c r="H119" s="162">
        <f>SUMIF('r'!$A$4:'r'!$A$529,$A119,'r'!$C$4:'r'!$C$529)</f>
        <v>0</v>
      </c>
      <c r="I119" s="162">
        <f>SUMIF('r'!$A$4:'r'!$A$529,A119,'r'!$D$4:'r'!$D$529)</f>
        <v>33</v>
      </c>
      <c r="J119" s="162">
        <f t="shared" si="7"/>
        <v>33</v>
      </c>
      <c r="L119" s="166">
        <f>IF(E119&lt;2,(VLOOKUP(A119,'r'!$A$4:'r'!$B$5080,2,FALSE)),"")</f>
        <v>43190</v>
      </c>
      <c r="M119" s="167" t="str">
        <f>VLOOKUP(A119,'r'!$A$4:'r'!$G$5080,7,FALSE)</f>
        <v>thornton heath</v>
      </c>
      <c r="N119" s="162">
        <f ca="1">SUMIF(w!$V$3:$V$113,$M119,w!W$3:W$113)</f>
        <v>12</v>
      </c>
      <c r="O119" s="162">
        <f ca="1">SUMIF(w!$V$3:$V$113,$M119,w!X$3:X$113)</f>
        <v>47</v>
      </c>
      <c r="P119" s="162">
        <f ca="1">SUMIF(w!$V$3:$V$113,$M119,w!Y$3:Y$113)</f>
        <v>35</v>
      </c>
      <c r="Q119" s="162">
        <f>SUMIF(w!$V$3:$V$113,$M119,w!Z$3:Z$113)</f>
        <v>12</v>
      </c>
      <c r="R119" s="177" t="str">
        <f>IF(E119=1,VLOOKUP(A119,rg!$A$4:'rg'!$E$960,2,FALSE),"")</f>
        <v/>
      </c>
      <c r="S119" s="162" t="str">
        <f>IF($R119&lt;&gt;"",( VLOOKUP($R119,g!$A$2:'g'!$E$989,2,FALSE))," ")</f>
        <v xml:space="preserve"> </v>
      </c>
      <c r="T119" s="162" t="str">
        <f>IF($R119&lt;&gt;"",( VLOOKUP($R119,g!$A$2:'g'!$E$989,3,FALSE))," ")</f>
        <v xml:space="preserve"> </v>
      </c>
      <c r="U119" s="168" t="str">
        <f>IF($R119&lt;&gt;"",( VLOOKUP($R119,g!$A$2:'g'!$E$989,4,FALSE))," ")</f>
        <v xml:space="preserve"> </v>
      </c>
      <c r="V119" s="162" t="str">
        <f>IF($R119&lt;&gt;"",( VLOOKUP($R119,g!$A$2:'g'!$E$989,5,FALSE))," ")</f>
        <v xml:space="preserve"> </v>
      </c>
      <c r="W119" s="10">
        <f t="shared" si="8"/>
        <v>0</v>
      </c>
      <c r="X119" s="10">
        <f t="shared" si="9"/>
        <v>0</v>
      </c>
      <c r="Y119" s="10">
        <f t="shared" si="10"/>
        <v>0</v>
      </c>
      <c r="Z119" s="167" t="str">
        <f t="shared" si="11"/>
        <v>AL HV402</v>
      </c>
      <c r="AA119" s="167">
        <f>VLOOKUP(A119,'r'!$A$4:'r'!$S$5080,18,FALSE)</f>
        <v>0</v>
      </c>
    </row>
    <row r="120" spans="1:27" x14ac:dyDescent="0.2">
      <c r="A120" s="169" t="s">
        <v>720</v>
      </c>
      <c r="B120" s="169" t="s">
        <v>41</v>
      </c>
      <c r="C120" s="169" t="s">
        <v>523</v>
      </c>
      <c r="D120" s="169">
        <v>403</v>
      </c>
      <c r="E120" s="176"/>
      <c r="F120" s="161">
        <v>1</v>
      </c>
      <c r="G120" s="162">
        <f t="shared" si="6"/>
        <v>0</v>
      </c>
      <c r="H120" s="162">
        <f>SUMIF('r'!$A$4:'r'!$A$529,$A120,'r'!$C$4:'r'!$C$529)</f>
        <v>0</v>
      </c>
      <c r="I120" s="162">
        <f>SUMIF('r'!$A$4:'r'!$A$529,A120,'r'!$D$4:'r'!$D$529)</f>
        <v>33</v>
      </c>
      <c r="J120" s="162">
        <f t="shared" si="7"/>
        <v>33</v>
      </c>
      <c r="L120" s="166">
        <f>IF(E120&lt;2,(VLOOKUP(A120,'r'!$A$4:'r'!$B$5080,2,FALSE)),"")</f>
        <v>43190</v>
      </c>
      <c r="M120" s="167" t="str">
        <f>VLOOKUP(A120,'r'!$A$4:'r'!$G$5080,7,FALSE)</f>
        <v>thornton heath</v>
      </c>
      <c r="N120" s="162">
        <f ca="1">SUMIF(w!$V$3:$V$113,$M120,w!W$3:W$113)</f>
        <v>12</v>
      </c>
      <c r="O120" s="162">
        <f ca="1">SUMIF(w!$V$3:$V$113,$M120,w!X$3:X$113)</f>
        <v>47</v>
      </c>
      <c r="P120" s="162">
        <f ca="1">SUMIF(w!$V$3:$V$113,$M120,w!Y$3:Y$113)</f>
        <v>35</v>
      </c>
      <c r="Q120" s="162">
        <f>SUMIF(w!$V$3:$V$113,$M120,w!Z$3:Z$113)</f>
        <v>12</v>
      </c>
      <c r="R120" s="177" t="str">
        <f>IF(E120=1,VLOOKUP(A120,rg!$A$4:'rg'!$E$960,2,FALSE),"")</f>
        <v/>
      </c>
      <c r="S120" s="162" t="str">
        <f>IF($R120&lt;&gt;"",( VLOOKUP($R120,g!$A$2:'g'!$E$989,2,FALSE))," ")</f>
        <v xml:space="preserve"> </v>
      </c>
      <c r="T120" s="162" t="str">
        <f>IF($R120&lt;&gt;"",( VLOOKUP($R120,g!$A$2:'g'!$E$989,3,FALSE))," ")</f>
        <v xml:space="preserve"> </v>
      </c>
      <c r="U120" s="168" t="str">
        <f>IF($R120&lt;&gt;"",( VLOOKUP($R120,g!$A$2:'g'!$E$989,4,FALSE))," ")</f>
        <v xml:space="preserve"> </v>
      </c>
      <c r="V120" s="162" t="str">
        <f>IF($R120&lt;&gt;"",( VLOOKUP($R120,g!$A$2:'g'!$E$989,5,FALSE))," ")</f>
        <v xml:space="preserve"> </v>
      </c>
      <c r="W120" s="10">
        <f t="shared" si="8"/>
        <v>0</v>
      </c>
      <c r="X120" s="10">
        <f t="shared" si="9"/>
        <v>0</v>
      </c>
      <c r="Y120" s="10">
        <f t="shared" si="10"/>
        <v>0</v>
      </c>
      <c r="Z120" s="167" t="str">
        <f t="shared" si="11"/>
        <v>AL HV403</v>
      </c>
      <c r="AA120" s="167">
        <f>VLOOKUP(A120,'r'!$A$4:'r'!$S$5080,18,FALSE)</f>
        <v>0</v>
      </c>
    </row>
    <row r="121" spans="1:27" x14ac:dyDescent="0.2">
      <c r="A121" s="169" t="s">
        <v>720</v>
      </c>
      <c r="B121" s="169" t="s">
        <v>41</v>
      </c>
      <c r="C121" s="169" t="s">
        <v>523</v>
      </c>
      <c r="D121" s="169">
        <v>404</v>
      </c>
      <c r="E121" s="176"/>
      <c r="F121" s="161">
        <v>1</v>
      </c>
      <c r="G121" s="162">
        <f t="shared" si="6"/>
        <v>0</v>
      </c>
      <c r="H121" s="162">
        <f>SUMIF('r'!$A$4:'r'!$A$529,$A121,'r'!$C$4:'r'!$C$529)</f>
        <v>0</v>
      </c>
      <c r="I121" s="162">
        <f>SUMIF('r'!$A$4:'r'!$A$529,A121,'r'!$D$4:'r'!$D$529)</f>
        <v>33</v>
      </c>
      <c r="J121" s="162">
        <f t="shared" si="7"/>
        <v>33</v>
      </c>
      <c r="L121" s="166">
        <f>IF(E121&lt;2,(VLOOKUP(A121,'r'!$A$4:'r'!$B$5080,2,FALSE)),"")</f>
        <v>43190</v>
      </c>
      <c r="M121" s="167" t="str">
        <f>VLOOKUP(A121,'r'!$A$4:'r'!$G$5080,7,FALSE)</f>
        <v>thornton heath</v>
      </c>
      <c r="N121" s="162">
        <f ca="1">SUMIF(w!$V$3:$V$113,$M121,w!W$3:W$113)</f>
        <v>12</v>
      </c>
      <c r="O121" s="162">
        <f ca="1">SUMIF(w!$V$3:$V$113,$M121,w!X$3:X$113)</f>
        <v>47</v>
      </c>
      <c r="P121" s="162">
        <f ca="1">SUMIF(w!$V$3:$V$113,$M121,w!Y$3:Y$113)</f>
        <v>35</v>
      </c>
      <c r="Q121" s="162">
        <f>SUMIF(w!$V$3:$V$113,$M121,w!Z$3:Z$113)</f>
        <v>12</v>
      </c>
      <c r="R121" s="177" t="str">
        <f>IF(E121=1,VLOOKUP(A121,rg!$A$4:'rg'!$E$960,2,FALSE),"")</f>
        <v/>
      </c>
      <c r="S121" s="162" t="str">
        <f>IF($R121&lt;&gt;"",( VLOOKUP($R121,g!$A$2:'g'!$E$989,2,FALSE))," ")</f>
        <v xml:space="preserve"> </v>
      </c>
      <c r="T121" s="162" t="str">
        <f>IF($R121&lt;&gt;"",( VLOOKUP($R121,g!$A$2:'g'!$E$989,3,FALSE))," ")</f>
        <v xml:space="preserve"> </v>
      </c>
      <c r="U121" s="168" t="str">
        <f>IF($R121&lt;&gt;"",( VLOOKUP($R121,g!$A$2:'g'!$E$989,4,FALSE))," ")</f>
        <v xml:space="preserve"> </v>
      </c>
      <c r="V121" s="162" t="str">
        <f>IF($R121&lt;&gt;"",( VLOOKUP($R121,g!$A$2:'g'!$E$989,5,FALSE))," ")</f>
        <v xml:space="preserve"> </v>
      </c>
      <c r="W121" s="10">
        <f t="shared" si="8"/>
        <v>0</v>
      </c>
      <c r="X121" s="10">
        <f t="shared" si="9"/>
        <v>0</v>
      </c>
      <c r="Y121" s="10">
        <f t="shared" si="10"/>
        <v>0</v>
      </c>
      <c r="Z121" s="167" t="str">
        <f t="shared" si="11"/>
        <v>AL HV404</v>
      </c>
      <c r="AA121" s="167">
        <f>VLOOKUP(A121,'r'!$A$4:'r'!$S$5080,18,FALSE)</f>
        <v>0</v>
      </c>
    </row>
    <row r="122" spans="1:27" x14ac:dyDescent="0.2">
      <c r="A122" s="169" t="s">
        <v>720</v>
      </c>
      <c r="B122" s="169" t="s">
        <v>41</v>
      </c>
      <c r="C122" s="169" t="s">
        <v>523</v>
      </c>
      <c r="D122" s="169">
        <v>405</v>
      </c>
      <c r="E122" s="176"/>
      <c r="F122" s="161">
        <v>1</v>
      </c>
      <c r="G122" s="162">
        <f t="shared" si="6"/>
        <v>0</v>
      </c>
      <c r="H122" s="162">
        <f>SUMIF('r'!$A$4:'r'!$A$529,$A122,'r'!$C$4:'r'!$C$529)</f>
        <v>0</v>
      </c>
      <c r="I122" s="162">
        <f>SUMIF('r'!$A$4:'r'!$A$529,A122,'r'!$D$4:'r'!$D$529)</f>
        <v>33</v>
      </c>
      <c r="J122" s="162">
        <f t="shared" si="7"/>
        <v>33</v>
      </c>
      <c r="L122" s="166">
        <f>IF(E122&lt;2,(VLOOKUP(A122,'r'!$A$4:'r'!$B$5080,2,FALSE)),"")</f>
        <v>43190</v>
      </c>
      <c r="M122" s="167" t="str">
        <f>VLOOKUP(A122,'r'!$A$4:'r'!$G$5080,7,FALSE)</f>
        <v>thornton heath</v>
      </c>
      <c r="N122" s="162">
        <f ca="1">SUMIF(w!$V$3:$V$113,$M122,w!W$3:W$113)</f>
        <v>12</v>
      </c>
      <c r="O122" s="162">
        <f ca="1">SUMIF(w!$V$3:$V$113,$M122,w!X$3:X$113)</f>
        <v>47</v>
      </c>
      <c r="P122" s="162">
        <f ca="1">SUMIF(w!$V$3:$V$113,$M122,w!Y$3:Y$113)</f>
        <v>35</v>
      </c>
      <c r="Q122" s="162">
        <f>SUMIF(w!$V$3:$V$113,$M122,w!Z$3:Z$113)</f>
        <v>12</v>
      </c>
      <c r="R122" s="177" t="str">
        <f>IF(E122=1,VLOOKUP(A122,rg!$A$4:'rg'!$E$960,2,FALSE),"")</f>
        <v/>
      </c>
      <c r="S122" s="162" t="str">
        <f>IF($R122&lt;&gt;"",( VLOOKUP($R122,g!$A$2:'g'!$E$989,2,FALSE))," ")</f>
        <v xml:space="preserve"> </v>
      </c>
      <c r="T122" s="162" t="str">
        <f>IF($R122&lt;&gt;"",( VLOOKUP($R122,g!$A$2:'g'!$E$989,3,FALSE))," ")</f>
        <v xml:space="preserve"> </v>
      </c>
      <c r="U122" s="168" t="str">
        <f>IF($R122&lt;&gt;"",( VLOOKUP($R122,g!$A$2:'g'!$E$989,4,FALSE))," ")</f>
        <v xml:space="preserve"> </v>
      </c>
      <c r="V122" s="162" t="str">
        <f>IF($R122&lt;&gt;"",( VLOOKUP($R122,g!$A$2:'g'!$E$989,5,FALSE))," ")</f>
        <v xml:space="preserve"> </v>
      </c>
      <c r="W122" s="10">
        <f t="shared" si="8"/>
        <v>0</v>
      </c>
      <c r="X122" s="10">
        <f t="shared" si="9"/>
        <v>0</v>
      </c>
      <c r="Y122" s="10">
        <f t="shared" si="10"/>
        <v>0</v>
      </c>
      <c r="Z122" s="167" t="str">
        <f t="shared" si="11"/>
        <v>AL HV405</v>
      </c>
      <c r="AA122" s="167">
        <f>VLOOKUP(A122,'r'!$A$4:'r'!$S$5080,18,FALSE)</f>
        <v>0</v>
      </c>
    </row>
    <row r="123" spans="1:27" x14ac:dyDescent="0.2">
      <c r="A123" s="169" t="s">
        <v>720</v>
      </c>
      <c r="B123" s="169" t="s">
        <v>41</v>
      </c>
      <c r="C123" s="169" t="s">
        <v>523</v>
      </c>
      <c r="D123" s="169">
        <v>406</v>
      </c>
      <c r="E123" s="176"/>
      <c r="F123" s="161">
        <v>1</v>
      </c>
      <c r="G123" s="162">
        <f t="shared" si="6"/>
        <v>0</v>
      </c>
      <c r="H123" s="162">
        <f>SUMIF('r'!$A$4:'r'!$A$529,$A123,'r'!$C$4:'r'!$C$529)</f>
        <v>0</v>
      </c>
      <c r="I123" s="162">
        <f>SUMIF('r'!$A$4:'r'!$A$529,A123,'r'!$D$4:'r'!$D$529)</f>
        <v>33</v>
      </c>
      <c r="J123" s="162">
        <f t="shared" si="7"/>
        <v>33</v>
      </c>
      <c r="L123" s="166">
        <f>IF(E123&lt;2,(VLOOKUP(A123,'r'!$A$4:'r'!$B$5080,2,FALSE)),"")</f>
        <v>43190</v>
      </c>
      <c r="M123" s="167" t="str">
        <f>VLOOKUP(A123,'r'!$A$4:'r'!$G$5080,7,FALSE)</f>
        <v>thornton heath</v>
      </c>
      <c r="N123" s="162">
        <f ca="1">SUMIF(w!$V$3:$V$113,$M123,w!W$3:W$113)</f>
        <v>12</v>
      </c>
      <c r="O123" s="162">
        <f ca="1">SUMIF(w!$V$3:$V$113,$M123,w!X$3:X$113)</f>
        <v>47</v>
      </c>
      <c r="P123" s="162">
        <f ca="1">SUMIF(w!$V$3:$V$113,$M123,w!Y$3:Y$113)</f>
        <v>35</v>
      </c>
      <c r="Q123" s="162">
        <f>SUMIF(w!$V$3:$V$113,$M123,w!Z$3:Z$113)</f>
        <v>12</v>
      </c>
      <c r="R123" s="177" t="str">
        <f>IF(E123=1,VLOOKUP(A123,rg!$A$4:'rg'!$E$960,2,FALSE),"")</f>
        <v/>
      </c>
      <c r="S123" s="162" t="str">
        <f>IF($R123&lt;&gt;"",( VLOOKUP($R123,g!$A$2:'g'!$E$989,2,FALSE))," ")</f>
        <v xml:space="preserve"> </v>
      </c>
      <c r="T123" s="162" t="str">
        <f>IF($R123&lt;&gt;"",( VLOOKUP($R123,g!$A$2:'g'!$E$989,3,FALSE))," ")</f>
        <v xml:space="preserve"> </v>
      </c>
      <c r="U123" s="168" t="str">
        <f>IF($R123&lt;&gt;"",( VLOOKUP($R123,g!$A$2:'g'!$E$989,4,FALSE))," ")</f>
        <v xml:space="preserve"> </v>
      </c>
      <c r="V123" s="162" t="str">
        <f>IF($R123&lt;&gt;"",( VLOOKUP($R123,g!$A$2:'g'!$E$989,5,FALSE))," ")</f>
        <v xml:space="preserve"> </v>
      </c>
      <c r="W123" s="10">
        <f t="shared" si="8"/>
        <v>0</v>
      </c>
      <c r="X123" s="10">
        <f t="shared" si="9"/>
        <v>0</v>
      </c>
      <c r="Y123" s="10">
        <f t="shared" si="10"/>
        <v>0</v>
      </c>
      <c r="Z123" s="167" t="str">
        <f t="shared" si="11"/>
        <v>AL HV406</v>
      </c>
      <c r="AA123" s="167">
        <f>VLOOKUP(A123,'r'!$A$4:'r'!$S$5080,18,FALSE)</f>
        <v>0</v>
      </c>
    </row>
    <row r="124" spans="1:27" x14ac:dyDescent="0.2">
      <c r="A124" s="169" t="s">
        <v>720</v>
      </c>
      <c r="B124" s="169" t="s">
        <v>41</v>
      </c>
      <c r="C124" s="169" t="s">
        <v>523</v>
      </c>
      <c r="D124" s="169">
        <v>407</v>
      </c>
      <c r="E124" s="176"/>
      <c r="F124" s="161">
        <v>1</v>
      </c>
      <c r="G124" s="162">
        <f t="shared" si="6"/>
        <v>0</v>
      </c>
      <c r="H124" s="162">
        <f>SUMIF('r'!$A$4:'r'!$A$529,$A124,'r'!$C$4:'r'!$C$529)</f>
        <v>0</v>
      </c>
      <c r="I124" s="162">
        <f>SUMIF('r'!$A$4:'r'!$A$529,A124,'r'!$D$4:'r'!$D$529)</f>
        <v>33</v>
      </c>
      <c r="J124" s="162">
        <f t="shared" si="7"/>
        <v>33</v>
      </c>
      <c r="L124" s="166">
        <f>IF(E124&lt;2,(VLOOKUP(A124,'r'!$A$4:'r'!$B$5080,2,FALSE)),"")</f>
        <v>43190</v>
      </c>
      <c r="M124" s="167" t="str">
        <f>VLOOKUP(A124,'r'!$A$4:'r'!$G$5080,7,FALSE)</f>
        <v>thornton heath</v>
      </c>
      <c r="N124" s="162">
        <f ca="1">SUMIF(w!$V$3:$V$113,$M124,w!W$3:W$113)</f>
        <v>12</v>
      </c>
      <c r="O124" s="162">
        <f ca="1">SUMIF(w!$V$3:$V$113,$M124,w!X$3:X$113)</f>
        <v>47</v>
      </c>
      <c r="P124" s="162">
        <f ca="1">SUMIF(w!$V$3:$V$113,$M124,w!Y$3:Y$113)</f>
        <v>35</v>
      </c>
      <c r="Q124" s="162">
        <f>SUMIF(w!$V$3:$V$113,$M124,w!Z$3:Z$113)</f>
        <v>12</v>
      </c>
      <c r="R124" s="177" t="str">
        <f>IF(E124=1,VLOOKUP(A124,rg!$A$4:'rg'!$E$960,2,FALSE),"")</f>
        <v/>
      </c>
      <c r="S124" s="162" t="str">
        <f>IF($R124&lt;&gt;"",( VLOOKUP($R124,g!$A$2:'g'!$E$989,2,FALSE))," ")</f>
        <v xml:space="preserve"> </v>
      </c>
      <c r="T124" s="162" t="str">
        <f>IF($R124&lt;&gt;"",( VLOOKUP($R124,g!$A$2:'g'!$E$989,3,FALSE))," ")</f>
        <v xml:space="preserve"> </v>
      </c>
      <c r="U124" s="168" t="str">
        <f>IF($R124&lt;&gt;"",( VLOOKUP($R124,g!$A$2:'g'!$E$989,4,FALSE))," ")</f>
        <v xml:space="preserve"> </v>
      </c>
      <c r="V124" s="162" t="str">
        <f>IF($R124&lt;&gt;"",( VLOOKUP($R124,g!$A$2:'g'!$E$989,5,FALSE))," ")</f>
        <v xml:space="preserve"> </v>
      </c>
      <c r="W124" s="10">
        <f t="shared" si="8"/>
        <v>0</v>
      </c>
      <c r="X124" s="10">
        <f t="shared" si="9"/>
        <v>0</v>
      </c>
      <c r="Y124" s="10">
        <f t="shared" si="10"/>
        <v>0</v>
      </c>
      <c r="Z124" s="167" t="str">
        <f t="shared" si="11"/>
        <v>AL HV407</v>
      </c>
      <c r="AA124" s="167">
        <f>VLOOKUP(A124,'r'!$A$4:'r'!$S$5080,18,FALSE)</f>
        <v>0</v>
      </c>
    </row>
    <row r="125" spans="1:27" x14ac:dyDescent="0.2">
      <c r="A125" s="169" t="s">
        <v>720</v>
      </c>
      <c r="B125" s="169" t="s">
        <v>41</v>
      </c>
      <c r="C125" s="169" t="s">
        <v>523</v>
      </c>
      <c r="D125" s="169">
        <v>408</v>
      </c>
      <c r="E125" s="176"/>
      <c r="F125" s="161">
        <v>1</v>
      </c>
      <c r="G125" s="162">
        <f t="shared" si="6"/>
        <v>0</v>
      </c>
      <c r="H125" s="162">
        <f>SUMIF('r'!$A$4:'r'!$A$529,$A125,'r'!$C$4:'r'!$C$529)</f>
        <v>0</v>
      </c>
      <c r="I125" s="162">
        <f>SUMIF('r'!$A$4:'r'!$A$529,A125,'r'!$D$4:'r'!$D$529)</f>
        <v>33</v>
      </c>
      <c r="J125" s="162">
        <f t="shared" si="7"/>
        <v>33</v>
      </c>
      <c r="L125" s="166">
        <f>IF(E125&lt;2,(VLOOKUP(A125,'r'!$A$4:'r'!$B$5080,2,FALSE)),"")</f>
        <v>43190</v>
      </c>
      <c r="M125" s="167" t="str">
        <f>VLOOKUP(A125,'r'!$A$4:'r'!$G$5080,7,FALSE)</f>
        <v>thornton heath</v>
      </c>
      <c r="N125" s="162">
        <f ca="1">SUMIF(w!$V$3:$V$113,$M125,w!W$3:W$113)</f>
        <v>12</v>
      </c>
      <c r="O125" s="162">
        <f ca="1">SUMIF(w!$V$3:$V$113,$M125,w!X$3:X$113)</f>
        <v>47</v>
      </c>
      <c r="P125" s="162">
        <f ca="1">SUMIF(w!$V$3:$V$113,$M125,w!Y$3:Y$113)</f>
        <v>35</v>
      </c>
      <c r="Q125" s="162">
        <f>SUMIF(w!$V$3:$V$113,$M125,w!Z$3:Z$113)</f>
        <v>12</v>
      </c>
      <c r="R125" s="177" t="str">
        <f>IF(E125=1,VLOOKUP(A125,rg!$A$4:'rg'!$E$960,2,FALSE),"")</f>
        <v/>
      </c>
      <c r="S125" s="162" t="str">
        <f>IF($R125&lt;&gt;"",( VLOOKUP($R125,g!$A$2:'g'!$E$989,2,FALSE))," ")</f>
        <v xml:space="preserve"> </v>
      </c>
      <c r="T125" s="162" t="str">
        <f>IF($R125&lt;&gt;"",( VLOOKUP($R125,g!$A$2:'g'!$E$989,3,FALSE))," ")</f>
        <v xml:space="preserve"> </v>
      </c>
      <c r="U125" s="168" t="str">
        <f>IF($R125&lt;&gt;"",( VLOOKUP($R125,g!$A$2:'g'!$E$989,4,FALSE))," ")</f>
        <v xml:space="preserve"> </v>
      </c>
      <c r="V125" s="162" t="str">
        <f>IF($R125&lt;&gt;"",( VLOOKUP($R125,g!$A$2:'g'!$E$989,5,FALSE))," ")</f>
        <v xml:space="preserve"> </v>
      </c>
      <c r="W125" s="10">
        <f t="shared" si="8"/>
        <v>0</v>
      </c>
      <c r="X125" s="10">
        <f t="shared" si="9"/>
        <v>0</v>
      </c>
      <c r="Y125" s="10">
        <f t="shared" si="10"/>
        <v>0</v>
      </c>
      <c r="Z125" s="167" t="str">
        <f t="shared" si="11"/>
        <v>AL HV408</v>
      </c>
      <c r="AA125" s="167">
        <f>VLOOKUP(A125,'r'!$A$4:'r'!$S$5080,18,FALSE)</f>
        <v>0</v>
      </c>
    </row>
    <row r="126" spans="1:27" x14ac:dyDescent="0.2">
      <c r="A126" s="169" t="s">
        <v>720</v>
      </c>
      <c r="B126" s="169" t="s">
        <v>41</v>
      </c>
      <c r="C126" s="169" t="s">
        <v>523</v>
      </c>
      <c r="D126" s="169">
        <v>409</v>
      </c>
      <c r="E126" s="176"/>
      <c r="F126" s="161">
        <v>1</v>
      </c>
      <c r="G126" s="162">
        <f t="shared" si="6"/>
        <v>0</v>
      </c>
      <c r="H126" s="162">
        <f>SUMIF('r'!$A$4:'r'!$A$529,$A126,'r'!$C$4:'r'!$C$529)</f>
        <v>0</v>
      </c>
      <c r="I126" s="162">
        <f>SUMIF('r'!$A$4:'r'!$A$529,A126,'r'!$D$4:'r'!$D$529)</f>
        <v>33</v>
      </c>
      <c r="J126" s="162">
        <f t="shared" si="7"/>
        <v>33</v>
      </c>
      <c r="L126" s="166">
        <f>IF(E126&lt;2,(VLOOKUP(A126,'r'!$A$4:'r'!$B$5080,2,FALSE)),"")</f>
        <v>43190</v>
      </c>
      <c r="M126" s="167" t="str">
        <f>VLOOKUP(A126,'r'!$A$4:'r'!$G$5080,7,FALSE)</f>
        <v>thornton heath</v>
      </c>
      <c r="N126" s="162">
        <f ca="1">SUMIF(w!$V$3:$V$113,$M126,w!W$3:W$113)</f>
        <v>12</v>
      </c>
      <c r="O126" s="162">
        <f ca="1">SUMIF(w!$V$3:$V$113,$M126,w!X$3:X$113)</f>
        <v>47</v>
      </c>
      <c r="P126" s="162">
        <f ca="1">SUMIF(w!$V$3:$V$113,$M126,w!Y$3:Y$113)</f>
        <v>35</v>
      </c>
      <c r="Q126" s="162">
        <f>SUMIF(w!$V$3:$V$113,$M126,w!Z$3:Z$113)</f>
        <v>12</v>
      </c>
      <c r="R126" s="177" t="str">
        <f>IF(E126=1,VLOOKUP(A126,rg!$A$4:'rg'!$E$960,2,FALSE),"")</f>
        <v/>
      </c>
      <c r="S126" s="162" t="str">
        <f>IF($R126&lt;&gt;"",( VLOOKUP($R126,g!$A$2:'g'!$E$989,2,FALSE))," ")</f>
        <v xml:space="preserve"> </v>
      </c>
      <c r="T126" s="162" t="str">
        <f>IF($R126&lt;&gt;"",( VLOOKUP($R126,g!$A$2:'g'!$E$989,3,FALSE))," ")</f>
        <v xml:space="preserve"> </v>
      </c>
      <c r="U126" s="168" t="str">
        <f>IF($R126&lt;&gt;"",( VLOOKUP($R126,g!$A$2:'g'!$E$989,4,FALSE))," ")</f>
        <v xml:space="preserve"> </v>
      </c>
      <c r="V126" s="162" t="str">
        <f>IF($R126&lt;&gt;"",( VLOOKUP($R126,g!$A$2:'g'!$E$989,5,FALSE))," ")</f>
        <v xml:space="preserve"> </v>
      </c>
      <c r="W126" s="10">
        <f t="shared" si="8"/>
        <v>0</v>
      </c>
      <c r="X126" s="10">
        <f t="shared" si="9"/>
        <v>0</v>
      </c>
      <c r="Y126" s="10">
        <f t="shared" si="10"/>
        <v>0</v>
      </c>
      <c r="Z126" s="167" t="str">
        <f t="shared" si="11"/>
        <v>AL HV409</v>
      </c>
      <c r="AA126" s="167">
        <f>VLOOKUP(A126,'r'!$A$4:'r'!$S$5080,18,FALSE)</f>
        <v>0</v>
      </c>
    </row>
    <row r="127" spans="1:27" x14ac:dyDescent="0.2">
      <c r="A127" s="169" t="s">
        <v>720</v>
      </c>
      <c r="B127" s="169" t="s">
        <v>41</v>
      </c>
      <c r="C127" s="169" t="s">
        <v>523</v>
      </c>
      <c r="D127" s="169">
        <v>410</v>
      </c>
      <c r="E127" s="176"/>
      <c r="F127" s="161">
        <v>1</v>
      </c>
      <c r="G127" s="162">
        <f t="shared" si="6"/>
        <v>0</v>
      </c>
      <c r="H127" s="162">
        <f>SUMIF('r'!$A$4:'r'!$A$529,$A127,'r'!$C$4:'r'!$C$529)</f>
        <v>0</v>
      </c>
      <c r="I127" s="162">
        <f>SUMIF('r'!$A$4:'r'!$A$529,A127,'r'!$D$4:'r'!$D$529)</f>
        <v>33</v>
      </c>
      <c r="J127" s="162">
        <f t="shared" si="7"/>
        <v>33</v>
      </c>
      <c r="L127" s="166">
        <f>IF(E127&lt;2,(VLOOKUP(A127,'r'!$A$4:'r'!$B$5080,2,FALSE)),"")</f>
        <v>43190</v>
      </c>
      <c r="M127" s="167" t="str">
        <f>VLOOKUP(A127,'r'!$A$4:'r'!$G$5080,7,FALSE)</f>
        <v>thornton heath</v>
      </c>
      <c r="N127" s="162">
        <f ca="1">SUMIF(w!$V$3:$V$113,$M127,w!W$3:W$113)</f>
        <v>12</v>
      </c>
      <c r="O127" s="162">
        <f ca="1">SUMIF(w!$V$3:$V$113,$M127,w!X$3:X$113)</f>
        <v>47</v>
      </c>
      <c r="P127" s="162">
        <f ca="1">SUMIF(w!$V$3:$V$113,$M127,w!Y$3:Y$113)</f>
        <v>35</v>
      </c>
      <c r="Q127" s="162">
        <f>SUMIF(w!$V$3:$V$113,$M127,w!Z$3:Z$113)</f>
        <v>12</v>
      </c>
      <c r="R127" s="177" t="str">
        <f>IF(E127=1,VLOOKUP(A127,rg!$A$4:'rg'!$E$960,2,FALSE),"")</f>
        <v/>
      </c>
      <c r="S127" s="162" t="str">
        <f>IF($R127&lt;&gt;"",( VLOOKUP($R127,g!$A$2:'g'!$E$989,2,FALSE))," ")</f>
        <v xml:space="preserve"> </v>
      </c>
      <c r="T127" s="162" t="str">
        <f>IF($R127&lt;&gt;"",( VLOOKUP($R127,g!$A$2:'g'!$E$989,3,FALSE))," ")</f>
        <v xml:space="preserve"> </v>
      </c>
      <c r="U127" s="168" t="str">
        <f>IF($R127&lt;&gt;"",( VLOOKUP($R127,g!$A$2:'g'!$E$989,4,FALSE))," ")</f>
        <v xml:space="preserve"> </v>
      </c>
      <c r="V127" s="162" t="str">
        <f>IF($R127&lt;&gt;"",( VLOOKUP($R127,g!$A$2:'g'!$E$989,5,FALSE))," ")</f>
        <v xml:space="preserve"> </v>
      </c>
      <c r="W127" s="10">
        <f t="shared" si="8"/>
        <v>0</v>
      </c>
      <c r="X127" s="10">
        <f t="shared" si="9"/>
        <v>0</v>
      </c>
      <c r="Y127" s="10">
        <f t="shared" si="10"/>
        <v>0</v>
      </c>
      <c r="Z127" s="167" t="str">
        <f t="shared" si="11"/>
        <v>AL HV410</v>
      </c>
      <c r="AA127" s="167">
        <f>VLOOKUP(A127,'r'!$A$4:'r'!$S$5080,18,FALSE)</f>
        <v>0</v>
      </c>
    </row>
    <row r="128" spans="1:27" x14ac:dyDescent="0.2">
      <c r="A128" s="169" t="s">
        <v>720</v>
      </c>
      <c r="B128" s="169" t="s">
        <v>41</v>
      </c>
      <c r="C128" s="169" t="s">
        <v>523</v>
      </c>
      <c r="D128" s="169">
        <v>411</v>
      </c>
      <c r="E128" s="176"/>
      <c r="F128" s="161">
        <v>1</v>
      </c>
      <c r="G128" s="162">
        <f t="shared" si="6"/>
        <v>0</v>
      </c>
      <c r="H128" s="162">
        <f>SUMIF('r'!$A$4:'r'!$A$529,$A128,'r'!$C$4:'r'!$C$529)</f>
        <v>0</v>
      </c>
      <c r="I128" s="162">
        <f>SUMIF('r'!$A$4:'r'!$A$529,A128,'r'!$D$4:'r'!$D$529)</f>
        <v>33</v>
      </c>
      <c r="J128" s="162">
        <f t="shared" si="7"/>
        <v>33</v>
      </c>
      <c r="L128" s="166">
        <f>IF(E128&lt;2,(VLOOKUP(A128,'r'!$A$4:'r'!$B$5080,2,FALSE)),"")</f>
        <v>43190</v>
      </c>
      <c r="M128" s="167" t="str">
        <f>VLOOKUP(A128,'r'!$A$4:'r'!$G$5080,7,FALSE)</f>
        <v>thornton heath</v>
      </c>
      <c r="N128" s="162">
        <f ca="1">SUMIF(w!$V$3:$V$113,$M128,w!W$3:W$113)</f>
        <v>12</v>
      </c>
      <c r="O128" s="162">
        <f ca="1">SUMIF(w!$V$3:$V$113,$M128,w!X$3:X$113)</f>
        <v>47</v>
      </c>
      <c r="P128" s="162">
        <f ca="1">SUMIF(w!$V$3:$V$113,$M128,w!Y$3:Y$113)</f>
        <v>35</v>
      </c>
      <c r="Q128" s="162">
        <f>SUMIF(w!$V$3:$V$113,$M128,w!Z$3:Z$113)</f>
        <v>12</v>
      </c>
      <c r="R128" s="177" t="str">
        <f>IF(E128=1,VLOOKUP(A128,rg!$A$4:'rg'!$E$960,2,FALSE),"")</f>
        <v/>
      </c>
      <c r="S128" s="162" t="str">
        <f>IF($R128&lt;&gt;"",( VLOOKUP($R128,g!$A$2:'g'!$E$989,2,FALSE))," ")</f>
        <v xml:space="preserve"> </v>
      </c>
      <c r="T128" s="162" t="str">
        <f>IF($R128&lt;&gt;"",( VLOOKUP($R128,g!$A$2:'g'!$E$989,3,FALSE))," ")</f>
        <v xml:space="preserve"> </v>
      </c>
      <c r="U128" s="168" t="str">
        <f>IF($R128&lt;&gt;"",( VLOOKUP($R128,g!$A$2:'g'!$E$989,4,FALSE))," ")</f>
        <v xml:space="preserve"> </v>
      </c>
      <c r="V128" s="162" t="str">
        <f>IF($R128&lt;&gt;"",( VLOOKUP($R128,g!$A$2:'g'!$E$989,5,FALSE))," ")</f>
        <v xml:space="preserve"> </v>
      </c>
      <c r="W128" s="10">
        <f t="shared" si="8"/>
        <v>0</v>
      </c>
      <c r="X128" s="10">
        <f t="shared" si="9"/>
        <v>0</v>
      </c>
      <c r="Y128" s="10">
        <f t="shared" si="10"/>
        <v>0</v>
      </c>
      <c r="Z128" s="167" t="str">
        <f t="shared" si="11"/>
        <v>AL HV411</v>
      </c>
      <c r="AA128" s="167">
        <f>VLOOKUP(A128,'r'!$A$4:'r'!$S$5080,18,FALSE)</f>
        <v>0</v>
      </c>
    </row>
    <row r="129" spans="1:27" x14ac:dyDescent="0.2">
      <c r="A129" s="169" t="s">
        <v>720</v>
      </c>
      <c r="B129" s="169" t="s">
        <v>41</v>
      </c>
      <c r="C129" s="169" t="s">
        <v>523</v>
      </c>
      <c r="D129" s="169">
        <v>412</v>
      </c>
      <c r="E129" s="176"/>
      <c r="F129" s="161">
        <v>1</v>
      </c>
      <c r="G129" s="162">
        <f t="shared" si="6"/>
        <v>0</v>
      </c>
      <c r="H129" s="162">
        <f>SUMIF('r'!$A$4:'r'!$A$529,$A129,'r'!$C$4:'r'!$C$529)</f>
        <v>0</v>
      </c>
      <c r="I129" s="162">
        <f>SUMIF('r'!$A$4:'r'!$A$529,A129,'r'!$D$4:'r'!$D$529)</f>
        <v>33</v>
      </c>
      <c r="J129" s="162">
        <f t="shared" si="7"/>
        <v>33</v>
      </c>
      <c r="L129" s="166">
        <f>IF(E129&lt;2,(VLOOKUP(A129,'r'!$A$4:'r'!$B$5080,2,FALSE)),"")</f>
        <v>43190</v>
      </c>
      <c r="M129" s="167" t="str">
        <f>VLOOKUP(A129,'r'!$A$4:'r'!$G$5080,7,FALSE)</f>
        <v>thornton heath</v>
      </c>
      <c r="N129" s="162">
        <f ca="1">SUMIF(w!$V$3:$V$113,$M129,w!W$3:W$113)</f>
        <v>12</v>
      </c>
      <c r="O129" s="162">
        <f ca="1">SUMIF(w!$V$3:$V$113,$M129,w!X$3:X$113)</f>
        <v>47</v>
      </c>
      <c r="P129" s="162">
        <f ca="1">SUMIF(w!$V$3:$V$113,$M129,w!Y$3:Y$113)</f>
        <v>35</v>
      </c>
      <c r="Q129" s="162">
        <f>SUMIF(w!$V$3:$V$113,$M129,w!Z$3:Z$113)</f>
        <v>12</v>
      </c>
      <c r="R129" s="177" t="str">
        <f>IF(E129=1,VLOOKUP(A129,rg!$A$4:'rg'!$E$960,2,FALSE),"")</f>
        <v/>
      </c>
      <c r="S129" s="162" t="str">
        <f>IF($R129&lt;&gt;"",( VLOOKUP($R129,g!$A$2:'g'!$E$989,2,FALSE))," ")</f>
        <v xml:space="preserve"> </v>
      </c>
      <c r="T129" s="162" t="str">
        <f>IF($R129&lt;&gt;"",( VLOOKUP($R129,g!$A$2:'g'!$E$989,3,FALSE))," ")</f>
        <v xml:space="preserve"> </v>
      </c>
      <c r="U129" s="168" t="str">
        <f>IF($R129&lt;&gt;"",( VLOOKUP($R129,g!$A$2:'g'!$E$989,4,FALSE))," ")</f>
        <v xml:space="preserve"> </v>
      </c>
      <c r="V129" s="162" t="str">
        <f>IF($R129&lt;&gt;"",( VLOOKUP($R129,g!$A$2:'g'!$E$989,5,FALSE))," ")</f>
        <v xml:space="preserve"> </v>
      </c>
      <c r="W129" s="10">
        <f t="shared" si="8"/>
        <v>0</v>
      </c>
      <c r="X129" s="10">
        <f t="shared" si="9"/>
        <v>0</v>
      </c>
      <c r="Y129" s="10">
        <f t="shared" si="10"/>
        <v>0</v>
      </c>
      <c r="Z129" s="167" t="str">
        <f t="shared" si="11"/>
        <v>AL HV412</v>
      </c>
      <c r="AA129" s="167">
        <f>VLOOKUP(A129,'r'!$A$4:'r'!$S$5080,18,FALSE)</f>
        <v>0</v>
      </c>
    </row>
    <row r="130" spans="1:27" x14ac:dyDescent="0.2">
      <c r="A130" s="169">
        <v>73</v>
      </c>
      <c r="B130" s="169" t="s">
        <v>41</v>
      </c>
      <c r="C130" s="169" t="s">
        <v>51</v>
      </c>
      <c r="D130" s="178">
        <v>813</v>
      </c>
      <c r="E130" s="176">
        <v>1</v>
      </c>
      <c r="F130" s="161">
        <v>1</v>
      </c>
      <c r="G130" s="162">
        <f t="shared" si="6"/>
        <v>0</v>
      </c>
      <c r="H130" s="162">
        <f>SUMIF('r'!$A$4:'r'!$A$529,$A130,'r'!$C$4:'r'!$C$529)</f>
        <v>2</v>
      </c>
      <c r="I130" s="162">
        <f>SUMIF('r'!$A$4:'r'!$A$529,A130,'r'!$D$4:'r'!$D$529)</f>
        <v>2</v>
      </c>
      <c r="J130" s="162">
        <f t="shared" si="7"/>
        <v>0</v>
      </c>
      <c r="L130" s="166">
        <f>IF(E130&lt;2,(VLOOKUP(A130,'r'!$A$4:'r'!$B$5080,2,FALSE)),"")</f>
        <v>0</v>
      </c>
      <c r="M130" s="167" t="str">
        <f>VLOOKUP(A130,'r'!$A$4:'r'!$G$5080,7,FALSE)</f>
        <v>euston</v>
      </c>
      <c r="N130" s="162">
        <f ca="1">SUMIF(w!$V$3:$V$113,$M130,w!W$3:W$113)</f>
        <v>40</v>
      </c>
      <c r="O130" s="162">
        <f ca="1">SUMIF(w!$V$3:$V$113,$M130,w!X$3:X$113)</f>
        <v>42</v>
      </c>
      <c r="P130" s="162">
        <f ca="1">SUMIF(w!$V$3:$V$113,$M130,w!Y$3:Y$113)</f>
        <v>2</v>
      </c>
      <c r="Q130" s="162">
        <f>SUMIF(w!$V$3:$V$113,$M130,w!Z$3:Z$113)</f>
        <v>40</v>
      </c>
      <c r="R130" s="177" t="str">
        <f>IF(E130=1,VLOOKUP(A130,rg!$A$4:'rg'!$E$960,2,FALSE),"")</f>
        <v>SF</v>
      </c>
      <c r="S130" s="162" t="str">
        <f>IF($R130&lt;&gt;"",( VLOOKUP($R130,g!$A$2:'g'!$E$989,2,FALSE))," ")</f>
        <v>Stamford Hill</v>
      </c>
      <c r="T130" s="162">
        <f>IF($R130&lt;&gt;"",( VLOOKUP($R130,g!$A$2:'g'!$E$989,3,FALSE))," ")</f>
        <v>3</v>
      </c>
      <c r="U130" s="168" t="str">
        <f>IF($R130&lt;&gt;"",( VLOOKUP($R130,g!$A$2:'g'!$E$989,4,FALSE))," ")</f>
        <v>AL</v>
      </c>
      <c r="V130" s="162" t="str">
        <f>IF($R130&lt;&gt;"",( VLOOKUP($R130,g!$A$2:'g'!$E$989,5,FALSE))," ")</f>
        <v>ARRIVA LONDON</v>
      </c>
      <c r="W130" s="10">
        <f t="shared" si="8"/>
        <v>0</v>
      </c>
      <c r="X130" s="10">
        <f t="shared" si="9"/>
        <v>0</v>
      </c>
      <c r="Y130" s="10">
        <f t="shared" si="10"/>
        <v>0</v>
      </c>
      <c r="Z130" s="167" t="str">
        <f t="shared" si="11"/>
        <v>AL LT813</v>
      </c>
      <c r="AA130" s="167">
        <f>VLOOKUP(A130,'r'!$A$4:'r'!$S$5080,18,FALSE)</f>
        <v>0</v>
      </c>
    </row>
    <row r="131" spans="1:27" x14ac:dyDescent="0.2">
      <c r="A131" s="169" t="s">
        <v>711</v>
      </c>
      <c r="B131" s="169" t="s">
        <v>41</v>
      </c>
      <c r="C131" s="169" t="s">
        <v>51</v>
      </c>
      <c r="D131" s="178">
        <v>816</v>
      </c>
      <c r="E131" s="176">
        <v>1</v>
      </c>
      <c r="F131" s="161">
        <v>1</v>
      </c>
      <c r="G131" s="162">
        <f t="shared" ref="G131:G193" si="12">IF(I131=0,999,0)</f>
        <v>0</v>
      </c>
      <c r="H131" s="162">
        <f>SUMIF('r'!$A$4:'r'!$A$529,$A131,'r'!$C$4:'r'!$C$529)</f>
        <v>1</v>
      </c>
      <c r="I131" s="162">
        <f>SUMIF('r'!$A$4:'r'!$A$529,A131,'r'!$D$4:'r'!$D$529)</f>
        <v>1</v>
      </c>
      <c r="J131" s="162">
        <f t="shared" ref="J131:J193" si="13">I131-H131</f>
        <v>0</v>
      </c>
      <c r="L131" s="166">
        <f>IF(E131&lt;2,(VLOOKUP(A131,'r'!$A$4:'r'!$B$5080,2,FALSE)),"")</f>
        <v>0</v>
      </c>
      <c r="M131" s="167" t="str">
        <f>VLOOKUP(A131,'r'!$A$4:'r'!$G$5080,7,FALSE)</f>
        <v>euston</v>
      </c>
      <c r="N131" s="162">
        <f ca="1">SUMIF(w!$V$3:$V$113,$M131,w!W$3:W$113)</f>
        <v>40</v>
      </c>
      <c r="O131" s="162">
        <f ca="1">SUMIF(w!$V$3:$V$113,$M131,w!X$3:X$113)</f>
        <v>42</v>
      </c>
      <c r="P131" s="162">
        <f ca="1">SUMIF(w!$V$3:$V$113,$M131,w!Y$3:Y$113)</f>
        <v>2</v>
      </c>
      <c r="Q131" s="162">
        <f>SUMIF(w!$V$3:$V$113,$M131,w!Z$3:Z$113)</f>
        <v>40</v>
      </c>
      <c r="R131" s="177" t="str">
        <f>IF(E131=1,VLOOKUP(A131,rg!$A$4:'rg'!$E$960,2,FALSE),"")</f>
        <v>SF</v>
      </c>
      <c r="S131" s="162" t="str">
        <f>IF($R131&lt;&gt;"",( VLOOKUP($R131,g!$A$2:'g'!$E$989,2,FALSE))," ")</f>
        <v>Stamford Hill</v>
      </c>
      <c r="T131" s="162">
        <f>IF($R131&lt;&gt;"",( VLOOKUP($R131,g!$A$2:'g'!$E$989,3,FALSE))," ")</f>
        <v>3</v>
      </c>
      <c r="U131" s="168" t="str">
        <f>IF($R131&lt;&gt;"",( VLOOKUP($R131,g!$A$2:'g'!$E$989,4,FALSE))," ")</f>
        <v>AL</v>
      </c>
      <c r="V131" s="162" t="str">
        <f>IF($R131&lt;&gt;"",( VLOOKUP($R131,g!$A$2:'g'!$E$989,5,FALSE))," ")</f>
        <v>ARRIVA LONDON</v>
      </c>
      <c r="W131" s="10">
        <f t="shared" ref="W131:W193" si="14">IF(E131=1,IF(R131="",1,0),0)</f>
        <v>0</v>
      </c>
      <c r="X131" s="10">
        <f t="shared" ref="X131:X193" si="15">IF(E131="",IF(R131="",0,1),0)</f>
        <v>0</v>
      </c>
      <c r="Y131" s="10">
        <f t="shared" ref="Y131:Y193" si="16">IF(U131&gt;" ",IF(B131&lt;&gt;U131,1,0),0)</f>
        <v>0</v>
      </c>
      <c r="Z131" s="167" t="str">
        <f t="shared" si="11"/>
        <v>AL LT816</v>
      </c>
      <c r="AA131" s="167">
        <f>VLOOKUP(A131,'r'!$A$4:'r'!$S$5080,18,FALSE)</f>
        <v>0</v>
      </c>
    </row>
    <row r="132" spans="1:27" x14ac:dyDescent="0.2">
      <c r="A132" s="169">
        <v>73</v>
      </c>
      <c r="B132" s="169" t="s">
        <v>41</v>
      </c>
      <c r="C132" s="169" t="s">
        <v>51</v>
      </c>
      <c r="D132" s="178" t="s">
        <v>524</v>
      </c>
      <c r="E132" s="176">
        <v>1</v>
      </c>
      <c r="F132" s="161">
        <v>1</v>
      </c>
      <c r="G132" s="162">
        <f t="shared" si="12"/>
        <v>0</v>
      </c>
      <c r="H132" s="162">
        <f>SUMIF('r'!$A$4:'r'!$A$529,$A132,'r'!$C$4:'r'!$C$529)</f>
        <v>2</v>
      </c>
      <c r="I132" s="162">
        <f>SUMIF('r'!$A$4:'r'!$A$529,A132,'r'!$D$4:'r'!$D$529)</f>
        <v>2</v>
      </c>
      <c r="J132" s="162">
        <f t="shared" si="13"/>
        <v>0</v>
      </c>
      <c r="L132" s="166">
        <f>IF(E132&lt;2,(VLOOKUP(A132,'r'!$A$4:'r'!$B$5080,2,FALSE)),"")</f>
        <v>0</v>
      </c>
      <c r="M132" s="167" t="str">
        <f>VLOOKUP(A132,'r'!$A$4:'r'!$G$5080,7,FALSE)</f>
        <v>euston</v>
      </c>
      <c r="N132" s="162">
        <f ca="1">SUMIF(w!$V$3:$V$113,$M132,w!W$3:W$113)</f>
        <v>40</v>
      </c>
      <c r="O132" s="162">
        <f ca="1">SUMIF(w!$V$3:$V$113,$M132,w!X$3:X$113)</f>
        <v>42</v>
      </c>
      <c r="P132" s="162">
        <f ca="1">SUMIF(w!$V$3:$V$113,$M132,w!Y$3:Y$113)</f>
        <v>2</v>
      </c>
      <c r="Q132" s="162">
        <f>SUMIF(w!$V$3:$V$113,$M132,w!Z$3:Z$113)</f>
        <v>40</v>
      </c>
      <c r="R132" s="177" t="str">
        <f>IF(E132=1,VLOOKUP(A132,rg!$A$4:'rg'!$E$960,2,FALSE),"")</f>
        <v>SF</v>
      </c>
      <c r="S132" s="162" t="str">
        <f>IF($R132&lt;&gt;"",( VLOOKUP($R132,g!$A$2:'g'!$E$989,2,FALSE))," ")</f>
        <v>Stamford Hill</v>
      </c>
      <c r="T132" s="162">
        <f>IF($R132&lt;&gt;"",( VLOOKUP($R132,g!$A$2:'g'!$E$989,3,FALSE))," ")</f>
        <v>3</v>
      </c>
      <c r="U132" s="168" t="str">
        <f>IF($R132&lt;&gt;"",( VLOOKUP($R132,g!$A$2:'g'!$E$989,4,FALSE))," ")</f>
        <v>AL</v>
      </c>
      <c r="V132" s="162" t="str">
        <f>IF($R132&lt;&gt;"",( VLOOKUP($R132,g!$A$2:'g'!$E$989,5,FALSE))," ")</f>
        <v>ARRIVA LONDON</v>
      </c>
      <c r="W132" s="10">
        <f t="shared" si="14"/>
        <v>0</v>
      </c>
      <c r="X132" s="10">
        <f t="shared" si="15"/>
        <v>0</v>
      </c>
      <c r="Y132" s="10">
        <f t="shared" si="16"/>
        <v>0</v>
      </c>
      <c r="Z132" s="167" t="str">
        <f t="shared" si="11"/>
        <v>AL LT844</v>
      </c>
      <c r="AA132" s="167">
        <f>VLOOKUP(A132,'r'!$A$4:'r'!$S$5080,18,FALSE)</f>
        <v>0</v>
      </c>
    </row>
    <row r="133" spans="1:27" x14ac:dyDescent="0.2">
      <c r="A133" s="169" t="s">
        <v>629</v>
      </c>
      <c r="B133" s="169" t="s">
        <v>41</v>
      </c>
      <c r="C133" s="169" t="s">
        <v>51</v>
      </c>
      <c r="D133" s="178">
        <v>968</v>
      </c>
      <c r="E133" s="176">
        <v>1</v>
      </c>
      <c r="F133" s="161">
        <v>1</v>
      </c>
      <c r="G133" s="162">
        <f t="shared" si="12"/>
        <v>0</v>
      </c>
      <c r="H133" s="162">
        <f>SUMIF('r'!$A$4:'r'!$A$529,$A133,'r'!$C$4:'r'!$C$529)</f>
        <v>3</v>
      </c>
      <c r="I133" s="162">
        <f>SUMIF('r'!$A$4:'r'!$A$529,A133,'r'!$D$4:'r'!$D$529)</f>
        <v>3</v>
      </c>
      <c r="J133" s="162">
        <f t="shared" si="13"/>
        <v>0</v>
      </c>
      <c r="L133" s="166">
        <f>IF(E133&lt;2,(VLOOKUP(A133,'r'!$A$4:'r'!$B$5080,2,FALSE)),"")</f>
        <v>0</v>
      </c>
      <c r="M133" s="167" t="str">
        <f>VLOOKUP(A133,'r'!$A$4:'r'!$G$5080,7,FALSE)</f>
        <v>marble arch</v>
      </c>
      <c r="N133" s="162">
        <f ca="1">SUMIF(w!$V$3:$V$113,$M133,w!W$3:W$113)</f>
        <v>25</v>
      </c>
      <c r="O133" s="162">
        <f ca="1">SUMIF(w!$V$3:$V$113,$M133,w!X$3:X$113)</f>
        <v>35</v>
      </c>
      <c r="P133" s="162">
        <f ca="1">SUMIF(w!$V$3:$V$113,$M133,w!Y$3:Y$113)</f>
        <v>10</v>
      </c>
      <c r="Q133" s="162">
        <f>SUMIF(w!$V$3:$V$113,$M133,w!Z$3:Z$113)</f>
        <v>7</v>
      </c>
      <c r="R133" s="177" t="str">
        <f>IF(E133=1,VLOOKUP(A133,rg!$A$4:'rg'!$E$960,2,FALSE),"")</f>
        <v>N</v>
      </c>
      <c r="S133" s="162" t="str">
        <f>IF($R133&lt;&gt;"",( VLOOKUP($R133,g!$A$2:'g'!$E$989,2,FALSE))," ")</f>
        <v>Norwood</v>
      </c>
      <c r="T133" s="162">
        <f>IF($R133&lt;&gt;"",( VLOOKUP($R133,g!$A$2:'g'!$E$989,3,FALSE))," ")</f>
        <v>4</v>
      </c>
      <c r="U133" s="168" t="str">
        <f>IF($R133&lt;&gt;"",( VLOOKUP($R133,g!$A$2:'g'!$E$989,4,FALSE))," ")</f>
        <v>AL</v>
      </c>
      <c r="V133" s="162" t="str">
        <f>IF($R133&lt;&gt;"",( VLOOKUP($R133,g!$A$2:'g'!$E$989,5,FALSE))," ")</f>
        <v>ARRIVA LONDON</v>
      </c>
      <c r="W133" s="10">
        <f t="shared" si="14"/>
        <v>0</v>
      </c>
      <c r="X133" s="10">
        <f t="shared" si="15"/>
        <v>0</v>
      </c>
      <c r="Y133" s="10">
        <f t="shared" si="16"/>
        <v>0</v>
      </c>
      <c r="Z133" s="167" t="str">
        <f t="shared" si="11"/>
        <v>AL LT968</v>
      </c>
      <c r="AA133" s="167">
        <f>VLOOKUP(A133,'r'!$A$4:'r'!$S$5080,18,FALSE)</f>
        <v>0</v>
      </c>
    </row>
    <row r="134" spans="1:27" x14ac:dyDescent="0.2">
      <c r="A134" s="169" t="s">
        <v>629</v>
      </c>
      <c r="B134" s="169" t="s">
        <v>41</v>
      </c>
      <c r="C134" s="169" t="s">
        <v>51</v>
      </c>
      <c r="D134" s="178">
        <v>975</v>
      </c>
      <c r="E134" s="176">
        <v>1</v>
      </c>
      <c r="F134" s="161">
        <v>1</v>
      </c>
      <c r="G134" s="162">
        <f t="shared" si="12"/>
        <v>0</v>
      </c>
      <c r="H134" s="162">
        <f>SUMIF('r'!$A$4:'r'!$A$529,$A134,'r'!$C$4:'r'!$C$529)</f>
        <v>3</v>
      </c>
      <c r="I134" s="162">
        <f>SUMIF('r'!$A$4:'r'!$A$529,A134,'r'!$D$4:'r'!$D$529)</f>
        <v>3</v>
      </c>
      <c r="J134" s="162">
        <f t="shared" si="13"/>
        <v>0</v>
      </c>
      <c r="L134" s="166">
        <f>IF(E134&lt;2,(VLOOKUP(A134,'r'!$A$4:'r'!$B$5080,2,FALSE)),"")</f>
        <v>0</v>
      </c>
      <c r="M134" s="167" t="str">
        <f>VLOOKUP(A134,'r'!$A$4:'r'!$G$5080,7,FALSE)</f>
        <v>marble arch</v>
      </c>
      <c r="N134" s="162">
        <f ca="1">SUMIF(w!$V$3:$V$113,$M134,w!W$3:W$113)</f>
        <v>25</v>
      </c>
      <c r="O134" s="162">
        <f ca="1">SUMIF(w!$V$3:$V$113,$M134,w!X$3:X$113)</f>
        <v>35</v>
      </c>
      <c r="P134" s="162">
        <f ca="1">SUMIF(w!$V$3:$V$113,$M134,w!Y$3:Y$113)</f>
        <v>10</v>
      </c>
      <c r="Q134" s="162">
        <f>SUMIF(w!$V$3:$V$113,$M134,w!Z$3:Z$113)</f>
        <v>7</v>
      </c>
      <c r="R134" s="177" t="str">
        <f>IF(E134=1,VLOOKUP(A134,rg!$A$4:'rg'!$E$960,2,FALSE),"")</f>
        <v>N</v>
      </c>
      <c r="S134" s="162" t="str">
        <f>IF($R134&lt;&gt;"",( VLOOKUP($R134,g!$A$2:'g'!$E$989,2,FALSE))," ")</f>
        <v>Norwood</v>
      </c>
      <c r="T134" s="162">
        <f>IF($R134&lt;&gt;"",( VLOOKUP($R134,g!$A$2:'g'!$E$989,3,FALSE))," ")</f>
        <v>4</v>
      </c>
      <c r="U134" s="168" t="str">
        <f>IF($R134&lt;&gt;"",( VLOOKUP($R134,g!$A$2:'g'!$E$989,4,FALSE))," ")</f>
        <v>AL</v>
      </c>
      <c r="V134" s="162" t="str">
        <f>IF($R134&lt;&gt;"",( VLOOKUP($R134,g!$A$2:'g'!$E$989,5,FALSE))," ")</f>
        <v>ARRIVA LONDON</v>
      </c>
      <c r="W134" s="10">
        <f t="shared" si="14"/>
        <v>0</v>
      </c>
      <c r="X134" s="10">
        <f t="shared" si="15"/>
        <v>0</v>
      </c>
      <c r="Y134" s="10">
        <f t="shared" si="16"/>
        <v>0</v>
      </c>
      <c r="Z134" s="167" t="str">
        <f t="shared" si="11"/>
        <v>AL LT975</v>
      </c>
      <c r="AA134" s="167">
        <f>VLOOKUP(A134,'r'!$A$4:'r'!$S$5080,18,FALSE)</f>
        <v>0</v>
      </c>
    </row>
    <row r="135" spans="1:27" x14ac:dyDescent="0.2">
      <c r="A135" s="169" t="s">
        <v>721</v>
      </c>
      <c r="B135" s="169" t="s">
        <v>41</v>
      </c>
      <c r="C135" s="169" t="s">
        <v>51</v>
      </c>
      <c r="D135" s="178">
        <v>979</v>
      </c>
      <c r="E135" s="176">
        <v>1</v>
      </c>
      <c r="F135" s="161">
        <v>1</v>
      </c>
      <c r="G135" s="162">
        <f t="shared" si="12"/>
        <v>0</v>
      </c>
      <c r="H135" s="162">
        <f>SUMIF('r'!$A$4:'r'!$A$529,$A135,'r'!$C$4:'r'!$C$529)</f>
        <v>3</v>
      </c>
      <c r="I135" s="162">
        <f>SUMIF('r'!$A$4:'r'!$A$529,A135,'r'!$D$4:'r'!$D$529)</f>
        <v>3</v>
      </c>
      <c r="J135" s="162">
        <f t="shared" si="13"/>
        <v>0</v>
      </c>
      <c r="L135" s="166">
        <f>IF(E135&lt;2,(VLOOKUP(A135,'r'!$A$4:'r'!$B$5080,2,FALSE)),"")</f>
        <v>0</v>
      </c>
      <c r="M135" s="167" t="str">
        <f>VLOOKUP(A135,'r'!$A$4:'r'!$G$5080,7,FALSE)</f>
        <v>euston</v>
      </c>
      <c r="N135" s="162">
        <f ca="1">SUMIF(w!$V$3:$V$113,$M135,w!W$3:W$113)</f>
        <v>40</v>
      </c>
      <c r="O135" s="162">
        <f ca="1">SUMIF(w!$V$3:$V$113,$M135,w!X$3:X$113)</f>
        <v>42</v>
      </c>
      <c r="P135" s="162">
        <f ca="1">SUMIF(w!$V$3:$V$113,$M135,w!Y$3:Y$113)</f>
        <v>2</v>
      </c>
      <c r="Q135" s="162">
        <f>SUMIF(w!$V$3:$V$113,$M135,w!Z$3:Z$113)</f>
        <v>40</v>
      </c>
      <c r="R135" s="177" t="str">
        <f>IF(E135=1,VLOOKUP(A135,rg!$A$4:'rg'!$E$960,2,FALSE),"")</f>
        <v>BN</v>
      </c>
      <c r="S135" s="162" t="str">
        <f>IF($R135&lt;&gt;"",( VLOOKUP($R135,g!$A$2:'g'!$E$989,2,FALSE))," ")</f>
        <v>Brixton</v>
      </c>
      <c r="T135" s="162">
        <f>IF($R135&lt;&gt;"",( VLOOKUP($R135,g!$A$2:'g'!$E$989,3,FALSE))," ")</f>
        <v>3</v>
      </c>
      <c r="U135" s="168" t="str">
        <f>IF($R135&lt;&gt;"",( VLOOKUP($R135,g!$A$2:'g'!$E$989,4,FALSE))," ")</f>
        <v>AL</v>
      </c>
      <c r="V135" s="162" t="str">
        <f>IF($R135&lt;&gt;"",( VLOOKUP($R135,g!$A$2:'g'!$E$989,5,FALSE))," ")</f>
        <v>ARRIVA LONDON</v>
      </c>
      <c r="W135" s="10">
        <f t="shared" si="14"/>
        <v>0</v>
      </c>
      <c r="X135" s="10">
        <f t="shared" si="15"/>
        <v>0</v>
      </c>
      <c r="Y135" s="10">
        <f t="shared" si="16"/>
        <v>0</v>
      </c>
      <c r="Z135" s="167" t="str">
        <f t="shared" si="11"/>
        <v>AL LT979</v>
      </c>
      <c r="AA135" s="167">
        <f>VLOOKUP(A135,'r'!$A$4:'r'!$S$5080,18,FALSE)</f>
        <v>0</v>
      </c>
    </row>
    <row r="136" spans="1:27" x14ac:dyDescent="0.2">
      <c r="A136" s="169" t="s">
        <v>721</v>
      </c>
      <c r="B136" s="169" t="s">
        <v>41</v>
      </c>
      <c r="C136" s="169" t="s">
        <v>51</v>
      </c>
      <c r="D136" s="178">
        <v>980</v>
      </c>
      <c r="E136" s="176">
        <v>1</v>
      </c>
      <c r="F136" s="161">
        <v>1</v>
      </c>
      <c r="G136" s="162">
        <f t="shared" si="12"/>
        <v>0</v>
      </c>
      <c r="H136" s="162">
        <f>SUMIF('r'!$A$4:'r'!$A$529,$A136,'r'!$C$4:'r'!$C$529)</f>
        <v>3</v>
      </c>
      <c r="I136" s="162">
        <f>SUMIF('r'!$A$4:'r'!$A$529,A136,'r'!$D$4:'r'!$D$529)</f>
        <v>3</v>
      </c>
      <c r="J136" s="162">
        <f t="shared" si="13"/>
        <v>0</v>
      </c>
      <c r="L136" s="166">
        <f>IF(E136&lt;2,(VLOOKUP(A136,'r'!$A$4:'r'!$B$5080,2,FALSE)),"")</f>
        <v>0</v>
      </c>
      <c r="M136" s="167" t="str">
        <f>VLOOKUP(A136,'r'!$A$4:'r'!$G$5080,7,FALSE)</f>
        <v>euston</v>
      </c>
      <c r="N136" s="162">
        <f ca="1">SUMIF(w!$V$3:$V$113,$M136,w!W$3:W$113)</f>
        <v>40</v>
      </c>
      <c r="O136" s="162">
        <f ca="1">SUMIF(w!$V$3:$V$113,$M136,w!X$3:X$113)</f>
        <v>42</v>
      </c>
      <c r="P136" s="162">
        <f ca="1">SUMIF(w!$V$3:$V$113,$M136,w!Y$3:Y$113)</f>
        <v>2</v>
      </c>
      <c r="Q136" s="162">
        <f>SUMIF(w!$V$3:$V$113,$M136,w!Z$3:Z$113)</f>
        <v>40</v>
      </c>
      <c r="R136" s="177" t="str">
        <f>IF(E136=1,VLOOKUP(A136,rg!$A$4:'rg'!$E$960,2,FALSE),"")</f>
        <v>BN</v>
      </c>
      <c r="S136" s="162" t="str">
        <f>IF($R136&lt;&gt;"",( VLOOKUP($R136,g!$A$2:'g'!$E$989,2,FALSE))," ")</f>
        <v>Brixton</v>
      </c>
      <c r="T136" s="162">
        <f>IF($R136&lt;&gt;"",( VLOOKUP($R136,g!$A$2:'g'!$E$989,3,FALSE))," ")</f>
        <v>3</v>
      </c>
      <c r="U136" s="168" t="str">
        <f>IF($R136&lt;&gt;"",( VLOOKUP($R136,g!$A$2:'g'!$E$989,4,FALSE))," ")</f>
        <v>AL</v>
      </c>
      <c r="V136" s="162" t="str">
        <f>IF($R136&lt;&gt;"",( VLOOKUP($R136,g!$A$2:'g'!$E$989,5,FALSE))," ")</f>
        <v>ARRIVA LONDON</v>
      </c>
      <c r="W136" s="10">
        <f t="shared" si="14"/>
        <v>0</v>
      </c>
      <c r="X136" s="10">
        <f t="shared" si="15"/>
        <v>0</v>
      </c>
      <c r="Y136" s="10">
        <f t="shared" si="16"/>
        <v>0</v>
      </c>
      <c r="Z136" s="167" t="str">
        <f t="shared" si="11"/>
        <v>AL LT980</v>
      </c>
      <c r="AA136" s="167">
        <f>VLOOKUP(A136,'r'!$A$4:'r'!$S$5080,18,FALSE)</f>
        <v>0</v>
      </c>
    </row>
    <row r="137" spans="1:27" x14ac:dyDescent="0.2">
      <c r="A137" s="169" t="s">
        <v>629</v>
      </c>
      <c r="B137" s="169" t="s">
        <v>41</v>
      </c>
      <c r="C137" s="169" t="s">
        <v>51</v>
      </c>
      <c r="D137" s="178">
        <v>982</v>
      </c>
      <c r="E137" s="176">
        <v>1</v>
      </c>
      <c r="F137" s="161">
        <v>1</v>
      </c>
      <c r="G137" s="162">
        <f t="shared" si="12"/>
        <v>0</v>
      </c>
      <c r="H137" s="162">
        <f>SUMIF('r'!$A$4:'r'!$A$529,$A137,'r'!$C$4:'r'!$C$529)</f>
        <v>3</v>
      </c>
      <c r="I137" s="162">
        <f>SUMIF('r'!$A$4:'r'!$A$529,A137,'r'!$D$4:'r'!$D$529)</f>
        <v>3</v>
      </c>
      <c r="J137" s="162">
        <f t="shared" si="13"/>
        <v>0</v>
      </c>
      <c r="L137" s="166">
        <f>IF(E137&lt;2,(VLOOKUP(A137,'r'!$A$4:'r'!$B$5080,2,FALSE)),"")</f>
        <v>0</v>
      </c>
      <c r="M137" s="167" t="str">
        <f>VLOOKUP(A137,'r'!$A$4:'r'!$G$5080,7,FALSE)</f>
        <v>marble arch</v>
      </c>
      <c r="N137" s="162">
        <f ca="1">SUMIF(w!$V$3:$V$113,$M137,w!W$3:W$113)</f>
        <v>25</v>
      </c>
      <c r="O137" s="162">
        <f ca="1">SUMIF(w!$V$3:$V$113,$M137,w!X$3:X$113)</f>
        <v>35</v>
      </c>
      <c r="P137" s="162">
        <f ca="1">SUMIF(w!$V$3:$V$113,$M137,w!Y$3:Y$113)</f>
        <v>10</v>
      </c>
      <c r="Q137" s="162">
        <f>SUMIF(w!$V$3:$V$113,$M137,w!Z$3:Z$113)</f>
        <v>7</v>
      </c>
      <c r="R137" s="177" t="str">
        <f>IF(E137=1,VLOOKUP(A137,rg!$A$4:'rg'!$E$960,2,FALSE),"")</f>
        <v>N</v>
      </c>
      <c r="S137" s="162" t="str">
        <f>IF($R137&lt;&gt;"",( VLOOKUP($R137,g!$A$2:'g'!$E$989,2,FALSE))," ")</f>
        <v>Norwood</v>
      </c>
      <c r="T137" s="162">
        <f>IF($R137&lt;&gt;"",( VLOOKUP($R137,g!$A$2:'g'!$E$989,3,FALSE))," ")</f>
        <v>4</v>
      </c>
      <c r="U137" s="168" t="str">
        <f>IF($R137&lt;&gt;"",( VLOOKUP($R137,g!$A$2:'g'!$E$989,4,FALSE))," ")</f>
        <v>AL</v>
      </c>
      <c r="V137" s="162" t="str">
        <f>IF($R137&lt;&gt;"",( VLOOKUP($R137,g!$A$2:'g'!$E$989,5,FALSE))," ")</f>
        <v>ARRIVA LONDON</v>
      </c>
      <c r="W137" s="10">
        <f t="shared" si="14"/>
        <v>0</v>
      </c>
      <c r="X137" s="10">
        <f t="shared" si="15"/>
        <v>0</v>
      </c>
      <c r="Y137" s="10">
        <f t="shared" si="16"/>
        <v>0</v>
      </c>
      <c r="Z137" s="167" t="str">
        <f t="shared" si="11"/>
        <v>AL LT982</v>
      </c>
      <c r="AA137" s="167">
        <f>VLOOKUP(A137,'r'!$A$4:'r'!$S$5080,18,FALSE)</f>
        <v>0</v>
      </c>
    </row>
    <row r="138" spans="1:27" x14ac:dyDescent="0.2">
      <c r="A138" s="169" t="s">
        <v>721</v>
      </c>
      <c r="B138" s="169" t="s">
        <v>41</v>
      </c>
      <c r="C138" s="169" t="s">
        <v>51</v>
      </c>
      <c r="D138" s="178">
        <v>983</v>
      </c>
      <c r="E138" s="176">
        <v>1</v>
      </c>
      <c r="F138" s="161">
        <v>1</v>
      </c>
      <c r="G138" s="162">
        <f t="shared" si="12"/>
        <v>0</v>
      </c>
      <c r="H138" s="162">
        <f>SUMIF('r'!$A$4:'r'!$A$529,$A138,'r'!$C$4:'r'!$C$529)</f>
        <v>3</v>
      </c>
      <c r="I138" s="162">
        <f>SUMIF('r'!$A$4:'r'!$A$529,A138,'r'!$D$4:'r'!$D$529)</f>
        <v>3</v>
      </c>
      <c r="J138" s="162">
        <f t="shared" si="13"/>
        <v>0</v>
      </c>
      <c r="L138" s="166">
        <f>IF(E138&lt;2,(VLOOKUP(A138,'r'!$A$4:'r'!$B$5080,2,FALSE)),"")</f>
        <v>0</v>
      </c>
      <c r="M138" s="167" t="str">
        <f>VLOOKUP(A138,'r'!$A$4:'r'!$G$5080,7,FALSE)</f>
        <v>euston</v>
      </c>
      <c r="N138" s="162">
        <f ca="1">SUMIF(w!$V$3:$V$113,$M138,w!W$3:W$113)</f>
        <v>40</v>
      </c>
      <c r="O138" s="162">
        <f ca="1">SUMIF(w!$V$3:$V$113,$M138,w!X$3:X$113)</f>
        <v>42</v>
      </c>
      <c r="P138" s="162">
        <f ca="1">SUMIF(w!$V$3:$V$113,$M138,w!Y$3:Y$113)</f>
        <v>2</v>
      </c>
      <c r="Q138" s="162">
        <f>SUMIF(w!$V$3:$V$113,$M138,w!Z$3:Z$113)</f>
        <v>40</v>
      </c>
      <c r="R138" s="177" t="str">
        <f>IF(E138=1,VLOOKUP(A138,rg!$A$4:'rg'!$E$960,2,FALSE),"")</f>
        <v>BN</v>
      </c>
      <c r="S138" s="162" t="str">
        <f>IF($R138&lt;&gt;"",( VLOOKUP($R138,g!$A$2:'g'!$E$989,2,FALSE))," ")</f>
        <v>Brixton</v>
      </c>
      <c r="T138" s="162">
        <f>IF($R138&lt;&gt;"",( VLOOKUP($R138,g!$A$2:'g'!$E$989,3,FALSE))," ")</f>
        <v>3</v>
      </c>
      <c r="U138" s="168" t="str">
        <f>IF($R138&lt;&gt;"",( VLOOKUP($R138,g!$A$2:'g'!$E$989,4,FALSE))," ")</f>
        <v>AL</v>
      </c>
      <c r="V138" s="162" t="str">
        <f>IF($R138&lt;&gt;"",( VLOOKUP($R138,g!$A$2:'g'!$E$989,5,FALSE))," ")</f>
        <v>ARRIVA LONDON</v>
      </c>
      <c r="W138" s="10">
        <f t="shared" si="14"/>
        <v>0</v>
      </c>
      <c r="X138" s="10">
        <f t="shared" si="15"/>
        <v>0</v>
      </c>
      <c r="Y138" s="10">
        <f t="shared" si="16"/>
        <v>0</v>
      </c>
      <c r="Z138" s="167" t="str">
        <f t="shared" si="11"/>
        <v>AL LT983</v>
      </c>
      <c r="AA138" s="167">
        <f>VLOOKUP(A138,'r'!$A$4:'r'!$S$5080,18,FALSE)</f>
        <v>0</v>
      </c>
    </row>
    <row r="139" spans="1:27" x14ac:dyDescent="0.2">
      <c r="A139" s="169">
        <v>410</v>
      </c>
      <c r="B139" s="169" t="s">
        <v>41</v>
      </c>
      <c r="C139" s="169" t="s">
        <v>508</v>
      </c>
      <c r="D139" s="169">
        <v>23</v>
      </c>
      <c r="E139" s="176">
        <v>1</v>
      </c>
      <c r="F139" s="161">
        <v>1</v>
      </c>
      <c r="G139" s="162">
        <f t="shared" si="12"/>
        <v>0</v>
      </c>
      <c r="H139" s="162">
        <f>SUMIF('r'!$A$4:'r'!$A$529,$A139,'r'!$C$4:'r'!$C$529)</f>
        <v>8</v>
      </c>
      <c r="I139" s="162">
        <f>SUMIF('r'!$A$4:'r'!$A$529,A139,'r'!$D$4:'r'!$D$529)</f>
        <v>8</v>
      </c>
      <c r="J139" s="162">
        <f t="shared" si="13"/>
        <v>0</v>
      </c>
      <c r="L139" s="166">
        <f>IF(E139&lt;2,(VLOOKUP(A139,'r'!$A$4:'r'!$B$5080,2,FALSE)),"")</f>
        <v>0</v>
      </c>
      <c r="M139" s="167" t="str">
        <f>VLOOKUP(A139,'r'!$A$4:'r'!$G$5080,7,FALSE)</f>
        <v>east croydon</v>
      </c>
      <c r="N139" s="162">
        <f ca="1">SUMIF(w!$V$3:$V$113,$M139,w!W$3:W$113)</f>
        <v>10</v>
      </c>
      <c r="O139" s="162">
        <f ca="1">SUMIF(w!$V$3:$V$113,$M139,w!X$3:X$113)</f>
        <v>43</v>
      </c>
      <c r="P139" s="162">
        <f ca="1">SUMIF(w!$V$3:$V$113,$M139,w!Y$3:Y$113)</f>
        <v>33</v>
      </c>
      <c r="Q139" s="162">
        <f>SUMIF(w!$V$3:$V$113,$M139,w!Z$3:Z$113)</f>
        <v>10</v>
      </c>
      <c r="R139" s="177" t="str">
        <f>IF(E139=1,VLOOKUP(A139,rg!$A$4:'rg'!$E$960,2,FALSE),"")</f>
        <v>TH</v>
      </c>
      <c r="S139" s="162" t="str">
        <f>IF($R139&lt;&gt;"",( VLOOKUP($R139,g!$A$2:'g'!$E$989,2,FALSE))," ")</f>
        <v>Thornton Heath</v>
      </c>
      <c r="T139" s="162">
        <f>IF($R139&lt;&gt;"",( VLOOKUP($R139,g!$A$2:'g'!$E$989,3,FALSE))," ")</f>
        <v>8</v>
      </c>
      <c r="U139" s="168" t="str">
        <f>IF($R139&lt;&gt;"",( VLOOKUP($R139,g!$A$2:'g'!$E$989,4,FALSE))," ")</f>
        <v>AL</v>
      </c>
      <c r="V139" s="162" t="str">
        <f>IF($R139&lt;&gt;"",( VLOOKUP($R139,g!$A$2:'g'!$E$989,5,FALSE))," ")</f>
        <v>ARRIVA LONDON</v>
      </c>
      <c r="W139" s="10">
        <f t="shared" si="14"/>
        <v>0</v>
      </c>
      <c r="X139" s="10">
        <f t="shared" si="15"/>
        <v>0</v>
      </c>
      <c r="Y139" s="10">
        <f t="shared" si="16"/>
        <v>0</v>
      </c>
      <c r="Z139" s="167" t="str">
        <f t="shared" si="11"/>
        <v>AL SLS23</v>
      </c>
      <c r="AA139" s="167">
        <f>VLOOKUP(A139,'r'!$A$4:'r'!$S$5080,18,FALSE)</f>
        <v>0</v>
      </c>
    </row>
    <row r="140" spans="1:27" x14ac:dyDescent="0.2">
      <c r="A140" s="169">
        <v>410</v>
      </c>
      <c r="B140" s="169" t="s">
        <v>41</v>
      </c>
      <c r="C140" s="169" t="s">
        <v>508</v>
      </c>
      <c r="D140" s="169">
        <v>24</v>
      </c>
      <c r="E140" s="176">
        <v>1</v>
      </c>
      <c r="F140" s="161">
        <v>1</v>
      </c>
      <c r="G140" s="162">
        <f t="shared" si="12"/>
        <v>0</v>
      </c>
      <c r="H140" s="162">
        <f>SUMIF('r'!$A$4:'r'!$A$529,$A140,'r'!$C$4:'r'!$C$529)</f>
        <v>8</v>
      </c>
      <c r="I140" s="162">
        <f>SUMIF('r'!$A$4:'r'!$A$529,A140,'r'!$D$4:'r'!$D$529)</f>
        <v>8</v>
      </c>
      <c r="J140" s="162">
        <f t="shared" si="13"/>
        <v>0</v>
      </c>
      <c r="L140" s="166">
        <f>IF(E140&lt;2,(VLOOKUP(A140,'r'!$A$4:'r'!$B$5080,2,FALSE)),"")</f>
        <v>0</v>
      </c>
      <c r="M140" s="167" t="str">
        <f>VLOOKUP(A140,'r'!$A$4:'r'!$G$5080,7,FALSE)</f>
        <v>east croydon</v>
      </c>
      <c r="N140" s="162">
        <f ca="1">SUMIF(w!$V$3:$V$113,$M140,w!W$3:W$113)</f>
        <v>10</v>
      </c>
      <c r="O140" s="162">
        <f ca="1">SUMIF(w!$V$3:$V$113,$M140,w!X$3:X$113)</f>
        <v>43</v>
      </c>
      <c r="P140" s="162">
        <f ca="1">SUMIF(w!$V$3:$V$113,$M140,w!Y$3:Y$113)</f>
        <v>33</v>
      </c>
      <c r="Q140" s="162">
        <f>SUMIF(w!$V$3:$V$113,$M140,w!Z$3:Z$113)</f>
        <v>10</v>
      </c>
      <c r="R140" s="177" t="str">
        <f>IF(E140=1,VLOOKUP(A140,rg!$A$4:'rg'!$E$960,2,FALSE),"")</f>
        <v>TH</v>
      </c>
      <c r="S140" s="162" t="str">
        <f>IF($R140&lt;&gt;"",( VLOOKUP($R140,g!$A$2:'g'!$E$989,2,FALSE))," ")</f>
        <v>Thornton Heath</v>
      </c>
      <c r="T140" s="162">
        <f>IF($R140&lt;&gt;"",( VLOOKUP($R140,g!$A$2:'g'!$E$989,3,FALSE))," ")</f>
        <v>8</v>
      </c>
      <c r="U140" s="168" t="str">
        <f>IF($R140&lt;&gt;"",( VLOOKUP($R140,g!$A$2:'g'!$E$989,4,FALSE))," ")</f>
        <v>AL</v>
      </c>
      <c r="V140" s="162" t="str">
        <f>IF($R140&lt;&gt;"",( VLOOKUP($R140,g!$A$2:'g'!$E$989,5,FALSE))," ")</f>
        <v>ARRIVA LONDON</v>
      </c>
      <c r="W140" s="10">
        <f t="shared" si="14"/>
        <v>0</v>
      </c>
      <c r="X140" s="10">
        <f t="shared" si="15"/>
        <v>0</v>
      </c>
      <c r="Y140" s="10">
        <f t="shared" si="16"/>
        <v>0</v>
      </c>
      <c r="Z140" s="167" t="str">
        <f t="shared" si="11"/>
        <v>AL SLS24</v>
      </c>
      <c r="AA140" s="167">
        <f>VLOOKUP(A140,'r'!$A$4:'r'!$S$5080,18,FALSE)</f>
        <v>0</v>
      </c>
    </row>
    <row r="141" spans="1:27" x14ac:dyDescent="0.2">
      <c r="A141" s="169">
        <v>410</v>
      </c>
      <c r="B141" s="169" t="s">
        <v>41</v>
      </c>
      <c r="C141" s="169" t="s">
        <v>508</v>
      </c>
      <c r="D141" s="169">
        <v>25</v>
      </c>
      <c r="E141" s="176">
        <v>1</v>
      </c>
      <c r="F141" s="161">
        <v>1</v>
      </c>
      <c r="G141" s="162">
        <f t="shared" si="12"/>
        <v>0</v>
      </c>
      <c r="H141" s="162">
        <f>SUMIF('r'!$A$4:'r'!$A$529,$A141,'r'!$C$4:'r'!$C$529)</f>
        <v>8</v>
      </c>
      <c r="I141" s="162">
        <f>SUMIF('r'!$A$4:'r'!$A$529,A141,'r'!$D$4:'r'!$D$529)</f>
        <v>8</v>
      </c>
      <c r="J141" s="162">
        <f t="shared" si="13"/>
        <v>0</v>
      </c>
      <c r="L141" s="166">
        <f>IF(E141&lt;2,(VLOOKUP(A141,'r'!$A$4:'r'!$B$5080,2,FALSE)),"")</f>
        <v>0</v>
      </c>
      <c r="M141" s="167" t="str">
        <f>VLOOKUP(A141,'r'!$A$4:'r'!$G$5080,7,FALSE)</f>
        <v>east croydon</v>
      </c>
      <c r="N141" s="162">
        <f ca="1">SUMIF(w!$V$3:$V$113,$M141,w!W$3:W$113)</f>
        <v>10</v>
      </c>
      <c r="O141" s="162">
        <f ca="1">SUMIF(w!$V$3:$V$113,$M141,w!X$3:X$113)</f>
        <v>43</v>
      </c>
      <c r="P141" s="162">
        <f ca="1">SUMIF(w!$V$3:$V$113,$M141,w!Y$3:Y$113)</f>
        <v>33</v>
      </c>
      <c r="Q141" s="162">
        <f>SUMIF(w!$V$3:$V$113,$M141,w!Z$3:Z$113)</f>
        <v>10</v>
      </c>
      <c r="R141" s="177" t="str">
        <f>IF(E141=1,VLOOKUP(A141,rg!$A$4:'rg'!$E$960,2,FALSE),"")</f>
        <v>TH</v>
      </c>
      <c r="S141" s="162" t="str">
        <f>IF($R141&lt;&gt;"",( VLOOKUP($R141,g!$A$2:'g'!$E$989,2,FALSE))," ")</f>
        <v>Thornton Heath</v>
      </c>
      <c r="T141" s="162">
        <f>IF($R141&lt;&gt;"",( VLOOKUP($R141,g!$A$2:'g'!$E$989,3,FALSE))," ")</f>
        <v>8</v>
      </c>
      <c r="U141" s="168" t="str">
        <f>IF($R141&lt;&gt;"",( VLOOKUP($R141,g!$A$2:'g'!$E$989,4,FALSE))," ")</f>
        <v>AL</v>
      </c>
      <c r="V141" s="162" t="str">
        <f>IF($R141&lt;&gt;"",( VLOOKUP($R141,g!$A$2:'g'!$E$989,5,FALSE))," ")</f>
        <v>ARRIVA LONDON</v>
      </c>
      <c r="W141" s="10">
        <f t="shared" si="14"/>
        <v>0</v>
      </c>
      <c r="X141" s="10">
        <f t="shared" si="15"/>
        <v>0</v>
      </c>
      <c r="Y141" s="10">
        <f t="shared" si="16"/>
        <v>0</v>
      </c>
      <c r="Z141" s="167" t="str">
        <f t="shared" si="11"/>
        <v>AL SLS25</v>
      </c>
      <c r="AA141" s="167">
        <f>VLOOKUP(A141,'r'!$A$4:'r'!$S$5080,18,FALSE)</f>
        <v>0</v>
      </c>
    </row>
    <row r="142" spans="1:27" x14ac:dyDescent="0.2">
      <c r="A142" s="169">
        <v>410</v>
      </c>
      <c r="B142" s="169" t="s">
        <v>41</v>
      </c>
      <c r="C142" s="169" t="s">
        <v>508</v>
      </c>
      <c r="D142" s="169">
        <v>26</v>
      </c>
      <c r="E142" s="176">
        <v>1</v>
      </c>
      <c r="F142" s="161">
        <v>1</v>
      </c>
      <c r="G142" s="162">
        <f t="shared" si="12"/>
        <v>0</v>
      </c>
      <c r="H142" s="162">
        <f>SUMIF('r'!$A$4:'r'!$A$529,$A142,'r'!$C$4:'r'!$C$529)</f>
        <v>8</v>
      </c>
      <c r="I142" s="162">
        <f>SUMIF('r'!$A$4:'r'!$A$529,A142,'r'!$D$4:'r'!$D$529)</f>
        <v>8</v>
      </c>
      <c r="J142" s="162">
        <f t="shared" si="13"/>
        <v>0</v>
      </c>
      <c r="L142" s="166">
        <f>IF(E142&lt;2,(VLOOKUP(A142,'r'!$A$4:'r'!$B$5080,2,FALSE)),"")</f>
        <v>0</v>
      </c>
      <c r="M142" s="167" t="str">
        <f>VLOOKUP(A142,'r'!$A$4:'r'!$G$5080,7,FALSE)</f>
        <v>east croydon</v>
      </c>
      <c r="N142" s="162">
        <f ca="1">SUMIF(w!$V$3:$V$113,$M142,w!W$3:W$113)</f>
        <v>10</v>
      </c>
      <c r="O142" s="162">
        <f ca="1">SUMIF(w!$V$3:$V$113,$M142,w!X$3:X$113)</f>
        <v>43</v>
      </c>
      <c r="P142" s="162">
        <f ca="1">SUMIF(w!$V$3:$V$113,$M142,w!Y$3:Y$113)</f>
        <v>33</v>
      </c>
      <c r="Q142" s="162">
        <f>SUMIF(w!$V$3:$V$113,$M142,w!Z$3:Z$113)</f>
        <v>10</v>
      </c>
      <c r="R142" s="177" t="str">
        <f>IF(E142=1,VLOOKUP(A142,rg!$A$4:'rg'!$E$960,2,FALSE),"")</f>
        <v>TH</v>
      </c>
      <c r="S142" s="162" t="str">
        <f>IF($R142&lt;&gt;"",( VLOOKUP($R142,g!$A$2:'g'!$E$989,2,FALSE))," ")</f>
        <v>Thornton Heath</v>
      </c>
      <c r="T142" s="162">
        <f>IF($R142&lt;&gt;"",( VLOOKUP($R142,g!$A$2:'g'!$E$989,3,FALSE))," ")</f>
        <v>8</v>
      </c>
      <c r="U142" s="168" t="str">
        <f>IF($R142&lt;&gt;"",( VLOOKUP($R142,g!$A$2:'g'!$E$989,4,FALSE))," ")</f>
        <v>AL</v>
      </c>
      <c r="V142" s="162" t="str">
        <f>IF($R142&lt;&gt;"",( VLOOKUP($R142,g!$A$2:'g'!$E$989,5,FALSE))," ")</f>
        <v>ARRIVA LONDON</v>
      </c>
      <c r="W142" s="10">
        <f t="shared" si="14"/>
        <v>0</v>
      </c>
      <c r="X142" s="10">
        <f t="shared" si="15"/>
        <v>0</v>
      </c>
      <c r="Y142" s="10">
        <f t="shared" si="16"/>
        <v>0</v>
      </c>
      <c r="Z142" s="167" t="str">
        <f t="shared" si="11"/>
        <v>AL SLS26</v>
      </c>
      <c r="AA142" s="167">
        <f>VLOOKUP(A142,'r'!$A$4:'r'!$S$5080,18,FALSE)</f>
        <v>0</v>
      </c>
    </row>
    <row r="143" spans="1:27" x14ac:dyDescent="0.2">
      <c r="A143" s="169">
        <v>410</v>
      </c>
      <c r="B143" s="169" t="s">
        <v>41</v>
      </c>
      <c r="C143" s="169" t="s">
        <v>508</v>
      </c>
      <c r="D143" s="169">
        <v>27</v>
      </c>
      <c r="E143" s="176">
        <v>1</v>
      </c>
      <c r="F143" s="161">
        <v>1</v>
      </c>
      <c r="G143" s="162">
        <f t="shared" si="12"/>
        <v>0</v>
      </c>
      <c r="H143" s="162">
        <f>SUMIF('r'!$A$4:'r'!$A$529,$A143,'r'!$C$4:'r'!$C$529)</f>
        <v>8</v>
      </c>
      <c r="I143" s="162">
        <f>SUMIF('r'!$A$4:'r'!$A$529,A143,'r'!$D$4:'r'!$D$529)</f>
        <v>8</v>
      </c>
      <c r="J143" s="162">
        <f t="shared" si="13"/>
        <v>0</v>
      </c>
      <c r="L143" s="166">
        <f>IF(E143&lt;2,(VLOOKUP(A143,'r'!$A$4:'r'!$B$5080,2,FALSE)),"")</f>
        <v>0</v>
      </c>
      <c r="M143" s="167" t="str">
        <f>VLOOKUP(A143,'r'!$A$4:'r'!$G$5080,7,FALSE)</f>
        <v>east croydon</v>
      </c>
      <c r="N143" s="162">
        <f ca="1">SUMIF(w!$V$3:$V$113,$M143,w!W$3:W$113)</f>
        <v>10</v>
      </c>
      <c r="O143" s="162">
        <f ca="1">SUMIF(w!$V$3:$V$113,$M143,w!X$3:X$113)</f>
        <v>43</v>
      </c>
      <c r="P143" s="162">
        <f ca="1">SUMIF(w!$V$3:$V$113,$M143,w!Y$3:Y$113)</f>
        <v>33</v>
      </c>
      <c r="Q143" s="162">
        <f>SUMIF(w!$V$3:$V$113,$M143,w!Z$3:Z$113)</f>
        <v>10</v>
      </c>
      <c r="R143" s="177" t="str">
        <f>IF(E143=1,VLOOKUP(A143,rg!$A$4:'rg'!$E$960,2,FALSE),"")</f>
        <v>TH</v>
      </c>
      <c r="S143" s="162" t="str">
        <f>IF($R143&lt;&gt;"",( VLOOKUP($R143,g!$A$2:'g'!$E$989,2,FALSE))," ")</f>
        <v>Thornton Heath</v>
      </c>
      <c r="T143" s="162">
        <f>IF($R143&lt;&gt;"",( VLOOKUP($R143,g!$A$2:'g'!$E$989,3,FALSE))," ")</f>
        <v>8</v>
      </c>
      <c r="U143" s="168" t="str">
        <f>IF($R143&lt;&gt;"",( VLOOKUP($R143,g!$A$2:'g'!$E$989,4,FALSE))," ")</f>
        <v>AL</v>
      </c>
      <c r="V143" s="162" t="str">
        <f>IF($R143&lt;&gt;"",( VLOOKUP($R143,g!$A$2:'g'!$E$989,5,FALSE))," ")</f>
        <v>ARRIVA LONDON</v>
      </c>
      <c r="W143" s="10">
        <f t="shared" si="14"/>
        <v>0</v>
      </c>
      <c r="X143" s="10">
        <f t="shared" si="15"/>
        <v>0</v>
      </c>
      <c r="Y143" s="10">
        <f t="shared" si="16"/>
        <v>0</v>
      </c>
      <c r="Z143" s="167" t="str">
        <f t="shared" si="11"/>
        <v>AL SLS27</v>
      </c>
      <c r="AA143" s="167">
        <f>VLOOKUP(A143,'r'!$A$4:'r'!$S$5080,18,FALSE)</f>
        <v>0</v>
      </c>
    </row>
    <row r="144" spans="1:27" x14ac:dyDescent="0.2">
      <c r="A144" s="169">
        <v>410</v>
      </c>
      <c r="B144" s="169" t="s">
        <v>41</v>
      </c>
      <c r="C144" s="169" t="s">
        <v>508</v>
      </c>
      <c r="D144" s="169">
        <v>28</v>
      </c>
      <c r="E144" s="176">
        <v>1</v>
      </c>
      <c r="F144" s="161">
        <v>1</v>
      </c>
      <c r="G144" s="162">
        <f t="shared" si="12"/>
        <v>0</v>
      </c>
      <c r="H144" s="162">
        <f>SUMIF('r'!$A$4:'r'!$A$529,$A144,'r'!$C$4:'r'!$C$529)</f>
        <v>8</v>
      </c>
      <c r="I144" s="162">
        <f>SUMIF('r'!$A$4:'r'!$A$529,A144,'r'!$D$4:'r'!$D$529)</f>
        <v>8</v>
      </c>
      <c r="J144" s="162">
        <f t="shared" si="13"/>
        <v>0</v>
      </c>
      <c r="L144" s="166">
        <f>IF(E144&lt;2,(VLOOKUP(A144,'r'!$A$4:'r'!$B$5080,2,FALSE)),"")</f>
        <v>0</v>
      </c>
      <c r="M144" s="167" t="str">
        <f>VLOOKUP(A144,'r'!$A$4:'r'!$G$5080,7,FALSE)</f>
        <v>east croydon</v>
      </c>
      <c r="N144" s="162">
        <f ca="1">SUMIF(w!$V$3:$V$113,$M144,w!W$3:W$113)</f>
        <v>10</v>
      </c>
      <c r="O144" s="162">
        <f ca="1">SUMIF(w!$V$3:$V$113,$M144,w!X$3:X$113)</f>
        <v>43</v>
      </c>
      <c r="P144" s="162">
        <f ca="1">SUMIF(w!$V$3:$V$113,$M144,w!Y$3:Y$113)</f>
        <v>33</v>
      </c>
      <c r="Q144" s="162">
        <f>SUMIF(w!$V$3:$V$113,$M144,w!Z$3:Z$113)</f>
        <v>10</v>
      </c>
      <c r="R144" s="177" t="str">
        <f>IF(E144=1,VLOOKUP(A144,rg!$A$4:'rg'!$E$960,2,FALSE),"")</f>
        <v>TH</v>
      </c>
      <c r="S144" s="162" t="str">
        <f>IF($R144&lt;&gt;"",( VLOOKUP($R144,g!$A$2:'g'!$E$989,2,FALSE))," ")</f>
        <v>Thornton Heath</v>
      </c>
      <c r="T144" s="162">
        <f>IF($R144&lt;&gt;"",( VLOOKUP($R144,g!$A$2:'g'!$E$989,3,FALSE))," ")</f>
        <v>8</v>
      </c>
      <c r="U144" s="168" t="str">
        <f>IF($R144&lt;&gt;"",( VLOOKUP($R144,g!$A$2:'g'!$E$989,4,FALSE))," ")</f>
        <v>AL</v>
      </c>
      <c r="V144" s="162" t="str">
        <f>IF($R144&lt;&gt;"",( VLOOKUP($R144,g!$A$2:'g'!$E$989,5,FALSE))," ")</f>
        <v>ARRIVA LONDON</v>
      </c>
      <c r="W144" s="10">
        <f t="shared" si="14"/>
        <v>0</v>
      </c>
      <c r="X144" s="10">
        <f t="shared" si="15"/>
        <v>0</v>
      </c>
      <c r="Y144" s="10">
        <f t="shared" si="16"/>
        <v>0</v>
      </c>
      <c r="Z144" s="167" t="str">
        <f t="shared" si="11"/>
        <v>AL SLS28</v>
      </c>
      <c r="AA144" s="167">
        <f>VLOOKUP(A144,'r'!$A$4:'r'!$S$5080,18,FALSE)</f>
        <v>0</v>
      </c>
    </row>
    <row r="145" spans="1:27" x14ac:dyDescent="0.2">
      <c r="A145" s="169">
        <v>410</v>
      </c>
      <c r="B145" s="169" t="s">
        <v>41</v>
      </c>
      <c r="C145" s="169" t="s">
        <v>508</v>
      </c>
      <c r="D145" s="169">
        <v>29</v>
      </c>
      <c r="E145" s="176">
        <v>1</v>
      </c>
      <c r="F145" s="161">
        <v>1</v>
      </c>
      <c r="G145" s="162">
        <f t="shared" si="12"/>
        <v>0</v>
      </c>
      <c r="H145" s="162">
        <f>SUMIF('r'!$A$4:'r'!$A$529,$A145,'r'!$C$4:'r'!$C$529)</f>
        <v>8</v>
      </c>
      <c r="I145" s="162">
        <f>SUMIF('r'!$A$4:'r'!$A$529,A145,'r'!$D$4:'r'!$D$529)</f>
        <v>8</v>
      </c>
      <c r="J145" s="162">
        <f t="shared" si="13"/>
        <v>0</v>
      </c>
      <c r="L145" s="166">
        <f>IF(E145&lt;2,(VLOOKUP(A145,'r'!$A$4:'r'!$B$5080,2,FALSE)),"")</f>
        <v>0</v>
      </c>
      <c r="M145" s="167" t="str">
        <f>VLOOKUP(A145,'r'!$A$4:'r'!$G$5080,7,FALSE)</f>
        <v>east croydon</v>
      </c>
      <c r="N145" s="162">
        <f ca="1">SUMIF(w!$V$3:$V$113,$M145,w!W$3:W$113)</f>
        <v>10</v>
      </c>
      <c r="O145" s="162">
        <f ca="1">SUMIF(w!$V$3:$V$113,$M145,w!X$3:X$113)</f>
        <v>43</v>
      </c>
      <c r="P145" s="162">
        <f ca="1">SUMIF(w!$V$3:$V$113,$M145,w!Y$3:Y$113)</f>
        <v>33</v>
      </c>
      <c r="Q145" s="162">
        <f>SUMIF(w!$V$3:$V$113,$M145,w!Z$3:Z$113)</f>
        <v>10</v>
      </c>
      <c r="R145" s="177" t="str">
        <f>IF(E145=1,VLOOKUP(A145,rg!$A$4:'rg'!$E$960,2,FALSE),"")</f>
        <v>TH</v>
      </c>
      <c r="S145" s="162" t="str">
        <f>IF($R145&lt;&gt;"",( VLOOKUP($R145,g!$A$2:'g'!$E$989,2,FALSE))," ")</f>
        <v>Thornton Heath</v>
      </c>
      <c r="T145" s="162">
        <f>IF($R145&lt;&gt;"",( VLOOKUP($R145,g!$A$2:'g'!$E$989,3,FALSE))," ")</f>
        <v>8</v>
      </c>
      <c r="U145" s="168" t="str">
        <f>IF($R145&lt;&gt;"",( VLOOKUP($R145,g!$A$2:'g'!$E$989,4,FALSE))," ")</f>
        <v>AL</v>
      </c>
      <c r="V145" s="162" t="str">
        <f>IF($R145&lt;&gt;"",( VLOOKUP($R145,g!$A$2:'g'!$E$989,5,FALSE))," ")</f>
        <v>ARRIVA LONDON</v>
      </c>
      <c r="W145" s="10">
        <f t="shared" si="14"/>
        <v>0</v>
      </c>
      <c r="X145" s="10">
        <f t="shared" si="15"/>
        <v>0</v>
      </c>
      <c r="Y145" s="10">
        <f t="shared" si="16"/>
        <v>0</v>
      </c>
      <c r="Z145" s="167" t="str">
        <f t="shared" si="11"/>
        <v>AL SLS29</v>
      </c>
      <c r="AA145" s="167">
        <f>VLOOKUP(A145,'r'!$A$4:'r'!$S$5080,18,FALSE)</f>
        <v>0</v>
      </c>
    </row>
    <row r="146" spans="1:27" x14ac:dyDescent="0.2">
      <c r="A146" s="169">
        <v>410</v>
      </c>
      <c r="B146" s="169" t="s">
        <v>41</v>
      </c>
      <c r="C146" s="169" t="s">
        <v>508</v>
      </c>
      <c r="D146" s="169">
        <v>30</v>
      </c>
      <c r="E146" s="176">
        <v>1</v>
      </c>
      <c r="F146" s="161">
        <v>1</v>
      </c>
      <c r="G146" s="162">
        <f t="shared" si="12"/>
        <v>0</v>
      </c>
      <c r="H146" s="162">
        <f>SUMIF('r'!$A$4:'r'!$A$529,$A146,'r'!$C$4:'r'!$C$529)</f>
        <v>8</v>
      </c>
      <c r="I146" s="162">
        <f>SUMIF('r'!$A$4:'r'!$A$529,A146,'r'!$D$4:'r'!$D$529)</f>
        <v>8</v>
      </c>
      <c r="J146" s="162">
        <f t="shared" si="13"/>
        <v>0</v>
      </c>
      <c r="L146" s="166">
        <f>IF(E146&lt;2,(VLOOKUP(A146,'r'!$A$4:'r'!$B$5080,2,FALSE)),"")</f>
        <v>0</v>
      </c>
      <c r="M146" s="167" t="str">
        <f>VLOOKUP(A146,'r'!$A$4:'r'!$G$5080,7,FALSE)</f>
        <v>east croydon</v>
      </c>
      <c r="N146" s="162">
        <f ca="1">SUMIF(w!$V$3:$V$113,$M146,w!W$3:W$113)</f>
        <v>10</v>
      </c>
      <c r="O146" s="162">
        <f ca="1">SUMIF(w!$V$3:$V$113,$M146,w!X$3:X$113)</f>
        <v>43</v>
      </c>
      <c r="P146" s="162">
        <f ca="1">SUMIF(w!$V$3:$V$113,$M146,w!Y$3:Y$113)</f>
        <v>33</v>
      </c>
      <c r="Q146" s="162">
        <f>SUMIF(w!$V$3:$V$113,$M146,w!Z$3:Z$113)</f>
        <v>10</v>
      </c>
      <c r="R146" s="177" t="str">
        <f>IF(E146=1,VLOOKUP(A146,rg!$A$4:'rg'!$E$960,2,FALSE),"")</f>
        <v>TH</v>
      </c>
      <c r="S146" s="162" t="str">
        <f>IF($R146&lt;&gt;"",( VLOOKUP($R146,g!$A$2:'g'!$E$989,2,FALSE))," ")</f>
        <v>Thornton Heath</v>
      </c>
      <c r="T146" s="162">
        <f>IF($R146&lt;&gt;"",( VLOOKUP($R146,g!$A$2:'g'!$E$989,3,FALSE))," ")</f>
        <v>8</v>
      </c>
      <c r="U146" s="168" t="str">
        <f>IF($R146&lt;&gt;"",( VLOOKUP($R146,g!$A$2:'g'!$E$989,4,FALSE))," ")</f>
        <v>AL</v>
      </c>
      <c r="V146" s="162" t="str">
        <f>IF($R146&lt;&gt;"",( VLOOKUP($R146,g!$A$2:'g'!$E$989,5,FALSE))," ")</f>
        <v>ARRIVA LONDON</v>
      </c>
      <c r="W146" s="10">
        <f t="shared" si="14"/>
        <v>0</v>
      </c>
      <c r="X146" s="10">
        <f t="shared" si="15"/>
        <v>0</v>
      </c>
      <c r="Y146" s="10">
        <f t="shared" si="16"/>
        <v>0</v>
      </c>
      <c r="Z146" s="167" t="str">
        <f t="shared" si="11"/>
        <v>AL SLS30</v>
      </c>
      <c r="AA146" s="167">
        <f>VLOOKUP(A146,'r'!$A$4:'r'!$S$5080,18,FALSE)</f>
        <v>0</v>
      </c>
    </row>
    <row r="147" spans="1:27" x14ac:dyDescent="0.2">
      <c r="A147" s="169">
        <v>229</v>
      </c>
      <c r="B147" s="169" t="s">
        <v>41</v>
      </c>
      <c r="C147" s="169" t="s">
        <v>153</v>
      </c>
      <c r="D147" s="169">
        <v>321</v>
      </c>
      <c r="E147" s="176">
        <v>1</v>
      </c>
      <c r="F147" s="161">
        <v>1</v>
      </c>
      <c r="G147" s="162">
        <f t="shared" si="12"/>
        <v>0</v>
      </c>
      <c r="H147" s="162">
        <f>SUMIF('r'!$A$4:'r'!$A$529,$A147,'r'!$C$4:'r'!$C$529)</f>
        <v>1</v>
      </c>
      <c r="I147" s="162">
        <f>SUMIF('r'!$A$4:'r'!$A$529,A147,'r'!$D$4:'r'!$D$529)</f>
        <v>1</v>
      </c>
      <c r="J147" s="162">
        <f t="shared" si="13"/>
        <v>0</v>
      </c>
      <c r="L147" s="166">
        <f>IF(E147&lt;2,(VLOOKUP(A147,'r'!$A$4:'r'!$B$5080,2,FALSE)),"")</f>
        <v>0</v>
      </c>
      <c r="M147" s="167" t="str">
        <f>VLOOKUP(A147,'r'!$A$4:'r'!$G$5080,7,FALSE)</f>
        <v>bexleyheath</v>
      </c>
      <c r="N147" s="162">
        <f ca="1">SUMIF(w!$V$3:$V$113,$M147,w!W$3:W$113)</f>
        <v>4</v>
      </c>
      <c r="O147" s="162">
        <f ca="1">SUMIF(w!$V$3:$V$113,$M147,w!X$3:X$113)</f>
        <v>4</v>
      </c>
      <c r="P147" s="162">
        <f ca="1">SUMIF(w!$V$3:$V$113,$M147,w!Y$3:Y$113)</f>
        <v>0</v>
      </c>
      <c r="Q147" s="162">
        <f>SUMIF(w!$V$3:$V$113,$M147,w!Z$3:Z$113)</f>
        <v>4</v>
      </c>
      <c r="R147" s="177" t="str">
        <f>IF(E147=1,VLOOKUP(A147,rg!$A$4:'rg'!$E$960,2,FALSE),"")</f>
        <v>DT</v>
      </c>
      <c r="S147" s="162" t="str">
        <f>IF($R147&lt;&gt;"",( VLOOKUP($R147,g!$A$2:'g'!$E$989,2,FALSE))," ")</f>
        <v>Dartford</v>
      </c>
      <c r="T147" s="162">
        <f>IF($R147&lt;&gt;"",( VLOOKUP($R147,g!$A$2:'g'!$E$989,3,FALSE))," ")</f>
        <v>6</v>
      </c>
      <c r="U147" s="168" t="str">
        <f>IF($R147&lt;&gt;"",( VLOOKUP($R147,g!$A$2:'g'!$E$989,4,FALSE))," ")</f>
        <v>AL</v>
      </c>
      <c r="V147" s="162" t="str">
        <f>IF($R147&lt;&gt;"",( VLOOKUP($R147,g!$A$2:'g'!$E$989,5,FALSE))," ")</f>
        <v>ARRIVA LONDON</v>
      </c>
      <c r="W147" s="10">
        <f t="shared" si="14"/>
        <v>0</v>
      </c>
      <c r="X147" s="10">
        <f t="shared" si="15"/>
        <v>0</v>
      </c>
      <c r="Y147" s="10">
        <f t="shared" si="16"/>
        <v>0</v>
      </c>
      <c r="Z147" s="167" t="str">
        <f t="shared" si="11"/>
        <v>AL T321</v>
      </c>
      <c r="AA147" s="167">
        <f>VLOOKUP(A147,'r'!$A$4:'r'!$S$5080,18,FALSE)</f>
        <v>0</v>
      </c>
    </row>
    <row r="148" spans="1:27" x14ac:dyDescent="0.2">
      <c r="A148" s="169" t="s">
        <v>184</v>
      </c>
      <c r="B148" s="169" t="s">
        <v>189</v>
      </c>
      <c r="C148" s="169" t="s">
        <v>187</v>
      </c>
      <c r="D148" s="178">
        <v>5</v>
      </c>
      <c r="E148" s="176">
        <v>1</v>
      </c>
      <c r="F148" s="161">
        <v>1</v>
      </c>
      <c r="G148" s="162">
        <f t="shared" si="12"/>
        <v>0</v>
      </c>
      <c r="H148" s="162">
        <f>SUMIF('r'!$A$4:'r'!$A$529,$A148,'r'!$C$4:'r'!$C$529)</f>
        <v>2</v>
      </c>
      <c r="I148" s="162">
        <f>SUMIF('r'!$A$4:'r'!$A$529,A148,'r'!$D$4:'r'!$D$529)</f>
        <v>2</v>
      </c>
      <c r="J148" s="162">
        <f t="shared" si="13"/>
        <v>0</v>
      </c>
      <c r="K148" s="165" t="s">
        <v>637</v>
      </c>
      <c r="L148" s="166">
        <f>IF(E148&lt;2,(VLOOKUP(A148,'r'!$A$4:'r'!$B$5080,2,FALSE)),"")</f>
        <v>0</v>
      </c>
      <c r="M148" s="167" t="str">
        <f>VLOOKUP(A148,'r'!$A$4:'r'!$G$5080,7,FALSE)</f>
        <v>leytonstone high street</v>
      </c>
      <c r="N148" s="162">
        <f ca="1">SUMIF(w!$V$3:$V$113,$M148,w!W$3:W$113)</f>
        <v>2</v>
      </c>
      <c r="O148" s="162">
        <f ca="1">SUMIF(w!$V$3:$V$113,$M148,w!X$3:X$113)</f>
        <v>2</v>
      </c>
      <c r="P148" s="162">
        <f ca="1">SUMIF(w!$V$3:$V$113,$M148,w!Y$3:Y$113)</f>
        <v>0</v>
      </c>
      <c r="Q148" s="162">
        <f>SUMIF(w!$V$3:$V$113,$M148,w!Z$3:Z$113)</f>
        <v>2</v>
      </c>
      <c r="R148" s="177" t="str">
        <f>IF(E148=1,VLOOKUP(A148,rg!$A$4:'rg'!$E$960,2,FALSE),"")</f>
        <v>HK</v>
      </c>
      <c r="S148" s="162" t="str">
        <f>IF($R148&lt;&gt;"",( VLOOKUP($R148,g!$A$2:'g'!$E$989,2,FALSE))," ")</f>
        <v>Ash Grove</v>
      </c>
      <c r="T148" s="162">
        <f>IF($R148&lt;&gt;"",( VLOOKUP($R148,g!$A$2:'g'!$E$989,3,FALSE))," ")</f>
        <v>11</v>
      </c>
      <c r="U148" s="168" t="str">
        <f>IF($R148&lt;&gt;"",( VLOOKUP($R148,g!$A$2:'g'!$E$989,4,FALSE))," ")</f>
        <v>CTP</v>
      </c>
      <c r="V148" s="162" t="str">
        <f>IF($R148&lt;&gt;"",( VLOOKUP($R148,g!$A$2:'g'!$E$989,5,FALSE))," ")</f>
        <v>CT PLUS</v>
      </c>
      <c r="W148" s="10">
        <f t="shared" si="14"/>
        <v>0</v>
      </c>
      <c r="X148" s="10">
        <f t="shared" si="15"/>
        <v>0</v>
      </c>
      <c r="Y148" s="10">
        <f t="shared" si="16"/>
        <v>0</v>
      </c>
      <c r="Z148" s="167" t="str">
        <f t="shared" si="11"/>
        <v>CTP DE5</v>
      </c>
      <c r="AA148" s="167">
        <f>VLOOKUP(A148,'r'!$A$4:'r'!$S$5080,18,FALSE)</f>
        <v>0</v>
      </c>
    </row>
    <row r="149" spans="1:27" x14ac:dyDescent="0.2">
      <c r="A149" s="169" t="s">
        <v>183</v>
      </c>
      <c r="B149" s="169" t="s">
        <v>189</v>
      </c>
      <c r="C149" s="169" t="s">
        <v>188</v>
      </c>
      <c r="D149" s="178">
        <v>9</v>
      </c>
      <c r="E149" s="176">
        <v>1</v>
      </c>
      <c r="F149" s="161">
        <v>1</v>
      </c>
      <c r="G149" s="162">
        <f t="shared" si="12"/>
        <v>0</v>
      </c>
      <c r="H149" s="162">
        <f>SUMIF('r'!$A$4:'r'!$A$529,$A149,'r'!$C$4:'r'!$C$529)</f>
        <v>2</v>
      </c>
      <c r="I149" s="162">
        <f>SUMIF('r'!$A$4:'r'!$A$529,A149,'r'!$D$4:'r'!$D$529)</f>
        <v>2</v>
      </c>
      <c r="J149" s="162">
        <f t="shared" si="13"/>
        <v>0</v>
      </c>
      <c r="L149" s="166">
        <f>IF(E149&lt;2,(VLOOKUP(A149,'r'!$A$4:'r'!$B$5080,2,FALSE)),"")</f>
        <v>0</v>
      </c>
      <c r="M149" s="167" t="str">
        <f>VLOOKUP(A149,'r'!$A$4:'r'!$G$5080,7,FALSE)</f>
        <v>archway</v>
      </c>
      <c r="N149" s="162">
        <f ca="1">SUMIF(w!$V$3:$V$113,$M149,w!W$3:W$113)</f>
        <v>2</v>
      </c>
      <c r="O149" s="162">
        <f ca="1">SUMIF(w!$V$3:$V$113,$M149,w!X$3:X$113)</f>
        <v>2</v>
      </c>
      <c r="P149" s="162">
        <f ca="1">SUMIF(w!$V$3:$V$113,$M149,w!Y$3:Y$113)</f>
        <v>0</v>
      </c>
      <c r="Q149" s="162">
        <f>SUMIF(w!$V$3:$V$113,$M149,w!Z$3:Z$113)</f>
        <v>2</v>
      </c>
      <c r="R149" s="177" t="str">
        <f>IF(E149=1,VLOOKUP(A149,rg!$A$4:'rg'!$E$960,2,FALSE),"")</f>
        <v>HK</v>
      </c>
      <c r="S149" s="162" t="str">
        <f>IF($R149&lt;&gt;"",( VLOOKUP($R149,g!$A$2:'g'!$E$989,2,FALSE))," ")</f>
        <v>Ash Grove</v>
      </c>
      <c r="T149" s="162">
        <f>IF($R149&lt;&gt;"",( VLOOKUP($R149,g!$A$2:'g'!$E$989,3,FALSE))," ")</f>
        <v>11</v>
      </c>
      <c r="U149" s="168" t="str">
        <f>IF($R149&lt;&gt;"",( VLOOKUP($R149,g!$A$2:'g'!$E$989,4,FALSE))," ")</f>
        <v>CTP</v>
      </c>
      <c r="V149" s="162" t="str">
        <f>IF($R149&lt;&gt;"",( VLOOKUP($R149,g!$A$2:'g'!$E$989,5,FALSE))," ")</f>
        <v>CT PLUS</v>
      </c>
      <c r="W149" s="10">
        <f t="shared" si="14"/>
        <v>0</v>
      </c>
      <c r="X149" s="10">
        <f t="shared" si="15"/>
        <v>0</v>
      </c>
      <c r="Y149" s="10">
        <f t="shared" si="16"/>
        <v>0</v>
      </c>
      <c r="Z149" s="167" t="str">
        <f t="shared" si="11"/>
        <v>CTP OS9</v>
      </c>
      <c r="AA149" s="167">
        <f>VLOOKUP(A149,'r'!$A$4:'r'!$S$5080,18,FALSE)</f>
        <v>0</v>
      </c>
    </row>
    <row r="150" spans="1:27" x14ac:dyDescent="0.2">
      <c r="A150" s="169" t="s">
        <v>183</v>
      </c>
      <c r="B150" s="169" t="s">
        <v>189</v>
      </c>
      <c r="C150" s="169" t="s">
        <v>188</v>
      </c>
      <c r="D150" s="178">
        <v>11</v>
      </c>
      <c r="E150" s="176">
        <v>1</v>
      </c>
      <c r="F150" s="161">
        <v>1</v>
      </c>
      <c r="G150" s="162">
        <f t="shared" si="12"/>
        <v>0</v>
      </c>
      <c r="H150" s="162">
        <f>SUMIF('r'!$A$4:'r'!$A$529,$A150,'r'!$C$4:'r'!$C$529)</f>
        <v>2</v>
      </c>
      <c r="I150" s="162">
        <f>SUMIF('r'!$A$4:'r'!$A$529,A150,'r'!$D$4:'r'!$D$529)</f>
        <v>2</v>
      </c>
      <c r="J150" s="162">
        <f t="shared" si="13"/>
        <v>0</v>
      </c>
      <c r="L150" s="166">
        <f>IF(E150&lt;2,(VLOOKUP(A150,'r'!$A$4:'r'!$B$5080,2,FALSE)),"")</f>
        <v>0</v>
      </c>
      <c r="M150" s="167" t="str">
        <f>VLOOKUP(A150,'r'!$A$4:'r'!$G$5080,7,FALSE)</f>
        <v>archway</v>
      </c>
      <c r="N150" s="162">
        <f ca="1">SUMIF(w!$V$3:$V$113,$M150,w!W$3:W$113)</f>
        <v>2</v>
      </c>
      <c r="O150" s="162">
        <f ca="1">SUMIF(w!$V$3:$V$113,$M150,w!X$3:X$113)</f>
        <v>2</v>
      </c>
      <c r="P150" s="162">
        <f ca="1">SUMIF(w!$V$3:$V$113,$M150,w!Y$3:Y$113)</f>
        <v>0</v>
      </c>
      <c r="Q150" s="162">
        <f>SUMIF(w!$V$3:$V$113,$M150,w!Z$3:Z$113)</f>
        <v>2</v>
      </c>
      <c r="R150" s="177" t="str">
        <f>IF(E150=1,VLOOKUP(A150,rg!$A$4:'rg'!$E$960,2,FALSE),"")</f>
        <v>HK</v>
      </c>
      <c r="S150" s="162" t="str">
        <f>IF($R150&lt;&gt;"",( VLOOKUP($R150,g!$A$2:'g'!$E$989,2,FALSE))," ")</f>
        <v>Ash Grove</v>
      </c>
      <c r="T150" s="162">
        <f>IF($R150&lt;&gt;"",( VLOOKUP($R150,g!$A$2:'g'!$E$989,3,FALSE))," ")</f>
        <v>11</v>
      </c>
      <c r="U150" s="168" t="str">
        <f>IF($R150&lt;&gt;"",( VLOOKUP($R150,g!$A$2:'g'!$E$989,4,FALSE))," ")</f>
        <v>CTP</v>
      </c>
      <c r="V150" s="162" t="str">
        <f>IF($R150&lt;&gt;"",( VLOOKUP($R150,g!$A$2:'g'!$E$989,5,FALSE))," ")</f>
        <v>CT PLUS</v>
      </c>
      <c r="W150" s="10">
        <f t="shared" si="14"/>
        <v>0</v>
      </c>
      <c r="X150" s="10">
        <f t="shared" si="15"/>
        <v>0</v>
      </c>
      <c r="Y150" s="10">
        <f t="shared" si="16"/>
        <v>0</v>
      </c>
      <c r="Z150" s="167" t="str">
        <f t="shared" si="11"/>
        <v>CTP OS11</v>
      </c>
      <c r="AA150" s="167">
        <f>VLOOKUP(A150,'r'!$A$4:'r'!$S$5080,18,FALSE)</f>
        <v>0</v>
      </c>
    </row>
    <row r="151" spans="1:27" x14ac:dyDescent="0.2">
      <c r="A151" s="186" t="s">
        <v>343</v>
      </c>
      <c r="B151" s="169" t="s">
        <v>189</v>
      </c>
      <c r="D151" s="178" t="s">
        <v>158</v>
      </c>
      <c r="E151" s="176"/>
      <c r="F151" s="161">
        <v>14</v>
      </c>
      <c r="G151" s="162">
        <f t="shared" ref="G151" si="17">IF(I151=0,999,0)</f>
        <v>0</v>
      </c>
      <c r="H151" s="162">
        <f>SUMIF('r'!$A$4:'r'!$A$529,$A151,'r'!$C$4:'r'!$C$529)</f>
        <v>0</v>
      </c>
      <c r="I151" s="162">
        <f>SUMIF('r'!$A$4:'r'!$A$529,A151,'r'!$D$4:'r'!$D$529)</f>
        <v>14</v>
      </c>
      <c r="J151" s="162">
        <f t="shared" ref="J151" si="18">I151-H151</f>
        <v>14</v>
      </c>
      <c r="L151" s="166">
        <f>IF(E151&lt;2,(VLOOKUP(A151,'r'!$A$4:'r'!$B$5080,2,FALSE)),"")</f>
        <v>43358</v>
      </c>
      <c r="M151" s="167" t="str">
        <f>VLOOKUP(A151,'r'!$A$4:'r'!$G$5080,7,FALSE)</f>
        <v>next year</v>
      </c>
      <c r="N151" s="162">
        <f ca="1">SUMIF(w!$V$3:$V$113,$M151,w!W$3:W$113)</f>
        <v>0</v>
      </c>
      <c r="O151" s="162">
        <f ca="1">SUMIF(w!$V$3:$V$113,$M151,w!X$3:X$113)</f>
        <v>506</v>
      </c>
      <c r="P151" s="162">
        <f ca="1">SUMIF(w!$V$3:$V$113,$M151,w!Y$3:Y$113)</f>
        <v>506</v>
      </c>
      <c r="Q151" s="162">
        <f>SUMIF(w!$V$3:$V$113,$M151,w!Z$3:Z$113)</f>
        <v>0</v>
      </c>
      <c r="R151" s="177" t="str">
        <f>IF(E151=1,VLOOKUP(A151,rg!$A$4:'rg'!$E$960,2,FALSE),"")</f>
        <v/>
      </c>
      <c r="S151" s="162" t="str">
        <f>IF($R151&lt;&gt;"",( VLOOKUP($R151,g!$A$2:'g'!$E$989,2,FALSE))," ")</f>
        <v xml:space="preserve"> </v>
      </c>
      <c r="T151" s="162" t="str">
        <f>IF($R151&lt;&gt;"",( VLOOKUP($R151,g!$A$2:'g'!$E$989,3,FALSE))," ")</f>
        <v xml:space="preserve"> </v>
      </c>
      <c r="U151" s="168" t="str">
        <f>IF($R151&lt;&gt;"",( VLOOKUP($R151,g!$A$2:'g'!$E$989,4,FALSE))," ")</f>
        <v xml:space="preserve"> </v>
      </c>
      <c r="V151" s="162" t="str">
        <f>IF($R151&lt;&gt;"",( VLOOKUP($R151,g!$A$2:'g'!$E$989,5,FALSE))," ")</f>
        <v xml:space="preserve"> </v>
      </c>
      <c r="W151" s="10">
        <f t="shared" ref="W151" si="19">IF(E151=1,IF(R151="",1,0),0)</f>
        <v>0</v>
      </c>
      <c r="X151" s="10">
        <f t="shared" ref="X151" si="20">IF(E151="",IF(R151="",0,1),0)</f>
        <v>0</v>
      </c>
      <c r="Y151" s="10">
        <f t="shared" ref="Y151" si="21">IF(U151&gt;" ",IF(B151&lt;&gt;U151,1,0),0)</f>
        <v>0</v>
      </c>
      <c r="Z151" s="167" t="str">
        <f t="shared" ref="Z151" si="22">B151&amp;" "&amp;C151&amp;D151</f>
        <v>CTP SD</v>
      </c>
      <c r="AA151" s="167">
        <f>VLOOKUP(A151,'r'!$A$4:'r'!$S$5080,18,FALSE)</f>
        <v>0</v>
      </c>
    </row>
    <row r="152" spans="1:27" x14ac:dyDescent="0.2">
      <c r="A152" s="169" t="s">
        <v>184</v>
      </c>
      <c r="B152" s="169" t="s">
        <v>189</v>
      </c>
      <c r="D152" s="169">
        <v>1266</v>
      </c>
      <c r="E152" s="176">
        <v>1</v>
      </c>
      <c r="F152" s="161">
        <v>1</v>
      </c>
      <c r="G152" s="162">
        <f t="shared" si="12"/>
        <v>0</v>
      </c>
      <c r="H152" s="162">
        <f>SUMIF('r'!$A$4:'r'!$A$529,$A152,'r'!$C$4:'r'!$C$529)</f>
        <v>2</v>
      </c>
      <c r="I152" s="162">
        <f>SUMIF('r'!$A$4:'r'!$A$529,A152,'r'!$D$4:'r'!$D$529)</f>
        <v>2</v>
      </c>
      <c r="J152" s="162">
        <f t="shared" si="13"/>
        <v>0</v>
      </c>
      <c r="L152" s="166">
        <f>IF(E152&lt;2,(VLOOKUP(A152,'r'!$A$4:'r'!$B$5080,2,FALSE)),"")</f>
        <v>0</v>
      </c>
      <c r="M152" s="167" t="str">
        <f>VLOOKUP(A152,'r'!$A$4:'r'!$G$5080,7,FALSE)</f>
        <v>leytonstone high street</v>
      </c>
      <c r="N152" s="162">
        <f ca="1">SUMIF(w!$V$3:$V$113,$M152,w!W$3:W$113)</f>
        <v>2</v>
      </c>
      <c r="O152" s="162">
        <f ca="1">SUMIF(w!$V$3:$V$113,$M152,w!X$3:X$113)</f>
        <v>2</v>
      </c>
      <c r="P152" s="162">
        <f ca="1">SUMIF(w!$V$3:$V$113,$M152,w!Y$3:Y$113)</f>
        <v>0</v>
      </c>
      <c r="Q152" s="162">
        <f>SUMIF(w!$V$3:$V$113,$M152,w!Z$3:Z$113)</f>
        <v>2</v>
      </c>
      <c r="R152" s="177" t="str">
        <f>IF(E152=1,VLOOKUP(A152,rg!$A$4:'rg'!$E$960,2,FALSE),"")</f>
        <v>HK</v>
      </c>
      <c r="S152" s="162" t="str">
        <f>IF($R152&lt;&gt;"",( VLOOKUP($R152,g!$A$2:'g'!$E$989,2,FALSE))," ")</f>
        <v>Ash Grove</v>
      </c>
      <c r="T152" s="162">
        <f>IF($R152&lt;&gt;"",( VLOOKUP($R152,g!$A$2:'g'!$E$989,3,FALSE))," ")</f>
        <v>11</v>
      </c>
      <c r="U152" s="168" t="str">
        <f>IF($R152&lt;&gt;"",( VLOOKUP($R152,g!$A$2:'g'!$E$989,4,FALSE))," ")</f>
        <v>CTP</v>
      </c>
      <c r="V152" s="162" t="str">
        <f>IF($R152&lt;&gt;"",( VLOOKUP($R152,g!$A$2:'g'!$E$989,5,FALSE))," ")</f>
        <v>CT PLUS</v>
      </c>
      <c r="W152" s="10">
        <f t="shared" si="14"/>
        <v>0</v>
      </c>
      <c r="X152" s="10">
        <f t="shared" si="15"/>
        <v>0</v>
      </c>
      <c r="Y152" s="10">
        <f t="shared" si="16"/>
        <v>0</v>
      </c>
      <c r="Z152" s="167" t="str">
        <f t="shared" ref="Z152:Z201" si="23">B152&amp;" "&amp;C152&amp;D152</f>
        <v>CTP 1266</v>
      </c>
      <c r="AA152" s="167">
        <f>VLOOKUP(A152,'r'!$A$4:'r'!$S$5080,18,FALSE)</f>
        <v>0</v>
      </c>
    </row>
    <row r="153" spans="1:27" x14ac:dyDescent="0.2">
      <c r="A153" s="169" t="s">
        <v>638</v>
      </c>
      <c r="B153" s="169" t="s">
        <v>189</v>
      </c>
      <c r="C153" s="179"/>
      <c r="D153" s="178">
        <v>2522</v>
      </c>
      <c r="E153" s="176">
        <v>1</v>
      </c>
      <c r="F153" s="161">
        <v>1</v>
      </c>
      <c r="G153" s="162">
        <f t="shared" si="12"/>
        <v>0</v>
      </c>
      <c r="H153" s="162">
        <f>SUMIF('r'!$A$4:'r'!$A$529,$A153,'r'!$C$4:'r'!$C$529)</f>
        <v>6</v>
      </c>
      <c r="I153" s="162">
        <f>SUMIF('r'!$A$4:'r'!$A$529,A153,'r'!$D$4:'r'!$D$529)</f>
        <v>6</v>
      </c>
      <c r="J153" s="162">
        <f t="shared" si="13"/>
        <v>0</v>
      </c>
      <c r="K153" s="165" t="s">
        <v>564</v>
      </c>
      <c r="L153" s="166">
        <f>IF(E153&lt;2,(VLOOKUP(A153,'r'!$A$4:'r'!$B$5080,2,FALSE)),"")</f>
        <v>0</v>
      </c>
      <c r="M153" s="167" t="str">
        <f>VLOOKUP(A153,'r'!$A$4:'r'!$G$5080,7,FALSE)</f>
        <v>elephant</v>
      </c>
      <c r="N153" s="162">
        <f ca="1">SUMIF(w!$V$3:$V$113,$M153,w!W$3:W$113)</f>
        <v>70</v>
      </c>
      <c r="O153" s="162">
        <f ca="1">SUMIF(w!$V$3:$V$113,$M153,w!X$3:X$113)</f>
        <v>111</v>
      </c>
      <c r="P153" s="162">
        <f ca="1">SUMIF(w!$V$3:$V$113,$M153,w!Y$3:Y$113)</f>
        <v>41</v>
      </c>
      <c r="Q153" s="162">
        <f>SUMIF(w!$V$3:$V$113,$M153,w!Z$3:Z$113)</f>
        <v>70</v>
      </c>
      <c r="R153" s="177" t="str">
        <f>IF(E153=1,VLOOKUP(A153,rg!$A$4:'rg'!$E$960,2,FALSE),"")</f>
        <v>HK</v>
      </c>
      <c r="S153" s="162" t="str">
        <f>IF($R153&lt;&gt;"",( VLOOKUP($R153,g!$A$2:'g'!$E$989,2,FALSE))," ")</f>
        <v>Ash Grove</v>
      </c>
      <c r="T153" s="162">
        <f>IF($R153&lt;&gt;"",( VLOOKUP($R153,g!$A$2:'g'!$E$989,3,FALSE))," ")</f>
        <v>11</v>
      </c>
      <c r="U153" s="168" t="str">
        <f>IF($R153&lt;&gt;"",( VLOOKUP($R153,g!$A$2:'g'!$E$989,4,FALSE))," ")</f>
        <v>CTP</v>
      </c>
      <c r="V153" s="162" t="str">
        <f>IF($R153&lt;&gt;"",( VLOOKUP($R153,g!$A$2:'g'!$E$989,5,FALSE))," ")</f>
        <v>CT PLUS</v>
      </c>
      <c r="W153" s="10">
        <f t="shared" si="14"/>
        <v>0</v>
      </c>
      <c r="X153" s="10">
        <f t="shared" si="15"/>
        <v>0</v>
      </c>
      <c r="Y153" s="10">
        <f t="shared" si="16"/>
        <v>0</v>
      </c>
      <c r="Z153" s="167" t="str">
        <f t="shared" si="23"/>
        <v>CTP 2522</v>
      </c>
      <c r="AA153" s="167">
        <f>VLOOKUP(A153,'r'!$A$4:'r'!$S$5080,18,FALSE)</f>
        <v>0</v>
      </c>
    </row>
    <row r="154" spans="1:27" x14ac:dyDescent="0.2">
      <c r="A154" s="169" t="s">
        <v>638</v>
      </c>
      <c r="B154" s="169" t="s">
        <v>189</v>
      </c>
      <c r="C154" s="179"/>
      <c r="D154" s="178">
        <v>2523</v>
      </c>
      <c r="E154" s="176">
        <v>1</v>
      </c>
      <c r="F154" s="161">
        <v>1</v>
      </c>
      <c r="G154" s="162">
        <f t="shared" si="12"/>
        <v>0</v>
      </c>
      <c r="H154" s="162">
        <f>SUMIF('r'!$A$4:'r'!$A$529,$A154,'r'!$C$4:'r'!$C$529)</f>
        <v>6</v>
      </c>
      <c r="I154" s="162">
        <f>SUMIF('r'!$A$4:'r'!$A$529,A154,'r'!$D$4:'r'!$D$529)</f>
        <v>6</v>
      </c>
      <c r="J154" s="162">
        <f t="shared" si="13"/>
        <v>0</v>
      </c>
      <c r="K154" s="165" t="s">
        <v>564</v>
      </c>
      <c r="L154" s="166">
        <f>IF(E154&lt;2,(VLOOKUP(A154,'r'!$A$4:'r'!$B$5080,2,FALSE)),"")</f>
        <v>0</v>
      </c>
      <c r="M154" s="167" t="str">
        <f>VLOOKUP(A154,'r'!$A$4:'r'!$G$5080,7,FALSE)</f>
        <v>elephant</v>
      </c>
      <c r="N154" s="162">
        <f ca="1">SUMIF(w!$V$3:$V$113,$M154,w!W$3:W$113)</f>
        <v>70</v>
      </c>
      <c r="O154" s="162">
        <f ca="1">SUMIF(w!$V$3:$V$113,$M154,w!X$3:X$113)</f>
        <v>111</v>
      </c>
      <c r="P154" s="162">
        <f ca="1">SUMIF(w!$V$3:$V$113,$M154,w!Y$3:Y$113)</f>
        <v>41</v>
      </c>
      <c r="Q154" s="162">
        <f>SUMIF(w!$V$3:$V$113,$M154,w!Z$3:Z$113)</f>
        <v>70</v>
      </c>
      <c r="R154" s="177" t="str">
        <f>IF(E154=1,VLOOKUP(A154,rg!$A$4:'rg'!$E$960,2,FALSE),"")</f>
        <v>HK</v>
      </c>
      <c r="S154" s="162" t="str">
        <f>IF($R154&lt;&gt;"",( VLOOKUP($R154,g!$A$2:'g'!$E$989,2,FALSE))," ")</f>
        <v>Ash Grove</v>
      </c>
      <c r="T154" s="162">
        <f>IF($R154&lt;&gt;"",( VLOOKUP($R154,g!$A$2:'g'!$E$989,3,FALSE))," ")</f>
        <v>11</v>
      </c>
      <c r="U154" s="168" t="str">
        <f>IF($R154&lt;&gt;"",( VLOOKUP($R154,g!$A$2:'g'!$E$989,4,FALSE))," ")</f>
        <v>CTP</v>
      </c>
      <c r="V154" s="162" t="str">
        <f>IF($R154&lt;&gt;"",( VLOOKUP($R154,g!$A$2:'g'!$E$989,5,FALSE))," ")</f>
        <v>CT PLUS</v>
      </c>
      <c r="W154" s="10">
        <f t="shared" si="14"/>
        <v>0</v>
      </c>
      <c r="X154" s="10">
        <f t="shared" si="15"/>
        <v>0</v>
      </c>
      <c r="Y154" s="10">
        <f t="shared" si="16"/>
        <v>0</v>
      </c>
      <c r="Z154" s="167" t="str">
        <f t="shared" si="23"/>
        <v>CTP 2523</v>
      </c>
      <c r="AA154" s="167">
        <f>VLOOKUP(A154,'r'!$A$4:'r'!$S$5080,18,FALSE)</f>
        <v>0</v>
      </c>
    </row>
    <row r="155" spans="1:27" x14ac:dyDescent="0.2">
      <c r="A155" s="169" t="s">
        <v>59</v>
      </c>
      <c r="B155" s="169" t="s">
        <v>189</v>
      </c>
      <c r="C155" s="179"/>
      <c r="D155" s="178">
        <v>2524</v>
      </c>
      <c r="E155" s="176">
        <v>1</v>
      </c>
      <c r="F155" s="161">
        <v>1</v>
      </c>
      <c r="G155" s="162">
        <f t="shared" si="12"/>
        <v>0</v>
      </c>
      <c r="H155" s="162">
        <f>SUMIF('r'!$A$4:'r'!$A$529,$A155,'r'!$C$4:'r'!$C$529)</f>
        <v>1</v>
      </c>
      <c r="I155" s="162">
        <f>SUMIF('r'!$A$4:'r'!$A$529,A155,'r'!$D$4:'r'!$D$529)</f>
        <v>1</v>
      </c>
      <c r="J155" s="162">
        <f t="shared" si="13"/>
        <v>0</v>
      </c>
      <c r="K155" s="165" t="s">
        <v>564</v>
      </c>
      <c r="L155" s="166">
        <f>IF(E155&lt;2,(VLOOKUP(A155,'r'!$A$4:'r'!$B$5080,2,FALSE)),"")</f>
        <v>0</v>
      </c>
      <c r="M155" s="167" t="str">
        <f>VLOOKUP(A155,'r'!$A$4:'r'!$G$5080,7,FALSE)</f>
        <v>bank</v>
      </c>
      <c r="N155" s="162">
        <f ca="1">SUMIF(w!$V$3:$V$113,$M155,w!W$3:W$113)</f>
        <v>5</v>
      </c>
      <c r="O155" s="162">
        <f ca="1">SUMIF(w!$V$3:$V$113,$M155,w!X$3:X$113)</f>
        <v>7</v>
      </c>
      <c r="P155" s="162">
        <f ca="1">SUMIF(w!$V$3:$V$113,$M155,w!Y$3:Y$113)</f>
        <v>2</v>
      </c>
      <c r="Q155" s="162">
        <f>SUMIF(w!$V$3:$V$113,$M155,w!Z$3:Z$113)</f>
        <v>5</v>
      </c>
      <c r="R155" s="177" t="str">
        <f>IF(E155=1,VLOOKUP(A155,rg!$A$4:'rg'!$E$960,2,FALSE),"")</f>
        <v>HK</v>
      </c>
      <c r="S155" s="162" t="str">
        <f>IF($R155&lt;&gt;"",( VLOOKUP($R155,g!$A$2:'g'!$E$989,2,FALSE))," ")</f>
        <v>Ash Grove</v>
      </c>
      <c r="T155" s="162">
        <f>IF($R155&lt;&gt;"",( VLOOKUP($R155,g!$A$2:'g'!$E$989,3,FALSE))," ")</f>
        <v>11</v>
      </c>
      <c r="U155" s="168" t="str">
        <f>IF($R155&lt;&gt;"",( VLOOKUP($R155,g!$A$2:'g'!$E$989,4,FALSE))," ")</f>
        <v>CTP</v>
      </c>
      <c r="V155" s="162" t="str">
        <f>IF($R155&lt;&gt;"",( VLOOKUP($R155,g!$A$2:'g'!$E$989,5,FALSE))," ")</f>
        <v>CT PLUS</v>
      </c>
      <c r="W155" s="10">
        <f t="shared" si="14"/>
        <v>0</v>
      </c>
      <c r="X155" s="10">
        <f t="shared" si="15"/>
        <v>0</v>
      </c>
      <c r="Y155" s="10">
        <f t="shared" si="16"/>
        <v>0</v>
      </c>
      <c r="Z155" s="167" t="str">
        <f t="shared" si="23"/>
        <v>CTP 2524</v>
      </c>
      <c r="AA155" s="167">
        <f>VLOOKUP(A155,'r'!$A$4:'r'!$S$5080,18,FALSE)</f>
        <v>0</v>
      </c>
    </row>
    <row r="156" spans="1:27" x14ac:dyDescent="0.2">
      <c r="A156" s="169" t="s">
        <v>638</v>
      </c>
      <c r="B156" s="169" t="s">
        <v>189</v>
      </c>
      <c r="C156" s="179"/>
      <c r="D156" s="178">
        <v>2525</v>
      </c>
      <c r="E156" s="176">
        <v>1</v>
      </c>
      <c r="F156" s="161">
        <v>1</v>
      </c>
      <c r="G156" s="162">
        <f t="shared" si="12"/>
        <v>0</v>
      </c>
      <c r="H156" s="162">
        <f>SUMIF('r'!$A$4:'r'!$A$529,$A156,'r'!$C$4:'r'!$C$529)</f>
        <v>6</v>
      </c>
      <c r="I156" s="162">
        <f>SUMIF('r'!$A$4:'r'!$A$529,A156,'r'!$D$4:'r'!$D$529)</f>
        <v>6</v>
      </c>
      <c r="J156" s="162">
        <f t="shared" si="13"/>
        <v>0</v>
      </c>
      <c r="K156" s="165" t="s">
        <v>564</v>
      </c>
      <c r="L156" s="166">
        <f>IF(E156&lt;2,(VLOOKUP(A156,'r'!$A$4:'r'!$B$5080,2,FALSE)),"")</f>
        <v>0</v>
      </c>
      <c r="M156" s="167" t="str">
        <f>VLOOKUP(A156,'r'!$A$4:'r'!$G$5080,7,FALSE)</f>
        <v>elephant</v>
      </c>
      <c r="N156" s="162">
        <f ca="1">SUMIF(w!$V$3:$V$113,$M156,w!W$3:W$113)</f>
        <v>70</v>
      </c>
      <c r="O156" s="162">
        <f ca="1">SUMIF(w!$V$3:$V$113,$M156,w!X$3:X$113)</f>
        <v>111</v>
      </c>
      <c r="P156" s="162">
        <f ca="1">SUMIF(w!$V$3:$V$113,$M156,w!Y$3:Y$113)</f>
        <v>41</v>
      </c>
      <c r="Q156" s="162">
        <f>SUMIF(w!$V$3:$V$113,$M156,w!Z$3:Z$113)</f>
        <v>70</v>
      </c>
      <c r="R156" s="177" t="str">
        <f>IF(E156=1,VLOOKUP(A156,rg!$A$4:'rg'!$E$960,2,FALSE),"")</f>
        <v>HK</v>
      </c>
      <c r="S156" s="162" t="str">
        <f>IF($R156&lt;&gt;"",( VLOOKUP($R156,g!$A$2:'g'!$E$989,2,FALSE))," ")</f>
        <v>Ash Grove</v>
      </c>
      <c r="T156" s="162">
        <f>IF($R156&lt;&gt;"",( VLOOKUP($R156,g!$A$2:'g'!$E$989,3,FALSE))," ")</f>
        <v>11</v>
      </c>
      <c r="U156" s="168" t="str">
        <f>IF($R156&lt;&gt;"",( VLOOKUP($R156,g!$A$2:'g'!$E$989,4,FALSE))," ")</f>
        <v>CTP</v>
      </c>
      <c r="V156" s="162" t="str">
        <f>IF($R156&lt;&gt;"",( VLOOKUP($R156,g!$A$2:'g'!$E$989,5,FALSE))," ")</f>
        <v>CT PLUS</v>
      </c>
      <c r="W156" s="10">
        <f t="shared" si="14"/>
        <v>0</v>
      </c>
      <c r="X156" s="10">
        <f t="shared" si="15"/>
        <v>0</v>
      </c>
      <c r="Y156" s="10">
        <f t="shared" si="16"/>
        <v>0</v>
      </c>
      <c r="Z156" s="167" t="str">
        <f t="shared" si="23"/>
        <v>CTP 2525</v>
      </c>
      <c r="AA156" s="167">
        <f>VLOOKUP(A156,'r'!$A$4:'r'!$S$5080,18,FALSE)</f>
        <v>0</v>
      </c>
    </row>
    <row r="157" spans="1:27" x14ac:dyDescent="0.2">
      <c r="A157" s="169" t="s">
        <v>638</v>
      </c>
      <c r="B157" s="169" t="s">
        <v>189</v>
      </c>
      <c r="C157" s="179"/>
      <c r="D157" s="178">
        <v>2527</v>
      </c>
      <c r="E157" s="176">
        <v>1</v>
      </c>
      <c r="F157" s="161">
        <v>1</v>
      </c>
      <c r="G157" s="162">
        <f t="shared" si="12"/>
        <v>0</v>
      </c>
      <c r="H157" s="162">
        <f>SUMIF('r'!$A$4:'r'!$A$529,$A157,'r'!$C$4:'r'!$C$529)</f>
        <v>6</v>
      </c>
      <c r="I157" s="162">
        <f>SUMIF('r'!$A$4:'r'!$A$529,A157,'r'!$D$4:'r'!$D$529)</f>
        <v>6</v>
      </c>
      <c r="J157" s="162">
        <f t="shared" si="13"/>
        <v>0</v>
      </c>
      <c r="K157" s="165" t="s">
        <v>564</v>
      </c>
      <c r="L157" s="166">
        <f>IF(E157&lt;2,(VLOOKUP(A157,'r'!$A$4:'r'!$B$5080,2,FALSE)),"")</f>
        <v>0</v>
      </c>
      <c r="M157" s="167" t="str">
        <f>VLOOKUP(A157,'r'!$A$4:'r'!$G$5080,7,FALSE)</f>
        <v>elephant</v>
      </c>
      <c r="N157" s="162">
        <f ca="1">SUMIF(w!$V$3:$V$113,$M157,w!W$3:W$113)</f>
        <v>70</v>
      </c>
      <c r="O157" s="162">
        <f ca="1">SUMIF(w!$V$3:$V$113,$M157,w!X$3:X$113)</f>
        <v>111</v>
      </c>
      <c r="P157" s="162">
        <f ca="1">SUMIF(w!$V$3:$V$113,$M157,w!Y$3:Y$113)</f>
        <v>41</v>
      </c>
      <c r="Q157" s="162">
        <f>SUMIF(w!$V$3:$V$113,$M157,w!Z$3:Z$113)</f>
        <v>70</v>
      </c>
      <c r="R157" s="177" t="str">
        <f>IF(E157=1,VLOOKUP(A157,rg!$A$4:'rg'!$E$960,2,FALSE),"")</f>
        <v>HK</v>
      </c>
      <c r="S157" s="162" t="str">
        <f>IF($R157&lt;&gt;"",( VLOOKUP($R157,g!$A$2:'g'!$E$989,2,FALSE))," ")</f>
        <v>Ash Grove</v>
      </c>
      <c r="T157" s="162">
        <f>IF($R157&lt;&gt;"",( VLOOKUP($R157,g!$A$2:'g'!$E$989,3,FALSE))," ")</f>
        <v>11</v>
      </c>
      <c r="U157" s="168" t="str">
        <f>IF($R157&lt;&gt;"",( VLOOKUP($R157,g!$A$2:'g'!$E$989,4,FALSE))," ")</f>
        <v>CTP</v>
      </c>
      <c r="V157" s="162" t="str">
        <f>IF($R157&lt;&gt;"",( VLOOKUP($R157,g!$A$2:'g'!$E$989,5,FALSE))," ")</f>
        <v>CT PLUS</v>
      </c>
      <c r="W157" s="10">
        <f t="shared" si="14"/>
        <v>0</v>
      </c>
      <c r="X157" s="10">
        <f t="shared" si="15"/>
        <v>0</v>
      </c>
      <c r="Y157" s="10">
        <f t="shared" si="16"/>
        <v>0</v>
      </c>
      <c r="Z157" s="167" t="str">
        <f t="shared" si="23"/>
        <v>CTP 2527</v>
      </c>
      <c r="AA157" s="167">
        <f>VLOOKUP(A157,'r'!$A$4:'r'!$S$5080,18,FALSE)</f>
        <v>0</v>
      </c>
    </row>
    <row r="158" spans="1:27" x14ac:dyDescent="0.2">
      <c r="A158" s="169" t="s">
        <v>638</v>
      </c>
      <c r="B158" s="169" t="s">
        <v>189</v>
      </c>
      <c r="C158" s="179"/>
      <c r="D158" s="178">
        <v>2533</v>
      </c>
      <c r="E158" s="176">
        <v>1</v>
      </c>
      <c r="F158" s="161">
        <v>1</v>
      </c>
      <c r="G158" s="162">
        <f t="shared" si="12"/>
        <v>0</v>
      </c>
      <c r="H158" s="162">
        <f>SUMIF('r'!$A$4:'r'!$A$529,$A158,'r'!$C$4:'r'!$C$529)</f>
        <v>6</v>
      </c>
      <c r="I158" s="162">
        <f>SUMIF('r'!$A$4:'r'!$A$529,A158,'r'!$D$4:'r'!$D$529)</f>
        <v>6</v>
      </c>
      <c r="J158" s="162">
        <f t="shared" si="13"/>
        <v>0</v>
      </c>
      <c r="K158" s="165" t="s">
        <v>564</v>
      </c>
      <c r="L158" s="166">
        <f>IF(E158&lt;2,(VLOOKUP(A158,'r'!$A$4:'r'!$B$5080,2,FALSE)),"")</f>
        <v>0</v>
      </c>
      <c r="M158" s="167" t="str">
        <f>VLOOKUP(A158,'r'!$A$4:'r'!$G$5080,7,FALSE)</f>
        <v>elephant</v>
      </c>
      <c r="N158" s="162">
        <f ca="1">SUMIF(w!$V$3:$V$113,$M158,w!W$3:W$113)</f>
        <v>70</v>
      </c>
      <c r="O158" s="162">
        <f ca="1">SUMIF(w!$V$3:$V$113,$M158,w!X$3:X$113)</f>
        <v>111</v>
      </c>
      <c r="P158" s="162">
        <f ca="1">SUMIF(w!$V$3:$V$113,$M158,w!Y$3:Y$113)</f>
        <v>41</v>
      </c>
      <c r="Q158" s="162">
        <f>SUMIF(w!$V$3:$V$113,$M158,w!Z$3:Z$113)</f>
        <v>70</v>
      </c>
      <c r="R158" s="177" t="str">
        <f>IF(E158=1,VLOOKUP(A158,rg!$A$4:'rg'!$E$960,2,FALSE),"")</f>
        <v>HK</v>
      </c>
      <c r="S158" s="162" t="str">
        <f>IF($R158&lt;&gt;"",( VLOOKUP($R158,g!$A$2:'g'!$E$989,2,FALSE))," ")</f>
        <v>Ash Grove</v>
      </c>
      <c r="T158" s="162">
        <f>IF($R158&lt;&gt;"",( VLOOKUP($R158,g!$A$2:'g'!$E$989,3,FALSE))," ")</f>
        <v>11</v>
      </c>
      <c r="U158" s="168" t="str">
        <f>IF($R158&lt;&gt;"",( VLOOKUP($R158,g!$A$2:'g'!$E$989,4,FALSE))," ")</f>
        <v>CTP</v>
      </c>
      <c r="V158" s="162" t="str">
        <f>IF($R158&lt;&gt;"",( VLOOKUP($R158,g!$A$2:'g'!$E$989,5,FALSE))," ")</f>
        <v>CT PLUS</v>
      </c>
      <c r="W158" s="10">
        <f t="shared" si="14"/>
        <v>0</v>
      </c>
      <c r="X158" s="10">
        <f t="shared" si="15"/>
        <v>0</v>
      </c>
      <c r="Y158" s="10">
        <f t="shared" si="16"/>
        <v>0</v>
      </c>
      <c r="Z158" s="167" t="str">
        <f t="shared" si="23"/>
        <v>CTP 2533</v>
      </c>
      <c r="AA158" s="167">
        <f>VLOOKUP(A158,'r'!$A$4:'r'!$S$5080,18,FALSE)</f>
        <v>0</v>
      </c>
    </row>
    <row r="159" spans="1:27" x14ac:dyDescent="0.2">
      <c r="A159" s="169" t="s">
        <v>638</v>
      </c>
      <c r="B159" s="169" t="s">
        <v>189</v>
      </c>
      <c r="C159" s="179"/>
      <c r="D159" s="178">
        <v>2536</v>
      </c>
      <c r="E159" s="176">
        <v>1</v>
      </c>
      <c r="F159" s="161">
        <v>1</v>
      </c>
      <c r="G159" s="162">
        <f t="shared" si="12"/>
        <v>0</v>
      </c>
      <c r="H159" s="162">
        <f>SUMIF('r'!$A$4:'r'!$A$529,$A159,'r'!$C$4:'r'!$C$529)</f>
        <v>6</v>
      </c>
      <c r="I159" s="162">
        <f>SUMIF('r'!$A$4:'r'!$A$529,A159,'r'!$D$4:'r'!$D$529)</f>
        <v>6</v>
      </c>
      <c r="J159" s="162">
        <f t="shared" si="13"/>
        <v>0</v>
      </c>
      <c r="K159" s="165" t="s">
        <v>564</v>
      </c>
      <c r="L159" s="166">
        <f>IF(E159&lt;2,(VLOOKUP(A159,'r'!$A$4:'r'!$B$5080,2,FALSE)),"")</f>
        <v>0</v>
      </c>
      <c r="M159" s="167" t="str">
        <f>VLOOKUP(A159,'r'!$A$4:'r'!$G$5080,7,FALSE)</f>
        <v>elephant</v>
      </c>
      <c r="N159" s="162">
        <f ca="1">SUMIF(w!$V$3:$V$113,$M159,w!W$3:W$113)</f>
        <v>70</v>
      </c>
      <c r="O159" s="162">
        <f ca="1">SUMIF(w!$V$3:$V$113,$M159,w!X$3:X$113)</f>
        <v>111</v>
      </c>
      <c r="P159" s="162">
        <f ca="1">SUMIF(w!$V$3:$V$113,$M159,w!Y$3:Y$113)</f>
        <v>41</v>
      </c>
      <c r="Q159" s="162">
        <f>SUMIF(w!$V$3:$V$113,$M159,w!Z$3:Z$113)</f>
        <v>70</v>
      </c>
      <c r="R159" s="177" t="str">
        <f>IF(E159=1,VLOOKUP(A159,rg!$A$4:'rg'!$E$960,2,FALSE),"")</f>
        <v>HK</v>
      </c>
      <c r="S159" s="162" t="str">
        <f>IF($R159&lt;&gt;"",( VLOOKUP($R159,g!$A$2:'g'!$E$989,2,FALSE))," ")</f>
        <v>Ash Grove</v>
      </c>
      <c r="T159" s="162">
        <f>IF($R159&lt;&gt;"",( VLOOKUP($R159,g!$A$2:'g'!$E$989,3,FALSE))," ")</f>
        <v>11</v>
      </c>
      <c r="U159" s="168" t="str">
        <f>IF($R159&lt;&gt;"",( VLOOKUP($R159,g!$A$2:'g'!$E$989,4,FALSE))," ")</f>
        <v>CTP</v>
      </c>
      <c r="V159" s="162" t="str">
        <f>IF($R159&lt;&gt;"",( VLOOKUP($R159,g!$A$2:'g'!$E$989,5,FALSE))," ")</f>
        <v>CT PLUS</v>
      </c>
      <c r="W159" s="10">
        <f t="shared" si="14"/>
        <v>0</v>
      </c>
      <c r="X159" s="10">
        <f t="shared" si="15"/>
        <v>0</v>
      </c>
      <c r="Y159" s="10">
        <f t="shared" si="16"/>
        <v>0</v>
      </c>
      <c r="Z159" s="167" t="str">
        <f t="shared" si="23"/>
        <v>CTP 2536</v>
      </c>
      <c r="AA159" s="167">
        <f>VLOOKUP(A159,'r'!$A$4:'r'!$S$5080,18,FALSE)</f>
        <v>0</v>
      </c>
    </row>
    <row r="160" spans="1:27" x14ac:dyDescent="0.2">
      <c r="A160" s="169" t="s">
        <v>78</v>
      </c>
      <c r="B160" s="169" t="s">
        <v>43</v>
      </c>
      <c r="C160" s="169" t="s">
        <v>13</v>
      </c>
      <c r="D160" s="169" t="s">
        <v>69</v>
      </c>
      <c r="E160" s="176">
        <v>1</v>
      </c>
      <c r="F160" s="161">
        <v>1</v>
      </c>
      <c r="G160" s="162">
        <f t="shared" si="12"/>
        <v>0</v>
      </c>
      <c r="H160" s="162">
        <f>SUMIF('r'!$A$4:'r'!$A$529,$A160,'r'!$C$4:'r'!$C$529)</f>
        <v>3</v>
      </c>
      <c r="I160" s="162">
        <f>SUMIF('r'!$A$4:'r'!$A$529,A160,'r'!$D$4:'r'!$D$529)</f>
        <v>3</v>
      </c>
      <c r="J160" s="162">
        <f t="shared" si="13"/>
        <v>0</v>
      </c>
      <c r="L160" s="166">
        <f>IF(E160&lt;2,(VLOOKUP(A160,'r'!$A$4:'r'!$B$5080,2,FALSE)),"")</f>
        <v>0</v>
      </c>
      <c r="M160" s="167" t="str">
        <f>VLOOKUP(A160,'r'!$A$4:'r'!$G$5080,7,FALSE)</f>
        <v>commercial</v>
      </c>
      <c r="N160" s="162">
        <f ca="1">SUMIF(w!$V$3:$V$113,$M160,w!W$3:W$113)</f>
        <v>3</v>
      </c>
      <c r="O160" s="162">
        <f ca="1">SUMIF(w!$V$3:$V$113,$M160,w!X$3:X$113)</f>
        <v>3</v>
      </c>
      <c r="P160" s="162">
        <f ca="1">SUMIF(w!$V$3:$V$113,$M160,w!Y$3:Y$113)</f>
        <v>0</v>
      </c>
      <c r="Q160" s="162">
        <f>SUMIF(w!$V$3:$V$113,$M160,w!Z$3:Z$113)</f>
        <v>3</v>
      </c>
      <c r="R160" s="177" t="str">
        <f>IF(E160=1,VLOOKUP(A160,rg!$A$4:'rg'!$E$960,2,FALSE),"")</f>
        <v>BX</v>
      </c>
      <c r="S160" s="162" t="str">
        <f>IF($R160&lt;&gt;"",( VLOOKUP($R160,g!$A$2:'g'!$E$989,2,FALSE))," ")</f>
        <v>Bexleyheath</v>
      </c>
      <c r="T160" s="162">
        <f>IF($R160&lt;&gt;"",( VLOOKUP($R160,g!$A$2:'g'!$E$989,3,FALSE))," ")</f>
        <v>3</v>
      </c>
      <c r="U160" s="168" t="str">
        <f>IF($R160&lt;&gt;"",( VLOOKUP($R160,g!$A$2:'g'!$E$989,4,FALSE))," ")</f>
        <v>GAL</v>
      </c>
      <c r="V160" s="162" t="str">
        <f>IF($R160&lt;&gt;"",( VLOOKUP($R160,g!$A$2:'g'!$E$989,5,FALSE))," ")</f>
        <v>GO-AHEAD</v>
      </c>
      <c r="W160" s="10">
        <f t="shared" si="14"/>
        <v>0</v>
      </c>
      <c r="X160" s="10">
        <f t="shared" si="15"/>
        <v>0</v>
      </c>
      <c r="Y160" s="10">
        <f t="shared" si="16"/>
        <v>0</v>
      </c>
      <c r="Z160" s="167" t="str">
        <f t="shared" si="23"/>
        <v>GAL E282</v>
      </c>
      <c r="AA160" s="167">
        <f>VLOOKUP(A160,'r'!$A$4:'r'!$S$5080,18,FALSE)</f>
        <v>0</v>
      </c>
    </row>
    <row r="161" spans="1:27" x14ac:dyDescent="0.2">
      <c r="A161" s="169" t="s">
        <v>78</v>
      </c>
      <c r="B161" s="169" t="s">
        <v>43</v>
      </c>
      <c r="C161" s="169" t="s">
        <v>13</v>
      </c>
      <c r="D161" s="169" t="s">
        <v>559</v>
      </c>
      <c r="E161" s="176">
        <v>1</v>
      </c>
      <c r="F161" s="161">
        <v>1</v>
      </c>
      <c r="G161" s="162">
        <f t="shared" si="12"/>
        <v>0</v>
      </c>
      <c r="H161" s="162">
        <f>SUMIF('r'!$A$4:'r'!$A$529,$A161,'r'!$C$4:'r'!$C$529)</f>
        <v>3</v>
      </c>
      <c r="I161" s="162">
        <f>SUMIF('r'!$A$4:'r'!$A$529,A161,'r'!$D$4:'r'!$D$529)</f>
        <v>3</v>
      </c>
      <c r="J161" s="162">
        <f t="shared" si="13"/>
        <v>0</v>
      </c>
      <c r="L161" s="166">
        <f>IF(E161&lt;2,(VLOOKUP(A161,'r'!$A$4:'r'!$B$5080,2,FALSE)),"")</f>
        <v>0</v>
      </c>
      <c r="M161" s="167" t="str">
        <f>VLOOKUP(A161,'r'!$A$4:'r'!$G$5080,7,FALSE)</f>
        <v>commercial</v>
      </c>
      <c r="N161" s="162">
        <f ca="1">SUMIF(w!$V$3:$V$113,$M161,w!W$3:W$113)</f>
        <v>3</v>
      </c>
      <c r="O161" s="162">
        <f ca="1">SUMIF(w!$V$3:$V$113,$M161,w!X$3:X$113)</f>
        <v>3</v>
      </c>
      <c r="P161" s="162">
        <f ca="1">SUMIF(w!$V$3:$V$113,$M161,w!Y$3:Y$113)</f>
        <v>0</v>
      </c>
      <c r="Q161" s="162">
        <f>SUMIF(w!$V$3:$V$113,$M161,w!Z$3:Z$113)</f>
        <v>3</v>
      </c>
      <c r="R161" s="177" t="str">
        <f>IF(E161=1,VLOOKUP(A161,rg!$A$4:'rg'!$E$960,2,FALSE),"")</f>
        <v>BX</v>
      </c>
      <c r="S161" s="162" t="str">
        <f>IF($R161&lt;&gt;"",( VLOOKUP($R161,g!$A$2:'g'!$E$989,2,FALSE))," ")</f>
        <v>Bexleyheath</v>
      </c>
      <c r="T161" s="162">
        <f>IF($R161&lt;&gt;"",( VLOOKUP($R161,g!$A$2:'g'!$E$989,3,FALSE))," ")</f>
        <v>3</v>
      </c>
      <c r="U161" s="168" t="str">
        <f>IF($R161&lt;&gt;"",( VLOOKUP($R161,g!$A$2:'g'!$E$989,4,FALSE))," ")</f>
        <v>GAL</v>
      </c>
      <c r="V161" s="162" t="str">
        <f>IF($R161&lt;&gt;"",( VLOOKUP($R161,g!$A$2:'g'!$E$989,5,FALSE))," ")</f>
        <v>GO-AHEAD</v>
      </c>
      <c r="W161" s="10">
        <f t="shared" si="14"/>
        <v>0</v>
      </c>
      <c r="X161" s="10">
        <f t="shared" si="15"/>
        <v>0</v>
      </c>
      <c r="Y161" s="10">
        <f t="shared" si="16"/>
        <v>0</v>
      </c>
      <c r="Z161" s="167" t="str">
        <f t="shared" si="23"/>
        <v>GAL E284</v>
      </c>
      <c r="AA161" s="167">
        <f>VLOOKUP(A161,'r'!$A$4:'r'!$S$5080,18,FALSE)</f>
        <v>0</v>
      </c>
    </row>
    <row r="162" spans="1:27" x14ac:dyDescent="0.2">
      <c r="A162" s="169" t="s">
        <v>78</v>
      </c>
      <c r="B162" s="169" t="s">
        <v>43</v>
      </c>
      <c r="C162" s="169" t="s">
        <v>13</v>
      </c>
      <c r="D162" s="169" t="s">
        <v>560</v>
      </c>
      <c r="E162" s="176">
        <v>1</v>
      </c>
      <c r="F162" s="161">
        <v>1</v>
      </c>
      <c r="G162" s="162">
        <f t="shared" si="12"/>
        <v>0</v>
      </c>
      <c r="H162" s="162">
        <f>SUMIF('r'!$A$4:'r'!$A$529,$A162,'r'!$C$4:'r'!$C$529)</f>
        <v>3</v>
      </c>
      <c r="I162" s="162">
        <f>SUMIF('r'!$A$4:'r'!$A$529,A162,'r'!$D$4:'r'!$D$529)</f>
        <v>3</v>
      </c>
      <c r="J162" s="162">
        <f t="shared" si="13"/>
        <v>0</v>
      </c>
      <c r="L162" s="166">
        <f>IF(E162&lt;2,(VLOOKUP(A162,'r'!$A$4:'r'!$B$5080,2,FALSE)),"")</f>
        <v>0</v>
      </c>
      <c r="M162" s="167" t="str">
        <f>VLOOKUP(A162,'r'!$A$4:'r'!$G$5080,7,FALSE)</f>
        <v>commercial</v>
      </c>
      <c r="N162" s="162">
        <f ca="1">SUMIF(w!$V$3:$V$113,$M162,w!W$3:W$113)</f>
        <v>3</v>
      </c>
      <c r="O162" s="162">
        <f ca="1">SUMIF(w!$V$3:$V$113,$M162,w!X$3:X$113)</f>
        <v>3</v>
      </c>
      <c r="P162" s="162">
        <f ca="1">SUMIF(w!$V$3:$V$113,$M162,w!Y$3:Y$113)</f>
        <v>0</v>
      </c>
      <c r="Q162" s="162">
        <f>SUMIF(w!$V$3:$V$113,$M162,w!Z$3:Z$113)</f>
        <v>3</v>
      </c>
      <c r="R162" s="177" t="str">
        <f>IF(E162=1,VLOOKUP(A162,rg!$A$4:'rg'!$E$960,2,FALSE),"")</f>
        <v>BX</v>
      </c>
      <c r="S162" s="162" t="str">
        <f>IF($R162&lt;&gt;"",( VLOOKUP($R162,g!$A$2:'g'!$E$989,2,FALSE))," ")</f>
        <v>Bexleyheath</v>
      </c>
      <c r="T162" s="162">
        <f>IF($R162&lt;&gt;"",( VLOOKUP($R162,g!$A$2:'g'!$E$989,3,FALSE))," ")</f>
        <v>3</v>
      </c>
      <c r="U162" s="168" t="str">
        <f>IF($R162&lt;&gt;"",( VLOOKUP($R162,g!$A$2:'g'!$E$989,4,FALSE))," ")</f>
        <v>GAL</v>
      </c>
      <c r="V162" s="162" t="str">
        <f>IF($R162&lt;&gt;"",( VLOOKUP($R162,g!$A$2:'g'!$E$989,5,FALSE))," ")</f>
        <v>GO-AHEAD</v>
      </c>
      <c r="W162" s="10">
        <f t="shared" si="14"/>
        <v>0</v>
      </c>
      <c r="X162" s="10">
        <f t="shared" si="15"/>
        <v>0</v>
      </c>
      <c r="Y162" s="10">
        <f t="shared" si="16"/>
        <v>0</v>
      </c>
      <c r="Z162" s="167" t="str">
        <f t="shared" si="23"/>
        <v>GAL E285</v>
      </c>
      <c r="AA162" s="167">
        <f>VLOOKUP(A162,'r'!$A$4:'r'!$S$5080,18,FALSE)</f>
        <v>0</v>
      </c>
    </row>
    <row r="163" spans="1:27" x14ac:dyDescent="0.2">
      <c r="A163" s="169" t="s">
        <v>706</v>
      </c>
      <c r="B163" s="169" t="s">
        <v>43</v>
      </c>
      <c r="C163" s="169" t="s">
        <v>161</v>
      </c>
      <c r="D163" s="169">
        <v>121</v>
      </c>
      <c r="E163" s="176">
        <v>1</v>
      </c>
      <c r="F163" s="161">
        <v>1</v>
      </c>
      <c r="G163" s="162">
        <f t="shared" si="12"/>
        <v>0</v>
      </c>
      <c r="H163" s="162">
        <f>SUMIF('r'!$A$4:'r'!$A$529,$A163,'r'!$C$4:'r'!$C$529)</f>
        <v>2</v>
      </c>
      <c r="I163" s="162">
        <f>SUMIF('r'!$A$4:'r'!$A$529,A163,'r'!$D$4:'r'!$D$529)</f>
        <v>2</v>
      </c>
      <c r="J163" s="162">
        <f t="shared" si="13"/>
        <v>0</v>
      </c>
      <c r="K163" s="165" t="s">
        <v>535</v>
      </c>
      <c r="L163" s="166">
        <f>IF(E163&lt;2,(VLOOKUP(A163,'r'!$A$4:'r'!$B$5080,2,FALSE)),"")</f>
        <v>0</v>
      </c>
      <c r="M163" s="167" t="str">
        <f>VLOOKUP(A163,'r'!$A$4:'r'!$G$5080,7,FALSE)</f>
        <v>elephant</v>
      </c>
      <c r="N163" s="162">
        <f ca="1">SUMIF(w!$V$3:$V$113,$M163,w!W$3:W$113)</f>
        <v>70</v>
      </c>
      <c r="O163" s="162">
        <f ca="1">SUMIF(w!$V$3:$V$113,$M163,w!X$3:X$113)</f>
        <v>111</v>
      </c>
      <c r="P163" s="162">
        <f ca="1">SUMIF(w!$V$3:$V$113,$M163,w!Y$3:Y$113)</f>
        <v>41</v>
      </c>
      <c r="Q163" s="162">
        <f>SUMIF(w!$V$3:$V$113,$M163,w!Z$3:Z$113)</f>
        <v>70</v>
      </c>
      <c r="R163" s="177" t="str">
        <f>IF(E163=1,VLOOKUP(A163,rg!$A$4:'rg'!$E$960,2,FALSE),"")</f>
        <v>Q</v>
      </c>
      <c r="S163" s="162" t="str">
        <f>IF($R163&lt;&gt;"",( VLOOKUP($R163,g!$A$2:'g'!$E$989,2,FALSE))," ")</f>
        <v>Camberwell</v>
      </c>
      <c r="T163" s="162">
        <f>IF($R163&lt;&gt;"",( VLOOKUP($R163,g!$A$2:'g'!$E$989,3,FALSE))," ")</f>
        <v>20</v>
      </c>
      <c r="U163" s="168" t="str">
        <f>IF($R163&lt;&gt;"",( VLOOKUP($R163,g!$A$2:'g'!$E$989,4,FALSE))," ")</f>
        <v>GAL</v>
      </c>
      <c r="V163" s="162" t="str">
        <f>IF($R163&lt;&gt;"",( VLOOKUP($R163,g!$A$2:'g'!$E$989,5,FALSE))," ")</f>
        <v>GO-AHEAD</v>
      </c>
      <c r="W163" s="10">
        <f t="shared" si="14"/>
        <v>0</v>
      </c>
      <c r="X163" s="10">
        <f t="shared" si="15"/>
        <v>0</v>
      </c>
      <c r="Y163" s="10">
        <f t="shared" si="16"/>
        <v>0</v>
      </c>
      <c r="Z163" s="167" t="str">
        <f t="shared" si="23"/>
        <v>GAL EH121</v>
      </c>
      <c r="AA163" s="167">
        <f>VLOOKUP(A163,'r'!$A$4:'r'!$S$5080,18,FALSE)</f>
        <v>0</v>
      </c>
    </row>
    <row r="164" spans="1:27" x14ac:dyDescent="0.2">
      <c r="A164" s="169" t="s">
        <v>576</v>
      </c>
      <c r="B164" s="169" t="s">
        <v>43</v>
      </c>
      <c r="C164" s="168" t="s">
        <v>161</v>
      </c>
      <c r="D164" s="168">
        <v>132</v>
      </c>
      <c r="E164" s="176">
        <v>1</v>
      </c>
      <c r="F164" s="161">
        <v>1</v>
      </c>
      <c r="G164" s="162">
        <f t="shared" si="12"/>
        <v>0</v>
      </c>
      <c r="H164" s="162">
        <f>SUMIF('r'!$A$4:'r'!$A$529,$A164,'r'!$C$4:'r'!$C$529)</f>
        <v>5</v>
      </c>
      <c r="I164" s="162">
        <f>SUMIF('r'!$A$4:'r'!$A$529,A164,'r'!$D$4:'r'!$D$529)</f>
        <v>5</v>
      </c>
      <c r="J164" s="162">
        <f t="shared" si="13"/>
        <v>0</v>
      </c>
      <c r="K164" s="165" t="s">
        <v>731</v>
      </c>
      <c r="L164" s="166">
        <f>IF(E164&lt;2,(VLOOKUP(A164,'r'!$A$4:'r'!$B$5080,2,FALSE)),"")</f>
        <v>0</v>
      </c>
      <c r="M164" s="167" t="str">
        <f>VLOOKUP(A164,'r'!$A$4:'r'!$G$5080,7,FALSE)</f>
        <v>canning town</v>
      </c>
      <c r="N164" s="162">
        <f ca="1">SUMIF(w!$V$3:$V$113,$M164,w!W$3:W$113)</f>
        <v>8</v>
      </c>
      <c r="O164" s="162">
        <f ca="1">SUMIF(w!$V$3:$V$113,$M164,w!X$3:X$113)</f>
        <v>8</v>
      </c>
      <c r="P164" s="162">
        <f ca="1">SUMIF(w!$V$3:$V$113,$M164,w!Y$3:Y$113)</f>
        <v>0</v>
      </c>
      <c r="Q164" s="162">
        <f>SUMIF(w!$V$3:$V$113,$M164,w!Z$3:Z$113)</f>
        <v>8</v>
      </c>
      <c r="R164" s="177" t="str">
        <f>IF(E164=1,VLOOKUP(A164,rg!$A$4:'rg'!$E$960,2,FALSE),"")</f>
        <v>RR</v>
      </c>
      <c r="S164" s="162" t="str">
        <f>IF($R164&lt;&gt;"",( VLOOKUP($R164,g!$A$2:'g'!$E$989,2,FALSE))," ")</f>
        <v>River road</v>
      </c>
      <c r="T164" s="162">
        <f>IF($R164&lt;&gt;"",( VLOOKUP($R164,g!$A$2:'g'!$E$989,3,FALSE))," ")</f>
        <v>13</v>
      </c>
      <c r="U164" s="168" t="str">
        <f>IF($R164&lt;&gt;"",( VLOOKUP($R164,g!$A$2:'g'!$E$989,4,FALSE))," ")</f>
        <v>GAL</v>
      </c>
      <c r="V164" s="162" t="str">
        <f>IF($R164&lt;&gt;"",( VLOOKUP($R164,g!$A$2:'g'!$E$989,5,FALSE))," ")</f>
        <v>BLUE TRIANGLE</v>
      </c>
      <c r="W164" s="10">
        <f t="shared" si="14"/>
        <v>0</v>
      </c>
      <c r="X164" s="10">
        <f t="shared" si="15"/>
        <v>0</v>
      </c>
      <c r="Y164" s="10">
        <f t="shared" si="16"/>
        <v>0</v>
      </c>
      <c r="Z164" s="167" t="str">
        <f t="shared" si="23"/>
        <v>GAL EH132</v>
      </c>
      <c r="AA164" s="167">
        <f>VLOOKUP(A164,'r'!$A$4:'r'!$S$5080,18,FALSE)</f>
        <v>0</v>
      </c>
    </row>
    <row r="165" spans="1:27" x14ac:dyDescent="0.2">
      <c r="A165" s="169" t="s">
        <v>575</v>
      </c>
      <c r="B165" s="169" t="s">
        <v>43</v>
      </c>
      <c r="C165" s="168" t="s">
        <v>161</v>
      </c>
      <c r="D165" s="168">
        <v>139</v>
      </c>
      <c r="E165" s="176">
        <v>1</v>
      </c>
      <c r="F165" s="161">
        <v>1</v>
      </c>
      <c r="G165" s="162">
        <f t="shared" si="12"/>
        <v>0</v>
      </c>
      <c r="H165" s="162">
        <f>SUMIF('r'!$A$4:'r'!$A$529,$A165,'r'!$C$4:'r'!$C$529)</f>
        <v>3</v>
      </c>
      <c r="I165" s="162">
        <f>SUMIF('r'!$A$4:'r'!$A$529,A165,'r'!$D$4:'r'!$D$529)</f>
        <v>3</v>
      </c>
      <c r="J165" s="162">
        <f t="shared" si="13"/>
        <v>0</v>
      </c>
      <c r="K165" s="165" t="s">
        <v>731</v>
      </c>
      <c r="L165" s="166">
        <f>IF(E165&lt;2,(VLOOKUP(A165,'r'!$A$4:'r'!$B$5080,2,FALSE)),"")</f>
        <v>0</v>
      </c>
      <c r="M165" s="167" t="str">
        <f>VLOOKUP(A165,'r'!$A$4:'r'!$G$5080,7,FALSE)</f>
        <v>canning town</v>
      </c>
      <c r="N165" s="162">
        <f ca="1">SUMIF(w!$V$3:$V$113,$M165,w!W$3:W$113)</f>
        <v>8</v>
      </c>
      <c r="O165" s="162">
        <f ca="1">SUMIF(w!$V$3:$V$113,$M165,w!X$3:X$113)</f>
        <v>8</v>
      </c>
      <c r="P165" s="162">
        <f ca="1">SUMIF(w!$V$3:$V$113,$M165,w!Y$3:Y$113)</f>
        <v>0</v>
      </c>
      <c r="Q165" s="162">
        <f>SUMIF(w!$V$3:$V$113,$M165,w!Z$3:Z$113)</f>
        <v>8</v>
      </c>
      <c r="R165" s="177" t="str">
        <f>IF(E165=1,VLOOKUP(A165,rg!$A$4:'rg'!$E$960,2,FALSE),"")</f>
        <v>RR</v>
      </c>
      <c r="S165" s="162" t="str">
        <f>IF($R165&lt;&gt;"",( VLOOKUP($R165,g!$A$2:'g'!$E$989,2,FALSE))," ")</f>
        <v>River road</v>
      </c>
      <c r="T165" s="162">
        <f>IF($R165&lt;&gt;"",( VLOOKUP($R165,g!$A$2:'g'!$E$989,3,FALSE))," ")</f>
        <v>13</v>
      </c>
      <c r="U165" s="168" t="str">
        <f>IF($R165&lt;&gt;"",( VLOOKUP($R165,g!$A$2:'g'!$E$989,4,FALSE))," ")</f>
        <v>GAL</v>
      </c>
      <c r="V165" s="162" t="str">
        <f>IF($R165&lt;&gt;"",( VLOOKUP($R165,g!$A$2:'g'!$E$989,5,FALSE))," ")</f>
        <v>BLUE TRIANGLE</v>
      </c>
      <c r="W165" s="10">
        <f t="shared" si="14"/>
        <v>0</v>
      </c>
      <c r="X165" s="10">
        <f t="shared" si="15"/>
        <v>0</v>
      </c>
      <c r="Y165" s="10">
        <f t="shared" si="16"/>
        <v>0</v>
      </c>
      <c r="Z165" s="167" t="str">
        <f t="shared" si="23"/>
        <v>GAL EH139</v>
      </c>
      <c r="AA165" s="167">
        <f>VLOOKUP(A165,'r'!$A$4:'r'!$S$5080,18,FALSE)</f>
        <v>0</v>
      </c>
    </row>
    <row r="166" spans="1:27" x14ac:dyDescent="0.2">
      <c r="A166" s="169" t="s">
        <v>576</v>
      </c>
      <c r="B166" s="169" t="s">
        <v>43</v>
      </c>
      <c r="C166" s="168" t="s">
        <v>161</v>
      </c>
      <c r="D166" s="168">
        <v>142</v>
      </c>
      <c r="E166" s="176">
        <v>1</v>
      </c>
      <c r="F166" s="161">
        <v>1</v>
      </c>
      <c r="G166" s="162">
        <f t="shared" si="12"/>
        <v>0</v>
      </c>
      <c r="H166" s="162">
        <f>SUMIF('r'!$A$4:'r'!$A$529,$A166,'r'!$C$4:'r'!$C$529)</f>
        <v>5</v>
      </c>
      <c r="I166" s="162">
        <f>SUMIF('r'!$A$4:'r'!$A$529,A166,'r'!$D$4:'r'!$D$529)</f>
        <v>5</v>
      </c>
      <c r="J166" s="162">
        <f t="shared" si="13"/>
        <v>0</v>
      </c>
      <c r="K166" s="165" t="s">
        <v>731</v>
      </c>
      <c r="L166" s="166">
        <f>IF(E166&lt;2,(VLOOKUP(A166,'r'!$A$4:'r'!$B$5080,2,FALSE)),"")</f>
        <v>0</v>
      </c>
      <c r="M166" s="167" t="str">
        <f>VLOOKUP(A166,'r'!$A$4:'r'!$G$5080,7,FALSE)</f>
        <v>canning town</v>
      </c>
      <c r="N166" s="162">
        <f ca="1">SUMIF(w!$V$3:$V$113,$M166,w!W$3:W$113)</f>
        <v>8</v>
      </c>
      <c r="O166" s="162">
        <f ca="1">SUMIF(w!$V$3:$V$113,$M166,w!X$3:X$113)</f>
        <v>8</v>
      </c>
      <c r="P166" s="162">
        <f ca="1">SUMIF(w!$V$3:$V$113,$M166,w!Y$3:Y$113)</f>
        <v>0</v>
      </c>
      <c r="Q166" s="162">
        <f>SUMIF(w!$V$3:$V$113,$M166,w!Z$3:Z$113)</f>
        <v>8</v>
      </c>
      <c r="R166" s="177" t="str">
        <f>IF(E166=1,VLOOKUP(A166,rg!$A$4:'rg'!$E$960,2,FALSE),"")</f>
        <v>RR</v>
      </c>
      <c r="S166" s="162" t="str">
        <f>IF($R166&lt;&gt;"",( VLOOKUP($R166,g!$A$2:'g'!$E$989,2,FALSE))," ")</f>
        <v>River road</v>
      </c>
      <c r="T166" s="162">
        <f>IF($R166&lt;&gt;"",( VLOOKUP($R166,g!$A$2:'g'!$E$989,3,FALSE))," ")</f>
        <v>13</v>
      </c>
      <c r="U166" s="168" t="str">
        <f>IF($R166&lt;&gt;"",( VLOOKUP($R166,g!$A$2:'g'!$E$989,4,FALSE))," ")</f>
        <v>GAL</v>
      </c>
      <c r="V166" s="162" t="str">
        <f>IF($R166&lt;&gt;"",( VLOOKUP($R166,g!$A$2:'g'!$E$989,5,FALSE))," ")</f>
        <v>BLUE TRIANGLE</v>
      </c>
      <c r="W166" s="10">
        <f t="shared" si="14"/>
        <v>0</v>
      </c>
      <c r="X166" s="10">
        <f t="shared" si="15"/>
        <v>0</v>
      </c>
      <c r="Y166" s="10">
        <f t="shared" si="16"/>
        <v>0</v>
      </c>
      <c r="Z166" s="167" t="str">
        <f t="shared" si="23"/>
        <v>GAL EH142</v>
      </c>
      <c r="AA166" s="167">
        <f>VLOOKUP(A166,'r'!$A$4:'r'!$S$5080,18,FALSE)</f>
        <v>0</v>
      </c>
    </row>
    <row r="167" spans="1:27" x14ac:dyDescent="0.2">
      <c r="A167" s="169" t="s">
        <v>576</v>
      </c>
      <c r="B167" s="169" t="s">
        <v>43</v>
      </c>
      <c r="C167" s="168" t="s">
        <v>161</v>
      </c>
      <c r="D167" s="168">
        <v>149</v>
      </c>
      <c r="E167" s="176">
        <v>1</v>
      </c>
      <c r="F167" s="161">
        <v>1</v>
      </c>
      <c r="G167" s="162">
        <f t="shared" si="12"/>
        <v>0</v>
      </c>
      <c r="H167" s="162">
        <f>SUMIF('r'!$A$4:'r'!$A$529,$A167,'r'!$C$4:'r'!$C$529)</f>
        <v>5</v>
      </c>
      <c r="I167" s="162">
        <f>SUMIF('r'!$A$4:'r'!$A$529,A167,'r'!$D$4:'r'!$D$529)</f>
        <v>5</v>
      </c>
      <c r="J167" s="162">
        <f t="shared" si="13"/>
        <v>0</v>
      </c>
      <c r="K167" s="165" t="s">
        <v>731</v>
      </c>
      <c r="L167" s="166">
        <f>IF(E167&lt;2,(VLOOKUP(A167,'r'!$A$4:'r'!$B$5080,2,FALSE)),"")</f>
        <v>0</v>
      </c>
      <c r="M167" s="167" t="str">
        <f>VLOOKUP(A167,'r'!$A$4:'r'!$G$5080,7,FALSE)</f>
        <v>canning town</v>
      </c>
      <c r="N167" s="162">
        <f ca="1">SUMIF(w!$V$3:$V$113,$M167,w!W$3:W$113)</f>
        <v>8</v>
      </c>
      <c r="O167" s="162">
        <f ca="1">SUMIF(w!$V$3:$V$113,$M167,w!X$3:X$113)</f>
        <v>8</v>
      </c>
      <c r="P167" s="162">
        <f ca="1">SUMIF(w!$V$3:$V$113,$M167,w!Y$3:Y$113)</f>
        <v>0</v>
      </c>
      <c r="Q167" s="162">
        <f>SUMIF(w!$V$3:$V$113,$M167,w!Z$3:Z$113)</f>
        <v>8</v>
      </c>
      <c r="R167" s="177" t="str">
        <f>IF(E167=1,VLOOKUP(A167,rg!$A$4:'rg'!$E$960,2,FALSE),"")</f>
        <v>RR</v>
      </c>
      <c r="S167" s="162" t="str">
        <f>IF($R167&lt;&gt;"",( VLOOKUP($R167,g!$A$2:'g'!$E$989,2,FALSE))," ")</f>
        <v>River road</v>
      </c>
      <c r="T167" s="162">
        <f>IF($R167&lt;&gt;"",( VLOOKUP($R167,g!$A$2:'g'!$E$989,3,FALSE))," ")</f>
        <v>13</v>
      </c>
      <c r="U167" s="168" t="str">
        <f>IF($R167&lt;&gt;"",( VLOOKUP($R167,g!$A$2:'g'!$E$989,4,FALSE))," ")</f>
        <v>GAL</v>
      </c>
      <c r="V167" s="162" t="str">
        <f>IF($R167&lt;&gt;"",( VLOOKUP($R167,g!$A$2:'g'!$E$989,5,FALSE))," ")</f>
        <v>BLUE TRIANGLE</v>
      </c>
      <c r="W167" s="10">
        <f t="shared" si="14"/>
        <v>0</v>
      </c>
      <c r="X167" s="10">
        <f t="shared" si="15"/>
        <v>0</v>
      </c>
      <c r="Y167" s="10">
        <f t="shared" si="16"/>
        <v>0</v>
      </c>
      <c r="Z167" s="167" t="str">
        <f t="shared" si="23"/>
        <v>GAL EH149</v>
      </c>
      <c r="AA167" s="167">
        <f>VLOOKUP(A167,'r'!$A$4:'r'!$S$5080,18,FALSE)</f>
        <v>0</v>
      </c>
    </row>
    <row r="168" spans="1:27" x14ac:dyDescent="0.2">
      <c r="A168" s="169" t="s">
        <v>575</v>
      </c>
      <c r="B168" s="169" t="s">
        <v>43</v>
      </c>
      <c r="C168" s="168" t="s">
        <v>161</v>
      </c>
      <c r="D168" s="168">
        <v>151</v>
      </c>
      <c r="E168" s="176">
        <v>1</v>
      </c>
      <c r="F168" s="161">
        <v>1</v>
      </c>
      <c r="G168" s="162">
        <f t="shared" si="12"/>
        <v>0</v>
      </c>
      <c r="H168" s="162">
        <f>SUMIF('r'!$A$4:'r'!$A$529,$A168,'r'!$C$4:'r'!$C$529)</f>
        <v>3</v>
      </c>
      <c r="I168" s="162">
        <f>SUMIF('r'!$A$4:'r'!$A$529,A168,'r'!$D$4:'r'!$D$529)</f>
        <v>3</v>
      </c>
      <c r="J168" s="162">
        <f t="shared" si="13"/>
        <v>0</v>
      </c>
      <c r="K168" s="165" t="s">
        <v>731</v>
      </c>
      <c r="L168" s="166">
        <f>IF(E168&lt;2,(VLOOKUP(A168,'r'!$A$4:'r'!$B$5080,2,FALSE)),"")</f>
        <v>0</v>
      </c>
      <c r="M168" s="167" t="str">
        <f>VLOOKUP(A168,'r'!$A$4:'r'!$G$5080,7,FALSE)</f>
        <v>canning town</v>
      </c>
      <c r="N168" s="162">
        <f ca="1">SUMIF(w!$V$3:$V$113,$M168,w!W$3:W$113)</f>
        <v>8</v>
      </c>
      <c r="O168" s="162">
        <f ca="1">SUMIF(w!$V$3:$V$113,$M168,w!X$3:X$113)</f>
        <v>8</v>
      </c>
      <c r="P168" s="162">
        <f ca="1">SUMIF(w!$V$3:$V$113,$M168,w!Y$3:Y$113)</f>
        <v>0</v>
      </c>
      <c r="Q168" s="162">
        <f>SUMIF(w!$V$3:$V$113,$M168,w!Z$3:Z$113)</f>
        <v>8</v>
      </c>
      <c r="R168" s="177" t="str">
        <f>IF(E168=1,VLOOKUP(A168,rg!$A$4:'rg'!$E$960,2,FALSE),"")</f>
        <v>RR</v>
      </c>
      <c r="S168" s="162" t="str">
        <f>IF($R168&lt;&gt;"",( VLOOKUP($R168,g!$A$2:'g'!$E$989,2,FALSE))," ")</f>
        <v>River road</v>
      </c>
      <c r="T168" s="162">
        <f>IF($R168&lt;&gt;"",( VLOOKUP($R168,g!$A$2:'g'!$E$989,3,FALSE))," ")</f>
        <v>13</v>
      </c>
      <c r="U168" s="168" t="str">
        <f>IF($R168&lt;&gt;"",( VLOOKUP($R168,g!$A$2:'g'!$E$989,4,FALSE))," ")</f>
        <v>GAL</v>
      </c>
      <c r="V168" s="162" t="str">
        <f>IF($R168&lt;&gt;"",( VLOOKUP($R168,g!$A$2:'g'!$E$989,5,FALSE))," ")</f>
        <v>BLUE TRIANGLE</v>
      </c>
      <c r="W168" s="10">
        <f t="shared" si="14"/>
        <v>0</v>
      </c>
      <c r="X168" s="10">
        <f t="shared" si="15"/>
        <v>0</v>
      </c>
      <c r="Y168" s="10">
        <f t="shared" si="16"/>
        <v>0</v>
      </c>
      <c r="Z168" s="167" t="str">
        <f t="shared" si="23"/>
        <v>GAL EH151</v>
      </c>
      <c r="AA168" s="167">
        <f>VLOOKUP(A168,'r'!$A$4:'r'!$S$5080,18,FALSE)</f>
        <v>0</v>
      </c>
    </row>
    <row r="169" spans="1:27" x14ac:dyDescent="0.2">
      <c r="A169" s="169" t="s">
        <v>576</v>
      </c>
      <c r="B169" s="169" t="s">
        <v>43</v>
      </c>
      <c r="C169" s="168" t="s">
        <v>161</v>
      </c>
      <c r="D169" s="168">
        <v>154</v>
      </c>
      <c r="E169" s="176">
        <v>1</v>
      </c>
      <c r="F169" s="161">
        <v>1</v>
      </c>
      <c r="G169" s="162">
        <f t="shared" si="12"/>
        <v>0</v>
      </c>
      <c r="H169" s="162">
        <f>SUMIF('r'!$A$4:'r'!$A$529,$A169,'r'!$C$4:'r'!$C$529)</f>
        <v>5</v>
      </c>
      <c r="I169" s="162">
        <f>SUMIF('r'!$A$4:'r'!$A$529,A169,'r'!$D$4:'r'!$D$529)</f>
        <v>5</v>
      </c>
      <c r="J169" s="162">
        <f t="shared" si="13"/>
        <v>0</v>
      </c>
      <c r="K169" s="165" t="s">
        <v>731</v>
      </c>
      <c r="L169" s="166">
        <f>IF(E169&lt;2,(VLOOKUP(A169,'r'!$A$4:'r'!$B$5080,2,FALSE)),"")</f>
        <v>0</v>
      </c>
      <c r="M169" s="167" t="str">
        <f>VLOOKUP(A169,'r'!$A$4:'r'!$G$5080,7,FALSE)</f>
        <v>canning town</v>
      </c>
      <c r="N169" s="162">
        <f ca="1">SUMIF(w!$V$3:$V$113,$M169,w!W$3:W$113)</f>
        <v>8</v>
      </c>
      <c r="O169" s="162">
        <f ca="1">SUMIF(w!$V$3:$V$113,$M169,w!X$3:X$113)</f>
        <v>8</v>
      </c>
      <c r="P169" s="162">
        <f ca="1">SUMIF(w!$V$3:$V$113,$M169,w!Y$3:Y$113)</f>
        <v>0</v>
      </c>
      <c r="Q169" s="162">
        <f>SUMIF(w!$V$3:$V$113,$M169,w!Z$3:Z$113)</f>
        <v>8</v>
      </c>
      <c r="R169" s="177" t="str">
        <f>IF(E169=1,VLOOKUP(A169,rg!$A$4:'rg'!$E$960,2,FALSE),"")</f>
        <v>RR</v>
      </c>
      <c r="S169" s="162" t="str">
        <f>IF($R169&lt;&gt;"",( VLOOKUP($R169,g!$A$2:'g'!$E$989,2,FALSE))," ")</f>
        <v>River road</v>
      </c>
      <c r="T169" s="162">
        <f>IF($R169&lt;&gt;"",( VLOOKUP($R169,g!$A$2:'g'!$E$989,3,FALSE))," ")</f>
        <v>13</v>
      </c>
      <c r="U169" s="168" t="str">
        <f>IF($R169&lt;&gt;"",( VLOOKUP($R169,g!$A$2:'g'!$E$989,4,FALSE))," ")</f>
        <v>GAL</v>
      </c>
      <c r="V169" s="162" t="str">
        <f>IF($R169&lt;&gt;"",( VLOOKUP($R169,g!$A$2:'g'!$E$989,5,FALSE))," ")</f>
        <v>BLUE TRIANGLE</v>
      </c>
      <c r="W169" s="10">
        <f t="shared" si="14"/>
        <v>0</v>
      </c>
      <c r="X169" s="10">
        <f t="shared" si="15"/>
        <v>0</v>
      </c>
      <c r="Y169" s="10">
        <f t="shared" si="16"/>
        <v>0</v>
      </c>
      <c r="Z169" s="167" t="str">
        <f t="shared" si="23"/>
        <v>GAL EH154</v>
      </c>
      <c r="AA169" s="167">
        <f>VLOOKUP(A169,'r'!$A$4:'r'!$S$5080,18,FALSE)</f>
        <v>0</v>
      </c>
    </row>
    <row r="170" spans="1:27" x14ac:dyDescent="0.2">
      <c r="A170" s="169" t="s">
        <v>576</v>
      </c>
      <c r="B170" s="169" t="s">
        <v>43</v>
      </c>
      <c r="C170" s="168" t="s">
        <v>161</v>
      </c>
      <c r="D170" s="168">
        <v>156</v>
      </c>
      <c r="E170" s="176">
        <v>1</v>
      </c>
      <c r="F170" s="161">
        <v>1</v>
      </c>
      <c r="G170" s="162">
        <f t="shared" si="12"/>
        <v>0</v>
      </c>
      <c r="H170" s="162">
        <f>SUMIF('r'!$A$4:'r'!$A$529,$A170,'r'!$C$4:'r'!$C$529)</f>
        <v>5</v>
      </c>
      <c r="I170" s="162">
        <f>SUMIF('r'!$A$4:'r'!$A$529,A170,'r'!$D$4:'r'!$D$529)</f>
        <v>5</v>
      </c>
      <c r="J170" s="162">
        <f t="shared" si="13"/>
        <v>0</v>
      </c>
      <c r="K170" s="165" t="s">
        <v>731</v>
      </c>
      <c r="L170" s="166">
        <f>IF(E170&lt;2,(VLOOKUP(A170,'r'!$A$4:'r'!$B$5080,2,FALSE)),"")</f>
        <v>0</v>
      </c>
      <c r="M170" s="167" t="str">
        <f>VLOOKUP(A170,'r'!$A$4:'r'!$G$5080,7,FALSE)</f>
        <v>canning town</v>
      </c>
      <c r="N170" s="162">
        <f ca="1">SUMIF(w!$V$3:$V$113,$M170,w!W$3:W$113)</f>
        <v>8</v>
      </c>
      <c r="O170" s="162">
        <f ca="1">SUMIF(w!$V$3:$V$113,$M170,w!X$3:X$113)</f>
        <v>8</v>
      </c>
      <c r="P170" s="162">
        <f ca="1">SUMIF(w!$V$3:$V$113,$M170,w!Y$3:Y$113)</f>
        <v>0</v>
      </c>
      <c r="Q170" s="162">
        <f>SUMIF(w!$V$3:$V$113,$M170,w!Z$3:Z$113)</f>
        <v>8</v>
      </c>
      <c r="R170" s="177" t="str">
        <f>IF(E170=1,VLOOKUP(A170,rg!$A$4:'rg'!$E$960,2,FALSE),"")</f>
        <v>RR</v>
      </c>
      <c r="S170" s="162" t="str">
        <f>IF($R170&lt;&gt;"",( VLOOKUP($R170,g!$A$2:'g'!$E$989,2,FALSE))," ")</f>
        <v>River road</v>
      </c>
      <c r="T170" s="162">
        <f>IF($R170&lt;&gt;"",( VLOOKUP($R170,g!$A$2:'g'!$E$989,3,FALSE))," ")</f>
        <v>13</v>
      </c>
      <c r="U170" s="168" t="str">
        <f>IF($R170&lt;&gt;"",( VLOOKUP($R170,g!$A$2:'g'!$E$989,4,FALSE))," ")</f>
        <v>GAL</v>
      </c>
      <c r="V170" s="162" t="str">
        <f>IF($R170&lt;&gt;"",( VLOOKUP($R170,g!$A$2:'g'!$E$989,5,FALSE))," ")</f>
        <v>BLUE TRIANGLE</v>
      </c>
      <c r="W170" s="10">
        <f t="shared" si="14"/>
        <v>0</v>
      </c>
      <c r="X170" s="10">
        <f t="shared" si="15"/>
        <v>0</v>
      </c>
      <c r="Y170" s="10">
        <f t="shared" si="16"/>
        <v>0</v>
      </c>
      <c r="Z170" s="167" t="str">
        <f t="shared" si="23"/>
        <v>GAL EH156</v>
      </c>
      <c r="AA170" s="167">
        <f>VLOOKUP(A170,'r'!$A$4:'r'!$S$5080,18,FALSE)</f>
        <v>0</v>
      </c>
    </row>
    <row r="171" spans="1:27" x14ac:dyDescent="0.2">
      <c r="A171" s="169" t="s">
        <v>575</v>
      </c>
      <c r="B171" s="169" t="s">
        <v>43</v>
      </c>
      <c r="C171" s="168" t="s">
        <v>161</v>
      </c>
      <c r="D171" s="168">
        <v>157</v>
      </c>
      <c r="E171" s="176">
        <v>1</v>
      </c>
      <c r="F171" s="161">
        <v>1</v>
      </c>
      <c r="G171" s="162">
        <f t="shared" si="12"/>
        <v>0</v>
      </c>
      <c r="H171" s="162">
        <f>SUMIF('r'!$A$4:'r'!$A$529,$A171,'r'!$C$4:'r'!$C$529)</f>
        <v>3</v>
      </c>
      <c r="I171" s="162">
        <f>SUMIF('r'!$A$4:'r'!$A$529,A171,'r'!$D$4:'r'!$D$529)</f>
        <v>3</v>
      </c>
      <c r="J171" s="162">
        <f t="shared" si="13"/>
        <v>0</v>
      </c>
      <c r="K171" s="165" t="s">
        <v>731</v>
      </c>
      <c r="L171" s="166">
        <f>IF(E171&lt;2,(VLOOKUP(A171,'r'!$A$4:'r'!$B$5080,2,FALSE)),"")</f>
        <v>0</v>
      </c>
      <c r="M171" s="167" t="str">
        <f>VLOOKUP(A171,'r'!$A$4:'r'!$G$5080,7,FALSE)</f>
        <v>canning town</v>
      </c>
      <c r="N171" s="162">
        <f ca="1">SUMIF(w!$V$3:$V$113,$M171,w!W$3:W$113)</f>
        <v>8</v>
      </c>
      <c r="O171" s="162">
        <f ca="1">SUMIF(w!$V$3:$V$113,$M171,w!X$3:X$113)</f>
        <v>8</v>
      </c>
      <c r="P171" s="162">
        <f ca="1">SUMIF(w!$V$3:$V$113,$M171,w!Y$3:Y$113)</f>
        <v>0</v>
      </c>
      <c r="Q171" s="162">
        <f>SUMIF(w!$V$3:$V$113,$M171,w!Z$3:Z$113)</f>
        <v>8</v>
      </c>
      <c r="R171" s="177" t="str">
        <f>IF(E171=1,VLOOKUP(A171,rg!$A$4:'rg'!$E$960,2,FALSE),"")</f>
        <v>RR</v>
      </c>
      <c r="S171" s="162" t="str">
        <f>IF($R171&lt;&gt;"",( VLOOKUP($R171,g!$A$2:'g'!$E$989,2,FALSE))," ")</f>
        <v>River road</v>
      </c>
      <c r="T171" s="162">
        <f>IF($R171&lt;&gt;"",( VLOOKUP($R171,g!$A$2:'g'!$E$989,3,FALSE))," ")</f>
        <v>13</v>
      </c>
      <c r="U171" s="168" t="str">
        <f>IF($R171&lt;&gt;"",( VLOOKUP($R171,g!$A$2:'g'!$E$989,4,FALSE))," ")</f>
        <v>GAL</v>
      </c>
      <c r="V171" s="162" t="str">
        <f>IF($R171&lt;&gt;"",( VLOOKUP($R171,g!$A$2:'g'!$E$989,5,FALSE))," ")</f>
        <v>BLUE TRIANGLE</v>
      </c>
      <c r="W171" s="10">
        <f t="shared" si="14"/>
        <v>0</v>
      </c>
      <c r="X171" s="10">
        <f t="shared" si="15"/>
        <v>0</v>
      </c>
      <c r="Y171" s="10">
        <f t="shared" si="16"/>
        <v>0</v>
      </c>
      <c r="Z171" s="167" t="str">
        <f t="shared" si="23"/>
        <v>GAL EH157</v>
      </c>
      <c r="AA171" s="167">
        <f>VLOOKUP(A171,'r'!$A$4:'r'!$S$5080,18,FALSE)</f>
        <v>0</v>
      </c>
    </row>
    <row r="172" spans="1:27" x14ac:dyDescent="0.2">
      <c r="A172" s="169" t="s">
        <v>614</v>
      </c>
      <c r="B172" s="169" t="s">
        <v>43</v>
      </c>
      <c r="C172" s="168" t="s">
        <v>161</v>
      </c>
      <c r="D172" s="168">
        <v>162</v>
      </c>
      <c r="E172" s="176">
        <v>1</v>
      </c>
      <c r="F172" s="161">
        <v>1</v>
      </c>
      <c r="G172" s="162">
        <f t="shared" si="12"/>
        <v>0</v>
      </c>
      <c r="H172" s="162">
        <f>SUMIF('r'!$A$4:'r'!$A$529,$A172,'r'!$C$4:'r'!$C$529)</f>
        <v>3</v>
      </c>
      <c r="I172" s="162">
        <f>SUMIF('r'!$A$4:'r'!$A$529,A172,'r'!$D$4:'r'!$D$529)</f>
        <v>3</v>
      </c>
      <c r="J172" s="162">
        <f t="shared" si="13"/>
        <v>0</v>
      </c>
      <c r="K172" s="165" t="s">
        <v>535</v>
      </c>
      <c r="L172" s="166">
        <f>IF(E172&lt;2,(VLOOKUP(A172,'r'!$A$4:'r'!$B$5080,2,FALSE)),"")</f>
        <v>0</v>
      </c>
      <c r="M172" s="167" t="str">
        <f>VLOOKUP(A172,'r'!$A$4:'r'!$G$5080,7,FALSE)</f>
        <v>aldgate</v>
      </c>
      <c r="N172" s="162">
        <f ca="1">SUMIF(w!$V$3:$V$113,$M172,w!W$3:W$113)</f>
        <v>10</v>
      </c>
      <c r="O172" s="162">
        <f ca="1">SUMIF(w!$V$3:$V$113,$M172,w!X$3:X$113)</f>
        <v>12</v>
      </c>
      <c r="P172" s="162">
        <f ca="1">SUMIF(w!$V$3:$V$113,$M172,w!Y$3:Y$113)</f>
        <v>2</v>
      </c>
      <c r="Q172" s="162">
        <f>SUMIF(w!$V$3:$V$113,$M172,w!Z$3:Z$113)</f>
        <v>3</v>
      </c>
      <c r="R172" s="177" t="str">
        <f>IF(E172=1,VLOOKUP(A172,rg!$A$4:'rg'!$E$960,2,FALSE),"")</f>
        <v>Q</v>
      </c>
      <c r="S172" s="162" t="str">
        <f>IF($R172&lt;&gt;"",( VLOOKUP($R172,g!$A$2:'g'!$E$989,2,FALSE))," ")</f>
        <v>Camberwell</v>
      </c>
      <c r="T172" s="162">
        <f>IF($R172&lt;&gt;"",( VLOOKUP($R172,g!$A$2:'g'!$E$989,3,FALSE))," ")</f>
        <v>20</v>
      </c>
      <c r="U172" s="168" t="str">
        <f>IF($R172&lt;&gt;"",( VLOOKUP($R172,g!$A$2:'g'!$E$989,4,FALSE))," ")</f>
        <v>GAL</v>
      </c>
      <c r="V172" s="162" t="str">
        <f>IF($R172&lt;&gt;"",( VLOOKUP($R172,g!$A$2:'g'!$E$989,5,FALSE))," ")</f>
        <v>GO-AHEAD</v>
      </c>
      <c r="W172" s="10">
        <f t="shared" si="14"/>
        <v>0</v>
      </c>
      <c r="X172" s="10">
        <f t="shared" si="15"/>
        <v>0</v>
      </c>
      <c r="Y172" s="10">
        <f t="shared" si="16"/>
        <v>0</v>
      </c>
      <c r="Z172" s="167" t="str">
        <f t="shared" si="23"/>
        <v>GAL EH162</v>
      </c>
      <c r="AA172" s="167">
        <f>VLOOKUP(A172,'r'!$A$4:'r'!$S$5080,18,FALSE)</f>
        <v>0</v>
      </c>
    </row>
    <row r="173" spans="1:27" x14ac:dyDescent="0.2">
      <c r="A173" s="169" t="s">
        <v>614</v>
      </c>
      <c r="B173" s="169" t="s">
        <v>43</v>
      </c>
      <c r="C173" s="168" t="s">
        <v>161</v>
      </c>
      <c r="D173" s="168">
        <v>163</v>
      </c>
      <c r="E173" s="176">
        <v>1</v>
      </c>
      <c r="F173" s="161">
        <v>1</v>
      </c>
      <c r="G173" s="162">
        <f t="shared" si="12"/>
        <v>0</v>
      </c>
      <c r="H173" s="162">
        <f>SUMIF('r'!$A$4:'r'!$A$529,$A173,'r'!$C$4:'r'!$C$529)</f>
        <v>3</v>
      </c>
      <c r="I173" s="162">
        <f>SUMIF('r'!$A$4:'r'!$A$529,A173,'r'!$D$4:'r'!$D$529)</f>
        <v>3</v>
      </c>
      <c r="J173" s="162">
        <f t="shared" si="13"/>
        <v>0</v>
      </c>
      <c r="K173" s="165" t="s">
        <v>535</v>
      </c>
      <c r="L173" s="166">
        <f>IF(E173&lt;2,(VLOOKUP(A173,'r'!$A$4:'r'!$B$5080,2,FALSE)),"")</f>
        <v>0</v>
      </c>
      <c r="M173" s="167" t="str">
        <f>VLOOKUP(A173,'r'!$A$4:'r'!$G$5080,7,FALSE)</f>
        <v>aldgate</v>
      </c>
      <c r="N173" s="162">
        <f ca="1">SUMIF(w!$V$3:$V$113,$M173,w!W$3:W$113)</f>
        <v>10</v>
      </c>
      <c r="O173" s="162">
        <f ca="1">SUMIF(w!$V$3:$V$113,$M173,w!X$3:X$113)</f>
        <v>12</v>
      </c>
      <c r="P173" s="162">
        <f ca="1">SUMIF(w!$V$3:$V$113,$M173,w!Y$3:Y$113)</f>
        <v>2</v>
      </c>
      <c r="Q173" s="162">
        <f>SUMIF(w!$V$3:$V$113,$M173,w!Z$3:Z$113)</f>
        <v>3</v>
      </c>
      <c r="R173" s="177" t="str">
        <f>IF(E173=1,VLOOKUP(A173,rg!$A$4:'rg'!$E$960,2,FALSE),"")</f>
        <v>Q</v>
      </c>
      <c r="S173" s="162" t="str">
        <f>IF($R173&lt;&gt;"",( VLOOKUP($R173,g!$A$2:'g'!$E$989,2,FALSE))," ")</f>
        <v>Camberwell</v>
      </c>
      <c r="T173" s="162">
        <f>IF($R173&lt;&gt;"",( VLOOKUP($R173,g!$A$2:'g'!$E$989,3,FALSE))," ")</f>
        <v>20</v>
      </c>
      <c r="U173" s="168" t="str">
        <f>IF($R173&lt;&gt;"",( VLOOKUP($R173,g!$A$2:'g'!$E$989,4,FALSE))," ")</f>
        <v>GAL</v>
      </c>
      <c r="V173" s="162" t="str">
        <f>IF($R173&lt;&gt;"",( VLOOKUP($R173,g!$A$2:'g'!$E$989,5,FALSE))," ")</f>
        <v>GO-AHEAD</v>
      </c>
      <c r="W173" s="10">
        <f t="shared" si="14"/>
        <v>0</v>
      </c>
      <c r="X173" s="10">
        <f t="shared" si="15"/>
        <v>0</v>
      </c>
      <c r="Y173" s="10">
        <f t="shared" si="16"/>
        <v>0</v>
      </c>
      <c r="Z173" s="167" t="str">
        <f t="shared" si="23"/>
        <v>GAL EH163</v>
      </c>
      <c r="AA173" s="167">
        <f>VLOOKUP(A173,'r'!$A$4:'r'!$S$5080,18,FALSE)</f>
        <v>0</v>
      </c>
    </row>
    <row r="174" spans="1:27" x14ac:dyDescent="0.2">
      <c r="A174" s="186" t="s">
        <v>614</v>
      </c>
      <c r="B174" s="169" t="s">
        <v>43</v>
      </c>
      <c r="C174" s="168" t="s">
        <v>161</v>
      </c>
      <c r="D174" s="168">
        <v>164</v>
      </c>
      <c r="E174" s="176">
        <v>1</v>
      </c>
      <c r="F174" s="161">
        <v>1</v>
      </c>
      <c r="G174" s="162">
        <f t="shared" si="12"/>
        <v>0</v>
      </c>
      <c r="H174" s="162">
        <f>SUMIF('r'!$A$4:'r'!$A$529,$A174,'r'!$C$4:'r'!$C$529)</f>
        <v>3</v>
      </c>
      <c r="I174" s="162">
        <f>SUMIF('r'!$A$4:'r'!$A$529,A174,'r'!$D$4:'r'!$D$529)</f>
        <v>3</v>
      </c>
      <c r="J174" s="162">
        <f t="shared" si="13"/>
        <v>0</v>
      </c>
      <c r="K174" s="165" t="s">
        <v>535</v>
      </c>
      <c r="L174" s="166">
        <f>IF(E174&lt;2,(VLOOKUP(A174,'r'!$A$4:'r'!$B$5080,2,FALSE)),"")</f>
        <v>0</v>
      </c>
      <c r="M174" s="167" t="str">
        <f>VLOOKUP(A174,'r'!$A$4:'r'!$G$5080,7,FALSE)</f>
        <v>aldgate</v>
      </c>
      <c r="N174" s="162">
        <f ca="1">SUMIF(w!$V$3:$V$113,$M174,w!W$3:W$113)</f>
        <v>10</v>
      </c>
      <c r="O174" s="162">
        <f ca="1">SUMIF(w!$V$3:$V$113,$M174,w!X$3:X$113)</f>
        <v>12</v>
      </c>
      <c r="P174" s="162">
        <f ca="1">SUMIF(w!$V$3:$V$113,$M174,w!Y$3:Y$113)</f>
        <v>2</v>
      </c>
      <c r="Q174" s="162">
        <f>SUMIF(w!$V$3:$V$113,$M174,w!Z$3:Z$113)</f>
        <v>3</v>
      </c>
      <c r="R174" s="177" t="str">
        <f>IF(E174=1,VLOOKUP(A174,rg!$A$4:'rg'!$E$960,2,FALSE),"")</f>
        <v>Q</v>
      </c>
      <c r="S174" s="162" t="str">
        <f>IF($R174&lt;&gt;"",( VLOOKUP($R174,g!$A$2:'g'!$E$989,2,FALSE))," ")</f>
        <v>Camberwell</v>
      </c>
      <c r="T174" s="162">
        <f>IF($R174&lt;&gt;"",( VLOOKUP($R174,g!$A$2:'g'!$E$989,3,FALSE))," ")</f>
        <v>20</v>
      </c>
      <c r="U174" s="168" t="str">
        <f>IF($R174&lt;&gt;"",( VLOOKUP($R174,g!$A$2:'g'!$E$989,4,FALSE))," ")</f>
        <v>GAL</v>
      </c>
      <c r="V174" s="162" t="str">
        <f>IF($R174&lt;&gt;"",( VLOOKUP($R174,g!$A$2:'g'!$E$989,5,FALSE))," ")</f>
        <v>GO-AHEAD</v>
      </c>
      <c r="W174" s="10">
        <f t="shared" si="14"/>
        <v>0</v>
      </c>
      <c r="X174" s="10">
        <f t="shared" si="15"/>
        <v>0</v>
      </c>
      <c r="Y174" s="10">
        <f t="shared" si="16"/>
        <v>0</v>
      </c>
      <c r="Z174" s="167" t="str">
        <f t="shared" si="23"/>
        <v>GAL EH164</v>
      </c>
      <c r="AA174" s="167">
        <f>VLOOKUP(A174,'r'!$A$4:'r'!$S$5080,18,FALSE)</f>
        <v>0</v>
      </c>
    </row>
    <row r="175" spans="1:27" x14ac:dyDescent="0.2">
      <c r="A175" s="169" t="s">
        <v>752</v>
      </c>
      <c r="B175" s="169" t="s">
        <v>43</v>
      </c>
      <c r="C175" s="168" t="s">
        <v>161</v>
      </c>
      <c r="D175" s="168">
        <v>165</v>
      </c>
      <c r="E175" s="176">
        <v>1</v>
      </c>
      <c r="F175" s="161">
        <v>1</v>
      </c>
      <c r="G175" s="162">
        <f t="shared" si="12"/>
        <v>0</v>
      </c>
      <c r="H175" s="162">
        <f>SUMIF('r'!$A$4:'r'!$A$529,$A175,'r'!$C$4:'r'!$C$529)</f>
        <v>1</v>
      </c>
      <c r="I175" s="162">
        <f>SUMIF('r'!$A$4:'r'!$A$529,A175,'r'!$D$4:'r'!$D$529)</f>
        <v>1</v>
      </c>
      <c r="J175" s="162">
        <f t="shared" si="13"/>
        <v>0</v>
      </c>
      <c r="K175" s="165" t="s">
        <v>535</v>
      </c>
      <c r="L175" s="166">
        <f>IF(E175&lt;2,(VLOOKUP(A175,'r'!$A$4:'r'!$B$5080,2,FALSE)),"")</f>
        <v>0</v>
      </c>
      <c r="M175" s="167" t="str">
        <f>VLOOKUP(A175,'r'!$A$4:'r'!$G$5080,7,FALSE)</f>
        <v>elephant</v>
      </c>
      <c r="N175" s="162">
        <f ca="1">SUMIF(w!$V$3:$V$113,$M175,w!W$3:W$113)</f>
        <v>70</v>
      </c>
      <c r="O175" s="162">
        <f ca="1">SUMIF(w!$V$3:$V$113,$M175,w!X$3:X$113)</f>
        <v>111</v>
      </c>
      <c r="P175" s="162">
        <f ca="1">SUMIF(w!$V$3:$V$113,$M175,w!Y$3:Y$113)</f>
        <v>41</v>
      </c>
      <c r="Q175" s="162">
        <f>SUMIF(w!$V$3:$V$113,$M175,w!Z$3:Z$113)</f>
        <v>70</v>
      </c>
      <c r="R175" s="177" t="str">
        <f>IF(E175=1,VLOOKUP(A175,rg!$A$4:'rg'!$E$960,2,FALSE),"")</f>
        <v>Q</v>
      </c>
      <c r="S175" s="162" t="str">
        <f>IF($R175&lt;&gt;"",( VLOOKUP($R175,g!$A$2:'g'!$E$989,2,FALSE))," ")</f>
        <v>Camberwell</v>
      </c>
      <c r="T175" s="162">
        <f>IF($R175&lt;&gt;"",( VLOOKUP($R175,g!$A$2:'g'!$E$989,3,FALSE))," ")</f>
        <v>20</v>
      </c>
      <c r="U175" s="168" t="str">
        <f>IF($R175&lt;&gt;"",( VLOOKUP($R175,g!$A$2:'g'!$E$989,4,FALSE))," ")</f>
        <v>GAL</v>
      </c>
      <c r="V175" s="162" t="str">
        <f>IF($R175&lt;&gt;"",( VLOOKUP($R175,g!$A$2:'g'!$E$989,5,FALSE))," ")</f>
        <v>GO-AHEAD</v>
      </c>
      <c r="W175" s="10">
        <f t="shared" si="14"/>
        <v>0</v>
      </c>
      <c r="X175" s="10">
        <f t="shared" si="15"/>
        <v>0</v>
      </c>
      <c r="Y175" s="10">
        <f t="shared" si="16"/>
        <v>0</v>
      </c>
      <c r="Z175" s="167" t="str">
        <f t="shared" si="23"/>
        <v>GAL EH165</v>
      </c>
      <c r="AA175" s="167">
        <f>VLOOKUP(A175,'r'!$A$4:'r'!$S$5080,18,FALSE)</f>
        <v>0</v>
      </c>
    </row>
    <row r="176" spans="1:27" x14ac:dyDescent="0.2">
      <c r="A176" s="186" t="s">
        <v>679</v>
      </c>
      <c r="B176" s="169" t="s">
        <v>43</v>
      </c>
      <c r="C176" s="168" t="s">
        <v>161</v>
      </c>
      <c r="D176" s="168">
        <v>166</v>
      </c>
      <c r="E176" s="176">
        <v>1</v>
      </c>
      <c r="F176" s="161">
        <v>1</v>
      </c>
      <c r="G176" s="162">
        <f t="shared" si="12"/>
        <v>0</v>
      </c>
      <c r="H176" s="162">
        <f>SUMIF('r'!$A$4:'r'!$A$529,$A176,'r'!$C$4:'r'!$C$529)</f>
        <v>3</v>
      </c>
      <c r="I176" s="162">
        <f>SUMIF('r'!$A$4:'r'!$A$529,A176,'r'!$D$4:'r'!$D$529)</f>
        <v>3</v>
      </c>
      <c r="J176" s="162">
        <f t="shared" si="13"/>
        <v>0</v>
      </c>
      <c r="K176" s="165" t="s">
        <v>535</v>
      </c>
      <c r="L176" s="166">
        <f>IF(E176&lt;2,(VLOOKUP(A176,'r'!$A$4:'r'!$B$5080,2,FALSE)),"")</f>
        <v>0</v>
      </c>
      <c r="M176" s="167" t="str">
        <f>VLOOKUP(A176,'r'!$A$4:'r'!$G$5080,7,FALSE)</f>
        <v>elephant</v>
      </c>
      <c r="N176" s="162">
        <f ca="1">SUMIF(w!$V$3:$V$113,$M176,w!W$3:W$113)</f>
        <v>70</v>
      </c>
      <c r="O176" s="162">
        <f ca="1">SUMIF(w!$V$3:$V$113,$M176,w!X$3:X$113)</f>
        <v>111</v>
      </c>
      <c r="P176" s="162">
        <f ca="1">SUMIF(w!$V$3:$V$113,$M176,w!Y$3:Y$113)</f>
        <v>41</v>
      </c>
      <c r="Q176" s="162">
        <f>SUMIF(w!$V$3:$V$113,$M176,w!Z$3:Z$113)</f>
        <v>70</v>
      </c>
      <c r="R176" s="177" t="str">
        <f>IF(E176=1,VLOOKUP(A176,rg!$A$4:'rg'!$E$960,2,FALSE),"")</f>
        <v>Q</v>
      </c>
      <c r="S176" s="162" t="str">
        <f>IF($R176&lt;&gt;"",( VLOOKUP($R176,g!$A$2:'g'!$E$989,2,FALSE))," ")</f>
        <v>Camberwell</v>
      </c>
      <c r="T176" s="162">
        <f>IF($R176&lt;&gt;"",( VLOOKUP($R176,g!$A$2:'g'!$E$989,3,FALSE))," ")</f>
        <v>20</v>
      </c>
      <c r="U176" s="168" t="str">
        <f>IF($R176&lt;&gt;"",( VLOOKUP($R176,g!$A$2:'g'!$E$989,4,FALSE))," ")</f>
        <v>GAL</v>
      </c>
      <c r="V176" s="162" t="str">
        <f>IF($R176&lt;&gt;"",( VLOOKUP($R176,g!$A$2:'g'!$E$989,5,FALSE))," ")</f>
        <v>GO-AHEAD</v>
      </c>
      <c r="W176" s="10">
        <f t="shared" si="14"/>
        <v>0</v>
      </c>
      <c r="X176" s="10">
        <f t="shared" si="15"/>
        <v>0</v>
      </c>
      <c r="Y176" s="10">
        <f t="shared" si="16"/>
        <v>0</v>
      </c>
      <c r="Z176" s="167" t="str">
        <f t="shared" si="23"/>
        <v>GAL EH166</v>
      </c>
      <c r="AA176" s="167">
        <f>VLOOKUP(A176,'r'!$A$4:'r'!$S$5080,18,FALSE)</f>
        <v>0</v>
      </c>
    </row>
    <row r="177" spans="1:27" x14ac:dyDescent="0.2">
      <c r="A177" s="186" t="s">
        <v>707</v>
      </c>
      <c r="B177" s="169" t="s">
        <v>43</v>
      </c>
      <c r="C177" s="168" t="s">
        <v>161</v>
      </c>
      <c r="D177" s="168">
        <v>167</v>
      </c>
      <c r="E177" s="176">
        <v>1</v>
      </c>
      <c r="F177" s="161">
        <v>1</v>
      </c>
      <c r="G177" s="162">
        <f t="shared" si="12"/>
        <v>0</v>
      </c>
      <c r="H177" s="162">
        <f>SUMIF('r'!$A$4:'r'!$A$529,$A177,'r'!$C$4:'r'!$C$529)</f>
        <v>4</v>
      </c>
      <c r="I177" s="162">
        <f>SUMIF('r'!$A$4:'r'!$A$529,A177,'r'!$D$4:'r'!$D$529)</f>
        <v>4</v>
      </c>
      <c r="J177" s="162">
        <f t="shared" si="13"/>
        <v>0</v>
      </c>
      <c r="K177" s="165" t="s">
        <v>535</v>
      </c>
      <c r="L177" s="166">
        <f>IF(E177&lt;2,(VLOOKUP(A177,'r'!$A$4:'r'!$B$5080,2,FALSE)),"")</f>
        <v>0</v>
      </c>
      <c r="M177" s="167" t="str">
        <f>VLOOKUP(A177,'r'!$A$4:'r'!$G$5080,7,FALSE)</f>
        <v>lewisham</v>
      </c>
      <c r="N177" s="162">
        <f ca="1">SUMIF(w!$V$3:$V$113,$M177,w!W$3:W$113)</f>
        <v>8</v>
      </c>
      <c r="O177" s="162">
        <f ca="1">SUMIF(w!$V$3:$V$113,$M177,w!X$3:X$113)</f>
        <v>8</v>
      </c>
      <c r="P177" s="162">
        <f ca="1">SUMIF(w!$V$3:$V$113,$M177,w!Y$3:Y$113)</f>
        <v>0</v>
      </c>
      <c r="Q177" s="162">
        <f>SUMIF(w!$V$3:$V$113,$M177,w!Z$3:Z$113)</f>
        <v>7</v>
      </c>
      <c r="R177" s="177" t="str">
        <f>IF(E177=1,VLOOKUP(A177,rg!$A$4:'rg'!$E$960,2,FALSE),"")</f>
        <v>Q</v>
      </c>
      <c r="S177" s="162" t="str">
        <f>IF($R177&lt;&gt;"",( VLOOKUP($R177,g!$A$2:'g'!$E$989,2,FALSE))," ")</f>
        <v>Camberwell</v>
      </c>
      <c r="T177" s="162">
        <f>IF($R177&lt;&gt;"",( VLOOKUP($R177,g!$A$2:'g'!$E$989,3,FALSE))," ")</f>
        <v>20</v>
      </c>
      <c r="U177" s="168" t="str">
        <f>IF($R177&lt;&gt;"",( VLOOKUP($R177,g!$A$2:'g'!$E$989,4,FALSE))," ")</f>
        <v>GAL</v>
      </c>
      <c r="V177" s="162" t="str">
        <f>IF($R177&lt;&gt;"",( VLOOKUP($R177,g!$A$2:'g'!$E$989,5,FALSE))," ")</f>
        <v>GO-AHEAD</v>
      </c>
      <c r="W177" s="10">
        <f t="shared" si="14"/>
        <v>0</v>
      </c>
      <c r="X177" s="10">
        <f t="shared" si="15"/>
        <v>0</v>
      </c>
      <c r="Y177" s="10">
        <f t="shared" si="16"/>
        <v>0</v>
      </c>
      <c r="Z177" s="167" t="str">
        <f t="shared" si="23"/>
        <v>GAL EH167</v>
      </c>
      <c r="AA177" s="167">
        <f>VLOOKUP(A177,'r'!$A$4:'r'!$S$5080,18,FALSE)</f>
        <v>0</v>
      </c>
    </row>
    <row r="178" spans="1:27" x14ac:dyDescent="0.2">
      <c r="A178" s="186" t="s">
        <v>679</v>
      </c>
      <c r="B178" s="169" t="s">
        <v>43</v>
      </c>
      <c r="C178" s="168" t="s">
        <v>161</v>
      </c>
      <c r="D178" s="168">
        <v>168</v>
      </c>
      <c r="E178" s="176">
        <v>1</v>
      </c>
      <c r="F178" s="161">
        <v>1</v>
      </c>
      <c r="G178" s="162">
        <f t="shared" si="12"/>
        <v>0</v>
      </c>
      <c r="H178" s="162">
        <f>SUMIF('r'!$A$4:'r'!$A$529,$A178,'r'!$C$4:'r'!$C$529)</f>
        <v>3</v>
      </c>
      <c r="I178" s="162">
        <f>SUMIF('r'!$A$4:'r'!$A$529,A178,'r'!$D$4:'r'!$D$529)</f>
        <v>3</v>
      </c>
      <c r="J178" s="162">
        <f t="shared" si="13"/>
        <v>0</v>
      </c>
      <c r="K178" s="165" t="s">
        <v>535</v>
      </c>
      <c r="L178" s="166">
        <f>IF(E178&lt;2,(VLOOKUP(A178,'r'!$A$4:'r'!$B$5080,2,FALSE)),"")</f>
        <v>0</v>
      </c>
      <c r="M178" s="167" t="str">
        <f>VLOOKUP(A178,'r'!$A$4:'r'!$G$5080,7,FALSE)</f>
        <v>elephant</v>
      </c>
      <c r="N178" s="162">
        <f ca="1">SUMIF(w!$V$3:$V$113,$M178,w!W$3:W$113)</f>
        <v>70</v>
      </c>
      <c r="O178" s="162">
        <f ca="1">SUMIF(w!$V$3:$V$113,$M178,w!X$3:X$113)</f>
        <v>111</v>
      </c>
      <c r="P178" s="162">
        <f ca="1">SUMIF(w!$V$3:$V$113,$M178,w!Y$3:Y$113)</f>
        <v>41</v>
      </c>
      <c r="Q178" s="162">
        <f>SUMIF(w!$V$3:$V$113,$M178,w!Z$3:Z$113)</f>
        <v>70</v>
      </c>
      <c r="R178" s="177" t="str">
        <f>IF(E178=1,VLOOKUP(A178,rg!$A$4:'rg'!$E$960,2,FALSE),"")</f>
        <v>Q</v>
      </c>
      <c r="S178" s="162" t="str">
        <f>IF($R178&lt;&gt;"",( VLOOKUP($R178,g!$A$2:'g'!$E$989,2,FALSE))," ")</f>
        <v>Camberwell</v>
      </c>
      <c r="T178" s="162">
        <f>IF($R178&lt;&gt;"",( VLOOKUP($R178,g!$A$2:'g'!$E$989,3,FALSE))," ")</f>
        <v>20</v>
      </c>
      <c r="U178" s="168" t="str">
        <f>IF($R178&lt;&gt;"",( VLOOKUP($R178,g!$A$2:'g'!$E$989,4,FALSE))," ")</f>
        <v>GAL</v>
      </c>
      <c r="V178" s="162" t="str">
        <f>IF($R178&lt;&gt;"",( VLOOKUP($R178,g!$A$2:'g'!$E$989,5,FALSE))," ")</f>
        <v>GO-AHEAD</v>
      </c>
      <c r="W178" s="10">
        <f t="shared" si="14"/>
        <v>0</v>
      </c>
      <c r="X178" s="10">
        <f t="shared" si="15"/>
        <v>0</v>
      </c>
      <c r="Y178" s="10">
        <f t="shared" si="16"/>
        <v>0</v>
      </c>
      <c r="Z178" s="167" t="str">
        <f t="shared" si="23"/>
        <v>GAL EH168</v>
      </c>
      <c r="AA178" s="167">
        <f>VLOOKUP(A178,'r'!$A$4:'r'!$S$5080,18,FALSE)</f>
        <v>0</v>
      </c>
    </row>
    <row r="179" spans="1:27" x14ac:dyDescent="0.2">
      <c r="A179" s="186" t="s">
        <v>679</v>
      </c>
      <c r="B179" s="169" t="s">
        <v>43</v>
      </c>
      <c r="C179" s="168" t="s">
        <v>161</v>
      </c>
      <c r="D179" s="168">
        <v>169</v>
      </c>
      <c r="E179" s="176">
        <v>1</v>
      </c>
      <c r="F179" s="161">
        <v>1</v>
      </c>
      <c r="G179" s="162">
        <f t="shared" si="12"/>
        <v>0</v>
      </c>
      <c r="H179" s="162">
        <f>SUMIF('r'!$A$4:'r'!$A$529,$A179,'r'!$C$4:'r'!$C$529)</f>
        <v>3</v>
      </c>
      <c r="I179" s="162">
        <f>SUMIF('r'!$A$4:'r'!$A$529,A179,'r'!$D$4:'r'!$D$529)</f>
        <v>3</v>
      </c>
      <c r="J179" s="162">
        <f t="shared" si="13"/>
        <v>0</v>
      </c>
      <c r="K179" s="165" t="s">
        <v>535</v>
      </c>
      <c r="L179" s="166">
        <f>IF(E179&lt;2,(VLOOKUP(A179,'r'!$A$4:'r'!$B$5080,2,FALSE)),"")</f>
        <v>0</v>
      </c>
      <c r="M179" s="167" t="str">
        <f>VLOOKUP(A179,'r'!$A$4:'r'!$G$5080,7,FALSE)</f>
        <v>elephant</v>
      </c>
      <c r="N179" s="162">
        <f ca="1">SUMIF(w!$V$3:$V$113,$M179,w!W$3:W$113)</f>
        <v>70</v>
      </c>
      <c r="O179" s="162">
        <f ca="1">SUMIF(w!$V$3:$V$113,$M179,w!X$3:X$113)</f>
        <v>111</v>
      </c>
      <c r="P179" s="162">
        <f ca="1">SUMIF(w!$V$3:$V$113,$M179,w!Y$3:Y$113)</f>
        <v>41</v>
      </c>
      <c r="Q179" s="162">
        <f>SUMIF(w!$V$3:$V$113,$M179,w!Z$3:Z$113)</f>
        <v>70</v>
      </c>
      <c r="R179" s="177" t="str">
        <f>IF(E179=1,VLOOKUP(A179,rg!$A$4:'rg'!$E$960,2,FALSE),"")</f>
        <v>Q</v>
      </c>
      <c r="S179" s="162" t="str">
        <f>IF($R179&lt;&gt;"",( VLOOKUP($R179,g!$A$2:'g'!$E$989,2,FALSE))," ")</f>
        <v>Camberwell</v>
      </c>
      <c r="T179" s="162">
        <f>IF($R179&lt;&gt;"",( VLOOKUP($R179,g!$A$2:'g'!$E$989,3,FALSE))," ")</f>
        <v>20</v>
      </c>
      <c r="U179" s="168" t="str">
        <f>IF($R179&lt;&gt;"",( VLOOKUP($R179,g!$A$2:'g'!$E$989,4,FALSE))," ")</f>
        <v>GAL</v>
      </c>
      <c r="V179" s="162" t="str">
        <f>IF($R179&lt;&gt;"",( VLOOKUP($R179,g!$A$2:'g'!$E$989,5,FALSE))," ")</f>
        <v>GO-AHEAD</v>
      </c>
      <c r="W179" s="10">
        <f t="shared" si="14"/>
        <v>0</v>
      </c>
      <c r="X179" s="10">
        <f t="shared" si="15"/>
        <v>0</v>
      </c>
      <c r="Y179" s="10">
        <f t="shared" si="16"/>
        <v>0</v>
      </c>
      <c r="Z179" s="167" t="str">
        <f t="shared" si="23"/>
        <v>GAL EH169</v>
      </c>
      <c r="AA179" s="167">
        <f>VLOOKUP(A179,'r'!$A$4:'r'!$S$5080,18,FALSE)</f>
        <v>0</v>
      </c>
    </row>
    <row r="180" spans="1:27" x14ac:dyDescent="0.2">
      <c r="A180" s="169" t="s">
        <v>707</v>
      </c>
      <c r="B180" s="169" t="s">
        <v>43</v>
      </c>
      <c r="C180" s="168" t="s">
        <v>161</v>
      </c>
      <c r="D180" s="168">
        <v>170</v>
      </c>
      <c r="E180" s="176">
        <v>1</v>
      </c>
      <c r="F180" s="161">
        <v>1</v>
      </c>
      <c r="G180" s="162">
        <f t="shared" si="12"/>
        <v>0</v>
      </c>
      <c r="H180" s="162">
        <f>SUMIF('r'!$A$4:'r'!$A$529,$A180,'r'!$C$4:'r'!$C$529)</f>
        <v>4</v>
      </c>
      <c r="I180" s="162">
        <f>SUMIF('r'!$A$4:'r'!$A$529,A180,'r'!$D$4:'r'!$D$529)</f>
        <v>4</v>
      </c>
      <c r="J180" s="162">
        <f t="shared" si="13"/>
        <v>0</v>
      </c>
      <c r="K180" s="165" t="s">
        <v>535</v>
      </c>
      <c r="L180" s="166">
        <f>IF(E180&lt;2,(VLOOKUP(A180,'r'!$A$4:'r'!$B$5080,2,FALSE)),"")</f>
        <v>0</v>
      </c>
      <c r="M180" s="167" t="str">
        <f>VLOOKUP(A180,'r'!$A$4:'r'!$G$5080,7,FALSE)</f>
        <v>lewisham</v>
      </c>
      <c r="N180" s="162">
        <f ca="1">SUMIF(w!$V$3:$V$113,$M180,w!W$3:W$113)</f>
        <v>8</v>
      </c>
      <c r="O180" s="162">
        <f ca="1">SUMIF(w!$V$3:$V$113,$M180,w!X$3:X$113)</f>
        <v>8</v>
      </c>
      <c r="P180" s="162">
        <f ca="1">SUMIF(w!$V$3:$V$113,$M180,w!Y$3:Y$113)</f>
        <v>0</v>
      </c>
      <c r="Q180" s="162">
        <f>SUMIF(w!$V$3:$V$113,$M180,w!Z$3:Z$113)</f>
        <v>7</v>
      </c>
      <c r="R180" s="177" t="str">
        <f>IF(E180=1,VLOOKUP(A180,rg!$A$4:'rg'!$E$960,2,FALSE),"")</f>
        <v>Q</v>
      </c>
      <c r="S180" s="162" t="str">
        <f>IF($R180&lt;&gt;"",( VLOOKUP($R180,g!$A$2:'g'!$E$989,2,FALSE))," ")</f>
        <v>Camberwell</v>
      </c>
      <c r="T180" s="162">
        <f>IF($R180&lt;&gt;"",( VLOOKUP($R180,g!$A$2:'g'!$E$989,3,FALSE))," ")</f>
        <v>20</v>
      </c>
      <c r="U180" s="168" t="str">
        <f>IF($R180&lt;&gt;"",( VLOOKUP($R180,g!$A$2:'g'!$E$989,4,FALSE))," ")</f>
        <v>GAL</v>
      </c>
      <c r="V180" s="162" t="str">
        <f>IF($R180&lt;&gt;"",( VLOOKUP($R180,g!$A$2:'g'!$E$989,5,FALSE))," ")</f>
        <v>GO-AHEAD</v>
      </c>
      <c r="W180" s="10">
        <f t="shared" si="14"/>
        <v>0</v>
      </c>
      <c r="X180" s="10">
        <f t="shared" si="15"/>
        <v>0</v>
      </c>
      <c r="Y180" s="10">
        <f t="shared" si="16"/>
        <v>0</v>
      </c>
      <c r="Z180" s="167" t="str">
        <f t="shared" si="23"/>
        <v>GAL EH170</v>
      </c>
      <c r="AA180" s="167">
        <f>VLOOKUP(A180,'r'!$A$4:'r'!$S$5080,18,FALSE)</f>
        <v>0</v>
      </c>
    </row>
    <row r="181" spans="1:27" x14ac:dyDescent="0.2">
      <c r="A181" s="169" t="s">
        <v>595</v>
      </c>
      <c r="B181" s="169" t="s">
        <v>43</v>
      </c>
      <c r="C181" s="169" t="s">
        <v>39</v>
      </c>
      <c r="D181" s="169" t="s">
        <v>32</v>
      </c>
      <c r="E181" s="176">
        <v>1</v>
      </c>
      <c r="F181" s="161">
        <v>1</v>
      </c>
      <c r="G181" s="162">
        <f t="shared" si="12"/>
        <v>0</v>
      </c>
      <c r="H181" s="162">
        <f>SUMIF('r'!$A$4:'r'!$A$529,$A181,'r'!$C$4:'r'!$C$529)</f>
        <v>1</v>
      </c>
      <c r="I181" s="162">
        <f>SUMIF('r'!$A$4:'r'!$A$529,A181,'r'!$D$4:'r'!$D$529)</f>
        <v>1</v>
      </c>
      <c r="J181" s="162">
        <f t="shared" si="13"/>
        <v>0</v>
      </c>
      <c r="L181" s="166">
        <f>IF(E181&lt;2,(VLOOKUP(A181,'r'!$A$4:'r'!$B$5080,2,FALSE)),"")</f>
        <v>0</v>
      </c>
      <c r="M181" s="167" t="str">
        <f>VLOOKUP(A181,'r'!$A$4:'r'!$G$5080,7,FALSE)</f>
        <v>enfield</v>
      </c>
      <c r="N181" s="162">
        <f ca="1">SUMIF(w!$V$3:$V$113,$M181,w!W$3:W$113)</f>
        <v>5</v>
      </c>
      <c r="O181" s="162">
        <f ca="1">SUMIF(w!$V$3:$V$113,$M181,w!X$3:X$113)</f>
        <v>5</v>
      </c>
      <c r="P181" s="162">
        <f ca="1">SUMIF(w!$V$3:$V$113,$M181,w!Y$3:Y$113)</f>
        <v>0</v>
      </c>
      <c r="Q181" s="162">
        <f>SUMIF(w!$V$3:$V$113,$M181,w!Z$3:Z$113)</f>
        <v>5</v>
      </c>
      <c r="R181" s="177" t="str">
        <f>IF(E181=1,VLOOKUP(A181,rg!$A$4:'rg'!$E$960,2,FALSE),"")</f>
        <v>NP</v>
      </c>
      <c r="S181" s="162" t="str">
        <f>IF($R181&lt;&gt;"",( VLOOKUP($R181,g!$A$2:'g'!$E$989,2,FALSE))," ")</f>
        <v>Northumberland Park</v>
      </c>
      <c r="T181" s="162">
        <f>IF($R181&lt;&gt;"",( VLOOKUP($R181,g!$A$2:'g'!$E$989,3,FALSE))," ")</f>
        <v>7</v>
      </c>
      <c r="U181" s="168" t="str">
        <f>IF($R181&lt;&gt;"",( VLOOKUP($R181,g!$A$2:'g'!$E$989,4,FALSE))," ")</f>
        <v>GAL</v>
      </c>
      <c r="V181" s="162" t="str">
        <f>IF($R181&lt;&gt;"",( VLOOKUP($R181,g!$A$2:'g'!$E$989,5,FALSE))," ")</f>
        <v>GO-AHEAD</v>
      </c>
      <c r="W181" s="10">
        <f t="shared" si="14"/>
        <v>0</v>
      </c>
      <c r="X181" s="10">
        <f t="shared" si="15"/>
        <v>0</v>
      </c>
      <c r="Y181" s="10">
        <f t="shared" si="16"/>
        <v>0</v>
      </c>
      <c r="Z181" s="167" t="str">
        <f t="shared" si="23"/>
        <v>GAL EN19</v>
      </c>
      <c r="AA181" s="167">
        <f>VLOOKUP(A181,'r'!$A$4:'r'!$S$5080,18,FALSE)</f>
        <v>0</v>
      </c>
    </row>
    <row r="182" spans="1:27" x14ac:dyDescent="0.2">
      <c r="A182" s="169">
        <v>21</v>
      </c>
      <c r="B182" s="169" t="s">
        <v>43</v>
      </c>
      <c r="C182" s="169" t="s">
        <v>51</v>
      </c>
      <c r="D182" s="178">
        <v>851</v>
      </c>
      <c r="E182" s="176">
        <v>1</v>
      </c>
      <c r="F182" s="161">
        <v>1</v>
      </c>
      <c r="G182" s="162">
        <f t="shared" si="12"/>
        <v>0</v>
      </c>
      <c r="H182" s="162">
        <f>SUMIF('r'!$A$4:'r'!$A$529,$A182,'r'!$C$4:'r'!$C$529)</f>
        <v>1</v>
      </c>
      <c r="I182" s="162">
        <f>SUMIF('r'!$A$4:'r'!$A$529,A182,'r'!$D$4:'r'!$D$529)</f>
        <v>1</v>
      </c>
      <c r="J182" s="162">
        <f t="shared" si="13"/>
        <v>0</v>
      </c>
      <c r="L182" s="166">
        <f>IF(E182&lt;2,(VLOOKUP(A182,'r'!$A$4:'r'!$B$5080,2,FALSE)),"")</f>
        <v>0</v>
      </c>
      <c r="M182" s="167" t="str">
        <f>VLOOKUP(A182,'r'!$A$4:'r'!$G$5080,7,FALSE)</f>
        <v>bank</v>
      </c>
      <c r="N182" s="162">
        <f ca="1">SUMIF(w!$V$3:$V$113,$M182,w!W$3:W$113)</f>
        <v>5</v>
      </c>
      <c r="O182" s="162">
        <f ca="1">SUMIF(w!$V$3:$V$113,$M182,w!X$3:X$113)</f>
        <v>7</v>
      </c>
      <c r="P182" s="162">
        <f ca="1">SUMIF(w!$V$3:$V$113,$M182,w!Y$3:Y$113)</f>
        <v>2</v>
      </c>
      <c r="Q182" s="162">
        <f>SUMIF(w!$V$3:$V$113,$M182,w!Z$3:Z$113)</f>
        <v>5</v>
      </c>
      <c r="R182" s="177" t="str">
        <f>IF(E182=1,VLOOKUP(A182,rg!$A$4:'rg'!$E$960,2,FALSE),"")</f>
        <v>NX</v>
      </c>
      <c r="S182" s="162" t="str">
        <f>IF($R182&lt;&gt;"",( VLOOKUP($R182,g!$A$2:'g'!$E$989,2,FALSE))," ")</f>
        <v>New Cross</v>
      </c>
      <c r="T182" s="162">
        <f>IF($R182&lt;&gt;"",( VLOOKUP($R182,g!$A$2:'g'!$E$989,3,FALSE))," ")</f>
        <v>1</v>
      </c>
      <c r="U182" s="168" t="str">
        <f>IF($R182&lt;&gt;"",( VLOOKUP($R182,g!$A$2:'g'!$E$989,4,FALSE))," ")</f>
        <v>GAL</v>
      </c>
      <c r="V182" s="162" t="str">
        <f>IF($R182&lt;&gt;"",( VLOOKUP($R182,g!$A$2:'g'!$E$989,5,FALSE))," ")</f>
        <v>GO-AHEAD</v>
      </c>
      <c r="W182" s="10">
        <f t="shared" si="14"/>
        <v>0</v>
      </c>
      <c r="X182" s="10">
        <f t="shared" si="15"/>
        <v>0</v>
      </c>
      <c r="Y182" s="10">
        <f t="shared" si="16"/>
        <v>0</v>
      </c>
      <c r="Z182" s="167" t="str">
        <f t="shared" si="23"/>
        <v>GAL LT851</v>
      </c>
      <c r="AA182" s="167">
        <f>VLOOKUP(A182,'r'!$A$4:'r'!$S$5080,18,FALSE)</f>
        <v>0</v>
      </c>
    </row>
    <row r="183" spans="1:27" x14ac:dyDescent="0.2">
      <c r="A183" s="169" t="s">
        <v>570</v>
      </c>
      <c r="B183" s="169" t="s">
        <v>43</v>
      </c>
      <c r="C183" s="169" t="s">
        <v>51</v>
      </c>
      <c r="D183" s="178">
        <v>883</v>
      </c>
      <c r="E183" s="176">
        <v>1</v>
      </c>
      <c r="F183" s="161">
        <v>1</v>
      </c>
      <c r="G183" s="162">
        <f t="shared" si="12"/>
        <v>0</v>
      </c>
      <c r="H183" s="162">
        <f>SUMIF('r'!$A$4:'r'!$A$529,$A183,'r'!$C$4:'r'!$C$529)</f>
        <v>3</v>
      </c>
      <c r="I183" s="162">
        <f>SUMIF('r'!$A$4:'r'!$A$529,A183,'r'!$D$4:'r'!$D$529)</f>
        <v>3</v>
      </c>
      <c r="J183" s="162">
        <f t="shared" si="13"/>
        <v>0</v>
      </c>
      <c r="L183" s="166">
        <f>IF(E183&lt;2,(VLOOKUP(A183,'r'!$A$4:'r'!$B$5080,2,FALSE)),"")</f>
        <v>0</v>
      </c>
      <c r="M183" s="167" t="str">
        <f>VLOOKUP(A183,'r'!$A$4:'r'!$G$5080,7,FALSE)</f>
        <v>bank</v>
      </c>
      <c r="N183" s="162">
        <f ca="1">SUMIF(w!$V$3:$V$113,$M183,w!W$3:W$113)</f>
        <v>5</v>
      </c>
      <c r="O183" s="162">
        <f ca="1">SUMIF(w!$V$3:$V$113,$M183,w!X$3:X$113)</f>
        <v>7</v>
      </c>
      <c r="P183" s="162">
        <f ca="1">SUMIF(w!$V$3:$V$113,$M183,w!Y$3:Y$113)</f>
        <v>2</v>
      </c>
      <c r="Q183" s="162">
        <f>SUMIF(w!$V$3:$V$113,$M183,w!Z$3:Z$113)</f>
        <v>5</v>
      </c>
      <c r="R183" s="177" t="str">
        <f>IF(E183=1,VLOOKUP(A183,rg!$A$4:'rg'!$E$960,2,FALSE),"")</f>
        <v>NP</v>
      </c>
      <c r="S183" s="162" t="str">
        <f>IF($R183&lt;&gt;"",( VLOOKUP($R183,g!$A$2:'g'!$E$989,2,FALSE))," ")</f>
        <v>Northumberland Park</v>
      </c>
      <c r="T183" s="162">
        <f>IF($R183&lt;&gt;"",( VLOOKUP($R183,g!$A$2:'g'!$E$989,3,FALSE))," ")</f>
        <v>7</v>
      </c>
      <c r="U183" s="168" t="str">
        <f>IF($R183&lt;&gt;"",( VLOOKUP($R183,g!$A$2:'g'!$E$989,4,FALSE))," ")</f>
        <v>GAL</v>
      </c>
      <c r="V183" s="162" t="str">
        <f>IF($R183&lt;&gt;"",( VLOOKUP($R183,g!$A$2:'g'!$E$989,5,FALSE))," ")</f>
        <v>GO-AHEAD</v>
      </c>
      <c r="W183" s="10">
        <f t="shared" si="14"/>
        <v>0</v>
      </c>
      <c r="X183" s="10">
        <f t="shared" si="15"/>
        <v>0</v>
      </c>
      <c r="Y183" s="10">
        <f t="shared" si="16"/>
        <v>0</v>
      </c>
      <c r="Z183" s="167" t="str">
        <f t="shared" si="23"/>
        <v>GAL LT883</v>
      </c>
      <c r="AA183" s="167">
        <f>VLOOKUP(A183,'r'!$A$4:'r'!$S$5080,18,FALSE)</f>
        <v>0</v>
      </c>
    </row>
    <row r="184" spans="1:27" x14ac:dyDescent="0.2">
      <c r="A184" s="169" t="s">
        <v>570</v>
      </c>
      <c r="B184" s="169" t="s">
        <v>43</v>
      </c>
      <c r="C184" s="169" t="s">
        <v>51</v>
      </c>
      <c r="D184" s="178">
        <v>901</v>
      </c>
      <c r="E184" s="176">
        <v>1</v>
      </c>
      <c r="F184" s="161">
        <v>1</v>
      </c>
      <c r="G184" s="162">
        <f t="shared" si="12"/>
        <v>0</v>
      </c>
      <c r="H184" s="162">
        <f>SUMIF('r'!$A$4:'r'!$A$529,$A184,'r'!$C$4:'r'!$C$529)</f>
        <v>3</v>
      </c>
      <c r="I184" s="162">
        <f>SUMIF('r'!$A$4:'r'!$A$529,A184,'r'!$D$4:'r'!$D$529)</f>
        <v>3</v>
      </c>
      <c r="J184" s="162">
        <f t="shared" si="13"/>
        <v>0</v>
      </c>
      <c r="L184" s="166">
        <f>IF(E184&lt;2,(VLOOKUP(A184,'r'!$A$4:'r'!$B$5080,2,FALSE)),"")</f>
        <v>0</v>
      </c>
      <c r="M184" s="167" t="str">
        <f>VLOOKUP(A184,'r'!$A$4:'r'!$G$5080,7,FALSE)</f>
        <v>bank</v>
      </c>
      <c r="N184" s="162">
        <f ca="1">SUMIF(w!$V$3:$V$113,$M184,w!W$3:W$113)</f>
        <v>5</v>
      </c>
      <c r="O184" s="162">
        <f ca="1">SUMIF(w!$V$3:$V$113,$M184,w!X$3:X$113)</f>
        <v>7</v>
      </c>
      <c r="P184" s="162">
        <f ca="1">SUMIF(w!$V$3:$V$113,$M184,w!Y$3:Y$113)</f>
        <v>2</v>
      </c>
      <c r="Q184" s="162">
        <f>SUMIF(w!$V$3:$V$113,$M184,w!Z$3:Z$113)</f>
        <v>5</v>
      </c>
      <c r="R184" s="177" t="str">
        <f>IF(E184=1,VLOOKUP(A184,rg!$A$4:'rg'!$E$960,2,FALSE),"")</f>
        <v>NP</v>
      </c>
      <c r="S184" s="162" t="str">
        <f>IF($R184&lt;&gt;"",( VLOOKUP($R184,g!$A$2:'g'!$E$989,2,FALSE))," ")</f>
        <v>Northumberland Park</v>
      </c>
      <c r="T184" s="162">
        <f>IF($R184&lt;&gt;"",( VLOOKUP($R184,g!$A$2:'g'!$E$989,3,FALSE))," ")</f>
        <v>7</v>
      </c>
      <c r="U184" s="168" t="str">
        <f>IF($R184&lt;&gt;"",( VLOOKUP($R184,g!$A$2:'g'!$E$989,4,FALSE))," ")</f>
        <v>GAL</v>
      </c>
      <c r="V184" s="162" t="str">
        <f>IF($R184&lt;&gt;"",( VLOOKUP($R184,g!$A$2:'g'!$E$989,5,FALSE))," ")</f>
        <v>GO-AHEAD</v>
      </c>
      <c r="W184" s="10">
        <f t="shared" si="14"/>
        <v>0</v>
      </c>
      <c r="X184" s="10">
        <f t="shared" si="15"/>
        <v>0</v>
      </c>
      <c r="Y184" s="10">
        <f t="shared" si="16"/>
        <v>0</v>
      </c>
      <c r="Z184" s="167" t="str">
        <f t="shared" si="23"/>
        <v>GAL LT901</v>
      </c>
      <c r="AA184" s="167">
        <f>VLOOKUP(A184,'r'!$A$4:'r'!$S$5080,18,FALSE)</f>
        <v>0</v>
      </c>
    </row>
    <row r="185" spans="1:27" x14ac:dyDescent="0.2">
      <c r="A185" s="169" t="s">
        <v>570</v>
      </c>
      <c r="B185" s="169" t="s">
        <v>43</v>
      </c>
      <c r="C185" s="169" t="s">
        <v>51</v>
      </c>
      <c r="D185" s="178">
        <v>902</v>
      </c>
      <c r="E185" s="176">
        <v>1</v>
      </c>
      <c r="F185" s="161">
        <v>1</v>
      </c>
      <c r="G185" s="162">
        <f t="shared" si="12"/>
        <v>0</v>
      </c>
      <c r="H185" s="162">
        <f>SUMIF('r'!$A$4:'r'!$A$529,$A185,'r'!$C$4:'r'!$C$529)</f>
        <v>3</v>
      </c>
      <c r="I185" s="162">
        <f>SUMIF('r'!$A$4:'r'!$A$529,A185,'r'!$D$4:'r'!$D$529)</f>
        <v>3</v>
      </c>
      <c r="J185" s="162">
        <f t="shared" si="13"/>
        <v>0</v>
      </c>
      <c r="L185" s="166">
        <f>IF(E185&lt;2,(VLOOKUP(A185,'r'!$A$4:'r'!$B$5080,2,FALSE)),"")</f>
        <v>0</v>
      </c>
      <c r="M185" s="167" t="str">
        <f>VLOOKUP(A185,'r'!$A$4:'r'!$G$5080,7,FALSE)</f>
        <v>bank</v>
      </c>
      <c r="N185" s="162">
        <f ca="1">SUMIF(w!$V$3:$V$113,$M185,w!W$3:W$113)</f>
        <v>5</v>
      </c>
      <c r="O185" s="162">
        <f ca="1">SUMIF(w!$V$3:$V$113,$M185,w!X$3:X$113)</f>
        <v>7</v>
      </c>
      <c r="P185" s="162">
        <f ca="1">SUMIF(w!$V$3:$V$113,$M185,w!Y$3:Y$113)</f>
        <v>2</v>
      </c>
      <c r="Q185" s="162">
        <f>SUMIF(w!$V$3:$V$113,$M185,w!Z$3:Z$113)</f>
        <v>5</v>
      </c>
      <c r="R185" s="177" t="str">
        <f>IF(E185=1,VLOOKUP(A185,rg!$A$4:'rg'!$E$960,2,FALSE),"")</f>
        <v>NP</v>
      </c>
      <c r="S185" s="162" t="str">
        <f>IF($R185&lt;&gt;"",( VLOOKUP($R185,g!$A$2:'g'!$E$989,2,FALSE))," ")</f>
        <v>Northumberland Park</v>
      </c>
      <c r="T185" s="162">
        <f>IF($R185&lt;&gt;"",( VLOOKUP($R185,g!$A$2:'g'!$E$989,3,FALSE))," ")</f>
        <v>7</v>
      </c>
      <c r="U185" s="168" t="str">
        <f>IF($R185&lt;&gt;"",( VLOOKUP($R185,g!$A$2:'g'!$E$989,4,FALSE))," ")</f>
        <v>GAL</v>
      </c>
      <c r="V185" s="162" t="str">
        <f>IF($R185&lt;&gt;"",( VLOOKUP($R185,g!$A$2:'g'!$E$989,5,FALSE))," ")</f>
        <v>GO-AHEAD</v>
      </c>
      <c r="W185" s="10">
        <f t="shared" si="14"/>
        <v>0</v>
      </c>
      <c r="X185" s="10">
        <f t="shared" si="15"/>
        <v>0</v>
      </c>
      <c r="Y185" s="10">
        <f t="shared" si="16"/>
        <v>0</v>
      </c>
      <c r="Z185" s="167" t="str">
        <f t="shared" si="23"/>
        <v>GAL LT902</v>
      </c>
      <c r="AA185" s="167">
        <f>VLOOKUP(A185,'r'!$A$4:'r'!$S$5080,18,FALSE)</f>
        <v>0</v>
      </c>
    </row>
    <row r="186" spans="1:27" x14ac:dyDescent="0.2">
      <c r="A186" s="169" t="s">
        <v>511</v>
      </c>
      <c r="B186" s="169" t="s">
        <v>43</v>
      </c>
      <c r="C186" s="169" t="s">
        <v>51</v>
      </c>
      <c r="D186" s="178">
        <v>916</v>
      </c>
      <c r="E186" s="176">
        <v>1</v>
      </c>
      <c r="F186" s="161">
        <v>1</v>
      </c>
      <c r="G186" s="162">
        <f t="shared" si="12"/>
        <v>0</v>
      </c>
      <c r="H186" s="162">
        <f>SUMIF('r'!$A$4:'r'!$A$529,$A186,'r'!$C$4:'r'!$C$529)</f>
        <v>2</v>
      </c>
      <c r="I186" s="162">
        <f>SUMIF('r'!$A$4:'r'!$A$529,A186,'r'!$D$4:'r'!$D$529)</f>
        <v>2</v>
      </c>
      <c r="J186" s="162">
        <f t="shared" si="13"/>
        <v>0</v>
      </c>
      <c r="L186" s="166">
        <f>IF(E186&lt;2,(VLOOKUP(A186,'r'!$A$4:'r'!$B$5080,2,FALSE)),"")</f>
        <v>0</v>
      </c>
      <c r="M186" s="167" t="str">
        <f>VLOOKUP(A186,'r'!$A$4:'r'!$G$5080,7,FALSE)</f>
        <v>barking</v>
      </c>
      <c r="N186" s="162">
        <f ca="1">SUMIF(w!$V$3:$V$113,$M186,w!W$3:W$113)</f>
        <v>8</v>
      </c>
      <c r="O186" s="162">
        <f ca="1">SUMIF(w!$V$3:$V$113,$M186,w!X$3:X$113)</f>
        <v>8</v>
      </c>
      <c r="P186" s="162">
        <f ca="1">SUMIF(w!$V$3:$V$113,$M186,w!Y$3:Y$113)</f>
        <v>0</v>
      </c>
      <c r="Q186" s="162">
        <f>SUMIF(w!$V$3:$V$113,$M186,w!Z$3:Z$113)</f>
        <v>5</v>
      </c>
      <c r="R186" s="177" t="str">
        <f>IF(E186=1,VLOOKUP(A186,rg!$A$4:'rg'!$E$960,2,FALSE),"")</f>
        <v>RR</v>
      </c>
      <c r="S186" s="162" t="str">
        <f>IF($R186&lt;&gt;"",( VLOOKUP($R186,g!$A$2:'g'!$E$989,2,FALSE))," ")</f>
        <v>River road</v>
      </c>
      <c r="T186" s="162">
        <f>IF($R186&lt;&gt;"",( VLOOKUP($R186,g!$A$2:'g'!$E$989,3,FALSE))," ")</f>
        <v>13</v>
      </c>
      <c r="U186" s="168" t="str">
        <f>IF($R186&lt;&gt;"",( VLOOKUP($R186,g!$A$2:'g'!$E$989,4,FALSE))," ")</f>
        <v>GAL</v>
      </c>
      <c r="V186" s="162" t="str">
        <f>IF($R186&lt;&gt;"",( VLOOKUP($R186,g!$A$2:'g'!$E$989,5,FALSE))," ")</f>
        <v>BLUE TRIANGLE</v>
      </c>
      <c r="W186" s="10">
        <f t="shared" si="14"/>
        <v>0</v>
      </c>
      <c r="X186" s="10">
        <f t="shared" si="15"/>
        <v>0</v>
      </c>
      <c r="Y186" s="10">
        <f t="shared" si="16"/>
        <v>0</v>
      </c>
      <c r="Z186" s="167" t="str">
        <f t="shared" si="23"/>
        <v>GAL LT916</v>
      </c>
      <c r="AA186" s="167">
        <f>VLOOKUP(A186,'r'!$A$4:'r'!$S$5080,18,FALSE)</f>
        <v>0</v>
      </c>
    </row>
    <row r="187" spans="1:27" x14ac:dyDescent="0.2">
      <c r="A187" s="169" t="s">
        <v>355</v>
      </c>
      <c r="B187" s="169" t="s">
        <v>43</v>
      </c>
      <c r="C187" s="169" t="s">
        <v>51</v>
      </c>
      <c r="D187" s="178">
        <v>922</v>
      </c>
      <c r="E187" s="176">
        <v>1</v>
      </c>
      <c r="F187" s="161">
        <v>1</v>
      </c>
      <c r="G187" s="162">
        <f t="shared" si="12"/>
        <v>0</v>
      </c>
      <c r="H187" s="162">
        <f>SUMIF('r'!$A$4:'r'!$A$529,$A187,'r'!$C$4:'r'!$C$529)</f>
        <v>1</v>
      </c>
      <c r="I187" s="162">
        <f>SUMIF('r'!$A$4:'r'!$A$529,A187,'r'!$D$4:'r'!$D$529)</f>
        <v>1</v>
      </c>
      <c r="J187" s="162">
        <f t="shared" si="13"/>
        <v>0</v>
      </c>
      <c r="L187" s="166">
        <f>IF(E187&lt;2,(VLOOKUP(A187,'r'!$A$4:'r'!$B$5080,2,FALSE)),"")</f>
        <v>0</v>
      </c>
      <c r="M187" s="167" t="str">
        <f>VLOOKUP(A187,'r'!$A$4:'r'!$G$5080,7,FALSE)</f>
        <v>barking</v>
      </c>
      <c r="N187" s="162">
        <f ca="1">SUMIF(w!$V$3:$V$113,$M187,w!W$3:W$113)</f>
        <v>8</v>
      </c>
      <c r="O187" s="162">
        <f ca="1">SUMIF(w!$V$3:$V$113,$M187,w!X$3:X$113)</f>
        <v>8</v>
      </c>
      <c r="P187" s="162">
        <f ca="1">SUMIF(w!$V$3:$V$113,$M187,w!Y$3:Y$113)</f>
        <v>0</v>
      </c>
      <c r="Q187" s="162">
        <f>SUMIF(w!$V$3:$V$113,$M187,w!Z$3:Z$113)</f>
        <v>5</v>
      </c>
      <c r="R187" s="177" t="str">
        <f>IF(E187=1,VLOOKUP(A187,rg!$A$4:'rg'!$E$960,2,FALSE),"")</f>
        <v>RR</v>
      </c>
      <c r="S187" s="162" t="str">
        <f>IF($R187&lt;&gt;"",( VLOOKUP($R187,g!$A$2:'g'!$E$989,2,FALSE))," ")</f>
        <v>River road</v>
      </c>
      <c r="T187" s="162">
        <f>IF($R187&lt;&gt;"",( VLOOKUP($R187,g!$A$2:'g'!$E$989,3,FALSE))," ")</f>
        <v>13</v>
      </c>
      <c r="U187" s="168" t="str">
        <f>IF($R187&lt;&gt;"",( VLOOKUP($R187,g!$A$2:'g'!$E$989,4,FALSE))," ")</f>
        <v>GAL</v>
      </c>
      <c r="V187" s="162" t="str">
        <f>IF($R187&lt;&gt;"",( VLOOKUP($R187,g!$A$2:'g'!$E$989,5,FALSE))," ")</f>
        <v>BLUE TRIANGLE</v>
      </c>
      <c r="W187" s="10">
        <f t="shared" si="14"/>
        <v>0</v>
      </c>
      <c r="X187" s="10">
        <f t="shared" si="15"/>
        <v>0</v>
      </c>
      <c r="Y187" s="10">
        <f t="shared" si="16"/>
        <v>0</v>
      </c>
      <c r="Z187" s="167" t="str">
        <f t="shared" si="23"/>
        <v>GAL LT922</v>
      </c>
      <c r="AA187" s="167">
        <f>VLOOKUP(A187,'r'!$A$4:'r'!$S$5080,18,FALSE)</f>
        <v>0</v>
      </c>
    </row>
    <row r="188" spans="1:27" x14ac:dyDescent="0.2">
      <c r="A188" s="169" t="s">
        <v>354</v>
      </c>
      <c r="B188" s="169" t="s">
        <v>43</v>
      </c>
      <c r="C188" s="169" t="s">
        <v>51</v>
      </c>
      <c r="D188" s="178">
        <v>949</v>
      </c>
      <c r="E188" s="176">
        <v>1</v>
      </c>
      <c r="F188" s="161">
        <v>1</v>
      </c>
      <c r="G188" s="162">
        <f t="shared" si="12"/>
        <v>0</v>
      </c>
      <c r="H188" s="162">
        <f>SUMIF('r'!$A$4:'r'!$A$529,$A188,'r'!$C$4:'r'!$C$529)</f>
        <v>2</v>
      </c>
      <c r="I188" s="162">
        <f>SUMIF('r'!$A$4:'r'!$A$529,A188,'r'!$D$4:'r'!$D$529)</f>
        <v>2</v>
      </c>
      <c r="J188" s="162">
        <f t="shared" si="13"/>
        <v>0</v>
      </c>
      <c r="L188" s="166">
        <f>IF(E188&lt;2,(VLOOKUP(A188,'r'!$A$4:'r'!$B$5080,2,FALSE)),"")</f>
        <v>0</v>
      </c>
      <c r="M188" s="167" t="str">
        <f>VLOOKUP(A188,'r'!$A$4:'r'!$G$5080,7,FALSE)</f>
        <v>barking</v>
      </c>
      <c r="N188" s="162">
        <f ca="1">SUMIF(w!$V$3:$V$113,$M188,w!W$3:W$113)</f>
        <v>8</v>
      </c>
      <c r="O188" s="162">
        <f ca="1">SUMIF(w!$V$3:$V$113,$M188,w!X$3:X$113)</f>
        <v>8</v>
      </c>
      <c r="P188" s="162">
        <f ca="1">SUMIF(w!$V$3:$V$113,$M188,w!Y$3:Y$113)</f>
        <v>0</v>
      </c>
      <c r="Q188" s="162">
        <f>SUMIF(w!$V$3:$V$113,$M188,w!Z$3:Z$113)</f>
        <v>5</v>
      </c>
      <c r="R188" s="177" t="str">
        <f>IF(E188=1,VLOOKUP(A188,rg!$A$4:'rg'!$E$960,2,FALSE),"")</f>
        <v>RR</v>
      </c>
      <c r="S188" s="162" t="str">
        <f>IF($R188&lt;&gt;"",( VLOOKUP($R188,g!$A$2:'g'!$E$989,2,FALSE))," ")</f>
        <v>River road</v>
      </c>
      <c r="T188" s="162">
        <f>IF($R188&lt;&gt;"",( VLOOKUP($R188,g!$A$2:'g'!$E$989,3,FALSE))," ")</f>
        <v>13</v>
      </c>
      <c r="U188" s="168" t="str">
        <f>IF($R188&lt;&gt;"",( VLOOKUP($R188,g!$A$2:'g'!$E$989,4,FALSE))," ")</f>
        <v>GAL</v>
      </c>
      <c r="V188" s="162" t="str">
        <f>IF($R188&lt;&gt;"",( VLOOKUP($R188,g!$A$2:'g'!$E$989,5,FALSE))," ")</f>
        <v>BLUE TRIANGLE</v>
      </c>
      <c r="W188" s="10">
        <f t="shared" si="14"/>
        <v>0</v>
      </c>
      <c r="X188" s="10">
        <f t="shared" si="15"/>
        <v>0</v>
      </c>
      <c r="Y188" s="10">
        <f t="shared" si="16"/>
        <v>0</v>
      </c>
      <c r="Z188" s="167" t="str">
        <f t="shared" si="23"/>
        <v>GAL LT949</v>
      </c>
      <c r="AA188" s="167">
        <f>VLOOKUP(A188,'r'!$A$4:'r'!$S$5080,18,FALSE)</f>
        <v>0</v>
      </c>
    </row>
    <row r="189" spans="1:27" x14ac:dyDescent="0.2">
      <c r="A189" s="169" t="s">
        <v>511</v>
      </c>
      <c r="B189" s="169" t="s">
        <v>43</v>
      </c>
      <c r="C189" s="169" t="s">
        <v>51</v>
      </c>
      <c r="D189" s="178">
        <v>950</v>
      </c>
      <c r="E189" s="176">
        <v>1</v>
      </c>
      <c r="F189" s="161">
        <v>1</v>
      </c>
      <c r="G189" s="162">
        <f t="shared" si="12"/>
        <v>0</v>
      </c>
      <c r="H189" s="162">
        <f>SUMIF('r'!$A$4:'r'!$A$529,$A189,'r'!$C$4:'r'!$C$529)</f>
        <v>2</v>
      </c>
      <c r="I189" s="162">
        <f>SUMIF('r'!$A$4:'r'!$A$529,A189,'r'!$D$4:'r'!$D$529)</f>
        <v>2</v>
      </c>
      <c r="J189" s="162">
        <f t="shared" si="13"/>
        <v>0</v>
      </c>
      <c r="L189" s="166">
        <f>IF(E189&lt;2,(VLOOKUP(A189,'r'!$A$4:'r'!$B$5080,2,FALSE)),"")</f>
        <v>0</v>
      </c>
      <c r="M189" s="167" t="str">
        <f>VLOOKUP(A189,'r'!$A$4:'r'!$G$5080,7,FALSE)</f>
        <v>barking</v>
      </c>
      <c r="N189" s="162">
        <f ca="1">SUMIF(w!$V$3:$V$113,$M189,w!W$3:W$113)</f>
        <v>8</v>
      </c>
      <c r="O189" s="162">
        <f ca="1">SUMIF(w!$V$3:$V$113,$M189,w!X$3:X$113)</f>
        <v>8</v>
      </c>
      <c r="P189" s="162">
        <f ca="1">SUMIF(w!$V$3:$V$113,$M189,w!Y$3:Y$113)</f>
        <v>0</v>
      </c>
      <c r="Q189" s="162">
        <f>SUMIF(w!$V$3:$V$113,$M189,w!Z$3:Z$113)</f>
        <v>5</v>
      </c>
      <c r="R189" s="177" t="str">
        <f>IF(E189=1,VLOOKUP(A189,rg!$A$4:'rg'!$E$960,2,FALSE),"")</f>
        <v>RR</v>
      </c>
      <c r="S189" s="162" t="str">
        <f>IF($R189&lt;&gt;"",( VLOOKUP($R189,g!$A$2:'g'!$E$989,2,FALSE))," ")</f>
        <v>River road</v>
      </c>
      <c r="T189" s="162">
        <f>IF($R189&lt;&gt;"",( VLOOKUP($R189,g!$A$2:'g'!$E$989,3,FALSE))," ")</f>
        <v>13</v>
      </c>
      <c r="U189" s="168" t="str">
        <f>IF($R189&lt;&gt;"",( VLOOKUP($R189,g!$A$2:'g'!$E$989,4,FALSE))," ")</f>
        <v>GAL</v>
      </c>
      <c r="V189" s="162" t="str">
        <f>IF($R189&lt;&gt;"",( VLOOKUP($R189,g!$A$2:'g'!$E$989,5,FALSE))," ")</f>
        <v>BLUE TRIANGLE</v>
      </c>
      <c r="W189" s="10">
        <f t="shared" si="14"/>
        <v>0</v>
      </c>
      <c r="X189" s="10">
        <f t="shared" si="15"/>
        <v>0</v>
      </c>
      <c r="Y189" s="10">
        <f t="shared" si="16"/>
        <v>0</v>
      </c>
      <c r="Z189" s="167" t="str">
        <f t="shared" si="23"/>
        <v>GAL LT950</v>
      </c>
      <c r="AA189" s="167">
        <f>VLOOKUP(A189,'r'!$A$4:'r'!$S$5080,18,FALSE)</f>
        <v>0</v>
      </c>
    </row>
    <row r="190" spans="1:27" x14ac:dyDescent="0.2">
      <c r="A190" s="169" t="s">
        <v>354</v>
      </c>
      <c r="B190" s="169" t="s">
        <v>43</v>
      </c>
      <c r="C190" s="169" t="s">
        <v>51</v>
      </c>
      <c r="D190" s="178">
        <v>951</v>
      </c>
      <c r="E190" s="176">
        <v>1</v>
      </c>
      <c r="F190" s="161">
        <v>1</v>
      </c>
      <c r="G190" s="162">
        <f t="shared" si="12"/>
        <v>0</v>
      </c>
      <c r="H190" s="162">
        <f>SUMIF('r'!$A$4:'r'!$A$529,$A190,'r'!$C$4:'r'!$C$529)</f>
        <v>2</v>
      </c>
      <c r="I190" s="162">
        <f>SUMIF('r'!$A$4:'r'!$A$529,A190,'r'!$D$4:'r'!$D$529)</f>
        <v>2</v>
      </c>
      <c r="J190" s="162">
        <f t="shared" si="13"/>
        <v>0</v>
      </c>
      <c r="L190" s="166">
        <f>IF(E190&lt;2,(VLOOKUP(A190,'r'!$A$4:'r'!$B$5080,2,FALSE)),"")</f>
        <v>0</v>
      </c>
      <c r="M190" s="167" t="str">
        <f>VLOOKUP(A190,'r'!$A$4:'r'!$G$5080,7,FALSE)</f>
        <v>barking</v>
      </c>
      <c r="N190" s="162">
        <f ca="1">SUMIF(w!$V$3:$V$113,$M190,w!W$3:W$113)</f>
        <v>8</v>
      </c>
      <c r="O190" s="162">
        <f ca="1">SUMIF(w!$V$3:$V$113,$M190,w!X$3:X$113)</f>
        <v>8</v>
      </c>
      <c r="P190" s="162">
        <f ca="1">SUMIF(w!$V$3:$V$113,$M190,w!Y$3:Y$113)</f>
        <v>0</v>
      </c>
      <c r="Q190" s="162">
        <f>SUMIF(w!$V$3:$V$113,$M190,w!Z$3:Z$113)</f>
        <v>5</v>
      </c>
      <c r="R190" s="177" t="str">
        <f>IF(E190=1,VLOOKUP(A190,rg!$A$4:'rg'!$E$960,2,FALSE),"")</f>
        <v>RR</v>
      </c>
      <c r="S190" s="162" t="str">
        <f>IF($R190&lt;&gt;"",( VLOOKUP($R190,g!$A$2:'g'!$E$989,2,FALSE))," ")</f>
        <v>River road</v>
      </c>
      <c r="T190" s="162">
        <f>IF($R190&lt;&gt;"",( VLOOKUP($R190,g!$A$2:'g'!$E$989,3,FALSE))," ")</f>
        <v>13</v>
      </c>
      <c r="U190" s="168" t="str">
        <f>IF($R190&lt;&gt;"",( VLOOKUP($R190,g!$A$2:'g'!$E$989,4,FALSE))," ")</f>
        <v>GAL</v>
      </c>
      <c r="V190" s="162" t="str">
        <f>IF($R190&lt;&gt;"",( VLOOKUP($R190,g!$A$2:'g'!$E$989,5,FALSE))," ")</f>
        <v>BLUE TRIANGLE</v>
      </c>
      <c r="W190" s="10">
        <f t="shared" si="14"/>
        <v>0</v>
      </c>
      <c r="X190" s="10">
        <f t="shared" si="15"/>
        <v>0</v>
      </c>
      <c r="Y190" s="10">
        <f t="shared" si="16"/>
        <v>0</v>
      </c>
      <c r="Z190" s="167" t="str">
        <f t="shared" si="23"/>
        <v>GAL LT951</v>
      </c>
      <c r="AA190" s="167">
        <f>VLOOKUP(A190,'r'!$A$4:'r'!$S$5080,18,FALSE)</f>
        <v>0</v>
      </c>
    </row>
    <row r="191" spans="1:27" x14ac:dyDescent="0.2">
      <c r="A191" s="169" t="s">
        <v>707</v>
      </c>
      <c r="B191" s="169" t="s">
        <v>43</v>
      </c>
      <c r="C191" s="169" t="s">
        <v>160</v>
      </c>
      <c r="D191" s="168">
        <v>59</v>
      </c>
      <c r="E191" s="176">
        <v>1</v>
      </c>
      <c r="F191" s="161">
        <v>1</v>
      </c>
      <c r="G191" s="162">
        <f t="shared" si="12"/>
        <v>0</v>
      </c>
      <c r="H191" s="162">
        <f>SUMIF('r'!$A$4:'r'!$A$529,$A191,'r'!$C$4:'r'!$C$529)</f>
        <v>4</v>
      </c>
      <c r="I191" s="162">
        <f>SUMIF('r'!$A$4:'r'!$A$529,A191,'r'!$D$4:'r'!$D$529)</f>
        <v>4</v>
      </c>
      <c r="J191" s="162">
        <f t="shared" si="13"/>
        <v>0</v>
      </c>
      <c r="K191" s="165" t="s">
        <v>535</v>
      </c>
      <c r="L191" s="166">
        <f>IF(E191&lt;2,(VLOOKUP(A191,'r'!$A$4:'r'!$B$5080,2,FALSE)),"")</f>
        <v>0</v>
      </c>
      <c r="M191" s="167" t="str">
        <f>VLOOKUP(A191,'r'!$A$4:'r'!$G$5080,7,FALSE)</f>
        <v>lewisham</v>
      </c>
      <c r="N191" s="162">
        <f ca="1">SUMIF(w!$V$3:$V$113,$M191,w!W$3:W$113)</f>
        <v>8</v>
      </c>
      <c r="O191" s="162">
        <f ca="1">SUMIF(w!$V$3:$V$113,$M191,w!X$3:X$113)</f>
        <v>8</v>
      </c>
      <c r="P191" s="162">
        <f ca="1">SUMIF(w!$V$3:$V$113,$M191,w!Y$3:Y$113)</f>
        <v>0</v>
      </c>
      <c r="Q191" s="162">
        <f>SUMIF(w!$V$3:$V$113,$M191,w!Z$3:Z$113)</f>
        <v>7</v>
      </c>
      <c r="R191" s="177" t="str">
        <f>IF(E191=1,VLOOKUP(A191,rg!$A$4:'rg'!$E$960,2,FALSE),"")</f>
        <v>Q</v>
      </c>
      <c r="S191" s="162" t="str">
        <f>IF($R191&lt;&gt;"",( VLOOKUP($R191,g!$A$2:'g'!$E$989,2,FALSE))," ")</f>
        <v>Camberwell</v>
      </c>
      <c r="T191" s="162">
        <f>IF($R191&lt;&gt;"",( VLOOKUP($R191,g!$A$2:'g'!$E$989,3,FALSE))," ")</f>
        <v>20</v>
      </c>
      <c r="U191" s="168" t="str">
        <f>IF($R191&lt;&gt;"",( VLOOKUP($R191,g!$A$2:'g'!$E$989,4,FALSE))," ")</f>
        <v>GAL</v>
      </c>
      <c r="V191" s="162" t="str">
        <f>IF($R191&lt;&gt;"",( VLOOKUP($R191,g!$A$2:'g'!$E$989,5,FALSE))," ")</f>
        <v>GO-AHEAD</v>
      </c>
      <c r="W191" s="10">
        <f t="shared" si="14"/>
        <v>0</v>
      </c>
      <c r="X191" s="10">
        <f t="shared" si="15"/>
        <v>0</v>
      </c>
      <c r="Y191" s="10">
        <f t="shared" si="16"/>
        <v>0</v>
      </c>
      <c r="Z191" s="167" t="str">
        <f t="shared" si="23"/>
        <v>GAL MHV59</v>
      </c>
      <c r="AA191" s="167">
        <f>VLOOKUP(A191,'r'!$A$4:'r'!$S$5080,18,FALSE)</f>
        <v>0</v>
      </c>
    </row>
    <row r="192" spans="1:27" x14ac:dyDescent="0.2">
      <c r="A192" s="169" t="s">
        <v>706</v>
      </c>
      <c r="B192" s="169" t="s">
        <v>43</v>
      </c>
      <c r="C192" s="169" t="s">
        <v>160</v>
      </c>
      <c r="D192" s="168">
        <v>73</v>
      </c>
      <c r="E192" s="176">
        <v>1</v>
      </c>
      <c r="F192" s="161">
        <v>1</v>
      </c>
      <c r="G192" s="162">
        <f t="shared" si="12"/>
        <v>0</v>
      </c>
      <c r="H192" s="162">
        <f>SUMIF('r'!$A$4:'r'!$A$529,$A192,'r'!$C$4:'r'!$C$529)</f>
        <v>2</v>
      </c>
      <c r="I192" s="162">
        <f>SUMIF('r'!$A$4:'r'!$A$529,A192,'r'!$D$4:'r'!$D$529)</f>
        <v>2</v>
      </c>
      <c r="J192" s="162">
        <f t="shared" si="13"/>
        <v>0</v>
      </c>
      <c r="K192" s="165" t="s">
        <v>535</v>
      </c>
      <c r="L192" s="166">
        <f>IF(E192&lt;2,(VLOOKUP(A192,'r'!$A$4:'r'!$B$5080,2,FALSE)),"")</f>
        <v>0</v>
      </c>
      <c r="M192" s="167" t="str">
        <f>VLOOKUP(A192,'r'!$A$4:'r'!$G$5080,7,FALSE)</f>
        <v>elephant</v>
      </c>
      <c r="N192" s="162">
        <f ca="1">SUMIF(w!$V$3:$V$113,$M192,w!W$3:W$113)</f>
        <v>70</v>
      </c>
      <c r="O192" s="162">
        <f ca="1">SUMIF(w!$V$3:$V$113,$M192,w!X$3:X$113)</f>
        <v>111</v>
      </c>
      <c r="P192" s="162">
        <f ca="1">SUMIF(w!$V$3:$V$113,$M192,w!Y$3:Y$113)</f>
        <v>41</v>
      </c>
      <c r="Q192" s="162">
        <f>SUMIF(w!$V$3:$V$113,$M192,w!Z$3:Z$113)</f>
        <v>70</v>
      </c>
      <c r="R192" s="177" t="str">
        <f>IF(E192=1,VLOOKUP(A192,rg!$A$4:'rg'!$E$960,2,FALSE),"")</f>
        <v>Q</v>
      </c>
      <c r="S192" s="162" t="str">
        <f>IF($R192&lt;&gt;"",( VLOOKUP($R192,g!$A$2:'g'!$E$989,2,FALSE))," ")</f>
        <v>Camberwell</v>
      </c>
      <c r="T192" s="162">
        <f>IF($R192&lt;&gt;"",( VLOOKUP($R192,g!$A$2:'g'!$E$989,3,FALSE))," ")</f>
        <v>20</v>
      </c>
      <c r="U192" s="168" t="str">
        <f>IF($R192&lt;&gt;"",( VLOOKUP($R192,g!$A$2:'g'!$E$989,4,FALSE))," ")</f>
        <v>GAL</v>
      </c>
      <c r="V192" s="162" t="str">
        <f>IF($R192&lt;&gt;"",( VLOOKUP($R192,g!$A$2:'g'!$E$989,5,FALSE))," ")</f>
        <v>GO-AHEAD</v>
      </c>
      <c r="W192" s="10">
        <f t="shared" si="14"/>
        <v>0</v>
      </c>
      <c r="X192" s="10">
        <f t="shared" si="15"/>
        <v>0</v>
      </c>
      <c r="Y192" s="10">
        <f t="shared" si="16"/>
        <v>0</v>
      </c>
      <c r="Z192" s="167" t="str">
        <f t="shared" si="23"/>
        <v>GAL MHV73</v>
      </c>
      <c r="AA192" s="167">
        <f>VLOOKUP(A192,'r'!$A$4:'r'!$S$5080,18,FALSE)</f>
        <v>0</v>
      </c>
    </row>
    <row r="193" spans="1:27" x14ac:dyDescent="0.2">
      <c r="A193" s="169" t="s">
        <v>707</v>
      </c>
      <c r="B193" s="169" t="s">
        <v>43</v>
      </c>
      <c r="C193" s="169" t="s">
        <v>160</v>
      </c>
      <c r="D193" s="168">
        <v>78</v>
      </c>
      <c r="E193" s="176">
        <v>1</v>
      </c>
      <c r="F193" s="161">
        <v>1</v>
      </c>
      <c r="G193" s="162">
        <f t="shared" si="12"/>
        <v>0</v>
      </c>
      <c r="H193" s="162">
        <f>SUMIF('r'!$A$4:'r'!$A$529,$A193,'r'!$C$4:'r'!$C$529)</f>
        <v>4</v>
      </c>
      <c r="I193" s="162">
        <f>SUMIF('r'!$A$4:'r'!$A$529,A193,'r'!$D$4:'r'!$D$529)</f>
        <v>4</v>
      </c>
      <c r="J193" s="162">
        <f t="shared" si="13"/>
        <v>0</v>
      </c>
      <c r="K193" s="165" t="s">
        <v>535</v>
      </c>
      <c r="L193" s="166">
        <f>IF(E193&lt;2,(VLOOKUP(A193,'r'!$A$4:'r'!$B$5080,2,FALSE)),"")</f>
        <v>0</v>
      </c>
      <c r="M193" s="167" t="str">
        <f>VLOOKUP(A193,'r'!$A$4:'r'!$G$5080,7,FALSE)</f>
        <v>lewisham</v>
      </c>
      <c r="N193" s="162">
        <f ca="1">SUMIF(w!$V$3:$V$113,$M193,w!W$3:W$113)</f>
        <v>8</v>
      </c>
      <c r="O193" s="162">
        <f ca="1">SUMIF(w!$V$3:$V$113,$M193,w!X$3:X$113)</f>
        <v>8</v>
      </c>
      <c r="P193" s="162">
        <f ca="1">SUMIF(w!$V$3:$V$113,$M193,w!Y$3:Y$113)</f>
        <v>0</v>
      </c>
      <c r="Q193" s="162">
        <f>SUMIF(w!$V$3:$V$113,$M193,w!Z$3:Z$113)</f>
        <v>7</v>
      </c>
      <c r="R193" s="177" t="str">
        <f>IF(E193=1,VLOOKUP(A193,rg!$A$4:'rg'!$E$960,2,FALSE),"")</f>
        <v>Q</v>
      </c>
      <c r="S193" s="162" t="str">
        <f>IF($R193&lt;&gt;"",( VLOOKUP($R193,g!$A$2:'g'!$E$989,2,FALSE))," ")</f>
        <v>Camberwell</v>
      </c>
      <c r="T193" s="162">
        <f>IF($R193&lt;&gt;"",( VLOOKUP($R193,g!$A$2:'g'!$E$989,3,FALSE))," ")</f>
        <v>20</v>
      </c>
      <c r="U193" s="168" t="str">
        <f>IF($R193&lt;&gt;"",( VLOOKUP($R193,g!$A$2:'g'!$E$989,4,FALSE))," ")</f>
        <v>GAL</v>
      </c>
      <c r="V193" s="162" t="str">
        <f>IF($R193&lt;&gt;"",( VLOOKUP($R193,g!$A$2:'g'!$E$989,5,FALSE))," ")</f>
        <v>GO-AHEAD</v>
      </c>
      <c r="W193" s="10">
        <f t="shared" si="14"/>
        <v>0</v>
      </c>
      <c r="X193" s="10">
        <f t="shared" si="15"/>
        <v>0</v>
      </c>
      <c r="Y193" s="10">
        <f t="shared" si="16"/>
        <v>0</v>
      </c>
      <c r="Z193" s="167" t="str">
        <f t="shared" si="23"/>
        <v>GAL MHV78</v>
      </c>
      <c r="AA193" s="167">
        <f>VLOOKUP(A193,'r'!$A$4:'r'!$S$5080,18,FALSE)</f>
        <v>0</v>
      </c>
    </row>
    <row r="194" spans="1:27" x14ac:dyDescent="0.2">
      <c r="A194" s="169">
        <v>521</v>
      </c>
      <c r="B194" s="169" t="s">
        <v>43</v>
      </c>
      <c r="C194" s="169" t="s">
        <v>531</v>
      </c>
      <c r="D194" s="169">
        <v>40</v>
      </c>
      <c r="E194" s="176">
        <v>1</v>
      </c>
      <c r="F194" s="161">
        <v>1</v>
      </c>
      <c r="G194" s="162">
        <f t="shared" ref="G194:G241" si="24">IF(I194=0,999,0)</f>
        <v>0</v>
      </c>
      <c r="H194" s="162">
        <f>SUMIF('r'!$A$4:'r'!$A$529,$A194,'r'!$C$4:'r'!$C$529)</f>
        <v>1</v>
      </c>
      <c r="I194" s="162">
        <f>SUMIF('r'!$A$4:'r'!$A$529,A194,'r'!$D$4:'r'!$D$529)</f>
        <v>1</v>
      </c>
      <c r="J194" s="162">
        <f t="shared" ref="J194:J241" si="25">I194-H194</f>
        <v>0</v>
      </c>
      <c r="K194" s="165" t="s">
        <v>499</v>
      </c>
      <c r="L194" s="166">
        <f>IF(E194&lt;2,(VLOOKUP(A194,'r'!$A$4:'r'!$B$5080,2,FALSE)),"")</f>
        <v>0</v>
      </c>
      <c r="M194" s="167" t="str">
        <f>VLOOKUP(A194,'r'!$A$4:'r'!$G$5080,7,FALSE)</f>
        <v>waterloo</v>
      </c>
      <c r="N194" s="162">
        <f ca="1">SUMIF(w!$V$3:$V$113,$M194,w!W$3:W$113)</f>
        <v>73</v>
      </c>
      <c r="O194" s="162">
        <f ca="1">SUMIF(w!$V$3:$V$113,$M194,w!X$3:X$113)</f>
        <v>133</v>
      </c>
      <c r="P194" s="162">
        <f ca="1">SUMIF(w!$V$3:$V$113,$M194,w!Y$3:Y$113)</f>
        <v>60</v>
      </c>
      <c r="Q194" s="162">
        <f>SUMIF(w!$V$3:$V$113,$M194,w!Z$3:Z$113)</f>
        <v>2</v>
      </c>
      <c r="R194" s="177" t="str">
        <f>IF(E194=1,VLOOKUP(A194,rg!$A$4:'rg'!$E$960,2,FALSE),"")</f>
        <v>RA</v>
      </c>
      <c r="S194" s="162" t="str">
        <f>IF($R194&lt;&gt;"",( VLOOKUP($R194,g!$A$2:'g'!$E$989,2,FALSE))," ")</f>
        <v>Waterloo</v>
      </c>
      <c r="T194" s="162">
        <f>IF($R194&lt;&gt;"",( VLOOKUP($R194,g!$A$2:'g'!$E$989,3,FALSE))," ")</f>
        <v>1</v>
      </c>
      <c r="U194" s="168" t="str">
        <f>IF($R194&lt;&gt;"",( VLOOKUP($R194,g!$A$2:'g'!$E$989,4,FALSE))," ")</f>
        <v>GAL</v>
      </c>
      <c r="V194" s="162" t="str">
        <f>IF($R194&lt;&gt;"",( VLOOKUP($R194,g!$A$2:'g'!$E$989,5,FALSE))," ")</f>
        <v>GO-AHEAD</v>
      </c>
      <c r="W194" s="10">
        <f t="shared" ref="W194:W241" si="26">IF(E194=1,IF(R194="",1,0),0)</f>
        <v>0</v>
      </c>
      <c r="X194" s="10">
        <f t="shared" ref="X194:X241" si="27">IF(E194="",IF(R194="",0,1),0)</f>
        <v>0</v>
      </c>
      <c r="Y194" s="10">
        <f t="shared" ref="Y194:Y241" si="28">IF(U194&gt;" ",IF(B194&lt;&gt;U194,1,0),0)</f>
        <v>0</v>
      </c>
      <c r="Z194" s="167" t="str">
        <f t="shared" si="23"/>
        <v>GAL SEe40</v>
      </c>
      <c r="AA194" s="167">
        <f>VLOOKUP(A194,'r'!$A$4:'r'!$S$5080,18,FALSE)</f>
        <v>0</v>
      </c>
    </row>
    <row r="195" spans="1:27" x14ac:dyDescent="0.2">
      <c r="A195" s="169" t="s">
        <v>678</v>
      </c>
      <c r="B195" s="169" t="s">
        <v>43</v>
      </c>
      <c r="C195" s="168" t="s">
        <v>531</v>
      </c>
      <c r="D195" s="178">
        <v>52</v>
      </c>
      <c r="E195" s="176"/>
      <c r="F195" s="161">
        <v>1</v>
      </c>
      <c r="G195" s="162">
        <f t="shared" si="24"/>
        <v>0</v>
      </c>
      <c r="H195" s="162">
        <f>SUMIF('r'!$A$4:'r'!$A$529,$A195,'r'!$C$4:'r'!$C$529)</f>
        <v>7</v>
      </c>
      <c r="I195" s="162">
        <f>SUMIF('r'!$A$4:'r'!$A$529,A195,'r'!$D$4:'r'!$D$529)</f>
        <v>15</v>
      </c>
      <c r="J195" s="162">
        <f t="shared" si="25"/>
        <v>8</v>
      </c>
      <c r="L195" s="166">
        <f>IF(E195&lt;2,(VLOOKUP(A195,'r'!$A$4:'r'!$B$5080,2,FALSE)),"")</f>
        <v>43037</v>
      </c>
      <c r="M195" s="167" t="str">
        <f>VLOOKUP(A195,'r'!$A$4:'r'!$G$5080,7,FALSE)</f>
        <v>elephant</v>
      </c>
      <c r="N195" s="162">
        <f ca="1">SUMIF(w!$V$3:$V$113,$M195,w!W$3:W$113)</f>
        <v>70</v>
      </c>
      <c r="O195" s="162">
        <f ca="1">SUMIF(w!$V$3:$V$113,$M195,w!X$3:X$113)</f>
        <v>111</v>
      </c>
      <c r="P195" s="162">
        <f ca="1">SUMIF(w!$V$3:$V$113,$M195,w!Y$3:Y$113)</f>
        <v>41</v>
      </c>
      <c r="Q195" s="162">
        <f>SUMIF(w!$V$3:$V$113,$M195,w!Z$3:Z$113)</f>
        <v>70</v>
      </c>
      <c r="R195" s="177" t="str">
        <f>IF(E195=1,VLOOKUP(A195,rg!$A$4:'rg'!$E$960,2,FALSE),"")</f>
        <v/>
      </c>
      <c r="S195" s="162" t="str">
        <f>IF($R195&lt;&gt;"",( VLOOKUP($R195,g!$A$2:'g'!$E$989,2,FALSE))," ")</f>
        <v xml:space="preserve"> </v>
      </c>
      <c r="T195" s="162" t="str">
        <f>IF($R195&lt;&gt;"",( VLOOKUP($R195,g!$A$2:'g'!$E$989,3,FALSE))," ")</f>
        <v xml:space="preserve"> </v>
      </c>
      <c r="U195" s="168" t="str">
        <f>IF($R195&lt;&gt;"",( VLOOKUP($R195,g!$A$2:'g'!$E$989,4,FALSE))," ")</f>
        <v xml:space="preserve"> </v>
      </c>
      <c r="V195" s="162" t="str">
        <f>IF($R195&lt;&gt;"",( VLOOKUP($R195,g!$A$2:'g'!$E$989,5,FALSE))," ")</f>
        <v xml:space="preserve"> </v>
      </c>
      <c r="W195" s="10">
        <f t="shared" si="26"/>
        <v>0</v>
      </c>
      <c r="X195" s="10">
        <f t="shared" si="27"/>
        <v>0</v>
      </c>
      <c r="Y195" s="10">
        <f t="shared" si="28"/>
        <v>0</v>
      </c>
      <c r="Z195" s="167" t="str">
        <f t="shared" si="23"/>
        <v>GAL SEe52</v>
      </c>
      <c r="AA195" s="167">
        <f>VLOOKUP(A195,'r'!$A$4:'r'!$S$5080,18,FALSE)</f>
        <v>0</v>
      </c>
    </row>
    <row r="196" spans="1:27" x14ac:dyDescent="0.2">
      <c r="A196" s="169" t="s">
        <v>678</v>
      </c>
      <c r="B196" s="169" t="s">
        <v>43</v>
      </c>
      <c r="C196" s="168" t="s">
        <v>531</v>
      </c>
      <c r="D196" s="178">
        <v>53</v>
      </c>
      <c r="E196" s="176"/>
      <c r="F196" s="161">
        <v>1</v>
      </c>
      <c r="G196" s="162">
        <f t="shared" si="24"/>
        <v>0</v>
      </c>
      <c r="H196" s="162">
        <f>SUMIF('r'!$A$4:'r'!$A$529,$A196,'r'!$C$4:'r'!$C$529)</f>
        <v>7</v>
      </c>
      <c r="I196" s="162">
        <f>SUMIF('r'!$A$4:'r'!$A$529,A196,'r'!$D$4:'r'!$D$529)</f>
        <v>15</v>
      </c>
      <c r="J196" s="162">
        <f t="shared" si="25"/>
        <v>8</v>
      </c>
      <c r="L196" s="166">
        <f>IF(E196&lt;2,(VLOOKUP(A196,'r'!$A$4:'r'!$B$5080,2,FALSE)),"")</f>
        <v>43037</v>
      </c>
      <c r="M196" s="167" t="str">
        <f>VLOOKUP(A196,'r'!$A$4:'r'!$G$5080,7,FALSE)</f>
        <v>elephant</v>
      </c>
      <c r="N196" s="162">
        <f ca="1">SUMIF(w!$V$3:$V$113,$M196,w!W$3:W$113)</f>
        <v>70</v>
      </c>
      <c r="O196" s="162">
        <f ca="1">SUMIF(w!$V$3:$V$113,$M196,w!X$3:X$113)</f>
        <v>111</v>
      </c>
      <c r="P196" s="162">
        <f ca="1">SUMIF(w!$V$3:$V$113,$M196,w!Y$3:Y$113)</f>
        <v>41</v>
      </c>
      <c r="Q196" s="162">
        <f>SUMIF(w!$V$3:$V$113,$M196,w!Z$3:Z$113)</f>
        <v>70</v>
      </c>
      <c r="R196" s="177" t="str">
        <f>IF(E196=1,VLOOKUP(A196,rg!$A$4:'rg'!$E$960,2,FALSE),"")</f>
        <v/>
      </c>
      <c r="S196" s="162" t="str">
        <f>IF($R196&lt;&gt;"",( VLOOKUP($R196,g!$A$2:'g'!$E$989,2,FALSE))," ")</f>
        <v xml:space="preserve"> </v>
      </c>
      <c r="T196" s="162" t="str">
        <f>IF($R196&lt;&gt;"",( VLOOKUP($R196,g!$A$2:'g'!$E$989,3,FALSE))," ")</f>
        <v xml:space="preserve"> </v>
      </c>
      <c r="U196" s="168" t="str">
        <f>IF($R196&lt;&gt;"",( VLOOKUP($R196,g!$A$2:'g'!$E$989,4,FALSE))," ")</f>
        <v xml:space="preserve"> </v>
      </c>
      <c r="V196" s="162" t="str">
        <f>IF($R196&lt;&gt;"",( VLOOKUP($R196,g!$A$2:'g'!$E$989,5,FALSE))," ")</f>
        <v xml:space="preserve"> </v>
      </c>
      <c r="W196" s="10">
        <f t="shared" si="26"/>
        <v>0</v>
      </c>
      <c r="X196" s="10">
        <f t="shared" si="27"/>
        <v>0</v>
      </c>
      <c r="Y196" s="10">
        <f t="shared" si="28"/>
        <v>0</v>
      </c>
      <c r="Z196" s="167" t="str">
        <f t="shared" si="23"/>
        <v>GAL SEe53</v>
      </c>
      <c r="AA196" s="167">
        <f>VLOOKUP(A196,'r'!$A$4:'r'!$S$5080,18,FALSE)</f>
        <v>0</v>
      </c>
    </row>
    <row r="197" spans="1:27" x14ac:dyDescent="0.2">
      <c r="A197" s="169" t="s">
        <v>678</v>
      </c>
      <c r="B197" s="169" t="s">
        <v>43</v>
      </c>
      <c r="C197" s="168" t="s">
        <v>531</v>
      </c>
      <c r="D197" s="178">
        <v>54</v>
      </c>
      <c r="E197" s="176">
        <v>1</v>
      </c>
      <c r="F197" s="161">
        <v>1</v>
      </c>
      <c r="G197" s="162">
        <f t="shared" si="24"/>
        <v>0</v>
      </c>
      <c r="H197" s="162">
        <f>SUMIF('r'!$A$4:'r'!$A$529,$A197,'r'!$C$4:'r'!$C$529)</f>
        <v>7</v>
      </c>
      <c r="I197" s="162">
        <f>SUMIF('r'!$A$4:'r'!$A$529,A197,'r'!$D$4:'r'!$D$529)</f>
        <v>15</v>
      </c>
      <c r="J197" s="162">
        <f t="shared" si="25"/>
        <v>8</v>
      </c>
      <c r="L197" s="166">
        <f>IF(E197&lt;2,(VLOOKUP(A197,'r'!$A$4:'r'!$B$5080,2,FALSE)),"")</f>
        <v>43037</v>
      </c>
      <c r="M197" s="167" t="str">
        <f>VLOOKUP(A197,'r'!$A$4:'r'!$G$5080,7,FALSE)</f>
        <v>elephant</v>
      </c>
      <c r="N197" s="162">
        <f ca="1">SUMIF(w!$V$3:$V$113,$M197,w!W$3:W$113)</f>
        <v>70</v>
      </c>
      <c r="O197" s="162">
        <f ca="1">SUMIF(w!$V$3:$V$113,$M197,w!X$3:X$113)</f>
        <v>111</v>
      </c>
      <c r="P197" s="162">
        <f ca="1">SUMIF(w!$V$3:$V$113,$M197,w!Y$3:Y$113)</f>
        <v>41</v>
      </c>
      <c r="Q197" s="162">
        <f>SUMIF(w!$V$3:$V$113,$M197,w!Z$3:Z$113)</f>
        <v>70</v>
      </c>
      <c r="R197" s="177" t="str">
        <f>IF(E197=1,VLOOKUP(A197,rg!$A$4:'rg'!$E$960,2,FALSE),"")</f>
        <v>Q</v>
      </c>
      <c r="S197" s="162" t="str">
        <f>IF($R197&lt;&gt;"",( VLOOKUP($R197,g!$A$2:'g'!$E$989,2,FALSE))," ")</f>
        <v>Camberwell</v>
      </c>
      <c r="T197" s="162">
        <f>IF($R197&lt;&gt;"",( VLOOKUP($R197,g!$A$2:'g'!$E$989,3,FALSE))," ")</f>
        <v>20</v>
      </c>
      <c r="U197" s="168" t="str">
        <f>IF($R197&lt;&gt;"",( VLOOKUP($R197,g!$A$2:'g'!$E$989,4,FALSE))," ")</f>
        <v>GAL</v>
      </c>
      <c r="V197" s="162" t="str">
        <f>IF($R197&lt;&gt;"",( VLOOKUP($R197,g!$A$2:'g'!$E$989,5,FALSE))," ")</f>
        <v>GO-AHEAD</v>
      </c>
      <c r="W197" s="10">
        <f t="shared" si="26"/>
        <v>0</v>
      </c>
      <c r="X197" s="10">
        <f t="shared" si="27"/>
        <v>0</v>
      </c>
      <c r="Y197" s="10">
        <f t="shared" si="28"/>
        <v>0</v>
      </c>
      <c r="Z197" s="167" t="str">
        <f t="shared" si="23"/>
        <v>GAL SEe54</v>
      </c>
      <c r="AA197" s="167">
        <f>VLOOKUP(A197,'r'!$A$4:'r'!$S$5080,18,FALSE)</f>
        <v>0</v>
      </c>
    </row>
    <row r="198" spans="1:27" x14ac:dyDescent="0.2">
      <c r="A198" s="169" t="s">
        <v>678</v>
      </c>
      <c r="B198" s="169" t="s">
        <v>43</v>
      </c>
      <c r="C198" s="168" t="s">
        <v>531</v>
      </c>
      <c r="D198" s="178">
        <v>55</v>
      </c>
      <c r="E198" s="176">
        <v>1</v>
      </c>
      <c r="F198" s="161">
        <v>1</v>
      </c>
      <c r="G198" s="162">
        <f t="shared" si="24"/>
        <v>0</v>
      </c>
      <c r="H198" s="162">
        <f>SUMIF('r'!$A$4:'r'!$A$529,$A198,'r'!$C$4:'r'!$C$529)</f>
        <v>7</v>
      </c>
      <c r="I198" s="162">
        <f>SUMIF('r'!$A$4:'r'!$A$529,A198,'r'!$D$4:'r'!$D$529)</f>
        <v>15</v>
      </c>
      <c r="J198" s="162">
        <f t="shared" si="25"/>
        <v>8</v>
      </c>
      <c r="L198" s="166">
        <f>IF(E198&lt;2,(VLOOKUP(A198,'r'!$A$4:'r'!$B$5080,2,FALSE)),"")</f>
        <v>43037</v>
      </c>
      <c r="M198" s="167" t="str">
        <f>VLOOKUP(A198,'r'!$A$4:'r'!$G$5080,7,FALSE)</f>
        <v>elephant</v>
      </c>
      <c r="N198" s="162">
        <f ca="1">SUMIF(w!$V$3:$V$113,$M198,w!W$3:W$113)</f>
        <v>70</v>
      </c>
      <c r="O198" s="162">
        <f ca="1">SUMIF(w!$V$3:$V$113,$M198,w!X$3:X$113)</f>
        <v>111</v>
      </c>
      <c r="P198" s="162">
        <f ca="1">SUMIF(w!$V$3:$V$113,$M198,w!Y$3:Y$113)</f>
        <v>41</v>
      </c>
      <c r="Q198" s="162">
        <f>SUMIF(w!$V$3:$V$113,$M198,w!Z$3:Z$113)</f>
        <v>70</v>
      </c>
      <c r="R198" s="177" t="str">
        <f>IF(E198=1,VLOOKUP(A198,rg!$A$4:'rg'!$E$960,2,FALSE),"")</f>
        <v>Q</v>
      </c>
      <c r="S198" s="162" t="str">
        <f>IF($R198&lt;&gt;"",( VLOOKUP($R198,g!$A$2:'g'!$E$989,2,FALSE))," ")</f>
        <v>Camberwell</v>
      </c>
      <c r="T198" s="162">
        <f>IF($R198&lt;&gt;"",( VLOOKUP($R198,g!$A$2:'g'!$E$989,3,FALSE))," ")</f>
        <v>20</v>
      </c>
      <c r="U198" s="168" t="str">
        <f>IF($R198&lt;&gt;"",( VLOOKUP($R198,g!$A$2:'g'!$E$989,4,FALSE))," ")</f>
        <v>GAL</v>
      </c>
      <c r="V198" s="162" t="str">
        <f>IF($R198&lt;&gt;"",( VLOOKUP($R198,g!$A$2:'g'!$E$989,5,FALSE))," ")</f>
        <v>GO-AHEAD</v>
      </c>
      <c r="W198" s="10">
        <f t="shared" si="26"/>
        <v>0</v>
      </c>
      <c r="X198" s="10">
        <f t="shared" si="27"/>
        <v>0</v>
      </c>
      <c r="Y198" s="10">
        <f t="shared" si="28"/>
        <v>0</v>
      </c>
      <c r="Z198" s="167" t="str">
        <f t="shared" si="23"/>
        <v>GAL SEe55</v>
      </c>
      <c r="AA198" s="167">
        <f>VLOOKUP(A198,'r'!$A$4:'r'!$S$5080,18,FALSE)</f>
        <v>0</v>
      </c>
    </row>
    <row r="199" spans="1:27" x14ac:dyDescent="0.2">
      <c r="A199" s="169" t="s">
        <v>678</v>
      </c>
      <c r="B199" s="169" t="s">
        <v>43</v>
      </c>
      <c r="C199" s="168" t="s">
        <v>531</v>
      </c>
      <c r="D199" s="178">
        <v>56</v>
      </c>
      <c r="E199" s="176">
        <v>1</v>
      </c>
      <c r="F199" s="161">
        <v>1</v>
      </c>
      <c r="G199" s="162">
        <f t="shared" si="24"/>
        <v>0</v>
      </c>
      <c r="H199" s="162">
        <f>SUMIF('r'!$A$4:'r'!$A$529,$A199,'r'!$C$4:'r'!$C$529)</f>
        <v>7</v>
      </c>
      <c r="I199" s="162">
        <f>SUMIF('r'!$A$4:'r'!$A$529,A199,'r'!$D$4:'r'!$D$529)</f>
        <v>15</v>
      </c>
      <c r="J199" s="162">
        <f t="shared" si="25"/>
        <v>8</v>
      </c>
      <c r="L199" s="166">
        <f>IF(E199&lt;2,(VLOOKUP(A199,'r'!$A$4:'r'!$B$5080,2,FALSE)),"")</f>
        <v>43037</v>
      </c>
      <c r="M199" s="167" t="str">
        <f>VLOOKUP(A199,'r'!$A$4:'r'!$G$5080,7,FALSE)</f>
        <v>elephant</v>
      </c>
      <c r="N199" s="162">
        <f ca="1">SUMIF(w!$V$3:$V$113,$M199,w!W$3:W$113)</f>
        <v>70</v>
      </c>
      <c r="O199" s="162">
        <f ca="1">SUMIF(w!$V$3:$V$113,$M199,w!X$3:X$113)</f>
        <v>111</v>
      </c>
      <c r="P199" s="162">
        <f ca="1">SUMIF(w!$V$3:$V$113,$M199,w!Y$3:Y$113)</f>
        <v>41</v>
      </c>
      <c r="Q199" s="162">
        <f>SUMIF(w!$V$3:$V$113,$M199,w!Z$3:Z$113)</f>
        <v>70</v>
      </c>
      <c r="R199" s="177" t="str">
        <f>IF(E199=1,VLOOKUP(A199,rg!$A$4:'rg'!$E$960,2,FALSE),"")</f>
        <v>Q</v>
      </c>
      <c r="S199" s="162" t="str">
        <f>IF($R199&lt;&gt;"",( VLOOKUP($R199,g!$A$2:'g'!$E$989,2,FALSE))," ")</f>
        <v>Camberwell</v>
      </c>
      <c r="T199" s="162">
        <f>IF($R199&lt;&gt;"",( VLOOKUP($R199,g!$A$2:'g'!$E$989,3,FALSE))," ")</f>
        <v>20</v>
      </c>
      <c r="U199" s="168" t="str">
        <f>IF($R199&lt;&gt;"",( VLOOKUP($R199,g!$A$2:'g'!$E$989,4,FALSE))," ")</f>
        <v>GAL</v>
      </c>
      <c r="V199" s="162" t="str">
        <f>IF($R199&lt;&gt;"",( VLOOKUP($R199,g!$A$2:'g'!$E$989,5,FALSE))," ")</f>
        <v>GO-AHEAD</v>
      </c>
      <c r="W199" s="10">
        <f t="shared" si="26"/>
        <v>0</v>
      </c>
      <c r="X199" s="10">
        <f t="shared" si="27"/>
        <v>0</v>
      </c>
      <c r="Y199" s="10">
        <f t="shared" si="28"/>
        <v>0</v>
      </c>
      <c r="Z199" s="167" t="str">
        <f t="shared" si="23"/>
        <v>GAL SEe56</v>
      </c>
      <c r="AA199" s="167">
        <f>VLOOKUP(A199,'r'!$A$4:'r'!$S$5080,18,FALSE)</f>
        <v>0</v>
      </c>
    </row>
    <row r="200" spans="1:27" x14ac:dyDescent="0.2">
      <c r="A200" s="169" t="s">
        <v>678</v>
      </c>
      <c r="B200" s="169" t="s">
        <v>43</v>
      </c>
      <c r="C200" s="168" t="s">
        <v>531</v>
      </c>
      <c r="D200" s="178">
        <v>57</v>
      </c>
      <c r="E200" s="176">
        <v>1</v>
      </c>
      <c r="F200" s="161">
        <v>1</v>
      </c>
      <c r="G200" s="162">
        <f t="shared" si="24"/>
        <v>0</v>
      </c>
      <c r="H200" s="162">
        <f>SUMIF('r'!$A$4:'r'!$A$529,$A200,'r'!$C$4:'r'!$C$529)</f>
        <v>7</v>
      </c>
      <c r="I200" s="162">
        <f>SUMIF('r'!$A$4:'r'!$A$529,A200,'r'!$D$4:'r'!$D$529)</f>
        <v>15</v>
      </c>
      <c r="J200" s="162">
        <f t="shared" si="25"/>
        <v>8</v>
      </c>
      <c r="L200" s="166">
        <f>IF(E200&lt;2,(VLOOKUP(A200,'r'!$A$4:'r'!$B$5080,2,FALSE)),"")</f>
        <v>43037</v>
      </c>
      <c r="M200" s="167" t="str">
        <f>VLOOKUP(A200,'r'!$A$4:'r'!$G$5080,7,FALSE)</f>
        <v>elephant</v>
      </c>
      <c r="N200" s="162">
        <f ca="1">SUMIF(w!$V$3:$V$113,$M200,w!W$3:W$113)</f>
        <v>70</v>
      </c>
      <c r="O200" s="162">
        <f ca="1">SUMIF(w!$V$3:$V$113,$M200,w!X$3:X$113)</f>
        <v>111</v>
      </c>
      <c r="P200" s="162">
        <f ca="1">SUMIF(w!$V$3:$V$113,$M200,w!Y$3:Y$113)</f>
        <v>41</v>
      </c>
      <c r="Q200" s="162">
        <f>SUMIF(w!$V$3:$V$113,$M200,w!Z$3:Z$113)</f>
        <v>70</v>
      </c>
      <c r="R200" s="177" t="str">
        <f>IF(E200=1,VLOOKUP(A200,rg!$A$4:'rg'!$E$960,2,FALSE),"")</f>
        <v>Q</v>
      </c>
      <c r="S200" s="162" t="str">
        <f>IF($R200&lt;&gt;"",( VLOOKUP($R200,g!$A$2:'g'!$E$989,2,FALSE))," ")</f>
        <v>Camberwell</v>
      </c>
      <c r="T200" s="162">
        <f>IF($R200&lt;&gt;"",( VLOOKUP($R200,g!$A$2:'g'!$E$989,3,FALSE))," ")</f>
        <v>20</v>
      </c>
      <c r="U200" s="168" t="str">
        <f>IF($R200&lt;&gt;"",( VLOOKUP($R200,g!$A$2:'g'!$E$989,4,FALSE))," ")</f>
        <v>GAL</v>
      </c>
      <c r="V200" s="162" t="str">
        <f>IF($R200&lt;&gt;"",( VLOOKUP($R200,g!$A$2:'g'!$E$989,5,FALSE))," ")</f>
        <v>GO-AHEAD</v>
      </c>
      <c r="W200" s="10">
        <f t="shared" si="26"/>
        <v>0</v>
      </c>
      <c r="X200" s="10">
        <f t="shared" si="27"/>
        <v>0</v>
      </c>
      <c r="Y200" s="10">
        <f t="shared" si="28"/>
        <v>0</v>
      </c>
      <c r="Z200" s="167" t="str">
        <f t="shared" si="23"/>
        <v>GAL SEe57</v>
      </c>
      <c r="AA200" s="167">
        <f>VLOOKUP(A200,'r'!$A$4:'r'!$S$5080,18,FALSE)</f>
        <v>0</v>
      </c>
    </row>
    <row r="201" spans="1:27" x14ac:dyDescent="0.2">
      <c r="A201" s="169" t="s">
        <v>678</v>
      </c>
      <c r="B201" s="169" t="s">
        <v>43</v>
      </c>
      <c r="C201" s="168" t="s">
        <v>531</v>
      </c>
      <c r="D201" s="178">
        <v>58</v>
      </c>
      <c r="E201" s="176">
        <v>1</v>
      </c>
      <c r="F201" s="161">
        <v>1</v>
      </c>
      <c r="G201" s="162">
        <f t="shared" si="24"/>
        <v>0</v>
      </c>
      <c r="H201" s="162">
        <f>SUMIF('r'!$A$4:'r'!$A$529,$A201,'r'!$C$4:'r'!$C$529)</f>
        <v>7</v>
      </c>
      <c r="I201" s="162">
        <f>SUMIF('r'!$A$4:'r'!$A$529,A201,'r'!$D$4:'r'!$D$529)</f>
        <v>15</v>
      </c>
      <c r="J201" s="162">
        <f t="shared" si="25"/>
        <v>8</v>
      </c>
      <c r="L201" s="166">
        <f>IF(E201&lt;2,(VLOOKUP(A201,'r'!$A$4:'r'!$B$5080,2,FALSE)),"")</f>
        <v>43037</v>
      </c>
      <c r="M201" s="167" t="str">
        <f>VLOOKUP(A201,'r'!$A$4:'r'!$G$5080,7,FALSE)</f>
        <v>elephant</v>
      </c>
      <c r="N201" s="162">
        <f ca="1">SUMIF(w!$V$3:$V$113,$M201,w!W$3:W$113)</f>
        <v>70</v>
      </c>
      <c r="O201" s="162">
        <f ca="1">SUMIF(w!$V$3:$V$113,$M201,w!X$3:X$113)</f>
        <v>111</v>
      </c>
      <c r="P201" s="162">
        <f ca="1">SUMIF(w!$V$3:$V$113,$M201,w!Y$3:Y$113)</f>
        <v>41</v>
      </c>
      <c r="Q201" s="162">
        <f>SUMIF(w!$V$3:$V$113,$M201,w!Z$3:Z$113)</f>
        <v>70</v>
      </c>
      <c r="R201" s="177" t="str">
        <f>IF(E201=1,VLOOKUP(A201,rg!$A$4:'rg'!$E$960,2,FALSE),"")</f>
        <v>Q</v>
      </c>
      <c r="S201" s="162" t="str">
        <f>IF($R201&lt;&gt;"",( VLOOKUP($R201,g!$A$2:'g'!$E$989,2,FALSE))," ")</f>
        <v>Camberwell</v>
      </c>
      <c r="T201" s="162">
        <f>IF($R201&lt;&gt;"",( VLOOKUP($R201,g!$A$2:'g'!$E$989,3,FALSE))," ")</f>
        <v>20</v>
      </c>
      <c r="U201" s="168" t="str">
        <f>IF($R201&lt;&gt;"",( VLOOKUP($R201,g!$A$2:'g'!$E$989,4,FALSE))," ")</f>
        <v>GAL</v>
      </c>
      <c r="V201" s="162" t="str">
        <f>IF($R201&lt;&gt;"",( VLOOKUP($R201,g!$A$2:'g'!$E$989,5,FALSE))," ")</f>
        <v>GO-AHEAD</v>
      </c>
      <c r="W201" s="10">
        <f t="shared" si="26"/>
        <v>0</v>
      </c>
      <c r="X201" s="10">
        <f t="shared" si="27"/>
        <v>0</v>
      </c>
      <c r="Y201" s="10">
        <f t="shared" si="28"/>
        <v>0</v>
      </c>
      <c r="Z201" s="167" t="str">
        <f t="shared" si="23"/>
        <v>GAL SEe58</v>
      </c>
      <c r="AA201" s="167">
        <f>VLOOKUP(A201,'r'!$A$4:'r'!$S$5080,18,FALSE)</f>
        <v>0</v>
      </c>
    </row>
    <row r="202" spans="1:27" x14ac:dyDescent="0.2">
      <c r="A202" s="169" t="s">
        <v>678</v>
      </c>
      <c r="B202" s="169" t="s">
        <v>43</v>
      </c>
      <c r="C202" s="168" t="s">
        <v>531</v>
      </c>
      <c r="D202" s="178">
        <v>59</v>
      </c>
      <c r="E202" s="176">
        <v>1</v>
      </c>
      <c r="F202" s="161">
        <v>1</v>
      </c>
      <c r="G202" s="162">
        <f t="shared" si="24"/>
        <v>0</v>
      </c>
      <c r="H202" s="162">
        <f>SUMIF('r'!$A$4:'r'!$A$529,$A202,'r'!$C$4:'r'!$C$529)</f>
        <v>7</v>
      </c>
      <c r="I202" s="162">
        <f>SUMIF('r'!$A$4:'r'!$A$529,A202,'r'!$D$4:'r'!$D$529)</f>
        <v>15</v>
      </c>
      <c r="J202" s="162">
        <f t="shared" si="25"/>
        <v>8</v>
      </c>
      <c r="L202" s="166">
        <f>IF(E202&lt;2,(VLOOKUP(A202,'r'!$A$4:'r'!$B$5080,2,FALSE)),"")</f>
        <v>43037</v>
      </c>
      <c r="M202" s="167" t="str">
        <f>VLOOKUP(A202,'r'!$A$4:'r'!$G$5080,7,FALSE)</f>
        <v>elephant</v>
      </c>
      <c r="N202" s="162">
        <f ca="1">SUMIF(w!$V$3:$V$113,$M202,w!W$3:W$113)</f>
        <v>70</v>
      </c>
      <c r="O202" s="162">
        <f ca="1">SUMIF(w!$V$3:$V$113,$M202,w!X$3:X$113)</f>
        <v>111</v>
      </c>
      <c r="P202" s="162">
        <f ca="1">SUMIF(w!$V$3:$V$113,$M202,w!Y$3:Y$113)</f>
        <v>41</v>
      </c>
      <c r="Q202" s="162">
        <f>SUMIF(w!$V$3:$V$113,$M202,w!Z$3:Z$113)</f>
        <v>70</v>
      </c>
      <c r="R202" s="177" t="str">
        <f>IF(E202=1,VLOOKUP(A202,rg!$A$4:'rg'!$E$960,2,FALSE),"")</f>
        <v>Q</v>
      </c>
      <c r="S202" s="162" t="str">
        <f>IF($R202&lt;&gt;"",( VLOOKUP($R202,g!$A$2:'g'!$E$989,2,FALSE))," ")</f>
        <v>Camberwell</v>
      </c>
      <c r="T202" s="162">
        <f>IF($R202&lt;&gt;"",( VLOOKUP($R202,g!$A$2:'g'!$E$989,3,FALSE))," ")</f>
        <v>20</v>
      </c>
      <c r="U202" s="168" t="str">
        <f>IF($R202&lt;&gt;"",( VLOOKUP($R202,g!$A$2:'g'!$E$989,4,FALSE))," ")</f>
        <v>GAL</v>
      </c>
      <c r="V202" s="162" t="str">
        <f>IF($R202&lt;&gt;"",( VLOOKUP($R202,g!$A$2:'g'!$E$989,5,FALSE))," ")</f>
        <v>GO-AHEAD</v>
      </c>
      <c r="W202" s="10">
        <f t="shared" si="26"/>
        <v>0</v>
      </c>
      <c r="X202" s="10">
        <f t="shared" si="27"/>
        <v>0</v>
      </c>
      <c r="Y202" s="10">
        <f t="shared" si="28"/>
        <v>0</v>
      </c>
      <c r="Z202" s="167" t="str">
        <f t="shared" ref="Z202:Z245" si="29">B202&amp;" "&amp;C202&amp;D202</f>
        <v>GAL SEe59</v>
      </c>
      <c r="AA202" s="167">
        <f>VLOOKUP(A202,'r'!$A$4:'r'!$S$5080,18,FALSE)</f>
        <v>0</v>
      </c>
    </row>
    <row r="203" spans="1:27" x14ac:dyDescent="0.2">
      <c r="A203" s="169" t="s">
        <v>678</v>
      </c>
      <c r="B203" s="169" t="s">
        <v>43</v>
      </c>
      <c r="C203" s="168" t="s">
        <v>531</v>
      </c>
      <c r="D203" s="178">
        <v>60</v>
      </c>
      <c r="E203" s="176"/>
      <c r="F203" s="161">
        <v>1</v>
      </c>
      <c r="G203" s="162">
        <f t="shared" si="24"/>
        <v>0</v>
      </c>
      <c r="H203" s="162">
        <f>SUMIF('r'!$A$4:'r'!$A$529,$A203,'r'!$C$4:'r'!$C$529)</f>
        <v>7</v>
      </c>
      <c r="I203" s="162">
        <f>SUMIF('r'!$A$4:'r'!$A$529,A203,'r'!$D$4:'r'!$D$529)</f>
        <v>15</v>
      </c>
      <c r="J203" s="162">
        <f t="shared" si="25"/>
        <v>8</v>
      </c>
      <c r="L203" s="166">
        <f>IF(E203&lt;2,(VLOOKUP(A203,'r'!$A$4:'r'!$B$5080,2,FALSE)),"")</f>
        <v>43037</v>
      </c>
      <c r="M203" s="167" t="str">
        <f>VLOOKUP(A203,'r'!$A$4:'r'!$G$5080,7,FALSE)</f>
        <v>elephant</v>
      </c>
      <c r="N203" s="162">
        <f ca="1">SUMIF(w!$V$3:$V$113,$M203,w!W$3:W$113)</f>
        <v>70</v>
      </c>
      <c r="O203" s="162">
        <f ca="1">SUMIF(w!$V$3:$V$113,$M203,w!X$3:X$113)</f>
        <v>111</v>
      </c>
      <c r="P203" s="162">
        <f ca="1">SUMIF(w!$V$3:$V$113,$M203,w!Y$3:Y$113)</f>
        <v>41</v>
      </c>
      <c r="Q203" s="162">
        <f>SUMIF(w!$V$3:$V$113,$M203,w!Z$3:Z$113)</f>
        <v>70</v>
      </c>
      <c r="R203" s="177" t="str">
        <f>IF(E203=1,VLOOKUP(A203,rg!$A$4:'rg'!$E$960,2,FALSE),"")</f>
        <v/>
      </c>
      <c r="S203" s="162" t="str">
        <f>IF($R203&lt;&gt;"",( VLOOKUP($R203,g!$A$2:'g'!$E$989,2,FALSE))," ")</f>
        <v xml:space="preserve"> </v>
      </c>
      <c r="T203" s="162" t="str">
        <f>IF($R203&lt;&gt;"",( VLOOKUP($R203,g!$A$2:'g'!$E$989,3,FALSE))," ")</f>
        <v xml:space="preserve"> </v>
      </c>
      <c r="U203" s="168" t="str">
        <f>IF($R203&lt;&gt;"",( VLOOKUP($R203,g!$A$2:'g'!$E$989,4,FALSE))," ")</f>
        <v xml:space="preserve"> </v>
      </c>
      <c r="V203" s="162" t="str">
        <f>IF($R203&lt;&gt;"",( VLOOKUP($R203,g!$A$2:'g'!$E$989,5,FALSE))," ")</f>
        <v xml:space="preserve"> </v>
      </c>
      <c r="W203" s="10">
        <f t="shared" si="26"/>
        <v>0</v>
      </c>
      <c r="X203" s="10">
        <f t="shared" si="27"/>
        <v>0</v>
      </c>
      <c r="Y203" s="10">
        <f t="shared" si="28"/>
        <v>0</v>
      </c>
      <c r="Z203" s="167" t="str">
        <f t="shared" si="29"/>
        <v>GAL SEe60</v>
      </c>
      <c r="AA203" s="167">
        <f>VLOOKUP(A203,'r'!$A$4:'r'!$S$5080,18,FALSE)</f>
        <v>0</v>
      </c>
    </row>
    <row r="204" spans="1:27" x14ac:dyDescent="0.2">
      <c r="A204" s="169" t="s">
        <v>678</v>
      </c>
      <c r="B204" s="169" t="s">
        <v>43</v>
      </c>
      <c r="C204" s="168" t="s">
        <v>531</v>
      </c>
      <c r="D204" s="178">
        <v>61</v>
      </c>
      <c r="E204" s="176"/>
      <c r="F204" s="161">
        <v>1</v>
      </c>
      <c r="G204" s="162">
        <f t="shared" si="24"/>
        <v>0</v>
      </c>
      <c r="H204" s="162">
        <f>SUMIF('r'!$A$4:'r'!$A$529,$A204,'r'!$C$4:'r'!$C$529)</f>
        <v>7</v>
      </c>
      <c r="I204" s="162">
        <f>SUMIF('r'!$A$4:'r'!$A$529,A204,'r'!$D$4:'r'!$D$529)</f>
        <v>15</v>
      </c>
      <c r="J204" s="162">
        <f t="shared" si="25"/>
        <v>8</v>
      </c>
      <c r="L204" s="166">
        <f>IF(E204&lt;2,(VLOOKUP(A204,'r'!$A$4:'r'!$B$5080,2,FALSE)),"")</f>
        <v>43037</v>
      </c>
      <c r="M204" s="167" t="str">
        <f>VLOOKUP(A204,'r'!$A$4:'r'!$G$5080,7,FALSE)</f>
        <v>elephant</v>
      </c>
      <c r="N204" s="162">
        <f ca="1">SUMIF(w!$V$3:$V$113,$M204,w!W$3:W$113)</f>
        <v>70</v>
      </c>
      <c r="O204" s="162">
        <f ca="1">SUMIF(w!$V$3:$V$113,$M204,w!X$3:X$113)</f>
        <v>111</v>
      </c>
      <c r="P204" s="162">
        <f ca="1">SUMIF(w!$V$3:$V$113,$M204,w!Y$3:Y$113)</f>
        <v>41</v>
      </c>
      <c r="Q204" s="162">
        <f>SUMIF(w!$V$3:$V$113,$M204,w!Z$3:Z$113)</f>
        <v>70</v>
      </c>
      <c r="R204" s="177" t="str">
        <f>IF(E204=1,VLOOKUP(A204,rg!$A$4:'rg'!$E$960,2,FALSE),"")</f>
        <v/>
      </c>
      <c r="S204" s="162" t="str">
        <f>IF($R204&lt;&gt;"",( VLOOKUP($R204,g!$A$2:'g'!$E$989,2,FALSE))," ")</f>
        <v xml:space="preserve"> </v>
      </c>
      <c r="T204" s="162" t="str">
        <f>IF($R204&lt;&gt;"",( VLOOKUP($R204,g!$A$2:'g'!$E$989,3,FALSE))," ")</f>
        <v xml:space="preserve"> </v>
      </c>
      <c r="U204" s="168" t="str">
        <f>IF($R204&lt;&gt;"",( VLOOKUP($R204,g!$A$2:'g'!$E$989,4,FALSE))," ")</f>
        <v xml:space="preserve"> </v>
      </c>
      <c r="V204" s="162" t="str">
        <f>IF($R204&lt;&gt;"",( VLOOKUP($R204,g!$A$2:'g'!$E$989,5,FALSE))," ")</f>
        <v xml:space="preserve"> </v>
      </c>
      <c r="W204" s="10">
        <f t="shared" si="26"/>
        <v>0</v>
      </c>
      <c r="X204" s="10">
        <f t="shared" si="27"/>
        <v>0</v>
      </c>
      <c r="Y204" s="10">
        <f t="shared" si="28"/>
        <v>0</v>
      </c>
      <c r="Z204" s="167" t="str">
        <f t="shared" si="29"/>
        <v>GAL SEe61</v>
      </c>
      <c r="AA204" s="167">
        <f>VLOOKUP(A204,'r'!$A$4:'r'!$S$5080,18,FALSE)</f>
        <v>0</v>
      </c>
    </row>
    <row r="205" spans="1:27" x14ac:dyDescent="0.2">
      <c r="A205" s="169" t="s">
        <v>678</v>
      </c>
      <c r="B205" s="169" t="s">
        <v>43</v>
      </c>
      <c r="C205" s="168" t="s">
        <v>531</v>
      </c>
      <c r="D205" s="178">
        <v>62</v>
      </c>
      <c r="E205" s="176"/>
      <c r="F205" s="161">
        <v>1</v>
      </c>
      <c r="G205" s="162">
        <f t="shared" si="24"/>
        <v>0</v>
      </c>
      <c r="H205" s="162">
        <f>SUMIF('r'!$A$4:'r'!$A$529,$A205,'r'!$C$4:'r'!$C$529)</f>
        <v>7</v>
      </c>
      <c r="I205" s="162">
        <f>SUMIF('r'!$A$4:'r'!$A$529,A205,'r'!$D$4:'r'!$D$529)</f>
        <v>15</v>
      </c>
      <c r="J205" s="162">
        <f t="shared" si="25"/>
        <v>8</v>
      </c>
      <c r="L205" s="166">
        <f>IF(E205&lt;2,(VLOOKUP(A205,'r'!$A$4:'r'!$B$5080,2,FALSE)),"")</f>
        <v>43037</v>
      </c>
      <c r="M205" s="167" t="str">
        <f>VLOOKUP(A205,'r'!$A$4:'r'!$G$5080,7,FALSE)</f>
        <v>elephant</v>
      </c>
      <c r="N205" s="162">
        <f ca="1">SUMIF(w!$V$3:$V$113,$M205,w!W$3:W$113)</f>
        <v>70</v>
      </c>
      <c r="O205" s="162">
        <f ca="1">SUMIF(w!$V$3:$V$113,$M205,w!X$3:X$113)</f>
        <v>111</v>
      </c>
      <c r="P205" s="162">
        <f ca="1">SUMIF(w!$V$3:$V$113,$M205,w!Y$3:Y$113)</f>
        <v>41</v>
      </c>
      <c r="Q205" s="162">
        <f>SUMIF(w!$V$3:$V$113,$M205,w!Z$3:Z$113)</f>
        <v>70</v>
      </c>
      <c r="R205" s="177" t="str">
        <f>IF(E205=1,VLOOKUP(A205,rg!$A$4:'rg'!$E$960,2,FALSE),"")</f>
        <v/>
      </c>
      <c r="S205" s="162" t="str">
        <f>IF($R205&lt;&gt;"",( VLOOKUP($R205,g!$A$2:'g'!$E$989,2,FALSE))," ")</f>
        <v xml:space="preserve"> </v>
      </c>
      <c r="T205" s="162" t="str">
        <f>IF($R205&lt;&gt;"",( VLOOKUP($R205,g!$A$2:'g'!$E$989,3,FALSE))," ")</f>
        <v xml:space="preserve"> </v>
      </c>
      <c r="U205" s="168" t="str">
        <f>IF($R205&lt;&gt;"",( VLOOKUP($R205,g!$A$2:'g'!$E$989,4,FALSE))," ")</f>
        <v xml:space="preserve"> </v>
      </c>
      <c r="V205" s="162" t="str">
        <f>IF($R205&lt;&gt;"",( VLOOKUP($R205,g!$A$2:'g'!$E$989,5,FALSE))," ")</f>
        <v xml:space="preserve"> </v>
      </c>
      <c r="W205" s="10">
        <f t="shared" si="26"/>
        <v>0</v>
      </c>
      <c r="X205" s="10">
        <f t="shared" si="27"/>
        <v>0</v>
      </c>
      <c r="Y205" s="10">
        <f t="shared" si="28"/>
        <v>0</v>
      </c>
      <c r="Z205" s="167" t="str">
        <f t="shared" si="29"/>
        <v>GAL SEe62</v>
      </c>
      <c r="AA205" s="167">
        <f>VLOOKUP(A205,'r'!$A$4:'r'!$S$5080,18,FALSE)</f>
        <v>0</v>
      </c>
    </row>
    <row r="206" spans="1:27" x14ac:dyDescent="0.2">
      <c r="A206" s="169" t="s">
        <v>678</v>
      </c>
      <c r="B206" s="169" t="s">
        <v>43</v>
      </c>
      <c r="C206" s="168" t="s">
        <v>531</v>
      </c>
      <c r="D206" s="178">
        <v>63</v>
      </c>
      <c r="E206" s="176"/>
      <c r="F206" s="161">
        <v>1</v>
      </c>
      <c r="G206" s="162">
        <f t="shared" si="24"/>
        <v>0</v>
      </c>
      <c r="H206" s="162">
        <f>SUMIF('r'!$A$4:'r'!$A$529,$A206,'r'!$C$4:'r'!$C$529)</f>
        <v>7</v>
      </c>
      <c r="I206" s="162">
        <f>SUMIF('r'!$A$4:'r'!$A$529,A206,'r'!$D$4:'r'!$D$529)</f>
        <v>15</v>
      </c>
      <c r="J206" s="162">
        <f t="shared" si="25"/>
        <v>8</v>
      </c>
      <c r="L206" s="166">
        <f>IF(E206&lt;2,(VLOOKUP(A206,'r'!$A$4:'r'!$B$5080,2,FALSE)),"")</f>
        <v>43037</v>
      </c>
      <c r="M206" s="167" t="str">
        <f>VLOOKUP(A206,'r'!$A$4:'r'!$G$5080,7,FALSE)</f>
        <v>elephant</v>
      </c>
      <c r="N206" s="162">
        <f ca="1">SUMIF(w!$V$3:$V$113,$M206,w!W$3:W$113)</f>
        <v>70</v>
      </c>
      <c r="O206" s="162">
        <f ca="1">SUMIF(w!$V$3:$V$113,$M206,w!X$3:X$113)</f>
        <v>111</v>
      </c>
      <c r="P206" s="162">
        <f ca="1">SUMIF(w!$V$3:$V$113,$M206,w!Y$3:Y$113)</f>
        <v>41</v>
      </c>
      <c r="Q206" s="162">
        <f>SUMIF(w!$V$3:$V$113,$M206,w!Z$3:Z$113)</f>
        <v>70</v>
      </c>
      <c r="R206" s="177" t="str">
        <f>IF(E206=1,VLOOKUP(A206,rg!$A$4:'rg'!$E$960,2,FALSE),"")</f>
        <v/>
      </c>
      <c r="S206" s="162" t="str">
        <f>IF($R206&lt;&gt;"",( VLOOKUP($R206,g!$A$2:'g'!$E$989,2,FALSE))," ")</f>
        <v xml:space="preserve"> </v>
      </c>
      <c r="T206" s="162" t="str">
        <f>IF($R206&lt;&gt;"",( VLOOKUP($R206,g!$A$2:'g'!$E$989,3,FALSE))," ")</f>
        <v xml:space="preserve"> </v>
      </c>
      <c r="U206" s="168" t="str">
        <f>IF($R206&lt;&gt;"",( VLOOKUP($R206,g!$A$2:'g'!$E$989,4,FALSE))," ")</f>
        <v xml:space="preserve"> </v>
      </c>
      <c r="V206" s="162" t="str">
        <f>IF($R206&lt;&gt;"",( VLOOKUP($R206,g!$A$2:'g'!$E$989,5,FALSE))," ")</f>
        <v xml:space="preserve"> </v>
      </c>
      <c r="W206" s="10">
        <f t="shared" si="26"/>
        <v>0</v>
      </c>
      <c r="X206" s="10">
        <f t="shared" si="27"/>
        <v>0</v>
      </c>
      <c r="Y206" s="10">
        <f t="shared" si="28"/>
        <v>0</v>
      </c>
      <c r="Z206" s="167" t="str">
        <f t="shared" si="29"/>
        <v>GAL SEe63</v>
      </c>
      <c r="AA206" s="167">
        <f>VLOOKUP(A206,'r'!$A$4:'r'!$S$5080,18,FALSE)</f>
        <v>0</v>
      </c>
    </row>
    <row r="207" spans="1:27" x14ac:dyDescent="0.2">
      <c r="A207" s="169" t="s">
        <v>678</v>
      </c>
      <c r="B207" s="169" t="s">
        <v>43</v>
      </c>
      <c r="C207" s="168" t="s">
        <v>531</v>
      </c>
      <c r="D207" s="178">
        <v>64</v>
      </c>
      <c r="E207" s="176"/>
      <c r="F207" s="161">
        <v>1</v>
      </c>
      <c r="G207" s="162">
        <f t="shared" si="24"/>
        <v>0</v>
      </c>
      <c r="H207" s="162">
        <f>SUMIF('r'!$A$4:'r'!$A$529,$A207,'r'!$C$4:'r'!$C$529)</f>
        <v>7</v>
      </c>
      <c r="I207" s="162">
        <f>SUMIF('r'!$A$4:'r'!$A$529,A207,'r'!$D$4:'r'!$D$529)</f>
        <v>15</v>
      </c>
      <c r="J207" s="162">
        <f t="shared" si="25"/>
        <v>8</v>
      </c>
      <c r="L207" s="166">
        <f>IF(E207&lt;2,(VLOOKUP(A207,'r'!$A$4:'r'!$B$5080,2,FALSE)),"")</f>
        <v>43037</v>
      </c>
      <c r="M207" s="167" t="str">
        <f>VLOOKUP(A207,'r'!$A$4:'r'!$G$5080,7,FALSE)</f>
        <v>elephant</v>
      </c>
      <c r="N207" s="162">
        <f ca="1">SUMIF(w!$V$3:$V$113,$M207,w!W$3:W$113)</f>
        <v>70</v>
      </c>
      <c r="O207" s="162">
        <f ca="1">SUMIF(w!$V$3:$V$113,$M207,w!X$3:X$113)</f>
        <v>111</v>
      </c>
      <c r="P207" s="162">
        <f ca="1">SUMIF(w!$V$3:$V$113,$M207,w!Y$3:Y$113)</f>
        <v>41</v>
      </c>
      <c r="Q207" s="162">
        <f>SUMIF(w!$V$3:$V$113,$M207,w!Z$3:Z$113)</f>
        <v>70</v>
      </c>
      <c r="R207" s="177" t="str">
        <f>IF(E207=1,VLOOKUP(A207,rg!$A$4:'rg'!$E$960,2,FALSE),"")</f>
        <v/>
      </c>
      <c r="S207" s="162" t="str">
        <f>IF($R207&lt;&gt;"",( VLOOKUP($R207,g!$A$2:'g'!$E$989,2,FALSE))," ")</f>
        <v xml:space="preserve"> </v>
      </c>
      <c r="T207" s="162" t="str">
        <f>IF($R207&lt;&gt;"",( VLOOKUP($R207,g!$A$2:'g'!$E$989,3,FALSE))," ")</f>
        <v xml:space="preserve"> </v>
      </c>
      <c r="U207" s="168" t="str">
        <f>IF($R207&lt;&gt;"",( VLOOKUP($R207,g!$A$2:'g'!$E$989,4,FALSE))," ")</f>
        <v xml:space="preserve"> </v>
      </c>
      <c r="V207" s="162" t="str">
        <f>IF($R207&lt;&gt;"",( VLOOKUP($R207,g!$A$2:'g'!$E$989,5,FALSE))," ")</f>
        <v xml:space="preserve"> </v>
      </c>
      <c r="W207" s="10">
        <f t="shared" si="26"/>
        <v>0</v>
      </c>
      <c r="X207" s="10">
        <f t="shared" si="27"/>
        <v>0</v>
      </c>
      <c r="Y207" s="10">
        <f t="shared" si="28"/>
        <v>0</v>
      </c>
      <c r="Z207" s="167" t="str">
        <f t="shared" si="29"/>
        <v>GAL SEe64</v>
      </c>
      <c r="AA207" s="167">
        <f>VLOOKUP(A207,'r'!$A$4:'r'!$S$5080,18,FALSE)</f>
        <v>0</v>
      </c>
    </row>
    <row r="208" spans="1:27" x14ac:dyDescent="0.2">
      <c r="A208" s="169" t="s">
        <v>678</v>
      </c>
      <c r="B208" s="169" t="s">
        <v>43</v>
      </c>
      <c r="C208" s="168" t="s">
        <v>531</v>
      </c>
      <c r="D208" s="178">
        <v>65</v>
      </c>
      <c r="E208" s="176"/>
      <c r="F208" s="161">
        <v>1</v>
      </c>
      <c r="G208" s="162">
        <f t="shared" si="24"/>
        <v>0</v>
      </c>
      <c r="H208" s="162">
        <f>SUMIF('r'!$A$4:'r'!$A$529,$A208,'r'!$C$4:'r'!$C$529)</f>
        <v>7</v>
      </c>
      <c r="I208" s="162">
        <f>SUMIF('r'!$A$4:'r'!$A$529,A208,'r'!$D$4:'r'!$D$529)</f>
        <v>15</v>
      </c>
      <c r="J208" s="162">
        <f t="shared" si="25"/>
        <v>8</v>
      </c>
      <c r="L208" s="166">
        <f>IF(E208&lt;2,(VLOOKUP(A208,'r'!$A$4:'r'!$B$5080,2,FALSE)),"")</f>
        <v>43037</v>
      </c>
      <c r="M208" s="167" t="str">
        <f>VLOOKUP(A208,'r'!$A$4:'r'!$G$5080,7,FALSE)</f>
        <v>elephant</v>
      </c>
      <c r="N208" s="162">
        <f ca="1">SUMIF(w!$V$3:$V$113,$M208,w!W$3:W$113)</f>
        <v>70</v>
      </c>
      <c r="O208" s="162">
        <f ca="1">SUMIF(w!$V$3:$V$113,$M208,w!X$3:X$113)</f>
        <v>111</v>
      </c>
      <c r="P208" s="162">
        <f ca="1">SUMIF(w!$V$3:$V$113,$M208,w!Y$3:Y$113)</f>
        <v>41</v>
      </c>
      <c r="Q208" s="162">
        <f>SUMIF(w!$V$3:$V$113,$M208,w!Z$3:Z$113)</f>
        <v>70</v>
      </c>
      <c r="R208" s="177" t="str">
        <f>IF(E208=1,VLOOKUP(A208,rg!$A$4:'rg'!$E$960,2,FALSE),"")</f>
        <v/>
      </c>
      <c r="S208" s="162" t="str">
        <f>IF($R208&lt;&gt;"",( VLOOKUP($R208,g!$A$2:'g'!$E$989,2,FALSE))," ")</f>
        <v xml:space="preserve"> </v>
      </c>
      <c r="T208" s="162" t="str">
        <f>IF($R208&lt;&gt;"",( VLOOKUP($R208,g!$A$2:'g'!$E$989,3,FALSE))," ")</f>
        <v xml:space="preserve"> </v>
      </c>
      <c r="U208" s="168" t="str">
        <f>IF($R208&lt;&gt;"",( VLOOKUP($R208,g!$A$2:'g'!$E$989,4,FALSE))," ")</f>
        <v xml:space="preserve"> </v>
      </c>
      <c r="V208" s="162" t="str">
        <f>IF($R208&lt;&gt;"",( VLOOKUP($R208,g!$A$2:'g'!$E$989,5,FALSE))," ")</f>
        <v xml:space="preserve"> </v>
      </c>
      <c r="W208" s="10">
        <f t="shared" si="26"/>
        <v>0</v>
      </c>
      <c r="X208" s="10">
        <f t="shared" si="27"/>
        <v>0</v>
      </c>
      <c r="Y208" s="10">
        <f t="shared" si="28"/>
        <v>0</v>
      </c>
      <c r="Z208" s="167" t="str">
        <f t="shared" si="29"/>
        <v>GAL SEe65</v>
      </c>
      <c r="AA208" s="167">
        <f>VLOOKUP(A208,'r'!$A$4:'r'!$S$5080,18,FALSE)</f>
        <v>0</v>
      </c>
    </row>
    <row r="209" spans="1:27" x14ac:dyDescent="0.2">
      <c r="A209" s="169" t="s">
        <v>678</v>
      </c>
      <c r="B209" s="169" t="s">
        <v>43</v>
      </c>
      <c r="C209" s="168" t="s">
        <v>749</v>
      </c>
      <c r="D209" s="178" t="s">
        <v>68</v>
      </c>
      <c r="E209" s="176">
        <v>1</v>
      </c>
      <c r="F209" s="161">
        <v>1</v>
      </c>
      <c r="G209" s="162">
        <f t="shared" si="24"/>
        <v>0</v>
      </c>
      <c r="H209" s="162">
        <f>SUMIF('r'!$A$4:'r'!$A$529,$A209,'r'!$C$4:'r'!$C$529)</f>
        <v>7</v>
      </c>
      <c r="I209" s="162">
        <f>SUMIF('r'!$A$4:'r'!$A$529,A209,'r'!$D$4:'r'!$D$529)</f>
        <v>15</v>
      </c>
      <c r="J209" s="162">
        <f t="shared" si="25"/>
        <v>8</v>
      </c>
      <c r="L209" s="166">
        <f>IF(E209&lt;2,(VLOOKUP(A209,'r'!$A$4:'r'!$B$5080,2,FALSE)),"")</f>
        <v>43037</v>
      </c>
      <c r="M209" s="167" t="str">
        <f>VLOOKUP(A209,'r'!$A$4:'r'!$G$5080,7,FALSE)</f>
        <v>elephant</v>
      </c>
      <c r="N209" s="162">
        <f ca="1">SUMIF(w!$V$3:$V$113,$M209,w!W$3:W$113)</f>
        <v>70</v>
      </c>
      <c r="O209" s="162">
        <f ca="1">SUMIF(w!$V$3:$V$113,$M209,w!X$3:X$113)</f>
        <v>111</v>
      </c>
      <c r="P209" s="162">
        <f ca="1">SUMIF(w!$V$3:$V$113,$M209,w!Y$3:Y$113)</f>
        <v>41</v>
      </c>
      <c r="Q209" s="162">
        <f>SUMIF(w!$V$3:$V$113,$M209,w!Z$3:Z$113)</f>
        <v>70</v>
      </c>
      <c r="R209" s="177" t="str">
        <f>IF(E209=1,VLOOKUP(A209,rg!$A$4:'rg'!$E$960,2,FALSE),"")</f>
        <v>Q</v>
      </c>
      <c r="S209" s="162" t="str">
        <f>IF($R209&lt;&gt;"",( VLOOKUP($R209,g!$A$2:'g'!$E$989,2,FALSE))," ")</f>
        <v>Camberwell</v>
      </c>
      <c r="T209" s="162">
        <f>IF($R209&lt;&gt;"",( VLOOKUP($R209,g!$A$2:'g'!$E$989,3,FALSE))," ")</f>
        <v>20</v>
      </c>
      <c r="U209" s="168" t="str">
        <f>IF($R209&lt;&gt;"",( VLOOKUP($R209,g!$A$2:'g'!$E$989,4,FALSE))," ")</f>
        <v>GAL</v>
      </c>
      <c r="V209" s="162" t="str">
        <f>IF($R209&lt;&gt;"",( VLOOKUP($R209,g!$A$2:'g'!$E$989,5,FALSE))," ")</f>
        <v>GO-AHEAD</v>
      </c>
      <c r="W209" s="10">
        <f t="shared" si="26"/>
        <v>0</v>
      </c>
      <c r="X209" s="10">
        <f t="shared" si="27"/>
        <v>0</v>
      </c>
      <c r="Y209" s="10">
        <f t="shared" si="28"/>
        <v>0</v>
      </c>
      <c r="Z209" s="167" t="str">
        <f t="shared" si="29"/>
        <v>GAL WES1</v>
      </c>
      <c r="AA209" s="167">
        <f>VLOOKUP(A209,'r'!$A$4:'r'!$S$5080,18,FALSE)</f>
        <v>0</v>
      </c>
    </row>
    <row r="210" spans="1:27" x14ac:dyDescent="0.2">
      <c r="A210" s="186" t="s">
        <v>677</v>
      </c>
      <c r="B210" s="169" t="s">
        <v>43</v>
      </c>
      <c r="C210" s="179" t="s">
        <v>674</v>
      </c>
      <c r="D210" s="178">
        <v>168</v>
      </c>
      <c r="E210" s="176">
        <v>1</v>
      </c>
      <c r="F210" s="161">
        <v>1</v>
      </c>
      <c r="G210" s="162">
        <f t="shared" si="24"/>
        <v>0</v>
      </c>
      <c r="H210" s="162">
        <f>SUMIF('r'!$A$4:'r'!$A$529,$A210,'r'!$C$4:'r'!$C$529)</f>
        <v>29</v>
      </c>
      <c r="I210" s="162">
        <f>SUMIF('r'!$A$4:'r'!$A$529,A210,'r'!$D$4:'r'!$D$529)</f>
        <v>29</v>
      </c>
      <c r="J210" s="162">
        <f t="shared" si="25"/>
        <v>0</v>
      </c>
      <c r="K210" s="188"/>
      <c r="L210" s="166">
        <f>IF(E210&lt;2,(VLOOKUP(A210,'r'!$A$4:'r'!$B$5080,2,FALSE)),"")</f>
        <v>0</v>
      </c>
      <c r="M210" s="167" t="str">
        <f>VLOOKUP(A210,'r'!$A$4:'r'!$G$5080,7,FALSE)</f>
        <v>elephant</v>
      </c>
      <c r="N210" s="162">
        <f ca="1">SUMIF(w!$V$3:$V$113,$M210,w!W$3:W$113)</f>
        <v>70</v>
      </c>
      <c r="O210" s="162">
        <f ca="1">SUMIF(w!$V$3:$V$113,$M210,w!X$3:X$113)</f>
        <v>111</v>
      </c>
      <c r="P210" s="162">
        <f ca="1">SUMIF(w!$V$3:$V$113,$M210,w!Y$3:Y$113)</f>
        <v>41</v>
      </c>
      <c r="Q210" s="162">
        <f>SUMIF(w!$V$3:$V$113,$M210,w!Z$3:Z$113)</f>
        <v>70</v>
      </c>
      <c r="R210" s="177" t="str">
        <f>IF(E210=1,VLOOKUP(A210,rg!$A$4:'rg'!$E$960,2,FALSE),"")</f>
        <v>MG</v>
      </c>
      <c r="S210" s="162" t="str">
        <f>IF($R210&lt;&gt;"",( VLOOKUP($R210,g!$A$2:'g'!$E$989,2,FALSE))," ")</f>
        <v>Morden Wharf</v>
      </c>
      <c r="T210" s="162">
        <f>IF($R210&lt;&gt;"",( VLOOKUP($R210,g!$A$2:'g'!$E$989,3,FALSE))," ")</f>
        <v>29</v>
      </c>
      <c r="U210" s="168" t="str">
        <f>IF($R210&lt;&gt;"",( VLOOKUP($R210,g!$A$2:'g'!$E$989,4,FALSE))," ")</f>
        <v>GAL</v>
      </c>
      <c r="V210" s="162" t="str">
        <f>IF($R210&lt;&gt;"",( VLOOKUP($R210,g!$A$2:'g'!$E$989,5,FALSE))," ")</f>
        <v>GO-AHEAD</v>
      </c>
      <c r="W210" s="10">
        <f t="shared" si="26"/>
        <v>0</v>
      </c>
      <c r="X210" s="10">
        <f t="shared" si="27"/>
        <v>0</v>
      </c>
      <c r="Y210" s="10">
        <f t="shared" si="28"/>
        <v>0</v>
      </c>
      <c r="Z210" s="167" t="str">
        <f t="shared" si="29"/>
        <v>GAL WHV168</v>
      </c>
      <c r="AA210" s="167">
        <f>VLOOKUP(A210,'r'!$A$4:'r'!$S$5080,18,FALSE)</f>
        <v>0</v>
      </c>
    </row>
    <row r="211" spans="1:27" x14ac:dyDescent="0.2">
      <c r="A211" s="169" t="s">
        <v>677</v>
      </c>
      <c r="B211" s="169" t="s">
        <v>43</v>
      </c>
      <c r="C211" s="179" t="s">
        <v>674</v>
      </c>
      <c r="D211" s="178">
        <v>169</v>
      </c>
      <c r="E211" s="176">
        <v>1</v>
      </c>
      <c r="F211" s="161">
        <v>1</v>
      </c>
      <c r="G211" s="162">
        <f t="shared" si="24"/>
        <v>0</v>
      </c>
      <c r="H211" s="162">
        <f>SUMIF('r'!$A$4:'r'!$A$529,$A211,'r'!$C$4:'r'!$C$529)</f>
        <v>29</v>
      </c>
      <c r="I211" s="162">
        <f>SUMIF('r'!$A$4:'r'!$A$529,A211,'r'!$D$4:'r'!$D$529)</f>
        <v>29</v>
      </c>
      <c r="J211" s="162">
        <f t="shared" si="25"/>
        <v>0</v>
      </c>
      <c r="K211" s="188"/>
      <c r="L211" s="166">
        <f>IF(E211&lt;2,(VLOOKUP(A211,'r'!$A$4:'r'!$B$5080,2,FALSE)),"")</f>
        <v>0</v>
      </c>
      <c r="M211" s="167" t="str">
        <f>VLOOKUP(A211,'r'!$A$4:'r'!$G$5080,7,FALSE)</f>
        <v>elephant</v>
      </c>
      <c r="N211" s="162">
        <f ca="1">SUMIF(w!$V$3:$V$113,$M211,w!W$3:W$113)</f>
        <v>70</v>
      </c>
      <c r="O211" s="162">
        <f ca="1">SUMIF(w!$V$3:$V$113,$M211,w!X$3:X$113)</f>
        <v>111</v>
      </c>
      <c r="P211" s="162">
        <f ca="1">SUMIF(w!$V$3:$V$113,$M211,w!Y$3:Y$113)</f>
        <v>41</v>
      </c>
      <c r="Q211" s="162">
        <f>SUMIF(w!$V$3:$V$113,$M211,w!Z$3:Z$113)</f>
        <v>70</v>
      </c>
      <c r="R211" s="177" t="str">
        <f>IF(E211=1,VLOOKUP(A211,rg!$A$4:'rg'!$E$960,2,FALSE),"")</f>
        <v>MG</v>
      </c>
      <c r="S211" s="162" t="str">
        <f>IF($R211&lt;&gt;"",( VLOOKUP($R211,g!$A$2:'g'!$E$989,2,FALSE))," ")</f>
        <v>Morden Wharf</v>
      </c>
      <c r="T211" s="162">
        <f>IF($R211&lt;&gt;"",( VLOOKUP($R211,g!$A$2:'g'!$E$989,3,FALSE))," ")</f>
        <v>29</v>
      </c>
      <c r="U211" s="168" t="str">
        <f>IF($R211&lt;&gt;"",( VLOOKUP($R211,g!$A$2:'g'!$E$989,4,FALSE))," ")</f>
        <v>GAL</v>
      </c>
      <c r="V211" s="162" t="str">
        <f>IF($R211&lt;&gt;"",( VLOOKUP($R211,g!$A$2:'g'!$E$989,5,FALSE))," ")</f>
        <v>GO-AHEAD</v>
      </c>
      <c r="W211" s="10">
        <f t="shared" si="26"/>
        <v>0</v>
      </c>
      <c r="X211" s="10">
        <f t="shared" si="27"/>
        <v>0</v>
      </c>
      <c r="Y211" s="10">
        <f t="shared" si="28"/>
        <v>0</v>
      </c>
      <c r="Z211" s="167" t="str">
        <f t="shared" si="29"/>
        <v>GAL WHV169</v>
      </c>
      <c r="AA211" s="167">
        <f>VLOOKUP(A211,'r'!$A$4:'r'!$S$5080,18,FALSE)</f>
        <v>0</v>
      </c>
    </row>
    <row r="212" spans="1:27" x14ac:dyDescent="0.2">
      <c r="A212" s="169" t="s">
        <v>677</v>
      </c>
      <c r="B212" s="169" t="s">
        <v>43</v>
      </c>
      <c r="C212" s="179" t="s">
        <v>674</v>
      </c>
      <c r="D212" s="178">
        <v>170</v>
      </c>
      <c r="E212" s="176">
        <v>1</v>
      </c>
      <c r="F212" s="161">
        <v>1</v>
      </c>
      <c r="G212" s="162">
        <f t="shared" si="24"/>
        <v>0</v>
      </c>
      <c r="H212" s="162">
        <f>SUMIF('r'!$A$4:'r'!$A$529,$A212,'r'!$C$4:'r'!$C$529)</f>
        <v>29</v>
      </c>
      <c r="I212" s="162">
        <f>SUMIF('r'!$A$4:'r'!$A$529,A212,'r'!$D$4:'r'!$D$529)</f>
        <v>29</v>
      </c>
      <c r="J212" s="162">
        <f t="shared" si="25"/>
        <v>0</v>
      </c>
      <c r="K212" s="188"/>
      <c r="L212" s="166">
        <f>IF(E212&lt;2,(VLOOKUP(A212,'r'!$A$4:'r'!$B$5080,2,FALSE)),"")</f>
        <v>0</v>
      </c>
      <c r="M212" s="167" t="str">
        <f>VLOOKUP(A212,'r'!$A$4:'r'!$G$5080,7,FALSE)</f>
        <v>elephant</v>
      </c>
      <c r="N212" s="162">
        <f ca="1">SUMIF(w!$V$3:$V$113,$M212,w!W$3:W$113)</f>
        <v>70</v>
      </c>
      <c r="O212" s="162">
        <f ca="1">SUMIF(w!$V$3:$V$113,$M212,w!X$3:X$113)</f>
        <v>111</v>
      </c>
      <c r="P212" s="162">
        <f ca="1">SUMIF(w!$V$3:$V$113,$M212,w!Y$3:Y$113)</f>
        <v>41</v>
      </c>
      <c r="Q212" s="162">
        <f>SUMIF(w!$V$3:$V$113,$M212,w!Z$3:Z$113)</f>
        <v>70</v>
      </c>
      <c r="R212" s="177" t="str">
        <f>IF(E212=1,VLOOKUP(A212,rg!$A$4:'rg'!$E$960,2,FALSE),"")</f>
        <v>MG</v>
      </c>
      <c r="S212" s="162" t="str">
        <f>IF($R212&lt;&gt;"",( VLOOKUP($R212,g!$A$2:'g'!$E$989,2,FALSE))," ")</f>
        <v>Morden Wharf</v>
      </c>
      <c r="T212" s="162">
        <f>IF($R212&lt;&gt;"",( VLOOKUP($R212,g!$A$2:'g'!$E$989,3,FALSE))," ")</f>
        <v>29</v>
      </c>
      <c r="U212" s="168" t="str">
        <f>IF($R212&lt;&gt;"",( VLOOKUP($R212,g!$A$2:'g'!$E$989,4,FALSE))," ")</f>
        <v>GAL</v>
      </c>
      <c r="V212" s="162" t="str">
        <f>IF($R212&lt;&gt;"",( VLOOKUP($R212,g!$A$2:'g'!$E$989,5,FALSE))," ")</f>
        <v>GO-AHEAD</v>
      </c>
      <c r="W212" s="10">
        <f t="shared" si="26"/>
        <v>0</v>
      </c>
      <c r="X212" s="10">
        <f t="shared" si="27"/>
        <v>0</v>
      </c>
      <c r="Y212" s="10">
        <f t="shared" si="28"/>
        <v>0</v>
      </c>
      <c r="Z212" s="167" t="str">
        <f t="shared" si="29"/>
        <v>GAL WHV170</v>
      </c>
      <c r="AA212" s="167">
        <f>VLOOKUP(A212,'r'!$A$4:'r'!$S$5080,18,FALSE)</f>
        <v>0</v>
      </c>
    </row>
    <row r="213" spans="1:27" x14ac:dyDescent="0.2">
      <c r="A213" s="169" t="s">
        <v>677</v>
      </c>
      <c r="B213" s="169" t="s">
        <v>43</v>
      </c>
      <c r="C213" s="179" t="s">
        <v>674</v>
      </c>
      <c r="D213" s="178">
        <v>171</v>
      </c>
      <c r="E213" s="176">
        <v>1</v>
      </c>
      <c r="F213" s="161">
        <v>1</v>
      </c>
      <c r="G213" s="162">
        <f t="shared" si="24"/>
        <v>0</v>
      </c>
      <c r="H213" s="162">
        <f>SUMIF('r'!$A$4:'r'!$A$529,$A213,'r'!$C$4:'r'!$C$529)</f>
        <v>29</v>
      </c>
      <c r="I213" s="162">
        <f>SUMIF('r'!$A$4:'r'!$A$529,A213,'r'!$D$4:'r'!$D$529)</f>
        <v>29</v>
      </c>
      <c r="J213" s="162">
        <f t="shared" si="25"/>
        <v>0</v>
      </c>
      <c r="K213" s="188"/>
      <c r="L213" s="166">
        <f>IF(E213&lt;2,(VLOOKUP(A213,'r'!$A$4:'r'!$B$5080,2,FALSE)),"")</f>
        <v>0</v>
      </c>
      <c r="M213" s="167" t="str">
        <f>VLOOKUP(A213,'r'!$A$4:'r'!$G$5080,7,FALSE)</f>
        <v>elephant</v>
      </c>
      <c r="N213" s="162">
        <f ca="1">SUMIF(w!$V$3:$V$113,$M213,w!W$3:W$113)</f>
        <v>70</v>
      </c>
      <c r="O213" s="162">
        <f ca="1">SUMIF(w!$V$3:$V$113,$M213,w!X$3:X$113)</f>
        <v>111</v>
      </c>
      <c r="P213" s="162">
        <f ca="1">SUMIF(w!$V$3:$V$113,$M213,w!Y$3:Y$113)</f>
        <v>41</v>
      </c>
      <c r="Q213" s="162">
        <f>SUMIF(w!$V$3:$V$113,$M213,w!Z$3:Z$113)</f>
        <v>70</v>
      </c>
      <c r="R213" s="177" t="str">
        <f>IF(E213=1,VLOOKUP(A213,rg!$A$4:'rg'!$E$960,2,FALSE),"")</f>
        <v>MG</v>
      </c>
      <c r="S213" s="162" t="str">
        <f>IF($R213&lt;&gt;"",( VLOOKUP($R213,g!$A$2:'g'!$E$989,2,FALSE))," ")</f>
        <v>Morden Wharf</v>
      </c>
      <c r="T213" s="162">
        <f>IF($R213&lt;&gt;"",( VLOOKUP($R213,g!$A$2:'g'!$E$989,3,FALSE))," ")</f>
        <v>29</v>
      </c>
      <c r="U213" s="168" t="str">
        <f>IF($R213&lt;&gt;"",( VLOOKUP($R213,g!$A$2:'g'!$E$989,4,FALSE))," ")</f>
        <v>GAL</v>
      </c>
      <c r="V213" s="162" t="str">
        <f>IF($R213&lt;&gt;"",( VLOOKUP($R213,g!$A$2:'g'!$E$989,5,FALSE))," ")</f>
        <v>GO-AHEAD</v>
      </c>
      <c r="W213" s="10">
        <f t="shared" si="26"/>
        <v>0</v>
      </c>
      <c r="X213" s="10">
        <f t="shared" si="27"/>
        <v>0</v>
      </c>
      <c r="Y213" s="10">
        <f t="shared" si="28"/>
        <v>0</v>
      </c>
      <c r="Z213" s="167" t="str">
        <f t="shared" si="29"/>
        <v>GAL WHV171</v>
      </c>
      <c r="AA213" s="167">
        <f>VLOOKUP(A213,'r'!$A$4:'r'!$S$5080,18,FALSE)</f>
        <v>0</v>
      </c>
    </row>
    <row r="214" spans="1:27" x14ac:dyDescent="0.2">
      <c r="A214" s="186" t="s">
        <v>677</v>
      </c>
      <c r="B214" s="169" t="s">
        <v>43</v>
      </c>
      <c r="C214" s="179" t="s">
        <v>674</v>
      </c>
      <c r="D214" s="178">
        <v>172</v>
      </c>
      <c r="E214" s="176">
        <v>1</v>
      </c>
      <c r="F214" s="161">
        <v>1</v>
      </c>
      <c r="G214" s="162">
        <f t="shared" si="24"/>
        <v>0</v>
      </c>
      <c r="H214" s="162">
        <f>SUMIF('r'!$A$4:'r'!$A$529,$A214,'r'!$C$4:'r'!$C$529)</f>
        <v>29</v>
      </c>
      <c r="I214" s="162">
        <f>SUMIF('r'!$A$4:'r'!$A$529,A214,'r'!$D$4:'r'!$D$529)</f>
        <v>29</v>
      </c>
      <c r="J214" s="162">
        <f t="shared" si="25"/>
        <v>0</v>
      </c>
      <c r="K214" s="188"/>
      <c r="L214" s="166">
        <f>IF(E214&lt;2,(VLOOKUP(A214,'r'!$A$4:'r'!$B$5080,2,FALSE)),"")</f>
        <v>0</v>
      </c>
      <c r="M214" s="167" t="str">
        <f>VLOOKUP(A214,'r'!$A$4:'r'!$G$5080,7,FALSE)</f>
        <v>elephant</v>
      </c>
      <c r="N214" s="162">
        <f ca="1">SUMIF(w!$V$3:$V$113,$M214,w!W$3:W$113)</f>
        <v>70</v>
      </c>
      <c r="O214" s="162">
        <f ca="1">SUMIF(w!$V$3:$V$113,$M214,w!X$3:X$113)</f>
        <v>111</v>
      </c>
      <c r="P214" s="162">
        <f ca="1">SUMIF(w!$V$3:$V$113,$M214,w!Y$3:Y$113)</f>
        <v>41</v>
      </c>
      <c r="Q214" s="162">
        <f>SUMIF(w!$V$3:$V$113,$M214,w!Z$3:Z$113)</f>
        <v>70</v>
      </c>
      <c r="R214" s="177" t="str">
        <f>IF(E214=1,VLOOKUP(A214,rg!$A$4:'rg'!$E$960,2,FALSE),"")</f>
        <v>MG</v>
      </c>
      <c r="S214" s="162" t="str">
        <f>IF($R214&lt;&gt;"",( VLOOKUP($R214,g!$A$2:'g'!$E$989,2,FALSE))," ")</f>
        <v>Morden Wharf</v>
      </c>
      <c r="T214" s="162">
        <f>IF($R214&lt;&gt;"",( VLOOKUP($R214,g!$A$2:'g'!$E$989,3,FALSE))," ")</f>
        <v>29</v>
      </c>
      <c r="U214" s="168" t="str">
        <f>IF($R214&lt;&gt;"",( VLOOKUP($R214,g!$A$2:'g'!$E$989,4,FALSE))," ")</f>
        <v>GAL</v>
      </c>
      <c r="V214" s="162" t="str">
        <f>IF($R214&lt;&gt;"",( VLOOKUP($R214,g!$A$2:'g'!$E$989,5,FALSE))," ")</f>
        <v>GO-AHEAD</v>
      </c>
      <c r="W214" s="10">
        <f t="shared" si="26"/>
        <v>0</v>
      </c>
      <c r="X214" s="10">
        <f t="shared" si="27"/>
        <v>0</v>
      </c>
      <c r="Y214" s="10">
        <f t="shared" si="28"/>
        <v>0</v>
      </c>
      <c r="Z214" s="167" t="str">
        <f t="shared" si="29"/>
        <v>GAL WHV172</v>
      </c>
      <c r="AA214" s="167">
        <f>VLOOKUP(A214,'r'!$A$4:'r'!$S$5080,18,FALSE)</f>
        <v>0</v>
      </c>
    </row>
    <row r="215" spans="1:27" x14ac:dyDescent="0.2">
      <c r="A215" s="186" t="s">
        <v>677</v>
      </c>
      <c r="B215" s="169" t="s">
        <v>43</v>
      </c>
      <c r="C215" s="179" t="s">
        <v>674</v>
      </c>
      <c r="D215" s="178">
        <v>173</v>
      </c>
      <c r="E215" s="176">
        <v>1</v>
      </c>
      <c r="F215" s="161">
        <v>1</v>
      </c>
      <c r="G215" s="162">
        <f t="shared" si="24"/>
        <v>0</v>
      </c>
      <c r="H215" s="162">
        <f>SUMIF('r'!$A$4:'r'!$A$529,$A215,'r'!$C$4:'r'!$C$529)</f>
        <v>29</v>
      </c>
      <c r="I215" s="162">
        <f>SUMIF('r'!$A$4:'r'!$A$529,A215,'r'!$D$4:'r'!$D$529)</f>
        <v>29</v>
      </c>
      <c r="J215" s="162">
        <f t="shared" si="25"/>
        <v>0</v>
      </c>
      <c r="K215" s="188"/>
      <c r="L215" s="166">
        <f>IF(E215&lt;2,(VLOOKUP(A215,'r'!$A$4:'r'!$B$5080,2,FALSE)),"")</f>
        <v>0</v>
      </c>
      <c r="M215" s="167" t="str">
        <f>VLOOKUP(A215,'r'!$A$4:'r'!$G$5080,7,FALSE)</f>
        <v>elephant</v>
      </c>
      <c r="N215" s="162">
        <f ca="1">SUMIF(w!$V$3:$V$113,$M215,w!W$3:W$113)</f>
        <v>70</v>
      </c>
      <c r="O215" s="162">
        <f ca="1">SUMIF(w!$V$3:$V$113,$M215,w!X$3:X$113)</f>
        <v>111</v>
      </c>
      <c r="P215" s="162">
        <f ca="1">SUMIF(w!$V$3:$V$113,$M215,w!Y$3:Y$113)</f>
        <v>41</v>
      </c>
      <c r="Q215" s="162">
        <f>SUMIF(w!$V$3:$V$113,$M215,w!Z$3:Z$113)</f>
        <v>70</v>
      </c>
      <c r="R215" s="177" t="str">
        <f>IF(E215=1,VLOOKUP(A215,rg!$A$4:'rg'!$E$960,2,FALSE),"")</f>
        <v>MG</v>
      </c>
      <c r="S215" s="162" t="str">
        <f>IF($R215&lt;&gt;"",( VLOOKUP($R215,g!$A$2:'g'!$E$989,2,FALSE))," ")</f>
        <v>Morden Wharf</v>
      </c>
      <c r="T215" s="162">
        <f>IF($R215&lt;&gt;"",( VLOOKUP($R215,g!$A$2:'g'!$E$989,3,FALSE))," ")</f>
        <v>29</v>
      </c>
      <c r="U215" s="168" t="str">
        <f>IF($R215&lt;&gt;"",( VLOOKUP($R215,g!$A$2:'g'!$E$989,4,FALSE))," ")</f>
        <v>GAL</v>
      </c>
      <c r="V215" s="162" t="str">
        <f>IF($R215&lt;&gt;"",( VLOOKUP($R215,g!$A$2:'g'!$E$989,5,FALSE))," ")</f>
        <v>GO-AHEAD</v>
      </c>
      <c r="W215" s="10">
        <f t="shared" si="26"/>
        <v>0</v>
      </c>
      <c r="X215" s="10">
        <f t="shared" si="27"/>
        <v>0</v>
      </c>
      <c r="Y215" s="10">
        <f t="shared" si="28"/>
        <v>0</v>
      </c>
      <c r="Z215" s="167" t="str">
        <f t="shared" si="29"/>
        <v>GAL WHV173</v>
      </c>
      <c r="AA215" s="167">
        <f>VLOOKUP(A215,'r'!$A$4:'r'!$S$5080,18,FALSE)</f>
        <v>0</v>
      </c>
    </row>
    <row r="216" spans="1:27" x14ac:dyDescent="0.2">
      <c r="A216" s="169" t="s">
        <v>677</v>
      </c>
      <c r="B216" s="169" t="s">
        <v>43</v>
      </c>
      <c r="C216" s="179" t="s">
        <v>674</v>
      </c>
      <c r="D216" s="178">
        <v>174</v>
      </c>
      <c r="E216" s="176">
        <v>1</v>
      </c>
      <c r="F216" s="161">
        <v>1</v>
      </c>
      <c r="G216" s="162">
        <f t="shared" si="24"/>
        <v>0</v>
      </c>
      <c r="H216" s="162">
        <f>SUMIF('r'!$A$4:'r'!$A$529,$A216,'r'!$C$4:'r'!$C$529)</f>
        <v>29</v>
      </c>
      <c r="I216" s="162">
        <f>SUMIF('r'!$A$4:'r'!$A$529,A216,'r'!$D$4:'r'!$D$529)</f>
        <v>29</v>
      </c>
      <c r="J216" s="162">
        <f t="shared" si="25"/>
        <v>0</v>
      </c>
      <c r="K216" s="188"/>
      <c r="L216" s="166">
        <f>IF(E216&lt;2,(VLOOKUP(A216,'r'!$A$4:'r'!$B$5080,2,FALSE)),"")</f>
        <v>0</v>
      </c>
      <c r="M216" s="167" t="str">
        <f>VLOOKUP(A216,'r'!$A$4:'r'!$G$5080,7,FALSE)</f>
        <v>elephant</v>
      </c>
      <c r="N216" s="162">
        <f ca="1">SUMIF(w!$V$3:$V$113,$M216,w!W$3:W$113)</f>
        <v>70</v>
      </c>
      <c r="O216" s="162">
        <f ca="1">SUMIF(w!$V$3:$V$113,$M216,w!X$3:X$113)</f>
        <v>111</v>
      </c>
      <c r="P216" s="162">
        <f ca="1">SUMIF(w!$V$3:$V$113,$M216,w!Y$3:Y$113)</f>
        <v>41</v>
      </c>
      <c r="Q216" s="162">
        <f>SUMIF(w!$V$3:$V$113,$M216,w!Z$3:Z$113)</f>
        <v>70</v>
      </c>
      <c r="R216" s="177" t="str">
        <f>IF(E216=1,VLOOKUP(A216,rg!$A$4:'rg'!$E$960,2,FALSE),"")</f>
        <v>MG</v>
      </c>
      <c r="S216" s="162" t="str">
        <f>IF($R216&lt;&gt;"",( VLOOKUP($R216,g!$A$2:'g'!$E$989,2,FALSE))," ")</f>
        <v>Morden Wharf</v>
      </c>
      <c r="T216" s="162">
        <f>IF($R216&lt;&gt;"",( VLOOKUP($R216,g!$A$2:'g'!$E$989,3,FALSE))," ")</f>
        <v>29</v>
      </c>
      <c r="U216" s="168" t="str">
        <f>IF($R216&lt;&gt;"",( VLOOKUP($R216,g!$A$2:'g'!$E$989,4,FALSE))," ")</f>
        <v>GAL</v>
      </c>
      <c r="V216" s="162" t="str">
        <f>IF($R216&lt;&gt;"",( VLOOKUP($R216,g!$A$2:'g'!$E$989,5,FALSE))," ")</f>
        <v>GO-AHEAD</v>
      </c>
      <c r="W216" s="10">
        <f t="shared" si="26"/>
        <v>0</v>
      </c>
      <c r="X216" s="10">
        <f t="shared" si="27"/>
        <v>0</v>
      </c>
      <c r="Y216" s="10">
        <f t="shared" si="28"/>
        <v>0</v>
      </c>
      <c r="Z216" s="167" t="str">
        <f t="shared" si="29"/>
        <v>GAL WHV174</v>
      </c>
      <c r="AA216" s="167">
        <f>VLOOKUP(A216,'r'!$A$4:'r'!$S$5080,18,FALSE)</f>
        <v>0</v>
      </c>
    </row>
    <row r="217" spans="1:27" x14ac:dyDescent="0.2">
      <c r="A217" s="169" t="s">
        <v>677</v>
      </c>
      <c r="B217" s="169" t="s">
        <v>43</v>
      </c>
      <c r="C217" s="179" t="s">
        <v>674</v>
      </c>
      <c r="D217" s="178">
        <v>175</v>
      </c>
      <c r="E217" s="176">
        <v>1</v>
      </c>
      <c r="F217" s="161">
        <v>1</v>
      </c>
      <c r="G217" s="162">
        <f t="shared" si="24"/>
        <v>0</v>
      </c>
      <c r="H217" s="162">
        <f>SUMIF('r'!$A$4:'r'!$A$529,$A217,'r'!$C$4:'r'!$C$529)</f>
        <v>29</v>
      </c>
      <c r="I217" s="162">
        <f>SUMIF('r'!$A$4:'r'!$A$529,A217,'r'!$D$4:'r'!$D$529)</f>
        <v>29</v>
      </c>
      <c r="J217" s="162">
        <f t="shared" si="25"/>
        <v>0</v>
      </c>
      <c r="K217" s="188"/>
      <c r="L217" s="166">
        <f>IF(E217&lt;2,(VLOOKUP(A217,'r'!$A$4:'r'!$B$5080,2,FALSE)),"")</f>
        <v>0</v>
      </c>
      <c r="M217" s="167" t="str">
        <f>VLOOKUP(A217,'r'!$A$4:'r'!$G$5080,7,FALSE)</f>
        <v>elephant</v>
      </c>
      <c r="N217" s="162">
        <f ca="1">SUMIF(w!$V$3:$V$113,$M217,w!W$3:W$113)</f>
        <v>70</v>
      </c>
      <c r="O217" s="162">
        <f ca="1">SUMIF(w!$V$3:$V$113,$M217,w!X$3:X$113)</f>
        <v>111</v>
      </c>
      <c r="P217" s="162">
        <f ca="1">SUMIF(w!$V$3:$V$113,$M217,w!Y$3:Y$113)</f>
        <v>41</v>
      </c>
      <c r="Q217" s="162">
        <f>SUMIF(w!$V$3:$V$113,$M217,w!Z$3:Z$113)</f>
        <v>70</v>
      </c>
      <c r="R217" s="177" t="str">
        <f>IF(E217=1,VLOOKUP(A217,rg!$A$4:'rg'!$E$960,2,FALSE),"")</f>
        <v>MG</v>
      </c>
      <c r="S217" s="162" t="str">
        <f>IF($R217&lt;&gt;"",( VLOOKUP($R217,g!$A$2:'g'!$E$989,2,FALSE))," ")</f>
        <v>Morden Wharf</v>
      </c>
      <c r="T217" s="162">
        <f>IF($R217&lt;&gt;"",( VLOOKUP($R217,g!$A$2:'g'!$E$989,3,FALSE))," ")</f>
        <v>29</v>
      </c>
      <c r="U217" s="168" t="str">
        <f>IF($R217&lt;&gt;"",( VLOOKUP($R217,g!$A$2:'g'!$E$989,4,FALSE))," ")</f>
        <v>GAL</v>
      </c>
      <c r="V217" s="162" t="str">
        <f>IF($R217&lt;&gt;"",( VLOOKUP($R217,g!$A$2:'g'!$E$989,5,FALSE))," ")</f>
        <v>GO-AHEAD</v>
      </c>
      <c r="W217" s="10">
        <f t="shared" si="26"/>
        <v>0</v>
      </c>
      <c r="X217" s="10">
        <f t="shared" si="27"/>
        <v>0</v>
      </c>
      <c r="Y217" s="10">
        <f t="shared" si="28"/>
        <v>0</v>
      </c>
      <c r="Z217" s="167" t="str">
        <f t="shared" si="29"/>
        <v>GAL WHV175</v>
      </c>
      <c r="AA217" s="167">
        <f>VLOOKUP(A217,'r'!$A$4:'r'!$S$5080,18,FALSE)</f>
        <v>0</v>
      </c>
    </row>
    <row r="218" spans="1:27" x14ac:dyDescent="0.2">
      <c r="A218" s="169" t="s">
        <v>677</v>
      </c>
      <c r="B218" s="169" t="s">
        <v>43</v>
      </c>
      <c r="C218" s="179" t="s">
        <v>674</v>
      </c>
      <c r="D218" s="178">
        <v>176</v>
      </c>
      <c r="E218" s="176">
        <v>1</v>
      </c>
      <c r="F218" s="161">
        <v>1</v>
      </c>
      <c r="G218" s="162">
        <f t="shared" si="24"/>
        <v>0</v>
      </c>
      <c r="H218" s="162">
        <f>SUMIF('r'!$A$4:'r'!$A$529,$A218,'r'!$C$4:'r'!$C$529)</f>
        <v>29</v>
      </c>
      <c r="I218" s="162">
        <f>SUMIF('r'!$A$4:'r'!$A$529,A218,'r'!$D$4:'r'!$D$529)</f>
        <v>29</v>
      </c>
      <c r="J218" s="162">
        <f t="shared" si="25"/>
        <v>0</v>
      </c>
      <c r="K218" s="188"/>
      <c r="L218" s="166">
        <f>IF(E218&lt;2,(VLOOKUP(A218,'r'!$A$4:'r'!$B$5080,2,FALSE)),"")</f>
        <v>0</v>
      </c>
      <c r="M218" s="167" t="str">
        <f>VLOOKUP(A218,'r'!$A$4:'r'!$G$5080,7,FALSE)</f>
        <v>elephant</v>
      </c>
      <c r="N218" s="162">
        <f ca="1">SUMIF(w!$V$3:$V$113,$M218,w!W$3:W$113)</f>
        <v>70</v>
      </c>
      <c r="O218" s="162">
        <f ca="1">SUMIF(w!$V$3:$V$113,$M218,w!X$3:X$113)</f>
        <v>111</v>
      </c>
      <c r="P218" s="162">
        <f ca="1">SUMIF(w!$V$3:$V$113,$M218,w!Y$3:Y$113)</f>
        <v>41</v>
      </c>
      <c r="Q218" s="162">
        <f>SUMIF(w!$V$3:$V$113,$M218,w!Z$3:Z$113)</f>
        <v>70</v>
      </c>
      <c r="R218" s="177" t="str">
        <f>IF(E218=1,VLOOKUP(A218,rg!$A$4:'rg'!$E$960,2,FALSE),"")</f>
        <v>MG</v>
      </c>
      <c r="S218" s="162" t="str">
        <f>IF($R218&lt;&gt;"",( VLOOKUP($R218,g!$A$2:'g'!$E$989,2,FALSE))," ")</f>
        <v>Morden Wharf</v>
      </c>
      <c r="T218" s="162">
        <f>IF($R218&lt;&gt;"",( VLOOKUP($R218,g!$A$2:'g'!$E$989,3,FALSE))," ")</f>
        <v>29</v>
      </c>
      <c r="U218" s="168" t="str">
        <f>IF($R218&lt;&gt;"",( VLOOKUP($R218,g!$A$2:'g'!$E$989,4,FALSE))," ")</f>
        <v>GAL</v>
      </c>
      <c r="V218" s="162" t="str">
        <f>IF($R218&lt;&gt;"",( VLOOKUP($R218,g!$A$2:'g'!$E$989,5,FALSE))," ")</f>
        <v>GO-AHEAD</v>
      </c>
      <c r="W218" s="10">
        <f t="shared" si="26"/>
        <v>0</v>
      </c>
      <c r="X218" s="10">
        <f t="shared" si="27"/>
        <v>0</v>
      </c>
      <c r="Y218" s="10">
        <f t="shared" si="28"/>
        <v>0</v>
      </c>
      <c r="Z218" s="167" t="str">
        <f t="shared" si="29"/>
        <v>GAL WHV176</v>
      </c>
      <c r="AA218" s="167">
        <f>VLOOKUP(A218,'r'!$A$4:'r'!$S$5080,18,FALSE)</f>
        <v>0</v>
      </c>
    </row>
    <row r="219" spans="1:27" x14ac:dyDescent="0.2">
      <c r="A219" s="186" t="s">
        <v>677</v>
      </c>
      <c r="B219" s="169" t="s">
        <v>43</v>
      </c>
      <c r="C219" s="179" t="s">
        <v>674</v>
      </c>
      <c r="D219" s="178">
        <v>177</v>
      </c>
      <c r="E219" s="176">
        <v>1</v>
      </c>
      <c r="F219" s="161">
        <v>1</v>
      </c>
      <c r="G219" s="162">
        <f t="shared" si="24"/>
        <v>0</v>
      </c>
      <c r="H219" s="162">
        <f>SUMIF('r'!$A$4:'r'!$A$529,$A219,'r'!$C$4:'r'!$C$529)</f>
        <v>29</v>
      </c>
      <c r="I219" s="162">
        <f>SUMIF('r'!$A$4:'r'!$A$529,A219,'r'!$D$4:'r'!$D$529)</f>
        <v>29</v>
      </c>
      <c r="J219" s="162">
        <f t="shared" si="25"/>
        <v>0</v>
      </c>
      <c r="K219" s="188"/>
      <c r="L219" s="166">
        <f>IF(E219&lt;2,(VLOOKUP(A219,'r'!$A$4:'r'!$B$5080,2,FALSE)),"")</f>
        <v>0</v>
      </c>
      <c r="M219" s="167" t="str">
        <f>VLOOKUP(A219,'r'!$A$4:'r'!$G$5080,7,FALSE)</f>
        <v>elephant</v>
      </c>
      <c r="N219" s="162">
        <f ca="1">SUMIF(w!$V$3:$V$113,$M219,w!W$3:W$113)</f>
        <v>70</v>
      </c>
      <c r="O219" s="162">
        <f ca="1">SUMIF(w!$V$3:$V$113,$M219,w!X$3:X$113)</f>
        <v>111</v>
      </c>
      <c r="P219" s="162">
        <f ca="1">SUMIF(w!$V$3:$V$113,$M219,w!Y$3:Y$113)</f>
        <v>41</v>
      </c>
      <c r="Q219" s="162">
        <f>SUMIF(w!$V$3:$V$113,$M219,w!Z$3:Z$113)</f>
        <v>70</v>
      </c>
      <c r="R219" s="177" t="str">
        <f>IF(E219=1,VLOOKUP(A219,rg!$A$4:'rg'!$E$960,2,FALSE),"")</f>
        <v>MG</v>
      </c>
      <c r="S219" s="162" t="str">
        <f>IF($R219&lt;&gt;"",( VLOOKUP($R219,g!$A$2:'g'!$E$989,2,FALSE))," ")</f>
        <v>Morden Wharf</v>
      </c>
      <c r="T219" s="162">
        <f>IF($R219&lt;&gt;"",( VLOOKUP($R219,g!$A$2:'g'!$E$989,3,FALSE))," ")</f>
        <v>29</v>
      </c>
      <c r="U219" s="168" t="str">
        <f>IF($R219&lt;&gt;"",( VLOOKUP($R219,g!$A$2:'g'!$E$989,4,FALSE))," ")</f>
        <v>GAL</v>
      </c>
      <c r="V219" s="162" t="str">
        <f>IF($R219&lt;&gt;"",( VLOOKUP($R219,g!$A$2:'g'!$E$989,5,FALSE))," ")</f>
        <v>GO-AHEAD</v>
      </c>
      <c r="W219" s="10">
        <f t="shared" si="26"/>
        <v>0</v>
      </c>
      <c r="X219" s="10">
        <f t="shared" si="27"/>
        <v>0</v>
      </c>
      <c r="Y219" s="10">
        <f t="shared" si="28"/>
        <v>0</v>
      </c>
      <c r="Z219" s="167" t="str">
        <f t="shared" si="29"/>
        <v>GAL WHV177</v>
      </c>
      <c r="AA219" s="167">
        <f>VLOOKUP(A219,'r'!$A$4:'r'!$S$5080,18,FALSE)</f>
        <v>0</v>
      </c>
    </row>
    <row r="220" spans="1:27" x14ac:dyDescent="0.2">
      <c r="A220" s="186" t="s">
        <v>677</v>
      </c>
      <c r="B220" s="169" t="s">
        <v>43</v>
      </c>
      <c r="C220" s="179" t="s">
        <v>674</v>
      </c>
      <c r="D220" s="178">
        <v>178</v>
      </c>
      <c r="E220" s="176">
        <v>1</v>
      </c>
      <c r="F220" s="161">
        <v>1</v>
      </c>
      <c r="G220" s="162">
        <f t="shared" si="24"/>
        <v>0</v>
      </c>
      <c r="H220" s="162">
        <f>SUMIF('r'!$A$4:'r'!$A$529,$A220,'r'!$C$4:'r'!$C$529)</f>
        <v>29</v>
      </c>
      <c r="I220" s="162">
        <f>SUMIF('r'!$A$4:'r'!$A$529,A220,'r'!$D$4:'r'!$D$529)</f>
        <v>29</v>
      </c>
      <c r="J220" s="162">
        <f t="shared" si="25"/>
        <v>0</v>
      </c>
      <c r="K220" s="188"/>
      <c r="L220" s="166">
        <f>IF(E220&lt;2,(VLOOKUP(A220,'r'!$A$4:'r'!$B$5080,2,FALSE)),"")</f>
        <v>0</v>
      </c>
      <c r="M220" s="167" t="str">
        <f>VLOOKUP(A220,'r'!$A$4:'r'!$G$5080,7,FALSE)</f>
        <v>elephant</v>
      </c>
      <c r="N220" s="162">
        <f ca="1">SUMIF(w!$V$3:$V$113,$M220,w!W$3:W$113)</f>
        <v>70</v>
      </c>
      <c r="O220" s="162">
        <f ca="1">SUMIF(w!$V$3:$V$113,$M220,w!X$3:X$113)</f>
        <v>111</v>
      </c>
      <c r="P220" s="162">
        <f ca="1">SUMIF(w!$V$3:$V$113,$M220,w!Y$3:Y$113)</f>
        <v>41</v>
      </c>
      <c r="Q220" s="162">
        <f>SUMIF(w!$V$3:$V$113,$M220,w!Z$3:Z$113)</f>
        <v>70</v>
      </c>
      <c r="R220" s="177" t="str">
        <f>IF(E220=1,VLOOKUP(A220,rg!$A$4:'rg'!$E$960,2,FALSE),"")</f>
        <v>MG</v>
      </c>
      <c r="S220" s="162" t="str">
        <f>IF($R220&lt;&gt;"",( VLOOKUP($R220,g!$A$2:'g'!$E$989,2,FALSE))," ")</f>
        <v>Morden Wharf</v>
      </c>
      <c r="T220" s="162">
        <f>IF($R220&lt;&gt;"",( VLOOKUP($R220,g!$A$2:'g'!$E$989,3,FALSE))," ")</f>
        <v>29</v>
      </c>
      <c r="U220" s="168" t="str">
        <f>IF($R220&lt;&gt;"",( VLOOKUP($R220,g!$A$2:'g'!$E$989,4,FALSE))," ")</f>
        <v>GAL</v>
      </c>
      <c r="V220" s="162" t="str">
        <f>IF($R220&lt;&gt;"",( VLOOKUP($R220,g!$A$2:'g'!$E$989,5,FALSE))," ")</f>
        <v>GO-AHEAD</v>
      </c>
      <c r="W220" s="10">
        <f t="shared" si="26"/>
        <v>0</v>
      </c>
      <c r="X220" s="10">
        <f t="shared" si="27"/>
        <v>0</v>
      </c>
      <c r="Y220" s="10">
        <f t="shared" si="28"/>
        <v>0</v>
      </c>
      <c r="Z220" s="167" t="str">
        <f t="shared" si="29"/>
        <v>GAL WHV178</v>
      </c>
      <c r="AA220" s="167">
        <f>VLOOKUP(A220,'r'!$A$4:'r'!$S$5080,18,FALSE)</f>
        <v>0</v>
      </c>
    </row>
    <row r="221" spans="1:27" x14ac:dyDescent="0.2">
      <c r="A221" s="169" t="s">
        <v>677</v>
      </c>
      <c r="B221" s="169" t="s">
        <v>43</v>
      </c>
      <c r="C221" s="179" t="s">
        <v>674</v>
      </c>
      <c r="D221" s="178">
        <v>179</v>
      </c>
      <c r="E221" s="176">
        <v>1</v>
      </c>
      <c r="F221" s="161">
        <v>1</v>
      </c>
      <c r="G221" s="162">
        <f t="shared" si="24"/>
        <v>0</v>
      </c>
      <c r="H221" s="162">
        <f>SUMIF('r'!$A$4:'r'!$A$529,$A221,'r'!$C$4:'r'!$C$529)</f>
        <v>29</v>
      </c>
      <c r="I221" s="162">
        <f>SUMIF('r'!$A$4:'r'!$A$529,A221,'r'!$D$4:'r'!$D$529)</f>
        <v>29</v>
      </c>
      <c r="J221" s="162">
        <f t="shared" si="25"/>
        <v>0</v>
      </c>
      <c r="K221" s="188"/>
      <c r="L221" s="166">
        <f>IF(E221&lt;2,(VLOOKUP(A221,'r'!$A$4:'r'!$B$5080,2,FALSE)),"")</f>
        <v>0</v>
      </c>
      <c r="M221" s="167" t="str">
        <f>VLOOKUP(A221,'r'!$A$4:'r'!$G$5080,7,FALSE)</f>
        <v>elephant</v>
      </c>
      <c r="N221" s="162">
        <f ca="1">SUMIF(w!$V$3:$V$113,$M221,w!W$3:W$113)</f>
        <v>70</v>
      </c>
      <c r="O221" s="162">
        <f ca="1">SUMIF(w!$V$3:$V$113,$M221,w!X$3:X$113)</f>
        <v>111</v>
      </c>
      <c r="P221" s="162">
        <f ca="1">SUMIF(w!$V$3:$V$113,$M221,w!Y$3:Y$113)</f>
        <v>41</v>
      </c>
      <c r="Q221" s="162">
        <f>SUMIF(w!$V$3:$V$113,$M221,w!Z$3:Z$113)</f>
        <v>70</v>
      </c>
      <c r="R221" s="177" t="str">
        <f>IF(E221=1,VLOOKUP(A221,rg!$A$4:'rg'!$E$960,2,FALSE),"")</f>
        <v>MG</v>
      </c>
      <c r="S221" s="162" t="str">
        <f>IF($R221&lt;&gt;"",( VLOOKUP($R221,g!$A$2:'g'!$E$989,2,FALSE))," ")</f>
        <v>Morden Wharf</v>
      </c>
      <c r="T221" s="162">
        <f>IF($R221&lt;&gt;"",( VLOOKUP($R221,g!$A$2:'g'!$E$989,3,FALSE))," ")</f>
        <v>29</v>
      </c>
      <c r="U221" s="168" t="str">
        <f>IF($R221&lt;&gt;"",( VLOOKUP($R221,g!$A$2:'g'!$E$989,4,FALSE))," ")</f>
        <v>GAL</v>
      </c>
      <c r="V221" s="162" t="str">
        <f>IF($R221&lt;&gt;"",( VLOOKUP($R221,g!$A$2:'g'!$E$989,5,FALSE))," ")</f>
        <v>GO-AHEAD</v>
      </c>
      <c r="W221" s="10">
        <f t="shared" si="26"/>
        <v>0</v>
      </c>
      <c r="X221" s="10">
        <f t="shared" si="27"/>
        <v>0</v>
      </c>
      <c r="Y221" s="10">
        <f t="shared" si="28"/>
        <v>0</v>
      </c>
      <c r="Z221" s="167" t="str">
        <f t="shared" si="29"/>
        <v>GAL WHV179</v>
      </c>
      <c r="AA221" s="167">
        <f>VLOOKUP(A221,'r'!$A$4:'r'!$S$5080,18,FALSE)</f>
        <v>0</v>
      </c>
    </row>
    <row r="222" spans="1:27" x14ac:dyDescent="0.2">
      <c r="A222" s="169" t="s">
        <v>677</v>
      </c>
      <c r="B222" s="169" t="s">
        <v>43</v>
      </c>
      <c r="C222" s="179" t="s">
        <v>674</v>
      </c>
      <c r="D222" s="178">
        <v>180</v>
      </c>
      <c r="E222" s="176">
        <v>1</v>
      </c>
      <c r="F222" s="161">
        <v>1</v>
      </c>
      <c r="G222" s="162">
        <f t="shared" si="24"/>
        <v>0</v>
      </c>
      <c r="H222" s="162">
        <f>SUMIF('r'!$A$4:'r'!$A$529,$A222,'r'!$C$4:'r'!$C$529)</f>
        <v>29</v>
      </c>
      <c r="I222" s="162">
        <f>SUMIF('r'!$A$4:'r'!$A$529,A222,'r'!$D$4:'r'!$D$529)</f>
        <v>29</v>
      </c>
      <c r="J222" s="162">
        <f t="shared" si="25"/>
        <v>0</v>
      </c>
      <c r="K222" s="188"/>
      <c r="L222" s="166">
        <f>IF(E222&lt;2,(VLOOKUP(A222,'r'!$A$4:'r'!$B$5080,2,FALSE)),"")</f>
        <v>0</v>
      </c>
      <c r="M222" s="167" t="str">
        <f>VLOOKUP(A222,'r'!$A$4:'r'!$G$5080,7,FALSE)</f>
        <v>elephant</v>
      </c>
      <c r="N222" s="162">
        <f ca="1">SUMIF(w!$V$3:$V$113,$M222,w!W$3:W$113)</f>
        <v>70</v>
      </c>
      <c r="O222" s="162">
        <f ca="1">SUMIF(w!$V$3:$V$113,$M222,w!X$3:X$113)</f>
        <v>111</v>
      </c>
      <c r="P222" s="162">
        <f ca="1">SUMIF(w!$V$3:$V$113,$M222,w!Y$3:Y$113)</f>
        <v>41</v>
      </c>
      <c r="Q222" s="162">
        <f>SUMIF(w!$V$3:$V$113,$M222,w!Z$3:Z$113)</f>
        <v>70</v>
      </c>
      <c r="R222" s="177" t="str">
        <f>IF(E222=1,VLOOKUP(A222,rg!$A$4:'rg'!$E$960,2,FALSE),"")</f>
        <v>MG</v>
      </c>
      <c r="S222" s="162" t="str">
        <f>IF($R222&lt;&gt;"",( VLOOKUP($R222,g!$A$2:'g'!$E$989,2,FALSE))," ")</f>
        <v>Morden Wharf</v>
      </c>
      <c r="T222" s="162">
        <f>IF($R222&lt;&gt;"",( VLOOKUP($R222,g!$A$2:'g'!$E$989,3,FALSE))," ")</f>
        <v>29</v>
      </c>
      <c r="U222" s="168" t="str">
        <f>IF($R222&lt;&gt;"",( VLOOKUP($R222,g!$A$2:'g'!$E$989,4,FALSE))," ")</f>
        <v>GAL</v>
      </c>
      <c r="V222" s="162" t="str">
        <f>IF($R222&lt;&gt;"",( VLOOKUP($R222,g!$A$2:'g'!$E$989,5,FALSE))," ")</f>
        <v>GO-AHEAD</v>
      </c>
      <c r="W222" s="10">
        <f t="shared" si="26"/>
        <v>0</v>
      </c>
      <c r="X222" s="10">
        <f t="shared" si="27"/>
        <v>0</v>
      </c>
      <c r="Y222" s="10">
        <f t="shared" si="28"/>
        <v>0</v>
      </c>
      <c r="Z222" s="167" t="str">
        <f t="shared" si="29"/>
        <v>GAL WHV180</v>
      </c>
      <c r="AA222" s="167">
        <f>VLOOKUP(A222,'r'!$A$4:'r'!$S$5080,18,FALSE)</f>
        <v>0</v>
      </c>
    </row>
    <row r="223" spans="1:27" x14ac:dyDescent="0.2">
      <c r="A223" s="169" t="s">
        <v>677</v>
      </c>
      <c r="B223" s="169" t="s">
        <v>43</v>
      </c>
      <c r="C223" s="179" t="s">
        <v>674</v>
      </c>
      <c r="D223" s="178">
        <v>181</v>
      </c>
      <c r="E223" s="176">
        <v>1</v>
      </c>
      <c r="F223" s="161">
        <v>1</v>
      </c>
      <c r="G223" s="162">
        <f t="shared" si="24"/>
        <v>0</v>
      </c>
      <c r="H223" s="162">
        <f>SUMIF('r'!$A$4:'r'!$A$529,$A223,'r'!$C$4:'r'!$C$529)</f>
        <v>29</v>
      </c>
      <c r="I223" s="162">
        <f>SUMIF('r'!$A$4:'r'!$A$529,A223,'r'!$D$4:'r'!$D$529)</f>
        <v>29</v>
      </c>
      <c r="J223" s="162">
        <f t="shared" si="25"/>
        <v>0</v>
      </c>
      <c r="K223" s="188"/>
      <c r="L223" s="166">
        <f>IF(E223&lt;2,(VLOOKUP(A223,'r'!$A$4:'r'!$B$5080,2,FALSE)),"")</f>
        <v>0</v>
      </c>
      <c r="M223" s="167" t="str">
        <f>VLOOKUP(A223,'r'!$A$4:'r'!$G$5080,7,FALSE)</f>
        <v>elephant</v>
      </c>
      <c r="N223" s="162">
        <f ca="1">SUMIF(w!$V$3:$V$113,$M223,w!W$3:W$113)</f>
        <v>70</v>
      </c>
      <c r="O223" s="162">
        <f ca="1">SUMIF(w!$V$3:$V$113,$M223,w!X$3:X$113)</f>
        <v>111</v>
      </c>
      <c r="P223" s="162">
        <f ca="1">SUMIF(w!$V$3:$V$113,$M223,w!Y$3:Y$113)</f>
        <v>41</v>
      </c>
      <c r="Q223" s="162">
        <f>SUMIF(w!$V$3:$V$113,$M223,w!Z$3:Z$113)</f>
        <v>70</v>
      </c>
      <c r="R223" s="177" t="str">
        <f>IF(E223=1,VLOOKUP(A223,rg!$A$4:'rg'!$E$960,2,FALSE),"")</f>
        <v>MG</v>
      </c>
      <c r="S223" s="162" t="str">
        <f>IF($R223&lt;&gt;"",( VLOOKUP($R223,g!$A$2:'g'!$E$989,2,FALSE))," ")</f>
        <v>Morden Wharf</v>
      </c>
      <c r="T223" s="162">
        <f>IF($R223&lt;&gt;"",( VLOOKUP($R223,g!$A$2:'g'!$E$989,3,FALSE))," ")</f>
        <v>29</v>
      </c>
      <c r="U223" s="168" t="str">
        <f>IF($R223&lt;&gt;"",( VLOOKUP($R223,g!$A$2:'g'!$E$989,4,FALSE))," ")</f>
        <v>GAL</v>
      </c>
      <c r="V223" s="162" t="str">
        <f>IF($R223&lt;&gt;"",( VLOOKUP($R223,g!$A$2:'g'!$E$989,5,FALSE))," ")</f>
        <v>GO-AHEAD</v>
      </c>
      <c r="W223" s="10">
        <f t="shared" si="26"/>
        <v>0</v>
      </c>
      <c r="X223" s="10">
        <f t="shared" si="27"/>
        <v>0</v>
      </c>
      <c r="Y223" s="10">
        <f t="shared" si="28"/>
        <v>0</v>
      </c>
      <c r="Z223" s="167" t="str">
        <f t="shared" si="29"/>
        <v>GAL WHV181</v>
      </c>
      <c r="AA223" s="167">
        <f>VLOOKUP(A223,'r'!$A$4:'r'!$S$5080,18,FALSE)</f>
        <v>0</v>
      </c>
    </row>
    <row r="224" spans="1:27" x14ac:dyDescent="0.2">
      <c r="A224" s="169" t="s">
        <v>677</v>
      </c>
      <c r="B224" s="169" t="s">
        <v>43</v>
      </c>
      <c r="C224" s="179" t="s">
        <v>674</v>
      </c>
      <c r="D224" s="178">
        <v>182</v>
      </c>
      <c r="E224" s="176">
        <v>1</v>
      </c>
      <c r="F224" s="161">
        <v>1</v>
      </c>
      <c r="G224" s="162">
        <f t="shared" si="24"/>
        <v>0</v>
      </c>
      <c r="H224" s="162">
        <f>SUMIF('r'!$A$4:'r'!$A$529,$A224,'r'!$C$4:'r'!$C$529)</f>
        <v>29</v>
      </c>
      <c r="I224" s="162">
        <f>SUMIF('r'!$A$4:'r'!$A$529,A224,'r'!$D$4:'r'!$D$529)</f>
        <v>29</v>
      </c>
      <c r="J224" s="162">
        <f t="shared" si="25"/>
        <v>0</v>
      </c>
      <c r="K224" s="188"/>
      <c r="L224" s="166">
        <f>IF(E224&lt;2,(VLOOKUP(A224,'r'!$A$4:'r'!$B$5080,2,FALSE)),"")</f>
        <v>0</v>
      </c>
      <c r="M224" s="167" t="str">
        <f>VLOOKUP(A224,'r'!$A$4:'r'!$G$5080,7,FALSE)</f>
        <v>elephant</v>
      </c>
      <c r="N224" s="162">
        <f ca="1">SUMIF(w!$V$3:$V$113,$M224,w!W$3:W$113)</f>
        <v>70</v>
      </c>
      <c r="O224" s="162">
        <f ca="1">SUMIF(w!$V$3:$V$113,$M224,w!X$3:X$113)</f>
        <v>111</v>
      </c>
      <c r="P224" s="162">
        <f ca="1">SUMIF(w!$V$3:$V$113,$M224,w!Y$3:Y$113)</f>
        <v>41</v>
      </c>
      <c r="Q224" s="162">
        <f>SUMIF(w!$V$3:$V$113,$M224,w!Z$3:Z$113)</f>
        <v>70</v>
      </c>
      <c r="R224" s="177" t="str">
        <f>IF(E224=1,VLOOKUP(A224,rg!$A$4:'rg'!$E$960,2,FALSE),"")</f>
        <v>MG</v>
      </c>
      <c r="S224" s="162" t="str">
        <f>IF($R224&lt;&gt;"",( VLOOKUP($R224,g!$A$2:'g'!$E$989,2,FALSE))," ")</f>
        <v>Morden Wharf</v>
      </c>
      <c r="T224" s="162">
        <f>IF($R224&lt;&gt;"",( VLOOKUP($R224,g!$A$2:'g'!$E$989,3,FALSE))," ")</f>
        <v>29</v>
      </c>
      <c r="U224" s="168" t="str">
        <f>IF($R224&lt;&gt;"",( VLOOKUP($R224,g!$A$2:'g'!$E$989,4,FALSE))," ")</f>
        <v>GAL</v>
      </c>
      <c r="V224" s="162" t="str">
        <f>IF($R224&lt;&gt;"",( VLOOKUP($R224,g!$A$2:'g'!$E$989,5,FALSE))," ")</f>
        <v>GO-AHEAD</v>
      </c>
      <c r="W224" s="10">
        <f t="shared" si="26"/>
        <v>0</v>
      </c>
      <c r="X224" s="10">
        <f t="shared" si="27"/>
        <v>0</v>
      </c>
      <c r="Y224" s="10">
        <f t="shared" si="28"/>
        <v>0</v>
      </c>
      <c r="Z224" s="167" t="str">
        <f t="shared" si="29"/>
        <v>GAL WHV182</v>
      </c>
      <c r="AA224" s="167">
        <f>VLOOKUP(A224,'r'!$A$4:'r'!$S$5080,18,FALSE)</f>
        <v>0</v>
      </c>
    </row>
    <row r="225" spans="1:27" x14ac:dyDescent="0.2">
      <c r="A225" s="186" t="s">
        <v>677</v>
      </c>
      <c r="B225" s="169" t="s">
        <v>43</v>
      </c>
      <c r="C225" s="179" t="s">
        <v>674</v>
      </c>
      <c r="D225" s="178">
        <v>183</v>
      </c>
      <c r="E225" s="176">
        <v>1</v>
      </c>
      <c r="F225" s="161">
        <v>1</v>
      </c>
      <c r="G225" s="162">
        <f t="shared" si="24"/>
        <v>0</v>
      </c>
      <c r="H225" s="162">
        <f>SUMIF('r'!$A$4:'r'!$A$529,$A225,'r'!$C$4:'r'!$C$529)</f>
        <v>29</v>
      </c>
      <c r="I225" s="162">
        <f>SUMIF('r'!$A$4:'r'!$A$529,A225,'r'!$D$4:'r'!$D$529)</f>
        <v>29</v>
      </c>
      <c r="J225" s="162">
        <f t="shared" si="25"/>
        <v>0</v>
      </c>
      <c r="K225" s="188"/>
      <c r="L225" s="166">
        <f>IF(E225&lt;2,(VLOOKUP(A225,'r'!$A$4:'r'!$B$5080,2,FALSE)),"")</f>
        <v>0</v>
      </c>
      <c r="M225" s="167" t="str">
        <f>VLOOKUP(A225,'r'!$A$4:'r'!$G$5080,7,FALSE)</f>
        <v>elephant</v>
      </c>
      <c r="N225" s="162">
        <f ca="1">SUMIF(w!$V$3:$V$113,$M225,w!W$3:W$113)</f>
        <v>70</v>
      </c>
      <c r="O225" s="162">
        <f ca="1">SUMIF(w!$V$3:$V$113,$M225,w!X$3:X$113)</f>
        <v>111</v>
      </c>
      <c r="P225" s="162">
        <f ca="1">SUMIF(w!$V$3:$V$113,$M225,w!Y$3:Y$113)</f>
        <v>41</v>
      </c>
      <c r="Q225" s="162">
        <f>SUMIF(w!$V$3:$V$113,$M225,w!Z$3:Z$113)</f>
        <v>70</v>
      </c>
      <c r="R225" s="177" t="str">
        <f>IF(E225=1,VLOOKUP(A225,rg!$A$4:'rg'!$E$960,2,FALSE),"")</f>
        <v>MG</v>
      </c>
      <c r="S225" s="162" t="str">
        <f>IF($R225&lt;&gt;"",( VLOOKUP($R225,g!$A$2:'g'!$E$989,2,FALSE))," ")</f>
        <v>Morden Wharf</v>
      </c>
      <c r="T225" s="162">
        <f>IF($R225&lt;&gt;"",( VLOOKUP($R225,g!$A$2:'g'!$E$989,3,FALSE))," ")</f>
        <v>29</v>
      </c>
      <c r="U225" s="168" t="str">
        <f>IF($R225&lt;&gt;"",( VLOOKUP($R225,g!$A$2:'g'!$E$989,4,FALSE))," ")</f>
        <v>GAL</v>
      </c>
      <c r="V225" s="162" t="str">
        <f>IF($R225&lt;&gt;"",( VLOOKUP($R225,g!$A$2:'g'!$E$989,5,FALSE))," ")</f>
        <v>GO-AHEAD</v>
      </c>
      <c r="W225" s="10">
        <f t="shared" si="26"/>
        <v>0</v>
      </c>
      <c r="X225" s="10">
        <f t="shared" si="27"/>
        <v>0</v>
      </c>
      <c r="Y225" s="10">
        <f t="shared" si="28"/>
        <v>0</v>
      </c>
      <c r="Z225" s="167" t="str">
        <f t="shared" si="29"/>
        <v>GAL WHV183</v>
      </c>
      <c r="AA225" s="167">
        <f>VLOOKUP(A225,'r'!$A$4:'r'!$S$5080,18,FALSE)</f>
        <v>0</v>
      </c>
    </row>
    <row r="226" spans="1:27" x14ac:dyDescent="0.2">
      <c r="A226" s="169" t="s">
        <v>677</v>
      </c>
      <c r="B226" s="169" t="s">
        <v>43</v>
      </c>
      <c r="C226" s="179" t="s">
        <v>674</v>
      </c>
      <c r="D226" s="178">
        <v>184</v>
      </c>
      <c r="E226" s="176">
        <v>1</v>
      </c>
      <c r="F226" s="161">
        <v>1</v>
      </c>
      <c r="G226" s="162">
        <f t="shared" si="24"/>
        <v>0</v>
      </c>
      <c r="H226" s="162">
        <f>SUMIF('r'!$A$4:'r'!$A$529,$A226,'r'!$C$4:'r'!$C$529)</f>
        <v>29</v>
      </c>
      <c r="I226" s="162">
        <f>SUMIF('r'!$A$4:'r'!$A$529,A226,'r'!$D$4:'r'!$D$529)</f>
        <v>29</v>
      </c>
      <c r="J226" s="162">
        <f t="shared" si="25"/>
        <v>0</v>
      </c>
      <c r="K226" s="188"/>
      <c r="L226" s="166">
        <f>IF(E226&lt;2,(VLOOKUP(A226,'r'!$A$4:'r'!$B$5080,2,FALSE)),"")</f>
        <v>0</v>
      </c>
      <c r="M226" s="167" t="str">
        <f>VLOOKUP(A226,'r'!$A$4:'r'!$G$5080,7,FALSE)</f>
        <v>elephant</v>
      </c>
      <c r="N226" s="162">
        <f ca="1">SUMIF(w!$V$3:$V$113,$M226,w!W$3:W$113)</f>
        <v>70</v>
      </c>
      <c r="O226" s="162">
        <f ca="1">SUMIF(w!$V$3:$V$113,$M226,w!X$3:X$113)</f>
        <v>111</v>
      </c>
      <c r="P226" s="162">
        <f ca="1">SUMIF(w!$V$3:$V$113,$M226,w!Y$3:Y$113)</f>
        <v>41</v>
      </c>
      <c r="Q226" s="162">
        <f>SUMIF(w!$V$3:$V$113,$M226,w!Z$3:Z$113)</f>
        <v>70</v>
      </c>
      <c r="R226" s="177" t="str">
        <f>IF(E226=1,VLOOKUP(A226,rg!$A$4:'rg'!$E$960,2,FALSE),"")</f>
        <v>MG</v>
      </c>
      <c r="S226" s="162" t="str">
        <f>IF($R226&lt;&gt;"",( VLOOKUP($R226,g!$A$2:'g'!$E$989,2,FALSE))," ")</f>
        <v>Morden Wharf</v>
      </c>
      <c r="T226" s="162">
        <f>IF($R226&lt;&gt;"",( VLOOKUP($R226,g!$A$2:'g'!$E$989,3,FALSE))," ")</f>
        <v>29</v>
      </c>
      <c r="U226" s="168" t="str">
        <f>IF($R226&lt;&gt;"",( VLOOKUP($R226,g!$A$2:'g'!$E$989,4,FALSE))," ")</f>
        <v>GAL</v>
      </c>
      <c r="V226" s="162" t="str">
        <f>IF($R226&lt;&gt;"",( VLOOKUP($R226,g!$A$2:'g'!$E$989,5,FALSE))," ")</f>
        <v>GO-AHEAD</v>
      </c>
      <c r="W226" s="10">
        <f t="shared" si="26"/>
        <v>0</v>
      </c>
      <c r="X226" s="10">
        <f t="shared" si="27"/>
        <v>0</v>
      </c>
      <c r="Y226" s="10">
        <f t="shared" si="28"/>
        <v>0</v>
      </c>
      <c r="Z226" s="167" t="str">
        <f t="shared" si="29"/>
        <v>GAL WHV184</v>
      </c>
      <c r="AA226" s="167">
        <f>VLOOKUP(A226,'r'!$A$4:'r'!$S$5080,18,FALSE)</f>
        <v>0</v>
      </c>
    </row>
    <row r="227" spans="1:27" x14ac:dyDescent="0.2">
      <c r="A227" s="169" t="s">
        <v>677</v>
      </c>
      <c r="B227" s="169" t="s">
        <v>43</v>
      </c>
      <c r="C227" s="179" t="s">
        <v>674</v>
      </c>
      <c r="D227" s="178">
        <v>185</v>
      </c>
      <c r="E227" s="176">
        <v>1</v>
      </c>
      <c r="F227" s="161">
        <v>1</v>
      </c>
      <c r="G227" s="162">
        <f t="shared" si="24"/>
        <v>0</v>
      </c>
      <c r="H227" s="162">
        <f>SUMIF('r'!$A$4:'r'!$A$529,$A227,'r'!$C$4:'r'!$C$529)</f>
        <v>29</v>
      </c>
      <c r="I227" s="162">
        <f>SUMIF('r'!$A$4:'r'!$A$529,A227,'r'!$D$4:'r'!$D$529)</f>
        <v>29</v>
      </c>
      <c r="J227" s="162">
        <f t="shared" si="25"/>
        <v>0</v>
      </c>
      <c r="K227" s="188"/>
      <c r="L227" s="166">
        <f>IF(E227&lt;2,(VLOOKUP(A227,'r'!$A$4:'r'!$B$5080,2,FALSE)),"")</f>
        <v>0</v>
      </c>
      <c r="M227" s="167" t="str">
        <f>VLOOKUP(A227,'r'!$A$4:'r'!$G$5080,7,FALSE)</f>
        <v>elephant</v>
      </c>
      <c r="N227" s="162">
        <f ca="1">SUMIF(w!$V$3:$V$113,$M227,w!W$3:W$113)</f>
        <v>70</v>
      </c>
      <c r="O227" s="162">
        <f ca="1">SUMIF(w!$V$3:$V$113,$M227,w!X$3:X$113)</f>
        <v>111</v>
      </c>
      <c r="P227" s="162">
        <f ca="1">SUMIF(w!$V$3:$V$113,$M227,w!Y$3:Y$113)</f>
        <v>41</v>
      </c>
      <c r="Q227" s="162">
        <f>SUMIF(w!$V$3:$V$113,$M227,w!Z$3:Z$113)</f>
        <v>70</v>
      </c>
      <c r="R227" s="177" t="str">
        <f>IF(E227=1,VLOOKUP(A227,rg!$A$4:'rg'!$E$960,2,FALSE),"")</f>
        <v>MG</v>
      </c>
      <c r="S227" s="162" t="str">
        <f>IF($R227&lt;&gt;"",( VLOOKUP($R227,g!$A$2:'g'!$E$989,2,FALSE))," ")</f>
        <v>Morden Wharf</v>
      </c>
      <c r="T227" s="162">
        <f>IF($R227&lt;&gt;"",( VLOOKUP($R227,g!$A$2:'g'!$E$989,3,FALSE))," ")</f>
        <v>29</v>
      </c>
      <c r="U227" s="168" t="str">
        <f>IF($R227&lt;&gt;"",( VLOOKUP($R227,g!$A$2:'g'!$E$989,4,FALSE))," ")</f>
        <v>GAL</v>
      </c>
      <c r="V227" s="162" t="str">
        <f>IF($R227&lt;&gt;"",( VLOOKUP($R227,g!$A$2:'g'!$E$989,5,FALSE))," ")</f>
        <v>GO-AHEAD</v>
      </c>
      <c r="W227" s="10">
        <f t="shared" si="26"/>
        <v>0</v>
      </c>
      <c r="X227" s="10">
        <f t="shared" si="27"/>
        <v>0</v>
      </c>
      <c r="Y227" s="10">
        <f t="shared" si="28"/>
        <v>0</v>
      </c>
      <c r="Z227" s="167" t="str">
        <f t="shared" si="29"/>
        <v>GAL WHV185</v>
      </c>
      <c r="AA227" s="167">
        <f>VLOOKUP(A227,'r'!$A$4:'r'!$S$5080,18,FALSE)</f>
        <v>0</v>
      </c>
    </row>
    <row r="228" spans="1:27" x14ac:dyDescent="0.2">
      <c r="A228" s="169" t="s">
        <v>677</v>
      </c>
      <c r="B228" s="169" t="s">
        <v>43</v>
      </c>
      <c r="C228" s="179" t="s">
        <v>674</v>
      </c>
      <c r="D228" s="178">
        <v>186</v>
      </c>
      <c r="E228" s="176">
        <v>1</v>
      </c>
      <c r="F228" s="161">
        <v>1</v>
      </c>
      <c r="G228" s="162">
        <f t="shared" si="24"/>
        <v>0</v>
      </c>
      <c r="H228" s="162">
        <f>SUMIF('r'!$A$4:'r'!$A$529,$A228,'r'!$C$4:'r'!$C$529)</f>
        <v>29</v>
      </c>
      <c r="I228" s="162">
        <f>SUMIF('r'!$A$4:'r'!$A$529,A228,'r'!$D$4:'r'!$D$529)</f>
        <v>29</v>
      </c>
      <c r="J228" s="162">
        <f t="shared" si="25"/>
        <v>0</v>
      </c>
      <c r="K228" s="188"/>
      <c r="L228" s="166">
        <f>IF(E228&lt;2,(VLOOKUP(A228,'r'!$A$4:'r'!$B$5080,2,FALSE)),"")</f>
        <v>0</v>
      </c>
      <c r="M228" s="167" t="str">
        <f>VLOOKUP(A228,'r'!$A$4:'r'!$G$5080,7,FALSE)</f>
        <v>elephant</v>
      </c>
      <c r="N228" s="162">
        <f ca="1">SUMIF(w!$V$3:$V$113,$M228,w!W$3:W$113)</f>
        <v>70</v>
      </c>
      <c r="O228" s="162">
        <f ca="1">SUMIF(w!$V$3:$V$113,$M228,w!X$3:X$113)</f>
        <v>111</v>
      </c>
      <c r="P228" s="162">
        <f ca="1">SUMIF(w!$V$3:$V$113,$M228,w!Y$3:Y$113)</f>
        <v>41</v>
      </c>
      <c r="Q228" s="162">
        <f>SUMIF(w!$V$3:$V$113,$M228,w!Z$3:Z$113)</f>
        <v>70</v>
      </c>
      <c r="R228" s="177" t="str">
        <f>IF(E228=1,VLOOKUP(A228,rg!$A$4:'rg'!$E$960,2,FALSE),"")</f>
        <v>MG</v>
      </c>
      <c r="S228" s="162" t="str">
        <f>IF($R228&lt;&gt;"",( VLOOKUP($R228,g!$A$2:'g'!$E$989,2,FALSE))," ")</f>
        <v>Morden Wharf</v>
      </c>
      <c r="T228" s="162">
        <f>IF($R228&lt;&gt;"",( VLOOKUP($R228,g!$A$2:'g'!$E$989,3,FALSE))," ")</f>
        <v>29</v>
      </c>
      <c r="U228" s="168" t="str">
        <f>IF($R228&lt;&gt;"",( VLOOKUP($R228,g!$A$2:'g'!$E$989,4,FALSE))," ")</f>
        <v>GAL</v>
      </c>
      <c r="V228" s="162" t="str">
        <f>IF($R228&lt;&gt;"",( VLOOKUP($R228,g!$A$2:'g'!$E$989,5,FALSE))," ")</f>
        <v>GO-AHEAD</v>
      </c>
      <c r="W228" s="10">
        <f t="shared" si="26"/>
        <v>0</v>
      </c>
      <c r="X228" s="10">
        <f t="shared" si="27"/>
        <v>0</v>
      </c>
      <c r="Y228" s="10">
        <f t="shared" si="28"/>
        <v>0</v>
      </c>
      <c r="Z228" s="167" t="str">
        <f t="shared" si="29"/>
        <v>GAL WHV186</v>
      </c>
      <c r="AA228" s="167">
        <f>VLOOKUP(A228,'r'!$A$4:'r'!$S$5080,18,FALSE)</f>
        <v>0</v>
      </c>
    </row>
    <row r="229" spans="1:27" x14ac:dyDescent="0.2">
      <c r="A229" s="169" t="s">
        <v>677</v>
      </c>
      <c r="B229" s="169" t="s">
        <v>43</v>
      </c>
      <c r="C229" s="179" t="s">
        <v>674</v>
      </c>
      <c r="D229" s="178">
        <v>187</v>
      </c>
      <c r="E229" s="176">
        <v>1</v>
      </c>
      <c r="F229" s="161">
        <v>1</v>
      </c>
      <c r="G229" s="162">
        <f t="shared" si="24"/>
        <v>0</v>
      </c>
      <c r="H229" s="162">
        <f>SUMIF('r'!$A$4:'r'!$A$529,$A229,'r'!$C$4:'r'!$C$529)</f>
        <v>29</v>
      </c>
      <c r="I229" s="162">
        <f>SUMIF('r'!$A$4:'r'!$A$529,A229,'r'!$D$4:'r'!$D$529)</f>
        <v>29</v>
      </c>
      <c r="J229" s="162">
        <f t="shared" si="25"/>
        <v>0</v>
      </c>
      <c r="K229" s="188"/>
      <c r="L229" s="166">
        <f>IF(E229&lt;2,(VLOOKUP(A229,'r'!$A$4:'r'!$B$5080,2,FALSE)),"")</f>
        <v>0</v>
      </c>
      <c r="M229" s="167" t="str">
        <f>VLOOKUP(A229,'r'!$A$4:'r'!$G$5080,7,FALSE)</f>
        <v>elephant</v>
      </c>
      <c r="N229" s="162">
        <f ca="1">SUMIF(w!$V$3:$V$113,$M229,w!W$3:W$113)</f>
        <v>70</v>
      </c>
      <c r="O229" s="162">
        <f ca="1">SUMIF(w!$V$3:$V$113,$M229,w!X$3:X$113)</f>
        <v>111</v>
      </c>
      <c r="P229" s="162">
        <f ca="1">SUMIF(w!$V$3:$V$113,$M229,w!Y$3:Y$113)</f>
        <v>41</v>
      </c>
      <c r="Q229" s="162">
        <f>SUMIF(w!$V$3:$V$113,$M229,w!Z$3:Z$113)</f>
        <v>70</v>
      </c>
      <c r="R229" s="177" t="str">
        <f>IF(E229=1,VLOOKUP(A229,rg!$A$4:'rg'!$E$960,2,FALSE),"")</f>
        <v>MG</v>
      </c>
      <c r="S229" s="162" t="str">
        <f>IF($R229&lt;&gt;"",( VLOOKUP($R229,g!$A$2:'g'!$E$989,2,FALSE))," ")</f>
        <v>Morden Wharf</v>
      </c>
      <c r="T229" s="162">
        <f>IF($R229&lt;&gt;"",( VLOOKUP($R229,g!$A$2:'g'!$E$989,3,FALSE))," ")</f>
        <v>29</v>
      </c>
      <c r="U229" s="168" t="str">
        <f>IF($R229&lt;&gt;"",( VLOOKUP($R229,g!$A$2:'g'!$E$989,4,FALSE))," ")</f>
        <v>GAL</v>
      </c>
      <c r="V229" s="162" t="str">
        <f>IF($R229&lt;&gt;"",( VLOOKUP($R229,g!$A$2:'g'!$E$989,5,FALSE))," ")</f>
        <v>GO-AHEAD</v>
      </c>
      <c r="W229" s="10">
        <f t="shared" si="26"/>
        <v>0</v>
      </c>
      <c r="X229" s="10">
        <f t="shared" si="27"/>
        <v>0</v>
      </c>
      <c r="Y229" s="10">
        <f t="shared" si="28"/>
        <v>0</v>
      </c>
      <c r="Z229" s="167" t="str">
        <f t="shared" si="29"/>
        <v>GAL WHV187</v>
      </c>
      <c r="AA229" s="167">
        <f>VLOOKUP(A229,'r'!$A$4:'r'!$S$5080,18,FALSE)</f>
        <v>0</v>
      </c>
    </row>
    <row r="230" spans="1:27" x14ac:dyDescent="0.2">
      <c r="A230" s="169" t="s">
        <v>677</v>
      </c>
      <c r="B230" s="169" t="s">
        <v>43</v>
      </c>
      <c r="C230" s="179" t="s">
        <v>674</v>
      </c>
      <c r="D230" s="178">
        <v>188</v>
      </c>
      <c r="E230" s="176">
        <v>1</v>
      </c>
      <c r="F230" s="161">
        <v>1</v>
      </c>
      <c r="G230" s="162">
        <f t="shared" si="24"/>
        <v>0</v>
      </c>
      <c r="H230" s="162">
        <f>SUMIF('r'!$A$4:'r'!$A$529,$A230,'r'!$C$4:'r'!$C$529)</f>
        <v>29</v>
      </c>
      <c r="I230" s="162">
        <f>SUMIF('r'!$A$4:'r'!$A$529,A230,'r'!$D$4:'r'!$D$529)</f>
        <v>29</v>
      </c>
      <c r="J230" s="162">
        <f t="shared" si="25"/>
        <v>0</v>
      </c>
      <c r="K230" s="188"/>
      <c r="L230" s="166">
        <f>IF(E230&lt;2,(VLOOKUP(A230,'r'!$A$4:'r'!$B$5080,2,FALSE)),"")</f>
        <v>0</v>
      </c>
      <c r="M230" s="167" t="str">
        <f>VLOOKUP(A230,'r'!$A$4:'r'!$G$5080,7,FALSE)</f>
        <v>elephant</v>
      </c>
      <c r="N230" s="162">
        <f ca="1">SUMIF(w!$V$3:$V$113,$M230,w!W$3:W$113)</f>
        <v>70</v>
      </c>
      <c r="O230" s="162">
        <f ca="1">SUMIF(w!$V$3:$V$113,$M230,w!X$3:X$113)</f>
        <v>111</v>
      </c>
      <c r="P230" s="162">
        <f ca="1">SUMIF(w!$V$3:$V$113,$M230,w!Y$3:Y$113)</f>
        <v>41</v>
      </c>
      <c r="Q230" s="162">
        <f>SUMIF(w!$V$3:$V$113,$M230,w!Z$3:Z$113)</f>
        <v>70</v>
      </c>
      <c r="R230" s="177" t="str">
        <f>IF(E230=1,VLOOKUP(A230,rg!$A$4:'rg'!$E$960,2,FALSE),"")</f>
        <v>MG</v>
      </c>
      <c r="S230" s="162" t="str">
        <f>IF($R230&lt;&gt;"",( VLOOKUP($R230,g!$A$2:'g'!$E$989,2,FALSE))," ")</f>
        <v>Morden Wharf</v>
      </c>
      <c r="T230" s="162">
        <f>IF($R230&lt;&gt;"",( VLOOKUP($R230,g!$A$2:'g'!$E$989,3,FALSE))," ")</f>
        <v>29</v>
      </c>
      <c r="U230" s="168" t="str">
        <f>IF($R230&lt;&gt;"",( VLOOKUP($R230,g!$A$2:'g'!$E$989,4,FALSE))," ")</f>
        <v>GAL</v>
      </c>
      <c r="V230" s="162" t="str">
        <f>IF($R230&lt;&gt;"",( VLOOKUP($R230,g!$A$2:'g'!$E$989,5,FALSE))," ")</f>
        <v>GO-AHEAD</v>
      </c>
      <c r="W230" s="10">
        <f t="shared" si="26"/>
        <v>0</v>
      </c>
      <c r="X230" s="10">
        <f t="shared" si="27"/>
        <v>0</v>
      </c>
      <c r="Y230" s="10">
        <f t="shared" si="28"/>
        <v>0</v>
      </c>
      <c r="Z230" s="167" t="str">
        <f t="shared" si="29"/>
        <v>GAL WHV188</v>
      </c>
      <c r="AA230" s="167">
        <f>VLOOKUP(A230,'r'!$A$4:'r'!$S$5080,18,FALSE)</f>
        <v>0</v>
      </c>
    </row>
    <row r="231" spans="1:27" x14ac:dyDescent="0.2">
      <c r="A231" s="169" t="s">
        <v>677</v>
      </c>
      <c r="B231" s="169" t="s">
        <v>43</v>
      </c>
      <c r="C231" s="179" t="s">
        <v>674</v>
      </c>
      <c r="D231" s="178">
        <v>189</v>
      </c>
      <c r="E231" s="176">
        <v>1</v>
      </c>
      <c r="F231" s="161">
        <v>1</v>
      </c>
      <c r="G231" s="162">
        <f t="shared" si="24"/>
        <v>0</v>
      </c>
      <c r="H231" s="162">
        <f>SUMIF('r'!$A$4:'r'!$A$529,$A231,'r'!$C$4:'r'!$C$529)</f>
        <v>29</v>
      </c>
      <c r="I231" s="162">
        <f>SUMIF('r'!$A$4:'r'!$A$529,A231,'r'!$D$4:'r'!$D$529)</f>
        <v>29</v>
      </c>
      <c r="J231" s="162">
        <f t="shared" si="25"/>
        <v>0</v>
      </c>
      <c r="K231" s="188"/>
      <c r="L231" s="166">
        <f>IF(E231&lt;2,(VLOOKUP(A231,'r'!$A$4:'r'!$B$5080,2,FALSE)),"")</f>
        <v>0</v>
      </c>
      <c r="M231" s="167" t="str">
        <f>VLOOKUP(A231,'r'!$A$4:'r'!$G$5080,7,FALSE)</f>
        <v>elephant</v>
      </c>
      <c r="N231" s="162">
        <f ca="1">SUMIF(w!$V$3:$V$113,$M231,w!W$3:W$113)</f>
        <v>70</v>
      </c>
      <c r="O231" s="162">
        <f ca="1">SUMIF(w!$V$3:$V$113,$M231,w!X$3:X$113)</f>
        <v>111</v>
      </c>
      <c r="P231" s="162">
        <f ca="1">SUMIF(w!$V$3:$V$113,$M231,w!Y$3:Y$113)</f>
        <v>41</v>
      </c>
      <c r="Q231" s="162">
        <f>SUMIF(w!$V$3:$V$113,$M231,w!Z$3:Z$113)</f>
        <v>70</v>
      </c>
      <c r="R231" s="177" t="str">
        <f>IF(E231=1,VLOOKUP(A231,rg!$A$4:'rg'!$E$960,2,FALSE),"")</f>
        <v>MG</v>
      </c>
      <c r="S231" s="162" t="str">
        <f>IF($R231&lt;&gt;"",( VLOOKUP($R231,g!$A$2:'g'!$E$989,2,FALSE))," ")</f>
        <v>Morden Wharf</v>
      </c>
      <c r="T231" s="162">
        <f>IF($R231&lt;&gt;"",( VLOOKUP($R231,g!$A$2:'g'!$E$989,3,FALSE))," ")</f>
        <v>29</v>
      </c>
      <c r="U231" s="168" t="str">
        <f>IF($R231&lt;&gt;"",( VLOOKUP($R231,g!$A$2:'g'!$E$989,4,FALSE))," ")</f>
        <v>GAL</v>
      </c>
      <c r="V231" s="162" t="str">
        <f>IF($R231&lt;&gt;"",( VLOOKUP($R231,g!$A$2:'g'!$E$989,5,FALSE))," ")</f>
        <v>GO-AHEAD</v>
      </c>
      <c r="W231" s="10">
        <f t="shared" si="26"/>
        <v>0</v>
      </c>
      <c r="X231" s="10">
        <f t="shared" si="27"/>
        <v>0</v>
      </c>
      <c r="Y231" s="10">
        <f t="shared" si="28"/>
        <v>0</v>
      </c>
      <c r="Z231" s="167" t="str">
        <f t="shared" si="29"/>
        <v>GAL WHV189</v>
      </c>
      <c r="AA231" s="167">
        <f>VLOOKUP(A231,'r'!$A$4:'r'!$S$5080,18,FALSE)</f>
        <v>0</v>
      </c>
    </row>
    <row r="232" spans="1:27" x14ac:dyDescent="0.2">
      <c r="A232" s="169" t="s">
        <v>677</v>
      </c>
      <c r="B232" s="169" t="s">
        <v>43</v>
      </c>
      <c r="C232" s="179" t="s">
        <v>674</v>
      </c>
      <c r="D232" s="178">
        <v>190</v>
      </c>
      <c r="E232" s="176">
        <v>1</v>
      </c>
      <c r="F232" s="161">
        <v>1</v>
      </c>
      <c r="G232" s="162">
        <f t="shared" si="24"/>
        <v>0</v>
      </c>
      <c r="H232" s="162">
        <f>SUMIF('r'!$A$4:'r'!$A$529,$A232,'r'!$C$4:'r'!$C$529)</f>
        <v>29</v>
      </c>
      <c r="I232" s="162">
        <f>SUMIF('r'!$A$4:'r'!$A$529,A232,'r'!$D$4:'r'!$D$529)</f>
        <v>29</v>
      </c>
      <c r="J232" s="162">
        <f t="shared" si="25"/>
        <v>0</v>
      </c>
      <c r="K232" s="188"/>
      <c r="L232" s="166">
        <f>IF(E232&lt;2,(VLOOKUP(A232,'r'!$A$4:'r'!$B$5080,2,FALSE)),"")</f>
        <v>0</v>
      </c>
      <c r="M232" s="167" t="str">
        <f>VLOOKUP(A232,'r'!$A$4:'r'!$G$5080,7,FALSE)</f>
        <v>elephant</v>
      </c>
      <c r="N232" s="162">
        <f ca="1">SUMIF(w!$V$3:$V$113,$M232,w!W$3:W$113)</f>
        <v>70</v>
      </c>
      <c r="O232" s="162">
        <f ca="1">SUMIF(w!$V$3:$V$113,$M232,w!X$3:X$113)</f>
        <v>111</v>
      </c>
      <c r="P232" s="162">
        <f ca="1">SUMIF(w!$V$3:$V$113,$M232,w!Y$3:Y$113)</f>
        <v>41</v>
      </c>
      <c r="Q232" s="162">
        <f>SUMIF(w!$V$3:$V$113,$M232,w!Z$3:Z$113)</f>
        <v>70</v>
      </c>
      <c r="R232" s="177" t="str">
        <f>IF(E232=1,VLOOKUP(A232,rg!$A$4:'rg'!$E$960,2,FALSE),"")</f>
        <v>MG</v>
      </c>
      <c r="S232" s="162" t="str">
        <f>IF($R232&lt;&gt;"",( VLOOKUP($R232,g!$A$2:'g'!$E$989,2,FALSE))," ")</f>
        <v>Morden Wharf</v>
      </c>
      <c r="T232" s="162">
        <f>IF($R232&lt;&gt;"",( VLOOKUP($R232,g!$A$2:'g'!$E$989,3,FALSE))," ")</f>
        <v>29</v>
      </c>
      <c r="U232" s="168" t="str">
        <f>IF($R232&lt;&gt;"",( VLOOKUP($R232,g!$A$2:'g'!$E$989,4,FALSE))," ")</f>
        <v>GAL</v>
      </c>
      <c r="V232" s="162" t="str">
        <f>IF($R232&lt;&gt;"",( VLOOKUP($R232,g!$A$2:'g'!$E$989,5,FALSE))," ")</f>
        <v>GO-AHEAD</v>
      </c>
      <c r="W232" s="10">
        <f t="shared" si="26"/>
        <v>0</v>
      </c>
      <c r="X232" s="10">
        <f t="shared" si="27"/>
        <v>0</v>
      </c>
      <c r="Y232" s="10">
        <f t="shared" si="28"/>
        <v>0</v>
      </c>
      <c r="Z232" s="167" t="str">
        <f t="shared" si="29"/>
        <v>GAL WHV190</v>
      </c>
      <c r="AA232" s="167">
        <f>VLOOKUP(A232,'r'!$A$4:'r'!$S$5080,18,FALSE)</f>
        <v>0</v>
      </c>
    </row>
    <row r="233" spans="1:27" x14ac:dyDescent="0.2">
      <c r="A233" s="169" t="s">
        <v>677</v>
      </c>
      <c r="B233" s="169" t="s">
        <v>43</v>
      </c>
      <c r="C233" s="179" t="s">
        <v>674</v>
      </c>
      <c r="D233" s="178">
        <v>191</v>
      </c>
      <c r="E233" s="176">
        <v>1</v>
      </c>
      <c r="F233" s="161">
        <v>1</v>
      </c>
      <c r="G233" s="162">
        <f t="shared" si="24"/>
        <v>0</v>
      </c>
      <c r="H233" s="162">
        <f>SUMIF('r'!$A$4:'r'!$A$529,$A233,'r'!$C$4:'r'!$C$529)</f>
        <v>29</v>
      </c>
      <c r="I233" s="162">
        <f>SUMIF('r'!$A$4:'r'!$A$529,A233,'r'!$D$4:'r'!$D$529)</f>
        <v>29</v>
      </c>
      <c r="J233" s="162">
        <f t="shared" si="25"/>
        <v>0</v>
      </c>
      <c r="K233" s="188"/>
      <c r="L233" s="166">
        <f>IF(E233&lt;2,(VLOOKUP(A233,'r'!$A$4:'r'!$B$5080,2,FALSE)),"")</f>
        <v>0</v>
      </c>
      <c r="M233" s="167" t="str">
        <f>VLOOKUP(A233,'r'!$A$4:'r'!$G$5080,7,FALSE)</f>
        <v>elephant</v>
      </c>
      <c r="N233" s="162">
        <f ca="1">SUMIF(w!$V$3:$V$113,$M233,w!W$3:W$113)</f>
        <v>70</v>
      </c>
      <c r="O233" s="162">
        <f ca="1">SUMIF(w!$V$3:$V$113,$M233,w!X$3:X$113)</f>
        <v>111</v>
      </c>
      <c r="P233" s="162">
        <f ca="1">SUMIF(w!$V$3:$V$113,$M233,w!Y$3:Y$113)</f>
        <v>41</v>
      </c>
      <c r="Q233" s="162">
        <f>SUMIF(w!$V$3:$V$113,$M233,w!Z$3:Z$113)</f>
        <v>70</v>
      </c>
      <c r="R233" s="177" t="str">
        <f>IF(E233=1,VLOOKUP(A233,rg!$A$4:'rg'!$E$960,2,FALSE),"")</f>
        <v>MG</v>
      </c>
      <c r="S233" s="162" t="str">
        <f>IF($R233&lt;&gt;"",( VLOOKUP($R233,g!$A$2:'g'!$E$989,2,FALSE))," ")</f>
        <v>Morden Wharf</v>
      </c>
      <c r="T233" s="162">
        <f>IF($R233&lt;&gt;"",( VLOOKUP($R233,g!$A$2:'g'!$E$989,3,FALSE))," ")</f>
        <v>29</v>
      </c>
      <c r="U233" s="168" t="str">
        <f>IF($R233&lt;&gt;"",( VLOOKUP($R233,g!$A$2:'g'!$E$989,4,FALSE))," ")</f>
        <v>GAL</v>
      </c>
      <c r="V233" s="162" t="str">
        <f>IF($R233&lt;&gt;"",( VLOOKUP($R233,g!$A$2:'g'!$E$989,5,FALSE))," ")</f>
        <v>GO-AHEAD</v>
      </c>
      <c r="W233" s="10">
        <f t="shared" si="26"/>
        <v>0</v>
      </c>
      <c r="X233" s="10">
        <f t="shared" si="27"/>
        <v>0</v>
      </c>
      <c r="Y233" s="10">
        <f t="shared" si="28"/>
        <v>0</v>
      </c>
      <c r="Z233" s="167" t="str">
        <f t="shared" si="29"/>
        <v>GAL WHV191</v>
      </c>
      <c r="AA233" s="167">
        <f>VLOOKUP(A233,'r'!$A$4:'r'!$S$5080,18,FALSE)</f>
        <v>0</v>
      </c>
    </row>
    <row r="234" spans="1:27" x14ac:dyDescent="0.2">
      <c r="A234" s="169" t="s">
        <v>677</v>
      </c>
      <c r="B234" s="169" t="s">
        <v>43</v>
      </c>
      <c r="C234" s="179" t="s">
        <v>674</v>
      </c>
      <c r="D234" s="178">
        <v>192</v>
      </c>
      <c r="E234" s="176">
        <v>1</v>
      </c>
      <c r="F234" s="161">
        <v>1</v>
      </c>
      <c r="G234" s="162">
        <f t="shared" si="24"/>
        <v>0</v>
      </c>
      <c r="H234" s="162">
        <f>SUMIF('r'!$A$4:'r'!$A$529,$A234,'r'!$C$4:'r'!$C$529)</f>
        <v>29</v>
      </c>
      <c r="I234" s="162">
        <f>SUMIF('r'!$A$4:'r'!$A$529,A234,'r'!$D$4:'r'!$D$529)</f>
        <v>29</v>
      </c>
      <c r="J234" s="162">
        <f t="shared" si="25"/>
        <v>0</v>
      </c>
      <c r="K234" s="188"/>
      <c r="L234" s="166">
        <f>IF(E234&lt;2,(VLOOKUP(A234,'r'!$A$4:'r'!$B$5080,2,FALSE)),"")</f>
        <v>0</v>
      </c>
      <c r="M234" s="167" t="str">
        <f>VLOOKUP(A234,'r'!$A$4:'r'!$G$5080,7,FALSE)</f>
        <v>elephant</v>
      </c>
      <c r="N234" s="162">
        <f ca="1">SUMIF(w!$V$3:$V$113,$M234,w!W$3:W$113)</f>
        <v>70</v>
      </c>
      <c r="O234" s="162">
        <f ca="1">SUMIF(w!$V$3:$V$113,$M234,w!X$3:X$113)</f>
        <v>111</v>
      </c>
      <c r="P234" s="162">
        <f ca="1">SUMIF(w!$V$3:$V$113,$M234,w!Y$3:Y$113)</f>
        <v>41</v>
      </c>
      <c r="Q234" s="162">
        <f>SUMIF(w!$V$3:$V$113,$M234,w!Z$3:Z$113)</f>
        <v>70</v>
      </c>
      <c r="R234" s="177" t="str">
        <f>IF(E234=1,VLOOKUP(A234,rg!$A$4:'rg'!$E$960,2,FALSE),"")</f>
        <v>MG</v>
      </c>
      <c r="S234" s="162" t="str">
        <f>IF($R234&lt;&gt;"",( VLOOKUP($R234,g!$A$2:'g'!$E$989,2,FALSE))," ")</f>
        <v>Morden Wharf</v>
      </c>
      <c r="T234" s="162">
        <f>IF($R234&lt;&gt;"",( VLOOKUP($R234,g!$A$2:'g'!$E$989,3,FALSE))," ")</f>
        <v>29</v>
      </c>
      <c r="U234" s="168" t="str">
        <f>IF($R234&lt;&gt;"",( VLOOKUP($R234,g!$A$2:'g'!$E$989,4,FALSE))," ")</f>
        <v>GAL</v>
      </c>
      <c r="V234" s="162" t="str">
        <f>IF($R234&lt;&gt;"",( VLOOKUP($R234,g!$A$2:'g'!$E$989,5,FALSE))," ")</f>
        <v>GO-AHEAD</v>
      </c>
      <c r="W234" s="10">
        <f t="shared" si="26"/>
        <v>0</v>
      </c>
      <c r="X234" s="10">
        <f t="shared" si="27"/>
        <v>0</v>
      </c>
      <c r="Y234" s="10">
        <f t="shared" si="28"/>
        <v>0</v>
      </c>
      <c r="Z234" s="167" t="str">
        <f t="shared" si="29"/>
        <v>GAL WHV192</v>
      </c>
      <c r="AA234" s="167">
        <f>VLOOKUP(A234,'r'!$A$4:'r'!$S$5080,18,FALSE)</f>
        <v>0</v>
      </c>
    </row>
    <row r="235" spans="1:27" x14ac:dyDescent="0.2">
      <c r="A235" s="169" t="s">
        <v>677</v>
      </c>
      <c r="B235" s="169" t="s">
        <v>43</v>
      </c>
      <c r="C235" s="179" t="s">
        <v>674</v>
      </c>
      <c r="D235" s="178">
        <v>193</v>
      </c>
      <c r="E235" s="176">
        <v>1</v>
      </c>
      <c r="F235" s="161">
        <v>1</v>
      </c>
      <c r="G235" s="162">
        <f t="shared" si="24"/>
        <v>0</v>
      </c>
      <c r="H235" s="162">
        <f>SUMIF('r'!$A$4:'r'!$A$529,$A235,'r'!$C$4:'r'!$C$529)</f>
        <v>29</v>
      </c>
      <c r="I235" s="162">
        <f>SUMIF('r'!$A$4:'r'!$A$529,A235,'r'!$D$4:'r'!$D$529)</f>
        <v>29</v>
      </c>
      <c r="J235" s="162">
        <f t="shared" si="25"/>
        <v>0</v>
      </c>
      <c r="K235" s="188"/>
      <c r="L235" s="166">
        <f>IF(E235&lt;2,(VLOOKUP(A235,'r'!$A$4:'r'!$B$5080,2,FALSE)),"")</f>
        <v>0</v>
      </c>
      <c r="M235" s="167" t="str">
        <f>VLOOKUP(A235,'r'!$A$4:'r'!$G$5080,7,FALSE)</f>
        <v>elephant</v>
      </c>
      <c r="N235" s="162">
        <f ca="1">SUMIF(w!$V$3:$V$113,$M235,w!W$3:W$113)</f>
        <v>70</v>
      </c>
      <c r="O235" s="162">
        <f ca="1">SUMIF(w!$V$3:$V$113,$M235,w!X$3:X$113)</f>
        <v>111</v>
      </c>
      <c r="P235" s="162">
        <f ca="1">SUMIF(w!$V$3:$V$113,$M235,w!Y$3:Y$113)</f>
        <v>41</v>
      </c>
      <c r="Q235" s="162">
        <f>SUMIF(w!$V$3:$V$113,$M235,w!Z$3:Z$113)</f>
        <v>70</v>
      </c>
      <c r="R235" s="177" t="str">
        <f>IF(E235=1,VLOOKUP(A235,rg!$A$4:'rg'!$E$960,2,FALSE),"")</f>
        <v>MG</v>
      </c>
      <c r="S235" s="162" t="str">
        <f>IF($R235&lt;&gt;"",( VLOOKUP($R235,g!$A$2:'g'!$E$989,2,FALSE))," ")</f>
        <v>Morden Wharf</v>
      </c>
      <c r="T235" s="162">
        <f>IF($R235&lt;&gt;"",( VLOOKUP($R235,g!$A$2:'g'!$E$989,3,FALSE))," ")</f>
        <v>29</v>
      </c>
      <c r="U235" s="168" t="str">
        <f>IF($R235&lt;&gt;"",( VLOOKUP($R235,g!$A$2:'g'!$E$989,4,FALSE))," ")</f>
        <v>GAL</v>
      </c>
      <c r="V235" s="162" t="str">
        <f>IF($R235&lt;&gt;"",( VLOOKUP($R235,g!$A$2:'g'!$E$989,5,FALSE))," ")</f>
        <v>GO-AHEAD</v>
      </c>
      <c r="W235" s="10">
        <f t="shared" si="26"/>
        <v>0</v>
      </c>
      <c r="X235" s="10">
        <f t="shared" si="27"/>
        <v>0</v>
      </c>
      <c r="Y235" s="10">
        <f t="shared" si="28"/>
        <v>0</v>
      </c>
      <c r="Z235" s="167" t="str">
        <f t="shared" si="29"/>
        <v>GAL WHV193</v>
      </c>
      <c r="AA235" s="167">
        <f>VLOOKUP(A235,'r'!$A$4:'r'!$S$5080,18,FALSE)</f>
        <v>0</v>
      </c>
    </row>
    <row r="236" spans="1:27" x14ac:dyDescent="0.2">
      <c r="A236" s="169" t="s">
        <v>677</v>
      </c>
      <c r="B236" s="169" t="s">
        <v>43</v>
      </c>
      <c r="C236" s="179" t="s">
        <v>674</v>
      </c>
      <c r="D236" s="178">
        <v>194</v>
      </c>
      <c r="E236" s="176">
        <v>1</v>
      </c>
      <c r="F236" s="161">
        <v>1</v>
      </c>
      <c r="G236" s="162">
        <f t="shared" si="24"/>
        <v>0</v>
      </c>
      <c r="H236" s="162">
        <f>SUMIF('r'!$A$4:'r'!$A$529,$A236,'r'!$C$4:'r'!$C$529)</f>
        <v>29</v>
      </c>
      <c r="I236" s="162">
        <f>SUMIF('r'!$A$4:'r'!$A$529,A236,'r'!$D$4:'r'!$D$529)</f>
        <v>29</v>
      </c>
      <c r="J236" s="162">
        <f t="shared" si="25"/>
        <v>0</v>
      </c>
      <c r="K236" s="188"/>
      <c r="L236" s="166">
        <f>IF(E236&lt;2,(VLOOKUP(A236,'r'!$A$4:'r'!$B$5080,2,FALSE)),"")</f>
        <v>0</v>
      </c>
      <c r="M236" s="167" t="str">
        <f>VLOOKUP(A236,'r'!$A$4:'r'!$G$5080,7,FALSE)</f>
        <v>elephant</v>
      </c>
      <c r="N236" s="162">
        <f ca="1">SUMIF(w!$V$3:$V$113,$M236,w!W$3:W$113)</f>
        <v>70</v>
      </c>
      <c r="O236" s="162">
        <f ca="1">SUMIF(w!$V$3:$V$113,$M236,w!X$3:X$113)</f>
        <v>111</v>
      </c>
      <c r="P236" s="162">
        <f ca="1">SUMIF(w!$V$3:$V$113,$M236,w!Y$3:Y$113)</f>
        <v>41</v>
      </c>
      <c r="Q236" s="162">
        <f>SUMIF(w!$V$3:$V$113,$M236,w!Z$3:Z$113)</f>
        <v>70</v>
      </c>
      <c r="R236" s="177" t="str">
        <f>IF(E236=1,VLOOKUP(A236,rg!$A$4:'rg'!$E$960,2,FALSE),"")</f>
        <v>MG</v>
      </c>
      <c r="S236" s="162" t="str">
        <f>IF($R236&lt;&gt;"",( VLOOKUP($R236,g!$A$2:'g'!$E$989,2,FALSE))," ")</f>
        <v>Morden Wharf</v>
      </c>
      <c r="T236" s="162">
        <f>IF($R236&lt;&gt;"",( VLOOKUP($R236,g!$A$2:'g'!$E$989,3,FALSE))," ")</f>
        <v>29</v>
      </c>
      <c r="U236" s="168" t="str">
        <f>IF($R236&lt;&gt;"",( VLOOKUP($R236,g!$A$2:'g'!$E$989,4,FALSE))," ")</f>
        <v>GAL</v>
      </c>
      <c r="V236" s="162" t="str">
        <f>IF($R236&lt;&gt;"",( VLOOKUP($R236,g!$A$2:'g'!$E$989,5,FALSE))," ")</f>
        <v>GO-AHEAD</v>
      </c>
      <c r="W236" s="10">
        <f t="shared" si="26"/>
        <v>0</v>
      </c>
      <c r="X236" s="10">
        <f t="shared" si="27"/>
        <v>0</v>
      </c>
      <c r="Y236" s="10">
        <f t="shared" si="28"/>
        <v>0</v>
      </c>
      <c r="Z236" s="167" t="str">
        <f t="shared" si="29"/>
        <v>GAL WHV194</v>
      </c>
      <c r="AA236" s="167">
        <f>VLOOKUP(A236,'r'!$A$4:'r'!$S$5080,18,FALSE)</f>
        <v>0</v>
      </c>
    </row>
    <row r="237" spans="1:27" x14ac:dyDescent="0.2">
      <c r="A237" s="169" t="s">
        <v>677</v>
      </c>
      <c r="B237" s="169" t="s">
        <v>43</v>
      </c>
      <c r="C237" s="179" t="s">
        <v>674</v>
      </c>
      <c r="D237" s="178">
        <v>195</v>
      </c>
      <c r="E237" s="176">
        <v>1</v>
      </c>
      <c r="F237" s="161">
        <v>1</v>
      </c>
      <c r="G237" s="162">
        <f t="shared" si="24"/>
        <v>0</v>
      </c>
      <c r="H237" s="162">
        <f>SUMIF('r'!$A$4:'r'!$A$529,$A237,'r'!$C$4:'r'!$C$529)</f>
        <v>29</v>
      </c>
      <c r="I237" s="162">
        <f>SUMIF('r'!$A$4:'r'!$A$529,A237,'r'!$D$4:'r'!$D$529)</f>
        <v>29</v>
      </c>
      <c r="J237" s="162">
        <f t="shared" si="25"/>
        <v>0</v>
      </c>
      <c r="K237" s="188"/>
      <c r="L237" s="166">
        <f>IF(E237&lt;2,(VLOOKUP(A237,'r'!$A$4:'r'!$B$5080,2,FALSE)),"")</f>
        <v>0</v>
      </c>
      <c r="M237" s="167" t="str">
        <f>VLOOKUP(A237,'r'!$A$4:'r'!$G$5080,7,FALSE)</f>
        <v>elephant</v>
      </c>
      <c r="N237" s="162">
        <f ca="1">SUMIF(w!$V$3:$V$113,$M237,w!W$3:W$113)</f>
        <v>70</v>
      </c>
      <c r="O237" s="162">
        <f ca="1">SUMIF(w!$V$3:$V$113,$M237,w!X$3:X$113)</f>
        <v>111</v>
      </c>
      <c r="P237" s="162">
        <f ca="1">SUMIF(w!$V$3:$V$113,$M237,w!Y$3:Y$113)</f>
        <v>41</v>
      </c>
      <c r="Q237" s="162">
        <f>SUMIF(w!$V$3:$V$113,$M237,w!Z$3:Z$113)</f>
        <v>70</v>
      </c>
      <c r="R237" s="177" t="str">
        <f>IF(E237=1,VLOOKUP(A237,rg!$A$4:'rg'!$E$960,2,FALSE),"")</f>
        <v>MG</v>
      </c>
      <c r="S237" s="162" t="str">
        <f>IF($R237&lt;&gt;"",( VLOOKUP($R237,g!$A$2:'g'!$E$989,2,FALSE))," ")</f>
        <v>Morden Wharf</v>
      </c>
      <c r="T237" s="162">
        <f>IF($R237&lt;&gt;"",( VLOOKUP($R237,g!$A$2:'g'!$E$989,3,FALSE))," ")</f>
        <v>29</v>
      </c>
      <c r="U237" s="168" t="str">
        <f>IF($R237&lt;&gt;"",( VLOOKUP($R237,g!$A$2:'g'!$E$989,4,FALSE))," ")</f>
        <v>GAL</v>
      </c>
      <c r="V237" s="162" t="str">
        <f>IF($R237&lt;&gt;"",( VLOOKUP($R237,g!$A$2:'g'!$E$989,5,FALSE))," ")</f>
        <v>GO-AHEAD</v>
      </c>
      <c r="W237" s="10">
        <f t="shared" si="26"/>
        <v>0</v>
      </c>
      <c r="X237" s="10">
        <f t="shared" si="27"/>
        <v>0</v>
      </c>
      <c r="Y237" s="10">
        <f t="shared" si="28"/>
        <v>0</v>
      </c>
      <c r="Z237" s="167" t="str">
        <f t="shared" si="29"/>
        <v>GAL WHV195</v>
      </c>
      <c r="AA237" s="167">
        <f>VLOOKUP(A237,'r'!$A$4:'r'!$S$5080,18,FALSE)</f>
        <v>0</v>
      </c>
    </row>
    <row r="238" spans="1:27" x14ac:dyDescent="0.2">
      <c r="A238" s="169" t="s">
        <v>677</v>
      </c>
      <c r="B238" s="169" t="s">
        <v>43</v>
      </c>
      <c r="C238" s="179" t="s">
        <v>674</v>
      </c>
      <c r="D238" s="178">
        <v>196</v>
      </c>
      <c r="E238" s="176">
        <v>1</v>
      </c>
      <c r="F238" s="161">
        <v>1</v>
      </c>
      <c r="G238" s="162">
        <f t="shared" si="24"/>
        <v>0</v>
      </c>
      <c r="H238" s="162">
        <f>SUMIF('r'!$A$4:'r'!$A$529,$A238,'r'!$C$4:'r'!$C$529)</f>
        <v>29</v>
      </c>
      <c r="I238" s="162">
        <f>SUMIF('r'!$A$4:'r'!$A$529,A238,'r'!$D$4:'r'!$D$529)</f>
        <v>29</v>
      </c>
      <c r="J238" s="162">
        <f t="shared" si="25"/>
        <v>0</v>
      </c>
      <c r="K238" s="188"/>
      <c r="L238" s="166">
        <f>IF(E238&lt;2,(VLOOKUP(A238,'r'!$A$4:'r'!$B$5080,2,FALSE)),"")</f>
        <v>0</v>
      </c>
      <c r="M238" s="167" t="str">
        <f>VLOOKUP(A238,'r'!$A$4:'r'!$G$5080,7,FALSE)</f>
        <v>elephant</v>
      </c>
      <c r="N238" s="162">
        <f ca="1">SUMIF(w!$V$3:$V$113,$M238,w!W$3:W$113)</f>
        <v>70</v>
      </c>
      <c r="O238" s="162">
        <f ca="1">SUMIF(w!$V$3:$V$113,$M238,w!X$3:X$113)</f>
        <v>111</v>
      </c>
      <c r="P238" s="162">
        <f ca="1">SUMIF(w!$V$3:$V$113,$M238,w!Y$3:Y$113)</f>
        <v>41</v>
      </c>
      <c r="Q238" s="162">
        <f>SUMIF(w!$V$3:$V$113,$M238,w!Z$3:Z$113)</f>
        <v>70</v>
      </c>
      <c r="R238" s="177" t="str">
        <f>IF(E238=1,VLOOKUP(A238,rg!$A$4:'rg'!$E$960,2,FALSE),"")</f>
        <v>MG</v>
      </c>
      <c r="S238" s="162" t="str">
        <f>IF($R238&lt;&gt;"",( VLOOKUP($R238,g!$A$2:'g'!$E$989,2,FALSE))," ")</f>
        <v>Morden Wharf</v>
      </c>
      <c r="T238" s="162">
        <f>IF($R238&lt;&gt;"",( VLOOKUP($R238,g!$A$2:'g'!$E$989,3,FALSE))," ")</f>
        <v>29</v>
      </c>
      <c r="U238" s="168" t="str">
        <f>IF($R238&lt;&gt;"",( VLOOKUP($R238,g!$A$2:'g'!$E$989,4,FALSE))," ")</f>
        <v>GAL</v>
      </c>
      <c r="V238" s="162" t="str">
        <f>IF($R238&lt;&gt;"",( VLOOKUP($R238,g!$A$2:'g'!$E$989,5,FALSE))," ")</f>
        <v>GO-AHEAD</v>
      </c>
      <c r="W238" s="10">
        <f t="shared" si="26"/>
        <v>0</v>
      </c>
      <c r="X238" s="10">
        <f t="shared" si="27"/>
        <v>0</v>
      </c>
      <c r="Y238" s="10">
        <f t="shared" si="28"/>
        <v>0</v>
      </c>
      <c r="Z238" s="167" t="str">
        <f t="shared" si="29"/>
        <v>GAL WHV196</v>
      </c>
      <c r="AA238" s="167">
        <f>VLOOKUP(A238,'r'!$A$4:'r'!$S$5080,18,FALSE)</f>
        <v>0</v>
      </c>
    </row>
    <row r="239" spans="1:27" x14ac:dyDescent="0.2">
      <c r="A239" s="169" t="s">
        <v>382</v>
      </c>
      <c r="B239" s="169" t="s">
        <v>43</v>
      </c>
      <c r="C239" s="179" t="s">
        <v>31</v>
      </c>
      <c r="D239" s="179">
        <v>2</v>
      </c>
      <c r="E239" s="176">
        <v>1</v>
      </c>
      <c r="F239" s="161">
        <v>1</v>
      </c>
      <c r="G239" s="162">
        <f t="shared" si="24"/>
        <v>0</v>
      </c>
      <c r="H239" s="162">
        <f>SUMIF('r'!$A$4:'r'!$A$529,$A239,'r'!$C$4:'r'!$C$529)</f>
        <v>1</v>
      </c>
      <c r="I239" s="162">
        <f>SUMIF('r'!$A$4:'r'!$A$529,A239,'r'!$D$4:'r'!$D$529)</f>
        <v>1</v>
      </c>
      <c r="J239" s="162">
        <f t="shared" si="25"/>
        <v>0</v>
      </c>
      <c r="L239" s="166">
        <f>IF(E239&lt;2,(VLOOKUP(A239,'r'!$A$4:'r'!$B$5080,2,FALSE)),"")</f>
        <v>0</v>
      </c>
      <c r="M239" s="167" t="str">
        <f>VLOOKUP(A239,'r'!$A$4:'r'!$G$5080,7,FALSE)</f>
        <v>orpington</v>
      </c>
      <c r="N239" s="162">
        <f ca="1">SUMIF(w!$V$3:$V$113,$M239,w!W$3:W$113)</f>
        <v>3</v>
      </c>
      <c r="O239" s="162">
        <f ca="1">SUMIF(w!$V$3:$V$113,$M239,w!X$3:X$113)</f>
        <v>3</v>
      </c>
      <c r="P239" s="162">
        <f ca="1">SUMIF(w!$V$3:$V$113,$M239,w!Y$3:Y$113)</f>
        <v>0</v>
      </c>
      <c r="Q239" s="162">
        <f>SUMIF(w!$V$3:$V$113,$M239,w!Z$3:Z$113)</f>
        <v>3</v>
      </c>
      <c r="R239" s="177" t="str">
        <f>IF(E239=1,VLOOKUP(A239,rg!$A$4:'rg'!$E$960,2,FALSE),"")</f>
        <v>MB</v>
      </c>
      <c r="S239" s="162" t="str">
        <f>IF($R239&lt;&gt;"",( VLOOKUP($R239,g!$A$2:'g'!$E$989,2,FALSE))," ")</f>
        <v>Orpington</v>
      </c>
      <c r="T239" s="162">
        <f>IF($R239&lt;&gt;"",( VLOOKUP($R239,g!$A$2:'g'!$E$989,3,FALSE))," ")</f>
        <v>1</v>
      </c>
      <c r="U239" s="168" t="str">
        <f>IF($R239&lt;&gt;"",( VLOOKUP($R239,g!$A$2:'g'!$E$989,4,FALSE))," ")</f>
        <v>GAL</v>
      </c>
      <c r="V239" s="162" t="str">
        <f>IF($R239&lt;&gt;"",( VLOOKUP($R239,g!$A$2:'g'!$E$989,5,FALSE))," ")</f>
        <v>GO-AHEAD</v>
      </c>
      <c r="W239" s="10">
        <f t="shared" si="26"/>
        <v>0</v>
      </c>
      <c r="X239" s="10">
        <f t="shared" si="27"/>
        <v>0</v>
      </c>
      <c r="Y239" s="10">
        <f t="shared" si="28"/>
        <v>0</v>
      </c>
      <c r="Z239" s="167" t="str">
        <f t="shared" si="29"/>
        <v>GAL WS2</v>
      </c>
      <c r="AA239" s="167">
        <f>VLOOKUP(A239,'r'!$A$4:'r'!$S$5080,18,FALSE)</f>
        <v>0</v>
      </c>
    </row>
    <row r="240" spans="1:27" x14ac:dyDescent="0.2">
      <c r="A240" s="169">
        <v>491</v>
      </c>
      <c r="B240" s="169" t="s">
        <v>43</v>
      </c>
      <c r="C240" s="179" t="s">
        <v>31</v>
      </c>
      <c r="D240" s="179" t="s">
        <v>59</v>
      </c>
      <c r="E240" s="176">
        <v>1</v>
      </c>
      <c r="F240" s="161">
        <v>1</v>
      </c>
      <c r="G240" s="162">
        <f t="shared" si="24"/>
        <v>0</v>
      </c>
      <c r="H240" s="162">
        <f>SUMIF('r'!$A$4:'r'!$A$529,$A240,'r'!$C$4:'r'!$C$529)</f>
        <v>1</v>
      </c>
      <c r="I240" s="162">
        <f>SUMIF('r'!$A$4:'r'!$A$529,A240,'r'!$D$4:'r'!$D$529)</f>
        <v>1</v>
      </c>
      <c r="J240" s="162">
        <f t="shared" si="25"/>
        <v>0</v>
      </c>
      <c r="L240" s="166">
        <f>IF(E240&lt;2,(VLOOKUP(A240,'r'!$A$4:'r'!$B$5080,2,FALSE)),"")</f>
        <v>0</v>
      </c>
      <c r="M240" s="167" t="str">
        <f>VLOOKUP(A240,'r'!$A$4:'r'!$G$5080,7,FALSE)</f>
        <v>edmonton green</v>
      </c>
      <c r="N240" s="162">
        <f ca="1">SUMIF(w!$V$3:$V$113,$M240,w!W$3:W$113)</f>
        <v>7</v>
      </c>
      <c r="O240" s="162">
        <f ca="1">SUMIF(w!$V$3:$V$113,$M240,w!X$3:X$113)</f>
        <v>16</v>
      </c>
      <c r="P240" s="162">
        <f ca="1">SUMIF(w!$V$3:$V$113,$M240,w!Y$3:Y$113)</f>
        <v>9</v>
      </c>
      <c r="Q240" s="162">
        <f>SUMIF(w!$V$3:$V$113,$M240,w!Z$3:Z$113)</f>
        <v>3</v>
      </c>
      <c r="R240" s="177" t="str">
        <f>IF(E240=1,VLOOKUP(A240,rg!$A$4:'rg'!$E$960,2,FALSE),"")</f>
        <v>NP</v>
      </c>
      <c r="S240" s="162" t="str">
        <f>IF($R240&lt;&gt;"",( VLOOKUP($R240,g!$A$2:'g'!$E$989,2,FALSE))," ")</f>
        <v>Northumberland Park</v>
      </c>
      <c r="T240" s="162">
        <f>IF($R240&lt;&gt;"",( VLOOKUP($R240,g!$A$2:'g'!$E$989,3,FALSE))," ")</f>
        <v>7</v>
      </c>
      <c r="U240" s="168" t="str">
        <f>IF($R240&lt;&gt;"",( VLOOKUP($R240,g!$A$2:'g'!$E$989,4,FALSE))," ")</f>
        <v>GAL</v>
      </c>
      <c r="V240" s="162" t="str">
        <f>IF($R240&lt;&gt;"",( VLOOKUP($R240,g!$A$2:'g'!$E$989,5,FALSE))," ")</f>
        <v>GO-AHEAD</v>
      </c>
      <c r="W240" s="10">
        <f t="shared" si="26"/>
        <v>0</v>
      </c>
      <c r="X240" s="10">
        <f t="shared" si="27"/>
        <v>0</v>
      </c>
      <c r="Y240" s="10">
        <f t="shared" si="28"/>
        <v>0</v>
      </c>
      <c r="Z240" s="167" t="str">
        <f t="shared" si="29"/>
        <v>GAL WS26</v>
      </c>
      <c r="AA240" s="167">
        <f>VLOOKUP(A240,'r'!$A$4:'r'!$S$5080,18,FALSE)</f>
        <v>0</v>
      </c>
    </row>
    <row r="241" spans="1:27" x14ac:dyDescent="0.2">
      <c r="A241" s="169" t="s">
        <v>675</v>
      </c>
      <c r="B241" s="169" t="s">
        <v>43</v>
      </c>
      <c r="C241" s="168" t="s">
        <v>31</v>
      </c>
      <c r="D241" s="168">
        <v>79</v>
      </c>
      <c r="E241" s="176">
        <v>1</v>
      </c>
      <c r="F241" s="161">
        <v>1</v>
      </c>
      <c r="G241" s="162">
        <f t="shared" si="24"/>
        <v>0</v>
      </c>
      <c r="H241" s="162">
        <f>SUMIF('r'!$A$4:'r'!$A$529,$A241,'r'!$C$4:'r'!$C$529)</f>
        <v>2</v>
      </c>
      <c r="I241" s="162">
        <f>SUMIF('r'!$A$4:'r'!$A$529,A241,'r'!$D$4:'r'!$D$529)</f>
        <v>3</v>
      </c>
      <c r="J241" s="162">
        <f t="shared" si="25"/>
        <v>1</v>
      </c>
      <c r="L241" s="166">
        <f>IF(E241&lt;2,(VLOOKUP(A241,'r'!$A$4:'r'!$B$5080,2,FALSE)),"")</f>
        <v>43100</v>
      </c>
      <c r="M241" s="167" t="str">
        <f>VLOOKUP(A241,'r'!$A$4:'r'!$G$5080,7,FALSE)</f>
        <v>chingford</v>
      </c>
      <c r="N241" s="162">
        <f ca="1">SUMIF(w!$V$3:$V$113,$M241,w!W$3:W$113)</f>
        <v>2</v>
      </c>
      <c r="O241" s="162">
        <f ca="1">SUMIF(w!$V$3:$V$113,$M241,w!X$3:X$113)</f>
        <v>3</v>
      </c>
      <c r="P241" s="162">
        <f ca="1">SUMIF(w!$V$3:$V$113,$M241,w!Y$3:Y$113)</f>
        <v>1</v>
      </c>
      <c r="Q241" s="162">
        <f>SUMIF(w!$V$3:$V$113,$M241,w!Z$3:Z$113)</f>
        <v>2</v>
      </c>
      <c r="R241" s="177" t="str">
        <f>IF(E241=1,VLOOKUP(A241,rg!$A$4:'rg'!$E$960,2,FALSE),"")</f>
        <v>NP</v>
      </c>
      <c r="S241" s="162" t="str">
        <f>IF($R241&lt;&gt;"",( VLOOKUP($R241,g!$A$2:'g'!$E$989,2,FALSE))," ")</f>
        <v>Northumberland Park</v>
      </c>
      <c r="T241" s="162">
        <f>IF($R241&lt;&gt;"",( VLOOKUP($R241,g!$A$2:'g'!$E$989,3,FALSE))," ")</f>
        <v>7</v>
      </c>
      <c r="U241" s="168" t="str">
        <f>IF($R241&lt;&gt;"",( VLOOKUP($R241,g!$A$2:'g'!$E$989,4,FALSE))," ")</f>
        <v>GAL</v>
      </c>
      <c r="V241" s="162" t="str">
        <f>IF($R241&lt;&gt;"",( VLOOKUP($R241,g!$A$2:'g'!$E$989,5,FALSE))," ")</f>
        <v>GO-AHEAD</v>
      </c>
      <c r="W241" s="10">
        <f t="shared" si="26"/>
        <v>0</v>
      </c>
      <c r="X241" s="10">
        <f t="shared" si="27"/>
        <v>0</v>
      </c>
      <c r="Y241" s="10">
        <f t="shared" si="28"/>
        <v>0</v>
      </c>
      <c r="Z241" s="167" t="str">
        <f t="shared" si="29"/>
        <v>GAL WS79</v>
      </c>
      <c r="AA241" s="167">
        <f>VLOOKUP(A241,'r'!$A$4:'r'!$S$5080,18,FALSE)</f>
        <v>0</v>
      </c>
    </row>
    <row r="242" spans="1:27" x14ac:dyDescent="0.2">
      <c r="A242" s="169" t="s">
        <v>675</v>
      </c>
      <c r="B242" s="169" t="s">
        <v>43</v>
      </c>
      <c r="C242" s="168" t="s">
        <v>31</v>
      </c>
      <c r="D242" s="168">
        <v>80</v>
      </c>
      <c r="E242" s="176">
        <v>1</v>
      </c>
      <c r="F242" s="161">
        <v>1</v>
      </c>
      <c r="G242" s="162">
        <f t="shared" ref="G242:G283" si="30">IF(I242=0,999,0)</f>
        <v>0</v>
      </c>
      <c r="H242" s="162">
        <f>SUMIF('r'!$A$4:'r'!$A$529,$A242,'r'!$C$4:'r'!$C$529)</f>
        <v>2</v>
      </c>
      <c r="I242" s="162">
        <f>SUMIF('r'!$A$4:'r'!$A$529,A242,'r'!$D$4:'r'!$D$529)</f>
        <v>3</v>
      </c>
      <c r="J242" s="162">
        <f t="shared" ref="J242:J283" si="31">I242-H242</f>
        <v>1</v>
      </c>
      <c r="L242" s="166">
        <f>IF(E242&lt;2,(VLOOKUP(A242,'r'!$A$4:'r'!$B$5080,2,FALSE)),"")</f>
        <v>43100</v>
      </c>
      <c r="M242" s="167" t="str">
        <f>VLOOKUP(A242,'r'!$A$4:'r'!$G$5080,7,FALSE)</f>
        <v>chingford</v>
      </c>
      <c r="N242" s="162">
        <f ca="1">SUMIF(w!$V$3:$V$113,$M242,w!W$3:W$113)</f>
        <v>2</v>
      </c>
      <c r="O242" s="162">
        <f ca="1">SUMIF(w!$V$3:$V$113,$M242,w!X$3:X$113)</f>
        <v>3</v>
      </c>
      <c r="P242" s="162">
        <f ca="1">SUMIF(w!$V$3:$V$113,$M242,w!Y$3:Y$113)</f>
        <v>1</v>
      </c>
      <c r="Q242" s="162">
        <f>SUMIF(w!$V$3:$V$113,$M242,w!Z$3:Z$113)</f>
        <v>2</v>
      </c>
      <c r="R242" s="177" t="str">
        <f>IF(E242=1,VLOOKUP(A242,rg!$A$4:'rg'!$E$960,2,FALSE),"")</f>
        <v>NP</v>
      </c>
      <c r="S242" s="162" t="str">
        <f>IF($R242&lt;&gt;"",( VLOOKUP($R242,g!$A$2:'g'!$E$989,2,FALSE))," ")</f>
        <v>Northumberland Park</v>
      </c>
      <c r="T242" s="162">
        <f>IF($R242&lt;&gt;"",( VLOOKUP($R242,g!$A$2:'g'!$E$989,3,FALSE))," ")</f>
        <v>7</v>
      </c>
      <c r="U242" s="168" t="str">
        <f>IF($R242&lt;&gt;"",( VLOOKUP($R242,g!$A$2:'g'!$E$989,4,FALSE))," ")</f>
        <v>GAL</v>
      </c>
      <c r="V242" s="162" t="str">
        <f>IF($R242&lt;&gt;"",( VLOOKUP($R242,g!$A$2:'g'!$E$989,5,FALSE))," ")</f>
        <v>GO-AHEAD</v>
      </c>
      <c r="W242" s="10">
        <f t="shared" ref="W242:W283" si="32">IF(E242=1,IF(R242="",1,0),0)</f>
        <v>0</v>
      </c>
      <c r="X242" s="10">
        <f t="shared" ref="X242:X283" si="33">IF(E242="",IF(R242="",0,1),0)</f>
        <v>0</v>
      </c>
      <c r="Y242" s="10">
        <f t="shared" ref="Y242:Y283" si="34">IF(U242&gt;" ",IF(B242&lt;&gt;U242,1,0),0)</f>
        <v>0</v>
      </c>
      <c r="Z242" s="167" t="str">
        <f t="shared" si="29"/>
        <v>GAL WS80</v>
      </c>
      <c r="AA242" s="167">
        <f>VLOOKUP(A242,'r'!$A$4:'r'!$S$5080,18,FALSE)</f>
        <v>0</v>
      </c>
    </row>
    <row r="243" spans="1:27" x14ac:dyDescent="0.2">
      <c r="A243" s="169" t="s">
        <v>676</v>
      </c>
      <c r="B243" s="169" t="s">
        <v>43</v>
      </c>
      <c r="C243" s="168" t="s">
        <v>31</v>
      </c>
      <c r="D243" s="168">
        <v>87</v>
      </c>
      <c r="E243" s="176">
        <v>1</v>
      </c>
      <c r="F243" s="161">
        <v>1</v>
      </c>
      <c r="G243" s="162">
        <f t="shared" si="30"/>
        <v>0</v>
      </c>
      <c r="H243" s="162">
        <f>SUMIF('r'!$A$4:'r'!$A$529,$A243,'r'!$C$4:'r'!$C$529)</f>
        <v>2</v>
      </c>
      <c r="I243" s="162">
        <f>SUMIF('r'!$A$4:'r'!$A$529,A243,'r'!$D$4:'r'!$D$529)</f>
        <v>2</v>
      </c>
      <c r="J243" s="162">
        <f t="shared" si="31"/>
        <v>0</v>
      </c>
      <c r="L243" s="166">
        <f>IF(E243&lt;2,(VLOOKUP(A243,'r'!$A$4:'r'!$B$5080,2,FALSE)),"")</f>
        <v>0</v>
      </c>
      <c r="M243" s="167" t="str">
        <f>VLOOKUP(A243,'r'!$A$4:'r'!$G$5080,7,FALSE)</f>
        <v>putney bridge</v>
      </c>
      <c r="N243" s="162">
        <f ca="1">SUMIF(w!$V$3:$V$113,$M243,w!W$3:W$113)</f>
        <v>3</v>
      </c>
      <c r="O243" s="162">
        <f ca="1">SUMIF(w!$V$3:$V$113,$M243,w!X$3:X$113)</f>
        <v>3</v>
      </c>
      <c r="P243" s="162">
        <f ca="1">SUMIF(w!$V$3:$V$113,$M243,w!Y$3:Y$113)</f>
        <v>0</v>
      </c>
      <c r="Q243" s="162">
        <f>SUMIF(w!$V$3:$V$113,$M243,w!Z$3:Z$113)</f>
        <v>3</v>
      </c>
      <c r="R243" s="177" t="str">
        <f>IF(E243=1,VLOOKUP(A243,rg!$A$4:'rg'!$E$960,2,FALSE),"")</f>
        <v>PL</v>
      </c>
      <c r="S243" s="162" t="str">
        <f>IF($R243&lt;&gt;"",( VLOOKUP($R243,g!$A$2:'g'!$E$989,2,FALSE))," ")</f>
        <v>Waterside Way</v>
      </c>
      <c r="T243" s="162">
        <f>IF($R243&lt;&gt;"",( VLOOKUP($R243,g!$A$2:'g'!$E$989,3,FALSE))," ")</f>
        <v>2</v>
      </c>
      <c r="U243" s="168" t="str">
        <f>IF($R243&lt;&gt;"",( VLOOKUP($R243,g!$A$2:'g'!$E$989,4,FALSE))," ")</f>
        <v>GAL</v>
      </c>
      <c r="V243" s="162" t="str">
        <f>IF($R243&lt;&gt;"",( VLOOKUP($R243,g!$A$2:'g'!$E$989,5,FALSE))," ")</f>
        <v>GO-AHEAD</v>
      </c>
      <c r="W243" s="10">
        <f t="shared" si="32"/>
        <v>0</v>
      </c>
      <c r="X243" s="10">
        <f t="shared" si="33"/>
        <v>0</v>
      </c>
      <c r="Y243" s="10">
        <f t="shared" si="34"/>
        <v>0</v>
      </c>
      <c r="Z243" s="167" t="str">
        <f t="shared" si="29"/>
        <v>GAL WS87</v>
      </c>
      <c r="AA243" s="167">
        <f>VLOOKUP(A243,'r'!$A$4:'r'!$S$5080,18,FALSE)</f>
        <v>0</v>
      </c>
    </row>
    <row r="244" spans="1:27" x14ac:dyDescent="0.2">
      <c r="A244" s="169" t="s">
        <v>676</v>
      </c>
      <c r="B244" s="169" t="s">
        <v>43</v>
      </c>
      <c r="C244" s="168" t="s">
        <v>31</v>
      </c>
      <c r="D244" s="168">
        <v>90</v>
      </c>
      <c r="E244" s="176">
        <v>1</v>
      </c>
      <c r="F244" s="161">
        <v>1</v>
      </c>
      <c r="G244" s="162">
        <f t="shared" si="30"/>
        <v>0</v>
      </c>
      <c r="H244" s="162">
        <f>SUMIF('r'!$A$4:'r'!$A$529,$A244,'r'!$C$4:'r'!$C$529)</f>
        <v>2</v>
      </c>
      <c r="I244" s="162">
        <f>SUMIF('r'!$A$4:'r'!$A$529,A244,'r'!$D$4:'r'!$D$529)</f>
        <v>2</v>
      </c>
      <c r="J244" s="162">
        <f t="shared" si="31"/>
        <v>0</v>
      </c>
      <c r="L244" s="166">
        <f>IF(E244&lt;2,(VLOOKUP(A244,'r'!$A$4:'r'!$B$5080,2,FALSE)),"")</f>
        <v>0</v>
      </c>
      <c r="M244" s="167" t="str">
        <f>VLOOKUP(A244,'r'!$A$4:'r'!$G$5080,7,FALSE)</f>
        <v>putney bridge</v>
      </c>
      <c r="N244" s="162">
        <f ca="1">SUMIF(w!$V$3:$V$113,$M244,w!W$3:W$113)</f>
        <v>3</v>
      </c>
      <c r="O244" s="162">
        <f ca="1">SUMIF(w!$V$3:$V$113,$M244,w!X$3:X$113)</f>
        <v>3</v>
      </c>
      <c r="P244" s="162">
        <f ca="1">SUMIF(w!$V$3:$V$113,$M244,w!Y$3:Y$113)</f>
        <v>0</v>
      </c>
      <c r="Q244" s="162">
        <f>SUMIF(w!$V$3:$V$113,$M244,w!Z$3:Z$113)</f>
        <v>3</v>
      </c>
      <c r="R244" s="177" t="str">
        <f>IF(E244=1,VLOOKUP(A244,rg!$A$4:'rg'!$E$960,2,FALSE),"")</f>
        <v>PL</v>
      </c>
      <c r="S244" s="162" t="str">
        <f>IF($R244&lt;&gt;"",( VLOOKUP($R244,g!$A$2:'g'!$E$989,2,FALSE))," ")</f>
        <v>Waterside Way</v>
      </c>
      <c r="T244" s="162">
        <f>IF($R244&lt;&gt;"",( VLOOKUP($R244,g!$A$2:'g'!$E$989,3,FALSE))," ")</f>
        <v>2</v>
      </c>
      <c r="U244" s="168" t="str">
        <f>IF($R244&lt;&gt;"",( VLOOKUP($R244,g!$A$2:'g'!$E$989,4,FALSE))," ")</f>
        <v>GAL</v>
      </c>
      <c r="V244" s="162" t="str">
        <f>IF($R244&lt;&gt;"",( VLOOKUP($R244,g!$A$2:'g'!$E$989,5,FALSE))," ")</f>
        <v>GO-AHEAD</v>
      </c>
      <c r="W244" s="10">
        <f t="shared" si="32"/>
        <v>0</v>
      </c>
      <c r="X244" s="10">
        <f t="shared" si="33"/>
        <v>0</v>
      </c>
      <c r="Y244" s="10">
        <f t="shared" si="34"/>
        <v>0</v>
      </c>
      <c r="Z244" s="167" t="str">
        <f t="shared" si="29"/>
        <v>GAL WS90</v>
      </c>
      <c r="AA244" s="167">
        <f>VLOOKUP(A244,'r'!$A$4:'r'!$S$5080,18,FALSE)</f>
        <v>0</v>
      </c>
    </row>
    <row r="245" spans="1:27" x14ac:dyDescent="0.2">
      <c r="A245" s="169" t="s">
        <v>590</v>
      </c>
      <c r="B245" s="169" t="s">
        <v>43</v>
      </c>
      <c r="C245" s="168" t="s">
        <v>31</v>
      </c>
      <c r="D245" s="168">
        <v>94</v>
      </c>
      <c r="E245" s="176">
        <v>1</v>
      </c>
      <c r="F245" s="161">
        <v>1</v>
      </c>
      <c r="G245" s="162">
        <f t="shared" si="30"/>
        <v>0</v>
      </c>
      <c r="H245" s="162">
        <f>SUMIF('r'!$A$4:'r'!$A$529,$A245,'r'!$C$4:'r'!$C$529)</f>
        <v>2</v>
      </c>
      <c r="I245" s="162">
        <f>SUMIF('r'!$A$4:'r'!$A$529,A245,'r'!$D$4:'r'!$D$529)</f>
        <v>2</v>
      </c>
      <c r="J245" s="162">
        <f t="shared" si="31"/>
        <v>0</v>
      </c>
      <c r="L245" s="166">
        <f>IF(E245&lt;2,(VLOOKUP(A245,'r'!$A$4:'r'!$B$5080,2,FALSE)),"")</f>
        <v>0</v>
      </c>
      <c r="M245" s="167" t="str">
        <f>VLOOKUP(A245,'r'!$A$4:'r'!$G$5080,7,FALSE)</f>
        <v>tooting broadway</v>
      </c>
      <c r="N245" s="162">
        <f ca="1">SUMIF(w!$V$3:$V$113,$M245,w!W$3:W$113)</f>
        <v>2</v>
      </c>
      <c r="O245" s="162">
        <f ca="1">SUMIF(w!$V$3:$V$113,$M245,w!X$3:X$113)</f>
        <v>2</v>
      </c>
      <c r="P245" s="162">
        <f ca="1">SUMIF(w!$V$3:$V$113,$M245,w!Y$3:Y$113)</f>
        <v>0</v>
      </c>
      <c r="Q245" s="162">
        <f>SUMIF(w!$V$3:$V$113,$M245,w!Z$3:Z$113)</f>
        <v>2</v>
      </c>
      <c r="R245" s="177" t="str">
        <f>IF(E245=1,VLOOKUP(A245,rg!$A$4:'rg'!$E$960,2,FALSE),"")</f>
        <v>C</v>
      </c>
      <c r="S245" s="162" t="str">
        <f>IF($R245&lt;&gt;"",( VLOOKUP($R245,g!$A$2:'g'!$E$989,2,FALSE))," ")</f>
        <v>Croydon</v>
      </c>
      <c r="T245" s="162">
        <f>IF($R245&lt;&gt;"",( VLOOKUP($R245,g!$A$2:'g'!$E$989,3,FALSE))," ")</f>
        <v>5</v>
      </c>
      <c r="U245" s="168" t="str">
        <f>IF($R245&lt;&gt;"",( VLOOKUP($R245,g!$A$2:'g'!$E$989,4,FALSE))," ")</f>
        <v>GAL</v>
      </c>
      <c r="V245" s="162" t="str">
        <f>IF($R245&lt;&gt;"",( VLOOKUP($R245,g!$A$2:'g'!$E$989,5,FALSE))," ")</f>
        <v>GO-AHEAD</v>
      </c>
      <c r="W245" s="10">
        <f t="shared" si="32"/>
        <v>0</v>
      </c>
      <c r="X245" s="10">
        <f t="shared" si="33"/>
        <v>0</v>
      </c>
      <c r="Y245" s="10">
        <f t="shared" si="34"/>
        <v>0</v>
      </c>
      <c r="Z245" s="167" t="str">
        <f t="shared" si="29"/>
        <v>GAL WS94</v>
      </c>
      <c r="AA245" s="167">
        <f>VLOOKUP(A245,'r'!$A$4:'r'!$S$5080,18,FALSE)</f>
        <v>0</v>
      </c>
    </row>
    <row r="246" spans="1:27" x14ac:dyDescent="0.2">
      <c r="A246" s="169" t="s">
        <v>590</v>
      </c>
      <c r="B246" s="169" t="s">
        <v>43</v>
      </c>
      <c r="C246" s="168" t="s">
        <v>31</v>
      </c>
      <c r="D246" s="168">
        <v>103</v>
      </c>
      <c r="E246" s="176">
        <v>1</v>
      </c>
      <c r="F246" s="161">
        <v>1</v>
      </c>
      <c r="G246" s="162">
        <f t="shared" si="30"/>
        <v>0</v>
      </c>
      <c r="H246" s="162">
        <f>SUMIF('r'!$A$4:'r'!$A$529,$A246,'r'!$C$4:'r'!$C$529)</f>
        <v>2</v>
      </c>
      <c r="I246" s="162">
        <f>SUMIF('r'!$A$4:'r'!$A$529,A246,'r'!$D$4:'r'!$D$529)</f>
        <v>2</v>
      </c>
      <c r="J246" s="162">
        <f t="shared" si="31"/>
        <v>0</v>
      </c>
      <c r="L246" s="166">
        <f>IF(E246&lt;2,(VLOOKUP(A246,'r'!$A$4:'r'!$B$5080,2,FALSE)),"")</f>
        <v>0</v>
      </c>
      <c r="M246" s="167" t="str">
        <f>VLOOKUP(A246,'r'!$A$4:'r'!$G$5080,7,FALSE)</f>
        <v>tooting broadway</v>
      </c>
      <c r="N246" s="162">
        <f ca="1">SUMIF(w!$V$3:$V$113,$M246,w!W$3:W$113)</f>
        <v>2</v>
      </c>
      <c r="O246" s="162">
        <f ca="1">SUMIF(w!$V$3:$V$113,$M246,w!X$3:X$113)</f>
        <v>2</v>
      </c>
      <c r="P246" s="162">
        <f ca="1">SUMIF(w!$V$3:$V$113,$M246,w!Y$3:Y$113)</f>
        <v>0</v>
      </c>
      <c r="Q246" s="162">
        <f>SUMIF(w!$V$3:$V$113,$M246,w!Z$3:Z$113)</f>
        <v>2</v>
      </c>
      <c r="R246" s="177" t="str">
        <f>IF(E246=1,VLOOKUP(A246,rg!$A$4:'rg'!$E$960,2,FALSE),"")</f>
        <v>C</v>
      </c>
      <c r="S246" s="162" t="str">
        <f>IF($R246&lt;&gt;"",( VLOOKUP($R246,g!$A$2:'g'!$E$989,2,FALSE))," ")</f>
        <v>Croydon</v>
      </c>
      <c r="T246" s="162">
        <f>IF($R246&lt;&gt;"",( VLOOKUP($R246,g!$A$2:'g'!$E$989,3,FALSE))," ")</f>
        <v>5</v>
      </c>
      <c r="U246" s="168" t="str">
        <f>IF($R246&lt;&gt;"",( VLOOKUP($R246,g!$A$2:'g'!$E$989,4,FALSE))," ")</f>
        <v>GAL</v>
      </c>
      <c r="V246" s="162" t="str">
        <f>IF($R246&lt;&gt;"",( VLOOKUP($R246,g!$A$2:'g'!$E$989,5,FALSE))," ")</f>
        <v>GO-AHEAD</v>
      </c>
      <c r="W246" s="10">
        <f t="shared" si="32"/>
        <v>0</v>
      </c>
      <c r="X246" s="10">
        <f t="shared" si="33"/>
        <v>0</v>
      </c>
      <c r="Y246" s="10">
        <f t="shared" si="34"/>
        <v>0</v>
      </c>
      <c r="Z246" s="167" t="str">
        <f t="shared" ref="Z246:Z303" si="35">B246&amp;" "&amp;C246&amp;D246</f>
        <v>GAL WS103</v>
      </c>
      <c r="AA246" s="167">
        <f>VLOOKUP(A246,'r'!$A$4:'r'!$S$5080,18,FALSE)</f>
        <v>0</v>
      </c>
    </row>
    <row r="247" spans="1:27" x14ac:dyDescent="0.2">
      <c r="A247" s="169" t="s">
        <v>589</v>
      </c>
      <c r="B247" s="169" t="s">
        <v>43</v>
      </c>
      <c r="C247" s="168" t="s">
        <v>31</v>
      </c>
      <c r="D247" s="178">
        <v>104</v>
      </c>
      <c r="E247" s="176"/>
      <c r="F247" s="161">
        <v>1</v>
      </c>
      <c r="G247" s="162">
        <f t="shared" si="30"/>
        <v>0</v>
      </c>
      <c r="H247" s="162">
        <f>SUMIF('r'!$A$4:'r'!$A$529,$A247,'r'!$C$4:'r'!$C$529)</f>
        <v>0</v>
      </c>
      <c r="I247" s="162">
        <f>SUMIF('r'!$A$4:'r'!$A$529,A247,'r'!$D$4:'r'!$D$529)</f>
        <v>14</v>
      </c>
      <c r="J247" s="162">
        <f t="shared" si="31"/>
        <v>14</v>
      </c>
      <c r="L247" s="166">
        <f>IF(E247&lt;2,(VLOOKUP(A247,'r'!$A$4:'r'!$B$5080,2,FALSE)),"")</f>
        <v>43078</v>
      </c>
      <c r="M247" s="167" t="str">
        <f>VLOOKUP(A247,'r'!$A$4:'r'!$G$5080,7,FALSE)</f>
        <v>victoria</v>
      </c>
      <c r="N247" s="162">
        <f ca="1">SUMIF(w!$V$3:$V$113,$M247,w!W$3:W$113)</f>
        <v>13</v>
      </c>
      <c r="O247" s="162">
        <f ca="1">SUMIF(w!$V$3:$V$113,$M247,w!X$3:X$113)</f>
        <v>27</v>
      </c>
      <c r="P247" s="162">
        <f ca="1">SUMIF(w!$V$3:$V$113,$M247,w!Y$3:Y$113)</f>
        <v>14</v>
      </c>
      <c r="Q247" s="162">
        <f>SUMIF(w!$V$3:$V$113,$M247,w!Z$3:Z$113)</f>
        <v>0</v>
      </c>
      <c r="R247" s="177" t="str">
        <f>IF(E247=1,VLOOKUP(A247,rg!$A$4:'rg'!$E$960,2,FALSE),"")</f>
        <v/>
      </c>
      <c r="S247" s="162" t="str">
        <f>IF($R247&lt;&gt;"",( VLOOKUP($R247,g!$A$2:'g'!$E$989,2,FALSE))," ")</f>
        <v xml:space="preserve"> </v>
      </c>
      <c r="T247" s="162" t="str">
        <f>IF($R247&lt;&gt;"",( VLOOKUP($R247,g!$A$2:'g'!$E$989,3,FALSE))," ")</f>
        <v xml:space="preserve"> </v>
      </c>
      <c r="U247" s="168" t="str">
        <f>IF($R247&lt;&gt;"",( VLOOKUP($R247,g!$A$2:'g'!$E$989,4,FALSE))," ")</f>
        <v xml:space="preserve"> </v>
      </c>
      <c r="V247" s="162" t="str">
        <f>IF($R247&lt;&gt;"",( VLOOKUP($R247,g!$A$2:'g'!$E$989,5,FALSE))," ")</f>
        <v xml:space="preserve"> </v>
      </c>
      <c r="W247" s="10">
        <f t="shared" si="32"/>
        <v>0</v>
      </c>
      <c r="X247" s="10">
        <f t="shared" si="33"/>
        <v>0</v>
      </c>
      <c r="Y247" s="10">
        <f t="shared" si="34"/>
        <v>0</v>
      </c>
      <c r="Z247" s="167" t="str">
        <f t="shared" si="35"/>
        <v>GAL WS104</v>
      </c>
      <c r="AA247" s="167">
        <f>VLOOKUP(A247,'r'!$A$4:'r'!$S$5080,18,FALSE)</f>
        <v>0</v>
      </c>
    </row>
    <row r="248" spans="1:27" x14ac:dyDescent="0.2">
      <c r="A248" s="169" t="s">
        <v>589</v>
      </c>
      <c r="B248" s="169" t="s">
        <v>43</v>
      </c>
      <c r="C248" s="168" t="s">
        <v>31</v>
      </c>
      <c r="D248" s="178">
        <v>105</v>
      </c>
      <c r="E248" s="176"/>
      <c r="F248" s="161">
        <v>1</v>
      </c>
      <c r="G248" s="162">
        <f t="shared" si="30"/>
        <v>0</v>
      </c>
      <c r="H248" s="162">
        <f>SUMIF('r'!$A$4:'r'!$A$529,$A248,'r'!$C$4:'r'!$C$529)</f>
        <v>0</v>
      </c>
      <c r="I248" s="162">
        <f>SUMIF('r'!$A$4:'r'!$A$529,A248,'r'!$D$4:'r'!$D$529)</f>
        <v>14</v>
      </c>
      <c r="J248" s="162">
        <f t="shared" si="31"/>
        <v>14</v>
      </c>
      <c r="L248" s="166">
        <f>IF(E248&lt;2,(VLOOKUP(A248,'r'!$A$4:'r'!$B$5080,2,FALSE)),"")</f>
        <v>43078</v>
      </c>
      <c r="M248" s="167" t="str">
        <f>VLOOKUP(A248,'r'!$A$4:'r'!$G$5080,7,FALSE)</f>
        <v>victoria</v>
      </c>
      <c r="N248" s="162">
        <f ca="1">SUMIF(w!$V$3:$V$113,$M248,w!W$3:W$113)</f>
        <v>13</v>
      </c>
      <c r="O248" s="162">
        <f ca="1">SUMIF(w!$V$3:$V$113,$M248,w!X$3:X$113)</f>
        <v>27</v>
      </c>
      <c r="P248" s="162">
        <f ca="1">SUMIF(w!$V$3:$V$113,$M248,w!Y$3:Y$113)</f>
        <v>14</v>
      </c>
      <c r="Q248" s="162">
        <f>SUMIF(w!$V$3:$V$113,$M248,w!Z$3:Z$113)</f>
        <v>0</v>
      </c>
      <c r="R248" s="177" t="str">
        <f>IF(E248=1,VLOOKUP(A248,rg!$A$4:'rg'!$E$960,2,FALSE),"")</f>
        <v/>
      </c>
      <c r="S248" s="162" t="str">
        <f>IF($R248&lt;&gt;"",( VLOOKUP($R248,g!$A$2:'g'!$E$989,2,FALSE))," ")</f>
        <v xml:space="preserve"> </v>
      </c>
      <c r="T248" s="162" t="str">
        <f>IF($R248&lt;&gt;"",( VLOOKUP($R248,g!$A$2:'g'!$E$989,3,FALSE))," ")</f>
        <v xml:space="preserve"> </v>
      </c>
      <c r="U248" s="168" t="str">
        <f>IF($R248&lt;&gt;"",( VLOOKUP($R248,g!$A$2:'g'!$E$989,4,FALSE))," ")</f>
        <v xml:space="preserve"> </v>
      </c>
      <c r="V248" s="162" t="str">
        <f>IF($R248&lt;&gt;"",( VLOOKUP($R248,g!$A$2:'g'!$E$989,5,FALSE))," ")</f>
        <v xml:space="preserve"> </v>
      </c>
      <c r="W248" s="10">
        <f t="shared" si="32"/>
        <v>0</v>
      </c>
      <c r="X248" s="10">
        <f t="shared" si="33"/>
        <v>0</v>
      </c>
      <c r="Y248" s="10">
        <f t="shared" si="34"/>
        <v>0</v>
      </c>
      <c r="Z248" s="167" t="str">
        <f t="shared" si="35"/>
        <v>GAL WS105</v>
      </c>
      <c r="AA248" s="167">
        <f>VLOOKUP(A248,'r'!$A$4:'r'!$S$5080,18,FALSE)</f>
        <v>0</v>
      </c>
    </row>
    <row r="249" spans="1:27" x14ac:dyDescent="0.2">
      <c r="A249" s="169" t="s">
        <v>589</v>
      </c>
      <c r="B249" s="169" t="s">
        <v>43</v>
      </c>
      <c r="C249" s="168" t="s">
        <v>31</v>
      </c>
      <c r="D249" s="178">
        <v>106</v>
      </c>
      <c r="E249" s="176"/>
      <c r="F249" s="161">
        <v>1</v>
      </c>
      <c r="G249" s="162">
        <f t="shared" si="30"/>
        <v>0</v>
      </c>
      <c r="H249" s="162">
        <f>SUMIF('r'!$A$4:'r'!$A$529,$A249,'r'!$C$4:'r'!$C$529)</f>
        <v>0</v>
      </c>
      <c r="I249" s="162">
        <f>SUMIF('r'!$A$4:'r'!$A$529,A249,'r'!$D$4:'r'!$D$529)</f>
        <v>14</v>
      </c>
      <c r="J249" s="162">
        <f t="shared" si="31"/>
        <v>14</v>
      </c>
      <c r="L249" s="166">
        <f>IF(E249&lt;2,(VLOOKUP(A249,'r'!$A$4:'r'!$B$5080,2,FALSE)),"")</f>
        <v>43078</v>
      </c>
      <c r="M249" s="167" t="str">
        <f>VLOOKUP(A249,'r'!$A$4:'r'!$G$5080,7,FALSE)</f>
        <v>victoria</v>
      </c>
      <c r="N249" s="162">
        <f ca="1">SUMIF(w!$V$3:$V$113,$M249,w!W$3:W$113)</f>
        <v>13</v>
      </c>
      <c r="O249" s="162">
        <f ca="1">SUMIF(w!$V$3:$V$113,$M249,w!X$3:X$113)</f>
        <v>27</v>
      </c>
      <c r="P249" s="162">
        <f ca="1">SUMIF(w!$V$3:$V$113,$M249,w!Y$3:Y$113)</f>
        <v>14</v>
      </c>
      <c r="Q249" s="162">
        <f>SUMIF(w!$V$3:$V$113,$M249,w!Z$3:Z$113)</f>
        <v>0</v>
      </c>
      <c r="R249" s="177" t="str">
        <f>IF(E249=1,VLOOKUP(A249,rg!$A$4:'rg'!$E$960,2,FALSE),"")</f>
        <v/>
      </c>
      <c r="S249" s="162" t="str">
        <f>IF($R249&lt;&gt;"",( VLOOKUP($R249,g!$A$2:'g'!$E$989,2,FALSE))," ")</f>
        <v xml:space="preserve"> </v>
      </c>
      <c r="T249" s="162" t="str">
        <f>IF($R249&lt;&gt;"",( VLOOKUP($R249,g!$A$2:'g'!$E$989,3,FALSE))," ")</f>
        <v xml:space="preserve"> </v>
      </c>
      <c r="U249" s="168" t="str">
        <f>IF($R249&lt;&gt;"",( VLOOKUP($R249,g!$A$2:'g'!$E$989,4,FALSE))," ")</f>
        <v xml:space="preserve"> </v>
      </c>
      <c r="V249" s="162" t="str">
        <f>IF($R249&lt;&gt;"",( VLOOKUP($R249,g!$A$2:'g'!$E$989,5,FALSE))," ")</f>
        <v xml:space="preserve"> </v>
      </c>
      <c r="W249" s="10">
        <f t="shared" si="32"/>
        <v>0</v>
      </c>
      <c r="X249" s="10">
        <f t="shared" si="33"/>
        <v>0</v>
      </c>
      <c r="Y249" s="10">
        <f t="shared" si="34"/>
        <v>0</v>
      </c>
      <c r="Z249" s="167" t="str">
        <f t="shared" si="35"/>
        <v>GAL WS106</v>
      </c>
      <c r="AA249" s="167">
        <f>VLOOKUP(A249,'r'!$A$4:'r'!$S$5080,18,FALSE)</f>
        <v>0</v>
      </c>
    </row>
    <row r="250" spans="1:27" x14ac:dyDescent="0.2">
      <c r="A250" s="169" t="s">
        <v>589</v>
      </c>
      <c r="B250" s="169" t="s">
        <v>43</v>
      </c>
      <c r="C250" s="168" t="s">
        <v>31</v>
      </c>
      <c r="D250" s="178">
        <v>107</v>
      </c>
      <c r="E250" s="176"/>
      <c r="F250" s="161">
        <v>1</v>
      </c>
      <c r="G250" s="162">
        <f t="shared" si="30"/>
        <v>0</v>
      </c>
      <c r="H250" s="162">
        <f>SUMIF('r'!$A$4:'r'!$A$529,$A250,'r'!$C$4:'r'!$C$529)</f>
        <v>0</v>
      </c>
      <c r="I250" s="162">
        <f>SUMIF('r'!$A$4:'r'!$A$529,A250,'r'!$D$4:'r'!$D$529)</f>
        <v>14</v>
      </c>
      <c r="J250" s="162">
        <f t="shared" si="31"/>
        <v>14</v>
      </c>
      <c r="L250" s="166">
        <f>IF(E250&lt;2,(VLOOKUP(A250,'r'!$A$4:'r'!$B$5080,2,FALSE)),"")</f>
        <v>43078</v>
      </c>
      <c r="M250" s="167" t="str">
        <f>VLOOKUP(A250,'r'!$A$4:'r'!$G$5080,7,FALSE)</f>
        <v>victoria</v>
      </c>
      <c r="N250" s="162">
        <f ca="1">SUMIF(w!$V$3:$V$113,$M250,w!W$3:W$113)</f>
        <v>13</v>
      </c>
      <c r="O250" s="162">
        <f ca="1">SUMIF(w!$V$3:$V$113,$M250,w!X$3:X$113)</f>
        <v>27</v>
      </c>
      <c r="P250" s="162">
        <f ca="1">SUMIF(w!$V$3:$V$113,$M250,w!Y$3:Y$113)</f>
        <v>14</v>
      </c>
      <c r="Q250" s="162">
        <f>SUMIF(w!$V$3:$V$113,$M250,w!Z$3:Z$113)</f>
        <v>0</v>
      </c>
      <c r="R250" s="177" t="str">
        <f>IF(E250=1,VLOOKUP(A250,rg!$A$4:'rg'!$E$960,2,FALSE),"")</f>
        <v/>
      </c>
      <c r="S250" s="162" t="str">
        <f>IF($R250&lt;&gt;"",( VLOOKUP($R250,g!$A$2:'g'!$E$989,2,FALSE))," ")</f>
        <v xml:space="preserve"> </v>
      </c>
      <c r="T250" s="162" t="str">
        <f>IF($R250&lt;&gt;"",( VLOOKUP($R250,g!$A$2:'g'!$E$989,3,FALSE))," ")</f>
        <v xml:space="preserve"> </v>
      </c>
      <c r="U250" s="168" t="str">
        <f>IF($R250&lt;&gt;"",( VLOOKUP($R250,g!$A$2:'g'!$E$989,4,FALSE))," ")</f>
        <v xml:space="preserve"> </v>
      </c>
      <c r="V250" s="162" t="str">
        <f>IF($R250&lt;&gt;"",( VLOOKUP($R250,g!$A$2:'g'!$E$989,5,FALSE))," ")</f>
        <v xml:space="preserve"> </v>
      </c>
      <c r="W250" s="10">
        <f t="shared" si="32"/>
        <v>0</v>
      </c>
      <c r="X250" s="10">
        <f t="shared" si="33"/>
        <v>0</v>
      </c>
      <c r="Y250" s="10">
        <f t="shared" si="34"/>
        <v>0</v>
      </c>
      <c r="Z250" s="167" t="str">
        <f t="shared" si="35"/>
        <v>GAL WS107</v>
      </c>
      <c r="AA250" s="167">
        <f>VLOOKUP(A250,'r'!$A$4:'r'!$S$5080,18,FALSE)</f>
        <v>0</v>
      </c>
    </row>
    <row r="251" spans="1:27" x14ac:dyDescent="0.2">
      <c r="A251" s="169" t="s">
        <v>589</v>
      </c>
      <c r="B251" s="169" t="s">
        <v>43</v>
      </c>
      <c r="C251" s="168" t="s">
        <v>31</v>
      </c>
      <c r="D251" s="178">
        <v>108</v>
      </c>
      <c r="E251" s="176"/>
      <c r="F251" s="161">
        <v>1</v>
      </c>
      <c r="G251" s="162">
        <f t="shared" si="30"/>
        <v>0</v>
      </c>
      <c r="H251" s="162">
        <f>SUMIF('r'!$A$4:'r'!$A$529,$A251,'r'!$C$4:'r'!$C$529)</f>
        <v>0</v>
      </c>
      <c r="I251" s="162">
        <f>SUMIF('r'!$A$4:'r'!$A$529,A251,'r'!$D$4:'r'!$D$529)</f>
        <v>14</v>
      </c>
      <c r="J251" s="162">
        <f t="shared" si="31"/>
        <v>14</v>
      </c>
      <c r="L251" s="166">
        <f>IF(E251&lt;2,(VLOOKUP(A251,'r'!$A$4:'r'!$B$5080,2,FALSE)),"")</f>
        <v>43078</v>
      </c>
      <c r="M251" s="167" t="str">
        <f>VLOOKUP(A251,'r'!$A$4:'r'!$G$5080,7,FALSE)</f>
        <v>victoria</v>
      </c>
      <c r="N251" s="162">
        <f ca="1">SUMIF(w!$V$3:$V$113,$M251,w!W$3:W$113)</f>
        <v>13</v>
      </c>
      <c r="O251" s="162">
        <f ca="1">SUMIF(w!$V$3:$V$113,$M251,w!X$3:X$113)</f>
        <v>27</v>
      </c>
      <c r="P251" s="162">
        <f ca="1">SUMIF(w!$V$3:$V$113,$M251,w!Y$3:Y$113)</f>
        <v>14</v>
      </c>
      <c r="Q251" s="162">
        <f>SUMIF(w!$V$3:$V$113,$M251,w!Z$3:Z$113)</f>
        <v>0</v>
      </c>
      <c r="R251" s="177" t="str">
        <f>IF(E251=1,VLOOKUP(A251,rg!$A$4:'rg'!$E$960,2,FALSE),"")</f>
        <v/>
      </c>
      <c r="S251" s="162" t="str">
        <f>IF($R251&lt;&gt;"",( VLOOKUP($R251,g!$A$2:'g'!$E$989,2,FALSE))," ")</f>
        <v xml:space="preserve"> </v>
      </c>
      <c r="T251" s="162" t="str">
        <f>IF($R251&lt;&gt;"",( VLOOKUP($R251,g!$A$2:'g'!$E$989,3,FALSE))," ")</f>
        <v xml:space="preserve"> </v>
      </c>
      <c r="U251" s="168" t="str">
        <f>IF($R251&lt;&gt;"",( VLOOKUP($R251,g!$A$2:'g'!$E$989,4,FALSE))," ")</f>
        <v xml:space="preserve"> </v>
      </c>
      <c r="V251" s="162" t="str">
        <f>IF($R251&lt;&gt;"",( VLOOKUP($R251,g!$A$2:'g'!$E$989,5,FALSE))," ")</f>
        <v xml:space="preserve"> </v>
      </c>
      <c r="W251" s="10">
        <f t="shared" si="32"/>
        <v>0</v>
      </c>
      <c r="X251" s="10">
        <f t="shared" si="33"/>
        <v>0</v>
      </c>
      <c r="Y251" s="10">
        <f t="shared" si="34"/>
        <v>0</v>
      </c>
      <c r="Z251" s="167" t="str">
        <f t="shared" si="35"/>
        <v>GAL WS108</v>
      </c>
      <c r="AA251" s="167">
        <f>VLOOKUP(A251,'r'!$A$4:'r'!$S$5080,18,FALSE)</f>
        <v>0</v>
      </c>
    </row>
    <row r="252" spans="1:27" x14ac:dyDescent="0.2">
      <c r="A252" s="169" t="s">
        <v>589</v>
      </c>
      <c r="B252" s="169" t="s">
        <v>43</v>
      </c>
      <c r="C252" s="168" t="s">
        <v>31</v>
      </c>
      <c r="D252" s="178">
        <v>109</v>
      </c>
      <c r="E252" s="176"/>
      <c r="F252" s="161">
        <v>1</v>
      </c>
      <c r="G252" s="162">
        <f t="shared" si="30"/>
        <v>0</v>
      </c>
      <c r="H252" s="162">
        <f>SUMIF('r'!$A$4:'r'!$A$529,$A252,'r'!$C$4:'r'!$C$529)</f>
        <v>0</v>
      </c>
      <c r="I252" s="162">
        <f>SUMIF('r'!$A$4:'r'!$A$529,A252,'r'!$D$4:'r'!$D$529)</f>
        <v>14</v>
      </c>
      <c r="J252" s="162">
        <f t="shared" si="31"/>
        <v>14</v>
      </c>
      <c r="L252" s="166">
        <f>IF(E252&lt;2,(VLOOKUP(A252,'r'!$A$4:'r'!$B$5080,2,FALSE)),"")</f>
        <v>43078</v>
      </c>
      <c r="M252" s="167" t="str">
        <f>VLOOKUP(A252,'r'!$A$4:'r'!$G$5080,7,FALSE)</f>
        <v>victoria</v>
      </c>
      <c r="N252" s="162">
        <f ca="1">SUMIF(w!$V$3:$V$113,$M252,w!W$3:W$113)</f>
        <v>13</v>
      </c>
      <c r="O252" s="162">
        <f ca="1">SUMIF(w!$V$3:$V$113,$M252,w!X$3:X$113)</f>
        <v>27</v>
      </c>
      <c r="P252" s="162">
        <f ca="1">SUMIF(w!$V$3:$V$113,$M252,w!Y$3:Y$113)</f>
        <v>14</v>
      </c>
      <c r="Q252" s="162">
        <f>SUMIF(w!$V$3:$V$113,$M252,w!Z$3:Z$113)</f>
        <v>0</v>
      </c>
      <c r="R252" s="177" t="str">
        <f>IF(E252=1,VLOOKUP(A252,rg!$A$4:'rg'!$E$960,2,FALSE),"")</f>
        <v/>
      </c>
      <c r="S252" s="162" t="str">
        <f>IF($R252&lt;&gt;"",( VLOOKUP($R252,g!$A$2:'g'!$E$989,2,FALSE))," ")</f>
        <v xml:space="preserve"> </v>
      </c>
      <c r="T252" s="162" t="str">
        <f>IF($R252&lt;&gt;"",( VLOOKUP($R252,g!$A$2:'g'!$E$989,3,FALSE))," ")</f>
        <v xml:space="preserve"> </v>
      </c>
      <c r="U252" s="168" t="str">
        <f>IF($R252&lt;&gt;"",( VLOOKUP($R252,g!$A$2:'g'!$E$989,4,FALSE))," ")</f>
        <v xml:space="preserve"> </v>
      </c>
      <c r="V252" s="162" t="str">
        <f>IF($R252&lt;&gt;"",( VLOOKUP($R252,g!$A$2:'g'!$E$989,5,FALSE))," ")</f>
        <v xml:space="preserve"> </v>
      </c>
      <c r="W252" s="10">
        <f t="shared" si="32"/>
        <v>0</v>
      </c>
      <c r="X252" s="10">
        <f t="shared" si="33"/>
        <v>0</v>
      </c>
      <c r="Y252" s="10">
        <f t="shared" si="34"/>
        <v>0</v>
      </c>
      <c r="Z252" s="167" t="str">
        <f t="shared" si="35"/>
        <v>GAL WS109</v>
      </c>
      <c r="AA252" s="167">
        <f>VLOOKUP(A252,'r'!$A$4:'r'!$S$5080,18,FALSE)</f>
        <v>0</v>
      </c>
    </row>
    <row r="253" spans="1:27" x14ac:dyDescent="0.2">
      <c r="A253" s="169" t="s">
        <v>589</v>
      </c>
      <c r="B253" s="169" t="s">
        <v>43</v>
      </c>
      <c r="C253" s="168" t="s">
        <v>31</v>
      </c>
      <c r="D253" s="178">
        <v>110</v>
      </c>
      <c r="E253" s="176"/>
      <c r="F253" s="161">
        <v>1</v>
      </c>
      <c r="G253" s="162">
        <f t="shared" si="30"/>
        <v>0</v>
      </c>
      <c r="H253" s="162">
        <f>SUMIF('r'!$A$4:'r'!$A$529,$A253,'r'!$C$4:'r'!$C$529)</f>
        <v>0</v>
      </c>
      <c r="I253" s="162">
        <f>SUMIF('r'!$A$4:'r'!$A$529,A253,'r'!$D$4:'r'!$D$529)</f>
        <v>14</v>
      </c>
      <c r="J253" s="162">
        <f t="shared" si="31"/>
        <v>14</v>
      </c>
      <c r="L253" s="166">
        <f>IF(E253&lt;2,(VLOOKUP(A253,'r'!$A$4:'r'!$B$5080,2,FALSE)),"")</f>
        <v>43078</v>
      </c>
      <c r="M253" s="167" t="str">
        <f>VLOOKUP(A253,'r'!$A$4:'r'!$G$5080,7,FALSE)</f>
        <v>victoria</v>
      </c>
      <c r="N253" s="162">
        <f ca="1">SUMIF(w!$V$3:$V$113,$M253,w!W$3:W$113)</f>
        <v>13</v>
      </c>
      <c r="O253" s="162">
        <f ca="1">SUMIF(w!$V$3:$V$113,$M253,w!X$3:X$113)</f>
        <v>27</v>
      </c>
      <c r="P253" s="162">
        <f ca="1">SUMIF(w!$V$3:$V$113,$M253,w!Y$3:Y$113)</f>
        <v>14</v>
      </c>
      <c r="Q253" s="162">
        <f>SUMIF(w!$V$3:$V$113,$M253,w!Z$3:Z$113)</f>
        <v>0</v>
      </c>
      <c r="R253" s="177" t="str">
        <f>IF(E253=1,VLOOKUP(A253,rg!$A$4:'rg'!$E$960,2,FALSE),"")</f>
        <v/>
      </c>
      <c r="S253" s="162" t="str">
        <f>IF($R253&lt;&gt;"",( VLOOKUP($R253,g!$A$2:'g'!$E$989,2,FALSE))," ")</f>
        <v xml:space="preserve"> </v>
      </c>
      <c r="T253" s="162" t="str">
        <f>IF($R253&lt;&gt;"",( VLOOKUP($R253,g!$A$2:'g'!$E$989,3,FALSE))," ")</f>
        <v xml:space="preserve"> </v>
      </c>
      <c r="U253" s="168" t="str">
        <f>IF($R253&lt;&gt;"",( VLOOKUP($R253,g!$A$2:'g'!$E$989,4,FALSE))," ")</f>
        <v xml:space="preserve"> </v>
      </c>
      <c r="V253" s="162" t="str">
        <f>IF($R253&lt;&gt;"",( VLOOKUP($R253,g!$A$2:'g'!$E$989,5,FALSE))," ")</f>
        <v xml:space="preserve"> </v>
      </c>
      <c r="W253" s="10">
        <f t="shared" si="32"/>
        <v>0</v>
      </c>
      <c r="X253" s="10">
        <f t="shared" si="33"/>
        <v>0</v>
      </c>
      <c r="Y253" s="10">
        <f t="shared" si="34"/>
        <v>0</v>
      </c>
      <c r="Z253" s="167" t="str">
        <f t="shared" si="35"/>
        <v>GAL WS110</v>
      </c>
      <c r="AA253" s="167">
        <f>VLOOKUP(A253,'r'!$A$4:'r'!$S$5080,18,FALSE)</f>
        <v>0</v>
      </c>
    </row>
    <row r="254" spans="1:27" x14ac:dyDescent="0.2">
      <c r="A254" s="169" t="s">
        <v>589</v>
      </c>
      <c r="B254" s="169" t="s">
        <v>43</v>
      </c>
      <c r="C254" s="168" t="s">
        <v>31</v>
      </c>
      <c r="D254" s="178">
        <v>111</v>
      </c>
      <c r="E254" s="176"/>
      <c r="F254" s="161">
        <v>1</v>
      </c>
      <c r="G254" s="162">
        <f t="shared" si="30"/>
        <v>0</v>
      </c>
      <c r="H254" s="162">
        <f>SUMIF('r'!$A$4:'r'!$A$529,$A254,'r'!$C$4:'r'!$C$529)</f>
        <v>0</v>
      </c>
      <c r="I254" s="162">
        <f>SUMIF('r'!$A$4:'r'!$A$529,A254,'r'!$D$4:'r'!$D$529)</f>
        <v>14</v>
      </c>
      <c r="J254" s="162">
        <f t="shared" si="31"/>
        <v>14</v>
      </c>
      <c r="L254" s="166">
        <f>IF(E254&lt;2,(VLOOKUP(A254,'r'!$A$4:'r'!$B$5080,2,FALSE)),"")</f>
        <v>43078</v>
      </c>
      <c r="M254" s="167" t="str">
        <f>VLOOKUP(A254,'r'!$A$4:'r'!$G$5080,7,FALSE)</f>
        <v>victoria</v>
      </c>
      <c r="N254" s="162">
        <f ca="1">SUMIF(w!$V$3:$V$113,$M254,w!W$3:W$113)</f>
        <v>13</v>
      </c>
      <c r="O254" s="162">
        <f ca="1">SUMIF(w!$V$3:$V$113,$M254,w!X$3:X$113)</f>
        <v>27</v>
      </c>
      <c r="P254" s="162">
        <f ca="1">SUMIF(w!$V$3:$V$113,$M254,w!Y$3:Y$113)</f>
        <v>14</v>
      </c>
      <c r="Q254" s="162">
        <f>SUMIF(w!$V$3:$V$113,$M254,w!Z$3:Z$113)</f>
        <v>0</v>
      </c>
      <c r="R254" s="177" t="str">
        <f>IF(E254=1,VLOOKUP(A254,rg!$A$4:'rg'!$E$960,2,FALSE),"")</f>
        <v/>
      </c>
      <c r="S254" s="162" t="str">
        <f>IF($R254&lt;&gt;"",( VLOOKUP($R254,g!$A$2:'g'!$E$989,2,FALSE))," ")</f>
        <v xml:space="preserve"> </v>
      </c>
      <c r="T254" s="162" t="str">
        <f>IF($R254&lt;&gt;"",( VLOOKUP($R254,g!$A$2:'g'!$E$989,3,FALSE))," ")</f>
        <v xml:space="preserve"> </v>
      </c>
      <c r="U254" s="168" t="str">
        <f>IF($R254&lt;&gt;"",( VLOOKUP($R254,g!$A$2:'g'!$E$989,4,FALSE))," ")</f>
        <v xml:space="preserve"> </v>
      </c>
      <c r="V254" s="162" t="str">
        <f>IF($R254&lt;&gt;"",( VLOOKUP($R254,g!$A$2:'g'!$E$989,5,FALSE))," ")</f>
        <v xml:space="preserve"> </v>
      </c>
      <c r="W254" s="10">
        <f t="shared" si="32"/>
        <v>0</v>
      </c>
      <c r="X254" s="10">
        <f t="shared" si="33"/>
        <v>0</v>
      </c>
      <c r="Y254" s="10">
        <f t="shared" si="34"/>
        <v>0</v>
      </c>
      <c r="Z254" s="167" t="str">
        <f t="shared" si="35"/>
        <v>GAL WS111</v>
      </c>
      <c r="AA254" s="167">
        <f>VLOOKUP(A254,'r'!$A$4:'r'!$S$5080,18,FALSE)</f>
        <v>0</v>
      </c>
    </row>
    <row r="255" spans="1:27" x14ac:dyDescent="0.2">
      <c r="A255" s="169" t="s">
        <v>589</v>
      </c>
      <c r="B255" s="169" t="s">
        <v>43</v>
      </c>
      <c r="C255" s="168" t="s">
        <v>31</v>
      </c>
      <c r="D255" s="178">
        <v>112</v>
      </c>
      <c r="E255" s="176"/>
      <c r="F255" s="161">
        <v>1</v>
      </c>
      <c r="G255" s="162">
        <f t="shared" si="30"/>
        <v>0</v>
      </c>
      <c r="H255" s="162">
        <f>SUMIF('r'!$A$4:'r'!$A$529,$A255,'r'!$C$4:'r'!$C$529)</f>
        <v>0</v>
      </c>
      <c r="I255" s="162">
        <f>SUMIF('r'!$A$4:'r'!$A$529,A255,'r'!$D$4:'r'!$D$529)</f>
        <v>14</v>
      </c>
      <c r="J255" s="162">
        <f t="shared" si="31"/>
        <v>14</v>
      </c>
      <c r="L255" s="166">
        <f>IF(E255&lt;2,(VLOOKUP(A255,'r'!$A$4:'r'!$B$5080,2,FALSE)),"")</f>
        <v>43078</v>
      </c>
      <c r="M255" s="167" t="str">
        <f>VLOOKUP(A255,'r'!$A$4:'r'!$G$5080,7,FALSE)</f>
        <v>victoria</v>
      </c>
      <c r="N255" s="162">
        <f ca="1">SUMIF(w!$V$3:$V$113,$M255,w!W$3:W$113)</f>
        <v>13</v>
      </c>
      <c r="O255" s="162">
        <f ca="1">SUMIF(w!$V$3:$V$113,$M255,w!X$3:X$113)</f>
        <v>27</v>
      </c>
      <c r="P255" s="162">
        <f ca="1">SUMIF(w!$V$3:$V$113,$M255,w!Y$3:Y$113)</f>
        <v>14</v>
      </c>
      <c r="Q255" s="162">
        <f>SUMIF(w!$V$3:$V$113,$M255,w!Z$3:Z$113)</f>
        <v>0</v>
      </c>
      <c r="R255" s="177" t="str">
        <f>IF(E255=1,VLOOKUP(A255,rg!$A$4:'rg'!$E$960,2,FALSE),"")</f>
        <v/>
      </c>
      <c r="S255" s="162" t="str">
        <f>IF($R255&lt;&gt;"",( VLOOKUP($R255,g!$A$2:'g'!$E$989,2,FALSE))," ")</f>
        <v xml:space="preserve"> </v>
      </c>
      <c r="T255" s="162" t="str">
        <f>IF($R255&lt;&gt;"",( VLOOKUP($R255,g!$A$2:'g'!$E$989,3,FALSE))," ")</f>
        <v xml:space="preserve"> </v>
      </c>
      <c r="U255" s="168" t="str">
        <f>IF($R255&lt;&gt;"",( VLOOKUP($R255,g!$A$2:'g'!$E$989,4,FALSE))," ")</f>
        <v xml:space="preserve"> </v>
      </c>
      <c r="V255" s="162" t="str">
        <f>IF($R255&lt;&gt;"",( VLOOKUP($R255,g!$A$2:'g'!$E$989,5,FALSE))," ")</f>
        <v xml:space="preserve"> </v>
      </c>
      <c r="W255" s="10">
        <f t="shared" si="32"/>
        <v>0</v>
      </c>
      <c r="X255" s="10">
        <f t="shared" si="33"/>
        <v>0</v>
      </c>
      <c r="Y255" s="10">
        <f t="shared" si="34"/>
        <v>0</v>
      </c>
      <c r="Z255" s="167" t="str">
        <f t="shared" si="35"/>
        <v>GAL WS112</v>
      </c>
      <c r="AA255" s="167">
        <f>VLOOKUP(A255,'r'!$A$4:'r'!$S$5080,18,FALSE)</f>
        <v>0</v>
      </c>
    </row>
    <row r="256" spans="1:27" x14ac:dyDescent="0.2">
      <c r="A256" s="169" t="s">
        <v>589</v>
      </c>
      <c r="B256" s="169" t="s">
        <v>43</v>
      </c>
      <c r="C256" s="168" t="s">
        <v>31</v>
      </c>
      <c r="D256" s="178">
        <v>113</v>
      </c>
      <c r="E256" s="176"/>
      <c r="F256" s="161">
        <v>1</v>
      </c>
      <c r="G256" s="162">
        <f t="shared" si="30"/>
        <v>0</v>
      </c>
      <c r="H256" s="162">
        <f>SUMIF('r'!$A$4:'r'!$A$529,$A256,'r'!$C$4:'r'!$C$529)</f>
        <v>0</v>
      </c>
      <c r="I256" s="162">
        <f>SUMIF('r'!$A$4:'r'!$A$529,A256,'r'!$D$4:'r'!$D$529)</f>
        <v>14</v>
      </c>
      <c r="J256" s="162">
        <f t="shared" si="31"/>
        <v>14</v>
      </c>
      <c r="L256" s="166">
        <f>IF(E256&lt;2,(VLOOKUP(A256,'r'!$A$4:'r'!$B$5080,2,FALSE)),"")</f>
        <v>43078</v>
      </c>
      <c r="M256" s="167" t="str">
        <f>VLOOKUP(A256,'r'!$A$4:'r'!$G$5080,7,FALSE)</f>
        <v>victoria</v>
      </c>
      <c r="N256" s="162">
        <f ca="1">SUMIF(w!$V$3:$V$113,$M256,w!W$3:W$113)</f>
        <v>13</v>
      </c>
      <c r="O256" s="162">
        <f ca="1">SUMIF(w!$V$3:$V$113,$M256,w!X$3:X$113)</f>
        <v>27</v>
      </c>
      <c r="P256" s="162">
        <f ca="1">SUMIF(w!$V$3:$V$113,$M256,w!Y$3:Y$113)</f>
        <v>14</v>
      </c>
      <c r="Q256" s="162">
        <f>SUMIF(w!$V$3:$V$113,$M256,w!Z$3:Z$113)</f>
        <v>0</v>
      </c>
      <c r="R256" s="177" t="str">
        <f>IF(E256=1,VLOOKUP(A256,rg!$A$4:'rg'!$E$960,2,FALSE),"")</f>
        <v/>
      </c>
      <c r="S256" s="162" t="str">
        <f>IF($R256&lt;&gt;"",( VLOOKUP($R256,g!$A$2:'g'!$E$989,2,FALSE))," ")</f>
        <v xml:space="preserve"> </v>
      </c>
      <c r="T256" s="162" t="str">
        <f>IF($R256&lt;&gt;"",( VLOOKUP($R256,g!$A$2:'g'!$E$989,3,FALSE))," ")</f>
        <v xml:space="preserve"> </v>
      </c>
      <c r="U256" s="168" t="str">
        <f>IF($R256&lt;&gt;"",( VLOOKUP($R256,g!$A$2:'g'!$E$989,4,FALSE))," ")</f>
        <v xml:space="preserve"> </v>
      </c>
      <c r="V256" s="162" t="str">
        <f>IF($R256&lt;&gt;"",( VLOOKUP($R256,g!$A$2:'g'!$E$989,5,FALSE))," ")</f>
        <v xml:space="preserve"> </v>
      </c>
      <c r="W256" s="10">
        <f t="shared" si="32"/>
        <v>0</v>
      </c>
      <c r="X256" s="10">
        <f t="shared" si="33"/>
        <v>0</v>
      </c>
      <c r="Y256" s="10">
        <f t="shared" si="34"/>
        <v>0</v>
      </c>
      <c r="Z256" s="167" t="str">
        <f t="shared" si="35"/>
        <v>GAL WS113</v>
      </c>
      <c r="AA256" s="167">
        <f>VLOOKUP(A256,'r'!$A$4:'r'!$S$5080,18,FALSE)</f>
        <v>0</v>
      </c>
    </row>
    <row r="257" spans="1:27" x14ac:dyDescent="0.2">
      <c r="A257" s="169" t="s">
        <v>589</v>
      </c>
      <c r="B257" s="169" t="s">
        <v>43</v>
      </c>
      <c r="C257" s="168" t="s">
        <v>31</v>
      </c>
      <c r="D257" s="178">
        <v>114</v>
      </c>
      <c r="E257" s="176"/>
      <c r="F257" s="161">
        <v>1</v>
      </c>
      <c r="G257" s="162">
        <f t="shared" si="30"/>
        <v>0</v>
      </c>
      <c r="H257" s="162">
        <f>SUMIF('r'!$A$4:'r'!$A$529,$A257,'r'!$C$4:'r'!$C$529)</f>
        <v>0</v>
      </c>
      <c r="I257" s="162">
        <f>SUMIF('r'!$A$4:'r'!$A$529,A257,'r'!$D$4:'r'!$D$529)</f>
        <v>14</v>
      </c>
      <c r="J257" s="162">
        <f t="shared" si="31"/>
        <v>14</v>
      </c>
      <c r="L257" s="166">
        <f>IF(E257&lt;2,(VLOOKUP(A257,'r'!$A$4:'r'!$B$5080,2,FALSE)),"")</f>
        <v>43078</v>
      </c>
      <c r="M257" s="167" t="str">
        <f>VLOOKUP(A257,'r'!$A$4:'r'!$G$5080,7,FALSE)</f>
        <v>victoria</v>
      </c>
      <c r="N257" s="162">
        <f ca="1">SUMIF(w!$V$3:$V$113,$M257,w!W$3:W$113)</f>
        <v>13</v>
      </c>
      <c r="O257" s="162">
        <f ca="1">SUMIF(w!$V$3:$V$113,$M257,w!X$3:X$113)</f>
        <v>27</v>
      </c>
      <c r="P257" s="162">
        <f ca="1">SUMIF(w!$V$3:$V$113,$M257,w!Y$3:Y$113)</f>
        <v>14</v>
      </c>
      <c r="Q257" s="162">
        <f>SUMIF(w!$V$3:$V$113,$M257,w!Z$3:Z$113)</f>
        <v>0</v>
      </c>
      <c r="R257" s="177" t="str">
        <f>IF(E257=1,VLOOKUP(A257,rg!$A$4:'rg'!$E$960,2,FALSE),"")</f>
        <v/>
      </c>
      <c r="S257" s="162" t="str">
        <f>IF($R257&lt;&gt;"",( VLOOKUP($R257,g!$A$2:'g'!$E$989,2,FALSE))," ")</f>
        <v xml:space="preserve"> </v>
      </c>
      <c r="T257" s="162" t="str">
        <f>IF($R257&lt;&gt;"",( VLOOKUP($R257,g!$A$2:'g'!$E$989,3,FALSE))," ")</f>
        <v xml:space="preserve"> </v>
      </c>
      <c r="U257" s="168" t="str">
        <f>IF($R257&lt;&gt;"",( VLOOKUP($R257,g!$A$2:'g'!$E$989,4,FALSE))," ")</f>
        <v xml:space="preserve"> </v>
      </c>
      <c r="V257" s="162" t="str">
        <f>IF($R257&lt;&gt;"",( VLOOKUP($R257,g!$A$2:'g'!$E$989,5,FALSE))," ")</f>
        <v xml:space="preserve"> </v>
      </c>
      <c r="W257" s="10">
        <f t="shared" si="32"/>
        <v>0</v>
      </c>
      <c r="X257" s="10">
        <f t="shared" si="33"/>
        <v>0</v>
      </c>
      <c r="Y257" s="10">
        <f t="shared" si="34"/>
        <v>0</v>
      </c>
      <c r="Z257" s="167" t="str">
        <f t="shared" si="35"/>
        <v>GAL WS114</v>
      </c>
      <c r="AA257" s="167">
        <f>VLOOKUP(A257,'r'!$A$4:'r'!$S$5080,18,FALSE)</f>
        <v>0</v>
      </c>
    </row>
    <row r="258" spans="1:27" x14ac:dyDescent="0.2">
      <c r="A258" s="169" t="s">
        <v>589</v>
      </c>
      <c r="B258" s="169" t="s">
        <v>43</v>
      </c>
      <c r="C258" s="168" t="s">
        <v>31</v>
      </c>
      <c r="D258" s="178">
        <v>115</v>
      </c>
      <c r="E258" s="176"/>
      <c r="F258" s="161">
        <v>1</v>
      </c>
      <c r="G258" s="162">
        <f t="shared" si="30"/>
        <v>0</v>
      </c>
      <c r="H258" s="162">
        <f>SUMIF('r'!$A$4:'r'!$A$529,$A258,'r'!$C$4:'r'!$C$529)</f>
        <v>0</v>
      </c>
      <c r="I258" s="162">
        <f>SUMIF('r'!$A$4:'r'!$A$529,A258,'r'!$D$4:'r'!$D$529)</f>
        <v>14</v>
      </c>
      <c r="J258" s="162">
        <f t="shared" si="31"/>
        <v>14</v>
      </c>
      <c r="L258" s="166">
        <f>IF(E258&lt;2,(VLOOKUP(A258,'r'!$A$4:'r'!$B$5080,2,FALSE)),"")</f>
        <v>43078</v>
      </c>
      <c r="M258" s="167" t="str">
        <f>VLOOKUP(A258,'r'!$A$4:'r'!$G$5080,7,FALSE)</f>
        <v>victoria</v>
      </c>
      <c r="N258" s="162">
        <f ca="1">SUMIF(w!$V$3:$V$113,$M258,w!W$3:W$113)</f>
        <v>13</v>
      </c>
      <c r="O258" s="162">
        <f ca="1">SUMIF(w!$V$3:$V$113,$M258,w!X$3:X$113)</f>
        <v>27</v>
      </c>
      <c r="P258" s="162">
        <f ca="1">SUMIF(w!$V$3:$V$113,$M258,w!Y$3:Y$113)</f>
        <v>14</v>
      </c>
      <c r="Q258" s="162">
        <f>SUMIF(w!$V$3:$V$113,$M258,w!Z$3:Z$113)</f>
        <v>0</v>
      </c>
      <c r="R258" s="177" t="str">
        <f>IF(E258=1,VLOOKUP(A258,rg!$A$4:'rg'!$E$960,2,FALSE),"")</f>
        <v/>
      </c>
      <c r="S258" s="162" t="str">
        <f>IF($R258&lt;&gt;"",( VLOOKUP($R258,g!$A$2:'g'!$E$989,2,FALSE))," ")</f>
        <v xml:space="preserve"> </v>
      </c>
      <c r="T258" s="162" t="str">
        <f>IF($R258&lt;&gt;"",( VLOOKUP($R258,g!$A$2:'g'!$E$989,3,FALSE))," ")</f>
        <v xml:space="preserve"> </v>
      </c>
      <c r="U258" s="168" t="str">
        <f>IF($R258&lt;&gt;"",( VLOOKUP($R258,g!$A$2:'g'!$E$989,4,FALSE))," ")</f>
        <v xml:space="preserve"> </v>
      </c>
      <c r="V258" s="162" t="str">
        <f>IF($R258&lt;&gt;"",( VLOOKUP($R258,g!$A$2:'g'!$E$989,5,FALSE))," ")</f>
        <v xml:space="preserve"> </v>
      </c>
      <c r="W258" s="10">
        <f t="shared" si="32"/>
        <v>0</v>
      </c>
      <c r="X258" s="10">
        <f t="shared" si="33"/>
        <v>0</v>
      </c>
      <c r="Y258" s="10">
        <f t="shared" si="34"/>
        <v>0</v>
      </c>
      <c r="Z258" s="167" t="str">
        <f t="shared" si="35"/>
        <v>GAL WS115</v>
      </c>
      <c r="AA258" s="167">
        <f>VLOOKUP(A258,'r'!$A$4:'r'!$S$5080,18,FALSE)</f>
        <v>0</v>
      </c>
    </row>
    <row r="259" spans="1:27" x14ac:dyDescent="0.2">
      <c r="A259" s="169" t="s">
        <v>589</v>
      </c>
      <c r="B259" s="169" t="s">
        <v>43</v>
      </c>
      <c r="C259" s="168" t="s">
        <v>31</v>
      </c>
      <c r="D259" s="178">
        <v>116</v>
      </c>
      <c r="E259" s="176"/>
      <c r="F259" s="161">
        <v>1</v>
      </c>
      <c r="G259" s="162">
        <f t="shared" si="30"/>
        <v>0</v>
      </c>
      <c r="H259" s="162">
        <f>SUMIF('r'!$A$4:'r'!$A$529,$A259,'r'!$C$4:'r'!$C$529)</f>
        <v>0</v>
      </c>
      <c r="I259" s="162">
        <f>SUMIF('r'!$A$4:'r'!$A$529,A259,'r'!$D$4:'r'!$D$529)</f>
        <v>14</v>
      </c>
      <c r="J259" s="162">
        <f t="shared" si="31"/>
        <v>14</v>
      </c>
      <c r="L259" s="166">
        <f>IF(E259&lt;2,(VLOOKUP(A259,'r'!$A$4:'r'!$B$5080,2,FALSE)),"")</f>
        <v>43078</v>
      </c>
      <c r="M259" s="167" t="str">
        <f>VLOOKUP(A259,'r'!$A$4:'r'!$G$5080,7,FALSE)</f>
        <v>victoria</v>
      </c>
      <c r="N259" s="162">
        <f ca="1">SUMIF(w!$V$3:$V$113,$M259,w!W$3:W$113)</f>
        <v>13</v>
      </c>
      <c r="O259" s="162">
        <f ca="1">SUMIF(w!$V$3:$V$113,$M259,w!X$3:X$113)</f>
        <v>27</v>
      </c>
      <c r="P259" s="162">
        <f ca="1">SUMIF(w!$V$3:$V$113,$M259,w!Y$3:Y$113)</f>
        <v>14</v>
      </c>
      <c r="Q259" s="162">
        <f>SUMIF(w!$V$3:$V$113,$M259,w!Z$3:Z$113)</f>
        <v>0</v>
      </c>
      <c r="R259" s="177" t="str">
        <f>IF(E259=1,VLOOKUP(A259,rg!$A$4:'rg'!$E$960,2,FALSE),"")</f>
        <v/>
      </c>
      <c r="S259" s="162" t="str">
        <f>IF($R259&lt;&gt;"",( VLOOKUP($R259,g!$A$2:'g'!$E$989,2,FALSE))," ")</f>
        <v xml:space="preserve"> </v>
      </c>
      <c r="T259" s="162" t="str">
        <f>IF($R259&lt;&gt;"",( VLOOKUP($R259,g!$A$2:'g'!$E$989,3,FALSE))," ")</f>
        <v xml:space="preserve"> </v>
      </c>
      <c r="U259" s="168" t="str">
        <f>IF($R259&lt;&gt;"",( VLOOKUP($R259,g!$A$2:'g'!$E$989,4,FALSE))," ")</f>
        <v xml:space="preserve"> </v>
      </c>
      <c r="V259" s="162" t="str">
        <f>IF($R259&lt;&gt;"",( VLOOKUP($R259,g!$A$2:'g'!$E$989,5,FALSE))," ")</f>
        <v xml:space="preserve"> </v>
      </c>
      <c r="W259" s="10">
        <f t="shared" si="32"/>
        <v>0</v>
      </c>
      <c r="X259" s="10">
        <f t="shared" si="33"/>
        <v>0</v>
      </c>
      <c r="Y259" s="10">
        <f t="shared" si="34"/>
        <v>0</v>
      </c>
      <c r="Z259" s="167" t="str">
        <f t="shared" si="35"/>
        <v>GAL WS116</v>
      </c>
      <c r="AA259" s="167">
        <f>VLOOKUP(A259,'r'!$A$4:'r'!$S$5080,18,FALSE)</f>
        <v>0</v>
      </c>
    </row>
    <row r="260" spans="1:27" x14ac:dyDescent="0.2">
      <c r="A260" s="169" t="s">
        <v>589</v>
      </c>
      <c r="B260" s="169" t="s">
        <v>43</v>
      </c>
      <c r="C260" s="168" t="s">
        <v>31</v>
      </c>
      <c r="D260" s="178">
        <v>117</v>
      </c>
      <c r="E260" s="176"/>
      <c r="F260" s="161">
        <v>1</v>
      </c>
      <c r="G260" s="162">
        <f t="shared" si="30"/>
        <v>0</v>
      </c>
      <c r="H260" s="162">
        <f>SUMIF('r'!$A$4:'r'!$A$529,$A260,'r'!$C$4:'r'!$C$529)</f>
        <v>0</v>
      </c>
      <c r="I260" s="162">
        <f>SUMIF('r'!$A$4:'r'!$A$529,A260,'r'!$D$4:'r'!$D$529)</f>
        <v>14</v>
      </c>
      <c r="J260" s="162">
        <f t="shared" si="31"/>
        <v>14</v>
      </c>
      <c r="L260" s="166">
        <f>IF(E260&lt;2,(VLOOKUP(A260,'r'!$A$4:'r'!$B$5080,2,FALSE)),"")</f>
        <v>43078</v>
      </c>
      <c r="M260" s="167" t="str">
        <f>VLOOKUP(A260,'r'!$A$4:'r'!$G$5080,7,FALSE)</f>
        <v>victoria</v>
      </c>
      <c r="N260" s="162">
        <f ca="1">SUMIF(w!$V$3:$V$113,$M260,w!W$3:W$113)</f>
        <v>13</v>
      </c>
      <c r="O260" s="162">
        <f ca="1">SUMIF(w!$V$3:$V$113,$M260,w!X$3:X$113)</f>
        <v>27</v>
      </c>
      <c r="P260" s="162">
        <f ca="1">SUMIF(w!$V$3:$V$113,$M260,w!Y$3:Y$113)</f>
        <v>14</v>
      </c>
      <c r="Q260" s="162">
        <f>SUMIF(w!$V$3:$V$113,$M260,w!Z$3:Z$113)</f>
        <v>0</v>
      </c>
      <c r="R260" s="177" t="str">
        <f>IF(E260=1,VLOOKUP(A260,rg!$A$4:'rg'!$E$960,2,FALSE),"")</f>
        <v/>
      </c>
      <c r="S260" s="162" t="str">
        <f>IF($R260&lt;&gt;"",( VLOOKUP($R260,g!$A$2:'g'!$E$989,2,FALSE))," ")</f>
        <v xml:space="preserve"> </v>
      </c>
      <c r="T260" s="162" t="str">
        <f>IF($R260&lt;&gt;"",( VLOOKUP($R260,g!$A$2:'g'!$E$989,3,FALSE))," ")</f>
        <v xml:space="preserve"> </v>
      </c>
      <c r="U260" s="168" t="str">
        <f>IF($R260&lt;&gt;"",( VLOOKUP($R260,g!$A$2:'g'!$E$989,4,FALSE))," ")</f>
        <v xml:space="preserve"> </v>
      </c>
      <c r="V260" s="162" t="str">
        <f>IF($R260&lt;&gt;"",( VLOOKUP($R260,g!$A$2:'g'!$E$989,5,FALSE))," ")</f>
        <v xml:space="preserve"> </v>
      </c>
      <c r="W260" s="10">
        <f t="shared" si="32"/>
        <v>0</v>
      </c>
      <c r="X260" s="10">
        <f t="shared" si="33"/>
        <v>0</v>
      </c>
      <c r="Y260" s="10">
        <f t="shared" si="34"/>
        <v>0</v>
      </c>
      <c r="Z260" s="167" t="str">
        <f t="shared" si="35"/>
        <v>GAL WS117</v>
      </c>
      <c r="AA260" s="167">
        <f>VLOOKUP(A260,'r'!$A$4:'r'!$S$5080,18,FALSE)</f>
        <v>0</v>
      </c>
    </row>
    <row r="261" spans="1:27" x14ac:dyDescent="0.2">
      <c r="A261" s="169">
        <v>434</v>
      </c>
      <c r="B261" s="169" t="s">
        <v>43</v>
      </c>
      <c r="C261" s="168"/>
      <c r="D261" s="169">
        <v>189</v>
      </c>
      <c r="E261" s="176">
        <v>1</v>
      </c>
      <c r="F261" s="161">
        <v>1</v>
      </c>
      <c r="G261" s="162">
        <f t="shared" si="30"/>
        <v>0</v>
      </c>
      <c r="H261" s="162">
        <f>SUMIF('r'!$A$4:'r'!$A$529,$A261,'r'!$C$4:'r'!$C$529)</f>
        <v>3</v>
      </c>
      <c r="I261" s="162">
        <f>SUMIF('r'!$A$4:'r'!$A$529,A261,'r'!$D$4:'r'!$D$529)</f>
        <v>3</v>
      </c>
      <c r="J261" s="162">
        <f t="shared" si="31"/>
        <v>0</v>
      </c>
      <c r="L261" s="166">
        <f>IF(E261&lt;2,(VLOOKUP(A261,'r'!$A$4:'r'!$B$5080,2,FALSE)),"")</f>
        <v>0</v>
      </c>
      <c r="M261" s="167" t="str">
        <f>VLOOKUP(A261,'r'!$A$4:'r'!$G$5080,7,FALSE)</f>
        <v>coulsdon</v>
      </c>
      <c r="N261" s="162">
        <f ca="1">SUMIF(w!$V$3:$V$113,$M261,w!W$3:W$113)</f>
        <v>4</v>
      </c>
      <c r="O261" s="162">
        <f ca="1">SUMIF(w!$V$3:$V$113,$M261,w!X$3:X$113)</f>
        <v>4</v>
      </c>
      <c r="P261" s="162">
        <f ca="1">SUMIF(w!$V$3:$V$113,$M261,w!Y$3:Y$113)</f>
        <v>0</v>
      </c>
      <c r="Q261" s="162">
        <f>SUMIF(w!$V$3:$V$113,$M261,w!Z$3:Z$113)</f>
        <v>4</v>
      </c>
      <c r="R261" s="177" t="str">
        <f>IF(E261=1,VLOOKUP(A261,rg!$A$4:'rg'!$E$960,2,FALSE),"")</f>
        <v>C</v>
      </c>
      <c r="S261" s="162" t="str">
        <f>IF($R261&lt;&gt;"",( VLOOKUP($R261,g!$A$2:'g'!$E$989,2,FALSE))," ")</f>
        <v>Croydon</v>
      </c>
      <c r="T261" s="162">
        <f>IF($R261&lt;&gt;"",( VLOOKUP($R261,g!$A$2:'g'!$E$989,3,FALSE))," ")</f>
        <v>5</v>
      </c>
      <c r="U261" s="168" t="str">
        <f>IF($R261&lt;&gt;"",( VLOOKUP($R261,g!$A$2:'g'!$E$989,4,FALSE))," ")</f>
        <v>GAL</v>
      </c>
      <c r="V261" s="162" t="str">
        <f>IF($R261&lt;&gt;"",( VLOOKUP($R261,g!$A$2:'g'!$E$989,5,FALSE))," ")</f>
        <v>GO-AHEAD</v>
      </c>
      <c r="W261" s="10">
        <f t="shared" si="32"/>
        <v>0</v>
      </c>
      <c r="X261" s="10">
        <f t="shared" si="33"/>
        <v>0</v>
      </c>
      <c r="Y261" s="10">
        <f t="shared" si="34"/>
        <v>0</v>
      </c>
      <c r="Z261" s="167" t="str">
        <f t="shared" si="35"/>
        <v>GAL 189</v>
      </c>
      <c r="AA261" s="167">
        <f>VLOOKUP(A261,'r'!$A$4:'r'!$S$5080,18,FALSE)</f>
        <v>0</v>
      </c>
    </row>
    <row r="262" spans="1:27" x14ac:dyDescent="0.2">
      <c r="A262" s="169">
        <v>434</v>
      </c>
      <c r="B262" s="169" t="s">
        <v>43</v>
      </c>
      <c r="C262" s="168"/>
      <c r="D262" s="169">
        <v>190</v>
      </c>
      <c r="E262" s="176">
        <v>1</v>
      </c>
      <c r="F262" s="161">
        <v>1</v>
      </c>
      <c r="G262" s="162">
        <f t="shared" si="30"/>
        <v>0</v>
      </c>
      <c r="H262" s="162">
        <f>SUMIF('r'!$A$4:'r'!$A$529,$A262,'r'!$C$4:'r'!$C$529)</f>
        <v>3</v>
      </c>
      <c r="I262" s="162">
        <f>SUMIF('r'!$A$4:'r'!$A$529,A262,'r'!$D$4:'r'!$D$529)</f>
        <v>3</v>
      </c>
      <c r="J262" s="162">
        <f t="shared" si="31"/>
        <v>0</v>
      </c>
      <c r="L262" s="166">
        <f>IF(E262&lt;2,(VLOOKUP(A262,'r'!$A$4:'r'!$B$5080,2,FALSE)),"")</f>
        <v>0</v>
      </c>
      <c r="M262" s="167" t="str">
        <f>VLOOKUP(A262,'r'!$A$4:'r'!$G$5080,7,FALSE)</f>
        <v>coulsdon</v>
      </c>
      <c r="N262" s="162">
        <f ca="1">SUMIF(w!$V$3:$V$113,$M262,w!W$3:W$113)</f>
        <v>4</v>
      </c>
      <c r="O262" s="162">
        <f ca="1">SUMIF(w!$V$3:$V$113,$M262,w!X$3:X$113)</f>
        <v>4</v>
      </c>
      <c r="P262" s="162">
        <f ca="1">SUMIF(w!$V$3:$V$113,$M262,w!Y$3:Y$113)</f>
        <v>0</v>
      </c>
      <c r="Q262" s="162">
        <f>SUMIF(w!$V$3:$V$113,$M262,w!Z$3:Z$113)</f>
        <v>4</v>
      </c>
      <c r="R262" s="177" t="str">
        <f>IF(E262=1,VLOOKUP(A262,rg!$A$4:'rg'!$E$960,2,FALSE),"")</f>
        <v>C</v>
      </c>
      <c r="S262" s="162" t="str">
        <f>IF($R262&lt;&gt;"",( VLOOKUP($R262,g!$A$2:'g'!$E$989,2,FALSE))," ")</f>
        <v>Croydon</v>
      </c>
      <c r="T262" s="162">
        <f>IF($R262&lt;&gt;"",( VLOOKUP($R262,g!$A$2:'g'!$E$989,3,FALSE))," ")</f>
        <v>5</v>
      </c>
      <c r="U262" s="168" t="str">
        <f>IF($R262&lt;&gt;"",( VLOOKUP($R262,g!$A$2:'g'!$E$989,4,FALSE))," ")</f>
        <v>GAL</v>
      </c>
      <c r="V262" s="162" t="str">
        <f>IF($R262&lt;&gt;"",( VLOOKUP($R262,g!$A$2:'g'!$E$989,5,FALSE))," ")</f>
        <v>GO-AHEAD</v>
      </c>
      <c r="W262" s="10">
        <f t="shared" si="32"/>
        <v>0</v>
      </c>
      <c r="X262" s="10">
        <f t="shared" si="33"/>
        <v>0</v>
      </c>
      <c r="Y262" s="10">
        <f t="shared" si="34"/>
        <v>0</v>
      </c>
      <c r="Z262" s="167" t="str">
        <f t="shared" si="35"/>
        <v>GAL 190</v>
      </c>
      <c r="AA262" s="167">
        <f>VLOOKUP(A262,'r'!$A$4:'r'!$S$5080,18,FALSE)</f>
        <v>0</v>
      </c>
    </row>
    <row r="263" spans="1:27" x14ac:dyDescent="0.2">
      <c r="A263" s="169">
        <v>434</v>
      </c>
      <c r="B263" s="169" t="s">
        <v>43</v>
      </c>
      <c r="C263" s="168"/>
      <c r="D263" s="169">
        <v>191</v>
      </c>
      <c r="E263" s="176">
        <v>1</v>
      </c>
      <c r="F263" s="161">
        <v>1</v>
      </c>
      <c r="G263" s="162">
        <f t="shared" si="30"/>
        <v>0</v>
      </c>
      <c r="H263" s="162">
        <f>SUMIF('r'!$A$4:'r'!$A$529,$A263,'r'!$C$4:'r'!$C$529)</f>
        <v>3</v>
      </c>
      <c r="I263" s="162">
        <f>SUMIF('r'!$A$4:'r'!$A$529,A263,'r'!$D$4:'r'!$D$529)</f>
        <v>3</v>
      </c>
      <c r="J263" s="162">
        <f t="shared" si="31"/>
        <v>0</v>
      </c>
      <c r="L263" s="166">
        <f>IF(E263&lt;2,(VLOOKUP(A263,'r'!$A$4:'r'!$B$5080,2,FALSE)),"")</f>
        <v>0</v>
      </c>
      <c r="M263" s="167" t="str">
        <f>VLOOKUP(A263,'r'!$A$4:'r'!$G$5080,7,FALSE)</f>
        <v>coulsdon</v>
      </c>
      <c r="N263" s="162">
        <f ca="1">SUMIF(w!$V$3:$V$113,$M263,w!W$3:W$113)</f>
        <v>4</v>
      </c>
      <c r="O263" s="162">
        <f ca="1">SUMIF(w!$V$3:$V$113,$M263,w!X$3:X$113)</f>
        <v>4</v>
      </c>
      <c r="P263" s="162">
        <f ca="1">SUMIF(w!$V$3:$V$113,$M263,w!Y$3:Y$113)</f>
        <v>0</v>
      </c>
      <c r="Q263" s="162">
        <f>SUMIF(w!$V$3:$V$113,$M263,w!Z$3:Z$113)</f>
        <v>4</v>
      </c>
      <c r="R263" s="177" t="str">
        <f>IF(E263=1,VLOOKUP(A263,rg!$A$4:'rg'!$E$960,2,FALSE),"")</f>
        <v>C</v>
      </c>
      <c r="S263" s="162" t="str">
        <f>IF($R263&lt;&gt;"",( VLOOKUP($R263,g!$A$2:'g'!$E$989,2,FALSE))," ")</f>
        <v>Croydon</v>
      </c>
      <c r="T263" s="162">
        <f>IF($R263&lt;&gt;"",( VLOOKUP($R263,g!$A$2:'g'!$E$989,3,FALSE))," ")</f>
        <v>5</v>
      </c>
      <c r="U263" s="168" t="str">
        <f>IF($R263&lt;&gt;"",( VLOOKUP($R263,g!$A$2:'g'!$E$989,4,FALSE))," ")</f>
        <v>GAL</v>
      </c>
      <c r="V263" s="162" t="str">
        <f>IF($R263&lt;&gt;"",( VLOOKUP($R263,g!$A$2:'g'!$E$989,5,FALSE))," ")</f>
        <v>GO-AHEAD</v>
      </c>
      <c r="W263" s="10">
        <f t="shared" si="32"/>
        <v>0</v>
      </c>
      <c r="X263" s="10">
        <f t="shared" si="33"/>
        <v>0</v>
      </c>
      <c r="Y263" s="10">
        <f t="shared" si="34"/>
        <v>0</v>
      </c>
      <c r="Z263" s="167" t="str">
        <f t="shared" si="35"/>
        <v>GAL 191</v>
      </c>
      <c r="AA263" s="167">
        <f>VLOOKUP(A263,'r'!$A$4:'r'!$S$5080,18,FALSE)</f>
        <v>0</v>
      </c>
    </row>
    <row r="264" spans="1:27" x14ac:dyDescent="0.2">
      <c r="A264" s="169" t="s">
        <v>740</v>
      </c>
      <c r="B264" s="169" t="s">
        <v>43</v>
      </c>
      <c r="C264" s="179"/>
      <c r="D264" s="194" t="s">
        <v>161</v>
      </c>
      <c r="E264" s="176"/>
      <c r="F264" s="161">
        <v>23</v>
      </c>
      <c r="G264" s="162">
        <f t="shared" si="30"/>
        <v>0</v>
      </c>
      <c r="H264" s="162">
        <f>SUMIF('r'!$A$4:'r'!$A$529,$A264,'r'!$C$4:'r'!$C$529)</f>
        <v>0</v>
      </c>
      <c r="I264" s="162">
        <f>SUMIF('r'!$A$4:'r'!$A$529,A264,'r'!$D$4:'r'!$D$529)</f>
        <v>23</v>
      </c>
      <c r="J264" s="162">
        <f t="shared" si="31"/>
        <v>23</v>
      </c>
      <c r="L264" s="166">
        <f>IF(E264&lt;2,(VLOOKUP(A264,'r'!$A$4:'r'!$B$5080,2,FALSE)),"")</f>
        <v>43218</v>
      </c>
      <c r="M264" s="167" t="str">
        <f>VLOOKUP(A264,'r'!$A$4:'r'!$G$5080,7,FALSE)</f>
        <v>next year</v>
      </c>
      <c r="N264" s="162">
        <f ca="1">SUMIF(w!$V$3:$V$113,$M264,w!W$3:W$113)</f>
        <v>0</v>
      </c>
      <c r="O264" s="162">
        <f ca="1">SUMIF(w!$V$3:$V$113,$M264,w!X$3:X$113)</f>
        <v>506</v>
      </c>
      <c r="P264" s="162">
        <f ca="1">SUMIF(w!$V$3:$V$113,$M264,w!Y$3:Y$113)</f>
        <v>506</v>
      </c>
      <c r="Q264" s="162">
        <f>SUMIF(w!$V$3:$V$113,$M264,w!Z$3:Z$113)</f>
        <v>0</v>
      </c>
      <c r="R264" s="177" t="str">
        <f>IF(E264=1,VLOOKUP(A264,rg!$A$4:'rg'!$E$960,2,FALSE),"")</f>
        <v/>
      </c>
      <c r="S264" s="162" t="str">
        <f>IF($R264&lt;&gt;"",( VLOOKUP($R264,g!$A$2:'g'!$E$989,2,FALSE))," ")</f>
        <v xml:space="preserve"> </v>
      </c>
      <c r="T264" s="162" t="str">
        <f>IF($R264&lt;&gt;"",( VLOOKUP($R264,g!$A$2:'g'!$E$989,3,FALSE))," ")</f>
        <v xml:space="preserve"> </v>
      </c>
      <c r="U264" s="168" t="str">
        <f>IF($R264&lt;&gt;"",( VLOOKUP($R264,g!$A$2:'g'!$E$989,4,FALSE))," ")</f>
        <v xml:space="preserve"> </v>
      </c>
      <c r="V264" s="162" t="str">
        <f>IF($R264&lt;&gt;"",( VLOOKUP($R264,g!$A$2:'g'!$E$989,5,FALSE))," ")</f>
        <v xml:space="preserve"> </v>
      </c>
      <c r="W264" s="10">
        <f t="shared" si="32"/>
        <v>0</v>
      </c>
      <c r="X264" s="10">
        <f t="shared" si="33"/>
        <v>0</v>
      </c>
      <c r="Y264" s="10">
        <f t="shared" si="34"/>
        <v>0</v>
      </c>
      <c r="Z264" s="167" t="str">
        <f t="shared" si="35"/>
        <v>GAL EH</v>
      </c>
      <c r="AA264" s="167">
        <f>VLOOKUP(A264,'r'!$A$4:'r'!$S$5080,18,FALSE)</f>
        <v>0</v>
      </c>
    </row>
    <row r="265" spans="1:27" x14ac:dyDescent="0.2">
      <c r="A265" s="169" t="s">
        <v>689</v>
      </c>
      <c r="B265" s="169" t="s">
        <v>43</v>
      </c>
      <c r="C265" s="179"/>
      <c r="D265" s="194" t="s">
        <v>161</v>
      </c>
      <c r="E265" s="176"/>
      <c r="F265" s="161">
        <v>20</v>
      </c>
      <c r="G265" s="162">
        <f t="shared" si="30"/>
        <v>0</v>
      </c>
      <c r="H265" s="162">
        <f>SUMIF('r'!$A$4:'r'!$A$529,$A265,'r'!$C$4:'r'!$C$529)</f>
        <v>0</v>
      </c>
      <c r="I265" s="162">
        <f>SUMIF('r'!$A$4:'r'!$A$529,A265,'r'!$D$4:'r'!$D$529)</f>
        <v>20</v>
      </c>
      <c r="J265" s="162">
        <f t="shared" si="31"/>
        <v>20</v>
      </c>
      <c r="L265" s="166">
        <f>IF(E265&lt;2,(VLOOKUP(A265,'r'!$A$4:'r'!$B$5080,2,FALSE)),"")</f>
        <v>43176</v>
      </c>
      <c r="M265" s="167" t="str">
        <f>VLOOKUP(A265,'r'!$A$4:'r'!$G$5080,7,FALSE)</f>
        <v>next year</v>
      </c>
      <c r="N265" s="162">
        <f ca="1">SUMIF(w!$V$3:$V$113,$M265,w!W$3:W$113)</f>
        <v>0</v>
      </c>
      <c r="O265" s="162">
        <f ca="1">SUMIF(w!$V$3:$V$113,$M265,w!X$3:X$113)</f>
        <v>506</v>
      </c>
      <c r="P265" s="162">
        <f ca="1">SUMIF(w!$V$3:$V$113,$M265,w!Y$3:Y$113)</f>
        <v>506</v>
      </c>
      <c r="Q265" s="162">
        <f>SUMIF(w!$V$3:$V$113,$M265,w!Z$3:Z$113)</f>
        <v>0</v>
      </c>
      <c r="R265" s="177" t="str">
        <f>IF(E265=1,VLOOKUP(A265,rg!$A$4:'rg'!$E$960,2,FALSE),"")</f>
        <v/>
      </c>
      <c r="S265" s="162" t="str">
        <f>IF($R265&lt;&gt;"",( VLOOKUP($R265,g!$A$2:'g'!$E$989,2,FALSE))," ")</f>
        <v xml:space="preserve"> </v>
      </c>
      <c r="T265" s="162" t="str">
        <f>IF($R265&lt;&gt;"",( VLOOKUP($R265,g!$A$2:'g'!$E$989,3,FALSE))," ")</f>
        <v xml:space="preserve"> </v>
      </c>
      <c r="U265" s="168" t="str">
        <f>IF($R265&lt;&gt;"",( VLOOKUP($R265,g!$A$2:'g'!$E$989,4,FALSE))," ")</f>
        <v xml:space="preserve"> </v>
      </c>
      <c r="V265" s="162" t="str">
        <f>IF($R265&lt;&gt;"",( VLOOKUP($R265,g!$A$2:'g'!$E$989,5,FALSE))," ")</f>
        <v xml:space="preserve"> </v>
      </c>
      <c r="W265" s="10">
        <f t="shared" si="32"/>
        <v>0</v>
      </c>
      <c r="X265" s="10">
        <f t="shared" si="33"/>
        <v>0</v>
      </c>
      <c r="Y265" s="10">
        <f t="shared" si="34"/>
        <v>0</v>
      </c>
      <c r="Z265" s="167" t="str">
        <f t="shared" si="35"/>
        <v>GAL EH</v>
      </c>
      <c r="AA265" s="167">
        <f>VLOOKUP(A265,'r'!$A$4:'r'!$S$5080,18,FALSE)</f>
        <v>0</v>
      </c>
    </row>
    <row r="266" spans="1:27" x14ac:dyDescent="0.2">
      <c r="A266" s="169" t="s">
        <v>690</v>
      </c>
      <c r="B266" s="169" t="s">
        <v>43</v>
      </c>
      <c r="C266" s="179"/>
      <c r="D266" s="194" t="s">
        <v>161</v>
      </c>
      <c r="E266" s="176"/>
      <c r="F266" s="161">
        <v>24</v>
      </c>
      <c r="G266" s="162">
        <f t="shared" si="30"/>
        <v>0</v>
      </c>
      <c r="H266" s="162">
        <f>SUMIF('r'!$A$4:'r'!$A$529,$A266,'r'!$C$4:'r'!$C$529)</f>
        <v>0</v>
      </c>
      <c r="I266" s="162">
        <f>SUMIF('r'!$A$4:'r'!$A$529,A266,'r'!$D$4:'r'!$D$529)</f>
        <v>24</v>
      </c>
      <c r="J266" s="162">
        <f t="shared" si="31"/>
        <v>24</v>
      </c>
      <c r="L266" s="166">
        <f>IF(E266&lt;2,(VLOOKUP(A266,'r'!$A$4:'r'!$B$5080,2,FALSE)),"")</f>
        <v>43134</v>
      </c>
      <c r="M266" s="167" t="str">
        <f>VLOOKUP(A266,'r'!$A$4:'r'!$G$5080,7,FALSE)</f>
        <v>next year</v>
      </c>
      <c r="N266" s="162">
        <f ca="1">SUMIF(w!$V$3:$V$113,$M266,w!W$3:W$113)</f>
        <v>0</v>
      </c>
      <c r="O266" s="162">
        <f ca="1">SUMIF(w!$V$3:$V$113,$M266,w!X$3:X$113)</f>
        <v>506</v>
      </c>
      <c r="P266" s="162">
        <f ca="1">SUMIF(w!$V$3:$V$113,$M266,w!Y$3:Y$113)</f>
        <v>506</v>
      </c>
      <c r="Q266" s="162">
        <f>SUMIF(w!$V$3:$V$113,$M266,w!Z$3:Z$113)</f>
        <v>0</v>
      </c>
      <c r="R266" s="177" t="str">
        <f>IF(E266=1,VLOOKUP(A266,rg!$A$4:'rg'!$E$960,2,FALSE),"")</f>
        <v/>
      </c>
      <c r="S266" s="162" t="str">
        <f>IF($R266&lt;&gt;"",( VLOOKUP($R266,g!$A$2:'g'!$E$989,2,FALSE))," ")</f>
        <v xml:space="preserve"> </v>
      </c>
      <c r="T266" s="162" t="str">
        <f>IF($R266&lt;&gt;"",( VLOOKUP($R266,g!$A$2:'g'!$E$989,3,FALSE))," ")</f>
        <v xml:space="preserve"> </v>
      </c>
      <c r="U266" s="168" t="str">
        <f>IF($R266&lt;&gt;"",( VLOOKUP($R266,g!$A$2:'g'!$E$989,4,FALSE))," ")</f>
        <v xml:space="preserve"> </v>
      </c>
      <c r="V266" s="162" t="str">
        <f>IF($R266&lt;&gt;"",( VLOOKUP($R266,g!$A$2:'g'!$E$989,5,FALSE))," ")</f>
        <v xml:space="preserve"> </v>
      </c>
      <c r="W266" s="10">
        <f t="shared" si="32"/>
        <v>0</v>
      </c>
      <c r="X266" s="10">
        <f t="shared" si="33"/>
        <v>0</v>
      </c>
      <c r="Y266" s="10">
        <f t="shared" si="34"/>
        <v>0</v>
      </c>
      <c r="Z266" s="167" t="str">
        <f t="shared" si="35"/>
        <v>GAL EH</v>
      </c>
      <c r="AA266" s="167">
        <f>VLOOKUP(A266,'r'!$A$4:'r'!$S$5080,18,FALSE)</f>
        <v>0</v>
      </c>
    </row>
    <row r="267" spans="1:27" x14ac:dyDescent="0.2">
      <c r="A267" s="169" t="s">
        <v>688</v>
      </c>
      <c r="B267" s="169" t="s">
        <v>43</v>
      </c>
      <c r="C267" s="179"/>
      <c r="D267" s="194" t="s">
        <v>161</v>
      </c>
      <c r="E267" s="176"/>
      <c r="F267" s="161">
        <v>37</v>
      </c>
      <c r="G267" s="162">
        <f t="shared" si="30"/>
        <v>0</v>
      </c>
      <c r="H267" s="162">
        <f>SUMIF('r'!$A$4:'r'!$A$529,$A267,'r'!$C$4:'r'!$C$529)</f>
        <v>0</v>
      </c>
      <c r="I267" s="162">
        <f>SUMIF('r'!$A$4:'r'!$A$529,A267,'r'!$D$4:'r'!$D$529)</f>
        <v>37</v>
      </c>
      <c r="J267" s="162">
        <f t="shared" si="31"/>
        <v>37</v>
      </c>
      <c r="L267" s="166">
        <f>IF(E267&lt;2,(VLOOKUP(A267,'r'!$A$4:'r'!$B$5080,2,FALSE)),"")</f>
        <v>43141</v>
      </c>
      <c r="M267" s="167" t="str">
        <f>VLOOKUP(A267,'r'!$A$4:'r'!$G$5080,7,FALSE)</f>
        <v>next year</v>
      </c>
      <c r="N267" s="162">
        <f ca="1">SUMIF(w!$V$3:$V$113,$M267,w!W$3:W$113)</f>
        <v>0</v>
      </c>
      <c r="O267" s="162">
        <f ca="1">SUMIF(w!$V$3:$V$113,$M267,w!X$3:X$113)</f>
        <v>506</v>
      </c>
      <c r="P267" s="162">
        <f ca="1">SUMIF(w!$V$3:$V$113,$M267,w!Y$3:Y$113)</f>
        <v>506</v>
      </c>
      <c r="Q267" s="162">
        <f>SUMIF(w!$V$3:$V$113,$M267,w!Z$3:Z$113)</f>
        <v>0</v>
      </c>
      <c r="R267" s="177" t="str">
        <f>IF(E267=1,VLOOKUP(A267,rg!$A$4:'rg'!$E$960,2,FALSE),"")</f>
        <v/>
      </c>
      <c r="S267" s="162" t="str">
        <f>IF($R267&lt;&gt;"",( VLOOKUP($R267,g!$A$2:'g'!$E$989,2,FALSE))," ")</f>
        <v xml:space="preserve"> </v>
      </c>
      <c r="T267" s="162" t="str">
        <f>IF($R267&lt;&gt;"",( VLOOKUP($R267,g!$A$2:'g'!$E$989,3,FALSE))," ")</f>
        <v xml:space="preserve"> </v>
      </c>
      <c r="U267" s="168" t="str">
        <f>IF($R267&lt;&gt;"",( VLOOKUP($R267,g!$A$2:'g'!$E$989,4,FALSE))," ")</f>
        <v xml:space="preserve"> </v>
      </c>
      <c r="V267" s="162" t="str">
        <f>IF($R267&lt;&gt;"",( VLOOKUP($R267,g!$A$2:'g'!$E$989,5,FALSE))," ")</f>
        <v xml:space="preserve"> </v>
      </c>
      <c r="W267" s="10">
        <f t="shared" si="32"/>
        <v>0</v>
      </c>
      <c r="X267" s="10">
        <f t="shared" si="33"/>
        <v>0</v>
      </c>
      <c r="Y267" s="10">
        <f t="shared" si="34"/>
        <v>0</v>
      </c>
      <c r="Z267" s="167" t="str">
        <f t="shared" si="35"/>
        <v>GAL EH</v>
      </c>
      <c r="AA267" s="167">
        <f>VLOOKUP(A267,'r'!$A$4:'r'!$S$5080,18,FALSE)</f>
        <v>0</v>
      </c>
    </row>
    <row r="268" spans="1:27" x14ac:dyDescent="0.2">
      <c r="A268" s="169" t="s">
        <v>738</v>
      </c>
      <c r="B268" s="169" t="s">
        <v>43</v>
      </c>
      <c r="C268" s="179"/>
      <c r="D268" s="194" t="s">
        <v>674</v>
      </c>
      <c r="E268" s="176"/>
      <c r="F268" s="161">
        <v>22</v>
      </c>
      <c r="G268" s="162">
        <f t="shared" si="30"/>
        <v>0</v>
      </c>
      <c r="H268" s="162">
        <f>SUMIF('r'!$A$4:'r'!$A$529,$A268,'r'!$C$4:'r'!$C$529)</f>
        <v>0</v>
      </c>
      <c r="I268" s="162">
        <f>SUMIF('r'!$A$4:'r'!$A$529,A268,'r'!$D$4:'r'!$D$529)</f>
        <v>22</v>
      </c>
      <c r="J268" s="162">
        <f t="shared" si="31"/>
        <v>22</v>
      </c>
      <c r="L268" s="166">
        <f>IF(E268&lt;2,(VLOOKUP(A268,'r'!$A$4:'r'!$B$5080,2,FALSE)),"")</f>
        <v>43253</v>
      </c>
      <c r="M268" s="167" t="str">
        <f>VLOOKUP(A268,'r'!$A$4:'r'!$G$5080,7,FALSE)</f>
        <v>next year</v>
      </c>
      <c r="N268" s="162">
        <f ca="1">SUMIF(w!$V$3:$V$113,$M268,w!W$3:W$113)</f>
        <v>0</v>
      </c>
      <c r="O268" s="162">
        <f ca="1">SUMIF(w!$V$3:$V$113,$M268,w!X$3:X$113)</f>
        <v>506</v>
      </c>
      <c r="P268" s="162">
        <f ca="1">SUMIF(w!$V$3:$V$113,$M268,w!Y$3:Y$113)</f>
        <v>506</v>
      </c>
      <c r="Q268" s="162">
        <f>SUMIF(w!$V$3:$V$113,$M268,w!Z$3:Z$113)</f>
        <v>0</v>
      </c>
      <c r="R268" s="177" t="str">
        <f>IF(E268=1,VLOOKUP(A268,rg!$A$4:'rg'!$E$960,2,FALSE),"")</f>
        <v/>
      </c>
      <c r="S268" s="162" t="str">
        <f>IF($R268&lt;&gt;"",( VLOOKUP($R268,g!$A$2:'g'!$E$989,2,FALSE))," ")</f>
        <v xml:space="preserve"> </v>
      </c>
      <c r="T268" s="162" t="str">
        <f>IF($R268&lt;&gt;"",( VLOOKUP($R268,g!$A$2:'g'!$E$989,3,FALSE))," ")</f>
        <v xml:space="preserve"> </v>
      </c>
      <c r="U268" s="168" t="str">
        <f>IF($R268&lt;&gt;"",( VLOOKUP($R268,g!$A$2:'g'!$E$989,4,FALSE))," ")</f>
        <v xml:space="preserve"> </v>
      </c>
      <c r="V268" s="162" t="str">
        <f>IF($R268&lt;&gt;"",( VLOOKUP($R268,g!$A$2:'g'!$E$989,5,FALSE))," ")</f>
        <v xml:space="preserve"> </v>
      </c>
      <c r="W268" s="10">
        <f t="shared" si="32"/>
        <v>0</v>
      </c>
      <c r="X268" s="10">
        <f t="shared" si="33"/>
        <v>0</v>
      </c>
      <c r="Y268" s="10">
        <f t="shared" si="34"/>
        <v>0</v>
      </c>
      <c r="Z268" s="167" t="str">
        <f t="shared" si="35"/>
        <v>GAL WHV</v>
      </c>
      <c r="AA268" s="167">
        <f>VLOOKUP(A268,'r'!$A$4:'r'!$S$5080,18,FALSE)</f>
        <v>0</v>
      </c>
    </row>
    <row r="269" spans="1:27" x14ac:dyDescent="0.2">
      <c r="A269" s="169" t="s">
        <v>571</v>
      </c>
      <c r="B269" s="169" t="s">
        <v>43</v>
      </c>
      <c r="C269" s="179"/>
      <c r="D269" s="194" t="s">
        <v>161</v>
      </c>
      <c r="E269" s="176"/>
      <c r="F269" s="161">
        <v>18</v>
      </c>
      <c r="G269" s="162">
        <f t="shared" si="30"/>
        <v>0</v>
      </c>
      <c r="H269" s="162">
        <f>SUMIF('r'!$A$4:'r'!$A$529,$A269,'r'!$C$4:'r'!$C$529)</f>
        <v>0</v>
      </c>
      <c r="I269" s="162">
        <f>SUMIF('r'!$A$4:'r'!$A$529,A269,'r'!$D$4:'r'!$D$529)</f>
        <v>18</v>
      </c>
      <c r="J269" s="162">
        <f t="shared" si="31"/>
        <v>18</v>
      </c>
      <c r="L269" s="166">
        <f>IF(E269&lt;2,(VLOOKUP(A269,'r'!$A$4:'r'!$B$5080,2,FALSE)),"")</f>
        <v>43253</v>
      </c>
      <c r="M269" s="167" t="str">
        <f>VLOOKUP(A269,'r'!$A$4:'r'!$G$5080,7,FALSE)</f>
        <v>next year</v>
      </c>
      <c r="N269" s="162">
        <f ca="1">SUMIF(w!$V$3:$V$113,$M269,w!W$3:W$113)</f>
        <v>0</v>
      </c>
      <c r="O269" s="162">
        <f ca="1">SUMIF(w!$V$3:$V$113,$M269,w!X$3:X$113)</f>
        <v>506</v>
      </c>
      <c r="P269" s="162">
        <f ca="1">SUMIF(w!$V$3:$V$113,$M269,w!Y$3:Y$113)</f>
        <v>506</v>
      </c>
      <c r="Q269" s="162">
        <f>SUMIF(w!$V$3:$V$113,$M269,w!Z$3:Z$113)</f>
        <v>0</v>
      </c>
      <c r="R269" s="177" t="str">
        <f>IF(E269=1,VLOOKUP(A269,rg!$A$4:'rg'!$E$960,2,FALSE),"")</f>
        <v/>
      </c>
      <c r="S269" s="162" t="str">
        <f>IF($R269&lt;&gt;"",( VLOOKUP($R269,g!$A$2:'g'!$E$989,2,FALSE))," ")</f>
        <v xml:space="preserve"> </v>
      </c>
      <c r="T269" s="162" t="str">
        <f>IF($R269&lt;&gt;"",( VLOOKUP($R269,g!$A$2:'g'!$E$989,3,FALSE))," ")</f>
        <v xml:space="preserve"> </v>
      </c>
      <c r="U269" s="168" t="str">
        <f>IF($R269&lt;&gt;"",( VLOOKUP($R269,g!$A$2:'g'!$E$989,4,FALSE))," ")</f>
        <v xml:space="preserve"> </v>
      </c>
      <c r="V269" s="162" t="str">
        <f>IF($R269&lt;&gt;"",( VLOOKUP($R269,g!$A$2:'g'!$E$989,5,FALSE))," ")</f>
        <v xml:space="preserve"> </v>
      </c>
      <c r="W269" s="10">
        <f t="shared" si="32"/>
        <v>0</v>
      </c>
      <c r="X269" s="10">
        <f t="shared" si="33"/>
        <v>0</v>
      </c>
      <c r="Y269" s="10">
        <f t="shared" si="34"/>
        <v>0</v>
      </c>
      <c r="Z269" s="167" t="str">
        <f t="shared" si="35"/>
        <v>GAL EH</v>
      </c>
      <c r="AA269" s="167">
        <f>VLOOKUP(A269,'r'!$A$4:'r'!$S$5080,18,FALSE)</f>
        <v>0</v>
      </c>
    </row>
    <row r="270" spans="1:27" x14ac:dyDescent="0.2">
      <c r="A270" s="169" t="s">
        <v>739</v>
      </c>
      <c r="B270" s="169" t="s">
        <v>43</v>
      </c>
      <c r="C270" s="179"/>
      <c r="D270" s="194" t="s">
        <v>161</v>
      </c>
      <c r="E270" s="176"/>
      <c r="F270" s="161">
        <v>6</v>
      </c>
      <c r="G270" s="162">
        <f t="shared" si="30"/>
        <v>0</v>
      </c>
      <c r="H270" s="162">
        <f>SUMIF('r'!$A$4:'r'!$A$529,$A270,'r'!$C$4:'r'!$C$529)</f>
        <v>0</v>
      </c>
      <c r="I270" s="162">
        <f>SUMIF('r'!$A$4:'r'!$A$529,A270,'r'!$D$4:'r'!$D$529)</f>
        <v>6</v>
      </c>
      <c r="J270" s="162">
        <f t="shared" si="31"/>
        <v>6</v>
      </c>
      <c r="L270" s="166">
        <f>IF(E270&lt;2,(VLOOKUP(A270,'r'!$A$4:'r'!$B$5080,2,FALSE)),"")</f>
        <v>43253</v>
      </c>
      <c r="M270" s="167" t="str">
        <f>VLOOKUP(A270,'r'!$A$4:'r'!$G$5080,7,FALSE)</f>
        <v>next year</v>
      </c>
      <c r="N270" s="162">
        <f ca="1">SUMIF(w!$V$3:$V$113,$M270,w!W$3:W$113)</f>
        <v>0</v>
      </c>
      <c r="O270" s="162">
        <f ca="1">SUMIF(w!$V$3:$V$113,$M270,w!X$3:X$113)</f>
        <v>506</v>
      </c>
      <c r="P270" s="162">
        <f ca="1">SUMIF(w!$V$3:$V$113,$M270,w!Y$3:Y$113)</f>
        <v>506</v>
      </c>
      <c r="Q270" s="162">
        <f>SUMIF(w!$V$3:$V$113,$M270,w!Z$3:Z$113)</f>
        <v>0</v>
      </c>
      <c r="R270" s="177" t="str">
        <f>IF(E270=1,VLOOKUP(A270,rg!$A$4:'rg'!$E$960,2,FALSE),"")</f>
        <v/>
      </c>
      <c r="S270" s="162" t="str">
        <f>IF($R270&lt;&gt;"",( VLOOKUP($R270,g!$A$2:'g'!$E$989,2,FALSE))," ")</f>
        <v xml:space="preserve"> </v>
      </c>
      <c r="T270" s="162" t="str">
        <f>IF($R270&lt;&gt;"",( VLOOKUP($R270,g!$A$2:'g'!$E$989,3,FALSE))," ")</f>
        <v xml:space="preserve"> </v>
      </c>
      <c r="U270" s="168" t="str">
        <f>IF($R270&lt;&gt;"",( VLOOKUP($R270,g!$A$2:'g'!$E$989,4,FALSE))," ")</f>
        <v xml:space="preserve"> </v>
      </c>
      <c r="V270" s="162" t="str">
        <f>IF($R270&lt;&gt;"",( VLOOKUP($R270,g!$A$2:'g'!$E$989,5,FALSE))," ")</f>
        <v xml:space="preserve"> </v>
      </c>
      <c r="W270" s="10">
        <f t="shared" si="32"/>
        <v>0</v>
      </c>
      <c r="X270" s="10">
        <f t="shared" si="33"/>
        <v>0</v>
      </c>
      <c r="Y270" s="10">
        <f t="shared" si="34"/>
        <v>0</v>
      </c>
      <c r="Z270" s="167" t="str">
        <f t="shared" si="35"/>
        <v>GAL EH</v>
      </c>
      <c r="AA270" s="167">
        <f>VLOOKUP(A270,'r'!$A$4:'r'!$S$5080,18,FALSE)</f>
        <v>0</v>
      </c>
    </row>
    <row r="271" spans="1:27" x14ac:dyDescent="0.2">
      <c r="A271" s="169" t="s">
        <v>412</v>
      </c>
      <c r="B271" s="169" t="s">
        <v>43</v>
      </c>
      <c r="D271" s="186" t="s">
        <v>161</v>
      </c>
      <c r="E271" s="176"/>
      <c r="F271" s="161">
        <v>12</v>
      </c>
      <c r="G271" s="162">
        <f t="shared" si="30"/>
        <v>0</v>
      </c>
      <c r="H271" s="162">
        <f>SUMIF('r'!$A$4:'r'!$A$529,$A271,'r'!$C$4:'r'!$C$529)</f>
        <v>0</v>
      </c>
      <c r="I271" s="162">
        <f>SUMIF('r'!$A$4:'r'!$A$529,A271,'r'!$D$4:'r'!$D$529)</f>
        <v>12</v>
      </c>
      <c r="J271" s="162">
        <f t="shared" si="31"/>
        <v>12</v>
      </c>
      <c r="L271" s="166">
        <f>IF(E271&lt;2,(VLOOKUP(A271,'r'!$A$4:'r'!$B$5080,2,FALSE)),"")</f>
        <v>43190</v>
      </c>
      <c r="M271" s="167" t="str">
        <f>VLOOKUP(A271,'r'!$A$4:'r'!$G$5080,7,FALSE)</f>
        <v>waterloo</v>
      </c>
      <c r="N271" s="162">
        <f ca="1">SUMIF(w!$V$3:$V$113,$M271,w!W$3:W$113)</f>
        <v>73</v>
      </c>
      <c r="O271" s="162">
        <f ca="1">SUMIF(w!$V$3:$V$113,$M271,w!X$3:X$113)</f>
        <v>133</v>
      </c>
      <c r="P271" s="162">
        <f ca="1">SUMIF(w!$V$3:$V$113,$M271,w!Y$3:Y$113)</f>
        <v>60</v>
      </c>
      <c r="Q271" s="162">
        <f>SUMIF(w!$V$3:$V$113,$M271,w!Z$3:Z$113)</f>
        <v>2</v>
      </c>
      <c r="R271" s="177" t="str">
        <f>IF(E271=1,VLOOKUP(A271,rg!$A$4:'rg'!$E$960,2,FALSE),"")</f>
        <v/>
      </c>
      <c r="S271" s="162" t="str">
        <f>IF($R271&lt;&gt;"",( VLOOKUP($R271,g!$A$2:'g'!$E$989,2,FALSE))," ")</f>
        <v xml:space="preserve"> </v>
      </c>
      <c r="T271" s="162" t="str">
        <f>IF($R271&lt;&gt;"",( VLOOKUP($R271,g!$A$2:'g'!$E$989,3,FALSE))," ")</f>
        <v xml:space="preserve"> </v>
      </c>
      <c r="U271" s="168" t="str">
        <f>IF($R271&lt;&gt;"",( VLOOKUP($R271,g!$A$2:'g'!$E$989,4,FALSE))," ")</f>
        <v xml:space="preserve"> </v>
      </c>
      <c r="V271" s="162" t="str">
        <f>IF($R271&lt;&gt;"",( VLOOKUP($R271,g!$A$2:'g'!$E$989,5,FALSE))," ")</f>
        <v xml:space="preserve"> </v>
      </c>
      <c r="W271" s="10">
        <f t="shared" si="32"/>
        <v>0</v>
      </c>
      <c r="X271" s="10">
        <f t="shared" si="33"/>
        <v>0</v>
      </c>
      <c r="Y271" s="10">
        <f t="shared" si="34"/>
        <v>0</v>
      </c>
      <c r="Z271" s="167" t="str">
        <f t="shared" si="35"/>
        <v>GAL EH</v>
      </c>
      <c r="AA271" s="167">
        <f>VLOOKUP(A271,'r'!$A$4:'r'!$S$5080,18,FALSE)</f>
        <v>0</v>
      </c>
    </row>
    <row r="272" spans="1:27" x14ac:dyDescent="0.2">
      <c r="A272" s="169" t="s">
        <v>667</v>
      </c>
      <c r="B272" s="169" t="s">
        <v>43</v>
      </c>
      <c r="D272" s="169" t="s">
        <v>528</v>
      </c>
      <c r="E272" s="176"/>
      <c r="F272" s="161">
        <v>12</v>
      </c>
      <c r="G272" s="162">
        <f t="shared" si="30"/>
        <v>0</v>
      </c>
      <c r="H272" s="162">
        <f>SUMIF('r'!$A$4:'r'!$A$529,$A272,'r'!$C$4:'r'!$C$529)</f>
        <v>0</v>
      </c>
      <c r="I272" s="162">
        <f>SUMIF('r'!$A$4:'r'!$A$529,A272,'r'!$D$4:'r'!$D$529)</f>
        <v>12</v>
      </c>
      <c r="J272" s="162">
        <f t="shared" si="31"/>
        <v>12</v>
      </c>
      <c r="L272" s="166">
        <f>IF(E272&lt;2,(VLOOKUP(A272,'r'!$A$4:'r'!$B$5080,2,FALSE)),"")</f>
        <v>43134</v>
      </c>
      <c r="M272" s="167" t="str">
        <f>VLOOKUP(A272,'r'!$A$4:'r'!$G$5080,7,FALSE)</f>
        <v>next year</v>
      </c>
      <c r="N272" s="162">
        <f ca="1">SUMIF(w!$V$3:$V$113,$M272,w!W$3:W$113)</f>
        <v>0</v>
      </c>
      <c r="O272" s="162">
        <f ca="1">SUMIF(w!$V$3:$V$113,$M272,w!X$3:X$113)</f>
        <v>506</v>
      </c>
      <c r="P272" s="162">
        <f ca="1">SUMIF(w!$V$3:$V$113,$M272,w!Y$3:Y$113)</f>
        <v>506</v>
      </c>
      <c r="Q272" s="162">
        <f>SUMIF(w!$V$3:$V$113,$M272,w!Z$3:Z$113)</f>
        <v>0</v>
      </c>
      <c r="R272" s="177" t="str">
        <f>IF(E272=1,VLOOKUP(A272,rg!$A$4:'rg'!$E$960,2,FALSE),"")</f>
        <v/>
      </c>
      <c r="S272" s="162" t="str">
        <f>IF($R272&lt;&gt;"",( VLOOKUP($R272,g!$A$2:'g'!$E$989,2,FALSE))," ")</f>
        <v xml:space="preserve"> </v>
      </c>
      <c r="T272" s="162" t="str">
        <f>IF($R272&lt;&gt;"",( VLOOKUP($R272,g!$A$2:'g'!$E$989,3,FALSE))," ")</f>
        <v xml:space="preserve"> </v>
      </c>
      <c r="U272" s="168" t="str">
        <f>IF($R272&lt;&gt;"",( VLOOKUP($R272,g!$A$2:'g'!$E$989,4,FALSE))," ")</f>
        <v xml:space="preserve"> </v>
      </c>
      <c r="V272" s="162" t="str">
        <f>IF($R272&lt;&gt;"",( VLOOKUP($R272,g!$A$2:'g'!$E$989,5,FALSE))," ")</f>
        <v xml:space="preserve"> </v>
      </c>
      <c r="W272" s="10">
        <f t="shared" si="32"/>
        <v>0</v>
      </c>
      <c r="X272" s="10">
        <f t="shared" si="33"/>
        <v>0</v>
      </c>
      <c r="Y272" s="10">
        <f t="shared" si="34"/>
        <v>0</v>
      </c>
      <c r="Z272" s="167" t="str">
        <f t="shared" si="35"/>
        <v>GAL ELEC</v>
      </c>
      <c r="AA272" s="167">
        <f>VLOOKUP(A272,'r'!$A$4:'r'!$S$5080,18,FALSE)</f>
        <v>0</v>
      </c>
    </row>
    <row r="273" spans="1:27" x14ac:dyDescent="0.2">
      <c r="A273" s="169" t="s">
        <v>668</v>
      </c>
      <c r="B273" s="169" t="s">
        <v>43</v>
      </c>
      <c r="D273" s="169" t="s">
        <v>528</v>
      </c>
      <c r="E273" s="176"/>
      <c r="F273" s="161">
        <v>21</v>
      </c>
      <c r="G273" s="162">
        <f t="shared" si="30"/>
        <v>0</v>
      </c>
      <c r="H273" s="162">
        <f>SUMIF('r'!$A$4:'r'!$A$529,$A273,'r'!$C$4:'r'!$C$529)</f>
        <v>0</v>
      </c>
      <c r="I273" s="162">
        <f>SUMIF('r'!$A$4:'r'!$A$529,A273,'r'!$D$4:'r'!$D$529)</f>
        <v>21</v>
      </c>
      <c r="J273" s="162">
        <f t="shared" si="31"/>
        <v>21</v>
      </c>
      <c r="L273" s="166">
        <f>IF(E273&lt;2,(VLOOKUP(A273,'r'!$A$4:'r'!$B$5080,2,FALSE)),"")</f>
        <v>43329</v>
      </c>
      <c r="M273" s="167" t="str">
        <f>VLOOKUP(A273,'r'!$A$4:'r'!$G$5080,7,FALSE)</f>
        <v>next year</v>
      </c>
      <c r="N273" s="162">
        <f ca="1">SUMIF(w!$V$3:$V$113,$M273,w!W$3:W$113)</f>
        <v>0</v>
      </c>
      <c r="O273" s="162">
        <f ca="1">SUMIF(w!$V$3:$V$113,$M273,w!X$3:X$113)</f>
        <v>506</v>
      </c>
      <c r="P273" s="162">
        <f ca="1">SUMIF(w!$V$3:$V$113,$M273,w!Y$3:Y$113)</f>
        <v>506</v>
      </c>
      <c r="Q273" s="162">
        <f>SUMIF(w!$V$3:$V$113,$M273,w!Z$3:Z$113)</f>
        <v>0</v>
      </c>
      <c r="R273" s="177" t="str">
        <f>IF(E273=1,VLOOKUP(A273,rg!$A$4:'rg'!$E$960,2,FALSE),"")</f>
        <v/>
      </c>
      <c r="S273" s="162" t="str">
        <f>IF($R273&lt;&gt;"",( VLOOKUP($R273,g!$A$2:'g'!$E$989,2,FALSE))," ")</f>
        <v xml:space="preserve"> </v>
      </c>
      <c r="T273" s="162" t="str">
        <f>IF($R273&lt;&gt;"",( VLOOKUP($R273,g!$A$2:'g'!$E$989,3,FALSE))," ")</f>
        <v xml:space="preserve"> </v>
      </c>
      <c r="U273" s="168" t="str">
        <f>IF($R273&lt;&gt;"",( VLOOKUP($R273,g!$A$2:'g'!$E$989,4,FALSE))," ")</f>
        <v xml:space="preserve"> </v>
      </c>
      <c r="V273" s="162" t="str">
        <f>IF($R273&lt;&gt;"",( VLOOKUP($R273,g!$A$2:'g'!$E$989,5,FALSE))," ")</f>
        <v xml:space="preserve"> </v>
      </c>
      <c r="W273" s="10">
        <f t="shared" si="32"/>
        <v>0</v>
      </c>
      <c r="X273" s="10">
        <f t="shared" si="33"/>
        <v>0</v>
      </c>
      <c r="Y273" s="10">
        <f t="shared" si="34"/>
        <v>0</v>
      </c>
      <c r="Z273" s="167" t="str">
        <f t="shared" si="35"/>
        <v>GAL ELEC</v>
      </c>
      <c r="AA273" s="167">
        <f>VLOOKUP(A273,'r'!$A$4:'r'!$S$5080,18,FALSE)</f>
        <v>0</v>
      </c>
    </row>
    <row r="274" spans="1:27" x14ac:dyDescent="0.2">
      <c r="A274" s="169" t="s">
        <v>675</v>
      </c>
      <c r="B274" s="169" t="s">
        <v>43</v>
      </c>
      <c r="C274" s="179"/>
      <c r="D274" s="178" t="s">
        <v>158</v>
      </c>
      <c r="E274" s="176"/>
      <c r="F274" s="161">
        <v>1</v>
      </c>
      <c r="G274" s="162">
        <f t="shared" si="30"/>
        <v>0</v>
      </c>
      <c r="H274" s="162">
        <f>SUMIF('r'!$A$4:'r'!$A$529,$A274,'r'!$C$4:'r'!$C$529)</f>
        <v>2</v>
      </c>
      <c r="I274" s="162">
        <f>SUMIF('r'!$A$4:'r'!$A$529,A274,'r'!$D$4:'r'!$D$529)</f>
        <v>3</v>
      </c>
      <c r="J274" s="162">
        <f t="shared" si="31"/>
        <v>1</v>
      </c>
      <c r="L274" s="166">
        <f>IF(E274&lt;2,(VLOOKUP(A274,'r'!$A$4:'r'!$B$5080,2,FALSE)),"")</f>
        <v>43100</v>
      </c>
      <c r="M274" s="167" t="str">
        <f>VLOOKUP(A274,'r'!$A$4:'r'!$G$5080,7,FALSE)</f>
        <v>chingford</v>
      </c>
      <c r="N274" s="162">
        <f ca="1">SUMIF(w!$V$3:$V$113,$M274,w!W$3:W$113)</f>
        <v>2</v>
      </c>
      <c r="O274" s="162">
        <f ca="1">SUMIF(w!$V$3:$V$113,$M274,w!X$3:X$113)</f>
        <v>3</v>
      </c>
      <c r="P274" s="162">
        <f ca="1">SUMIF(w!$V$3:$V$113,$M274,w!Y$3:Y$113)</f>
        <v>1</v>
      </c>
      <c r="Q274" s="162">
        <f>SUMIF(w!$V$3:$V$113,$M274,w!Z$3:Z$113)</f>
        <v>2</v>
      </c>
      <c r="R274" s="177" t="str">
        <f>IF(E274=1,VLOOKUP(A274,rg!$A$4:'rg'!$E$960,2,FALSE),"")</f>
        <v/>
      </c>
      <c r="S274" s="162" t="str">
        <f>IF($R274&lt;&gt;"",( VLOOKUP($R274,g!$A$2:'g'!$E$989,2,FALSE))," ")</f>
        <v xml:space="preserve"> </v>
      </c>
      <c r="T274" s="162" t="str">
        <f>IF($R274&lt;&gt;"",( VLOOKUP($R274,g!$A$2:'g'!$E$989,3,FALSE))," ")</f>
        <v xml:space="preserve"> </v>
      </c>
      <c r="U274" s="168" t="str">
        <f>IF($R274&lt;&gt;"",( VLOOKUP($R274,g!$A$2:'g'!$E$989,4,FALSE))," ")</f>
        <v xml:space="preserve"> </v>
      </c>
      <c r="V274" s="162" t="str">
        <f>IF($R274&lt;&gt;"",( VLOOKUP($R274,g!$A$2:'g'!$E$989,5,FALSE))," ")</f>
        <v xml:space="preserve"> </v>
      </c>
      <c r="W274" s="10">
        <f t="shared" si="32"/>
        <v>0</v>
      </c>
      <c r="X274" s="10">
        <f t="shared" si="33"/>
        <v>0</v>
      </c>
      <c r="Y274" s="10">
        <f t="shared" si="34"/>
        <v>0</v>
      </c>
      <c r="Z274" s="167" t="str">
        <f t="shared" si="35"/>
        <v>GAL SD</v>
      </c>
      <c r="AA274" s="167">
        <f>VLOOKUP(A274,'r'!$A$4:'r'!$S$5080,18,FALSE)</f>
        <v>0</v>
      </c>
    </row>
    <row r="275" spans="1:27" x14ac:dyDescent="0.2">
      <c r="A275" s="169" t="s">
        <v>643</v>
      </c>
      <c r="B275" s="169" t="s">
        <v>44</v>
      </c>
      <c r="C275" s="169" t="s">
        <v>71</v>
      </c>
      <c r="D275" s="180">
        <v>2094</v>
      </c>
      <c r="E275" s="176">
        <v>1</v>
      </c>
      <c r="F275" s="161">
        <v>1</v>
      </c>
      <c r="G275" s="162">
        <f t="shared" si="30"/>
        <v>0</v>
      </c>
      <c r="H275" s="162">
        <f>SUMIF('r'!$A$4:'r'!$A$529,$A275,'r'!$C$4:'r'!$C$529)</f>
        <v>1</v>
      </c>
      <c r="I275" s="162">
        <f>SUMIF('r'!$A$4:'r'!$A$529,A275,'r'!$D$4:'r'!$D$529)</f>
        <v>1</v>
      </c>
      <c r="J275" s="162">
        <f t="shared" si="31"/>
        <v>0</v>
      </c>
      <c r="L275" s="166">
        <f>IF(E275&lt;2,(VLOOKUP(A275,'r'!$A$4:'r'!$B$5080,2,FALSE)),"")</f>
        <v>0</v>
      </c>
      <c r="M275" s="167" t="str">
        <f>VLOOKUP(A275,'r'!$A$4:'r'!$G$5080,7,FALSE)</f>
        <v>putney bridge</v>
      </c>
      <c r="N275" s="162">
        <f ca="1">SUMIF(w!$V$3:$V$113,$M275,w!W$3:W$113)</f>
        <v>3</v>
      </c>
      <c r="O275" s="162">
        <f ca="1">SUMIF(w!$V$3:$V$113,$M275,w!X$3:X$113)</f>
        <v>3</v>
      </c>
      <c r="P275" s="162">
        <f ca="1">SUMIF(w!$V$3:$V$113,$M275,w!Y$3:Y$113)</f>
        <v>0</v>
      </c>
      <c r="Q275" s="162">
        <f>SUMIF(w!$V$3:$V$113,$M275,w!Z$3:Z$113)</f>
        <v>3</v>
      </c>
      <c r="R275" s="177" t="str">
        <f>IF(E275=1,VLOOKUP(A275,rg!$A$4:'rg'!$E$960,2,FALSE),"")</f>
        <v>HT</v>
      </c>
      <c r="S275" s="162" t="str">
        <f>IF($R275&lt;&gt;"",( VLOOKUP($R275,g!$A$2:'g'!$E$989,2,FALSE))," ")</f>
        <v>Holloway</v>
      </c>
      <c r="T275" s="162">
        <f>IF($R275&lt;&gt;"",( VLOOKUP($R275,g!$A$2:'g'!$E$989,3,FALSE))," ")</f>
        <v>1</v>
      </c>
      <c r="U275" s="168" t="str">
        <f>IF($R275&lt;&gt;"",( VLOOKUP($R275,g!$A$2:'g'!$E$989,4,FALSE))," ")</f>
        <v>ML</v>
      </c>
      <c r="V275" s="162" t="str">
        <f>IF($R275&lt;&gt;"",( VLOOKUP($R275,g!$A$2:'g'!$E$989,5,FALSE))," ")</f>
        <v>METROLINE</v>
      </c>
      <c r="W275" s="10">
        <f t="shared" si="32"/>
        <v>0</v>
      </c>
      <c r="X275" s="10">
        <f t="shared" si="33"/>
        <v>0</v>
      </c>
      <c r="Y275" s="10">
        <f t="shared" si="34"/>
        <v>0</v>
      </c>
      <c r="Z275" s="167" t="str">
        <f t="shared" si="35"/>
        <v>ML VWH2094</v>
      </c>
      <c r="AA275" s="167">
        <f>VLOOKUP(A275,'r'!$A$4:'r'!$S$5080,18,FALSE)</f>
        <v>0</v>
      </c>
    </row>
    <row r="276" spans="1:27" x14ac:dyDescent="0.2">
      <c r="A276" s="169" t="s">
        <v>685</v>
      </c>
      <c r="B276" s="169" t="s">
        <v>44</v>
      </c>
      <c r="C276" s="169" t="s">
        <v>71</v>
      </c>
      <c r="D276" s="169" t="s">
        <v>142</v>
      </c>
      <c r="E276" s="176">
        <v>1</v>
      </c>
      <c r="F276" s="161">
        <v>1</v>
      </c>
      <c r="G276" s="162">
        <f t="shared" si="30"/>
        <v>0</v>
      </c>
      <c r="H276" s="162">
        <f>SUMIF('r'!$A$4:'r'!$A$529,$A276,'r'!$C$4:'r'!$C$529)</f>
        <v>2</v>
      </c>
      <c r="I276" s="162">
        <f>SUMIF('r'!$A$4:'r'!$A$529,A276,'r'!$D$4:'r'!$D$529)</f>
        <v>2</v>
      </c>
      <c r="J276" s="162">
        <f t="shared" si="31"/>
        <v>0</v>
      </c>
      <c r="L276" s="166">
        <f>IF(E276&lt;2,(VLOOKUP(A276,'r'!$A$4:'r'!$B$5080,2,FALSE)),"")</f>
        <v>0</v>
      </c>
      <c r="M276" s="167" t="str">
        <f>VLOOKUP(A276,'r'!$A$4:'r'!$G$5080,7,FALSE)</f>
        <v>shepherds bush</v>
      </c>
      <c r="N276" s="162">
        <f ca="1">SUMIF(w!$V$3:$V$113,$M276,w!W$3:W$113)</f>
        <v>2</v>
      </c>
      <c r="O276" s="162">
        <f ca="1">SUMIF(w!$V$3:$V$113,$M276,w!X$3:X$113)</f>
        <v>21</v>
      </c>
      <c r="P276" s="162">
        <f ca="1">SUMIF(w!$V$3:$V$113,$M276,w!Y$3:Y$113)</f>
        <v>19</v>
      </c>
      <c r="Q276" s="162">
        <f>SUMIF(w!$V$3:$V$113,$M276,w!Z$3:Z$113)</f>
        <v>2</v>
      </c>
      <c r="R276" s="177" t="str">
        <f>IF(E276=1,VLOOKUP(A276,rg!$A$4:'rg'!$E$960,2,FALSE),"")</f>
        <v>WJ</v>
      </c>
      <c r="S276" s="162" t="str">
        <f>IF($R276&lt;&gt;"",( VLOOKUP($R276,g!$A$2:'g'!$E$989,2,FALSE))," ")</f>
        <v>Willesden Junction</v>
      </c>
      <c r="T276" s="162">
        <f>IF($R276&lt;&gt;"",( VLOOKUP($R276,g!$A$2:'g'!$E$989,3,FALSE))," ")</f>
        <v>2</v>
      </c>
      <c r="U276" s="168" t="str">
        <f>IF($R276&lt;&gt;"",( VLOOKUP($R276,g!$A$2:'g'!$E$989,4,FALSE))," ")</f>
        <v>ML</v>
      </c>
      <c r="V276" s="162" t="str">
        <f>IF($R276&lt;&gt;"",( VLOOKUP($R276,g!$A$2:'g'!$E$989,5,FALSE))," ")</f>
        <v>METROLINE</v>
      </c>
      <c r="W276" s="10">
        <f t="shared" si="32"/>
        <v>0</v>
      </c>
      <c r="X276" s="10">
        <f t="shared" si="33"/>
        <v>0</v>
      </c>
      <c r="Y276" s="10">
        <f t="shared" si="34"/>
        <v>0</v>
      </c>
      <c r="Z276" s="167" t="str">
        <f t="shared" si="35"/>
        <v>ML VWH2141</v>
      </c>
      <c r="AA276" s="167">
        <f>VLOOKUP(A276,'r'!$A$4:'r'!$S$5080,18,FALSE)</f>
        <v>0</v>
      </c>
    </row>
    <row r="277" spans="1:27" x14ac:dyDescent="0.2">
      <c r="A277" s="169" t="s">
        <v>685</v>
      </c>
      <c r="B277" s="169" t="s">
        <v>44</v>
      </c>
      <c r="C277" s="169" t="s">
        <v>71</v>
      </c>
      <c r="D277" s="169" t="s">
        <v>143</v>
      </c>
      <c r="E277" s="176">
        <v>1</v>
      </c>
      <c r="F277" s="161">
        <v>1</v>
      </c>
      <c r="G277" s="162">
        <f t="shared" si="30"/>
        <v>0</v>
      </c>
      <c r="H277" s="162">
        <f>SUMIF('r'!$A$4:'r'!$A$529,$A277,'r'!$C$4:'r'!$C$529)</f>
        <v>2</v>
      </c>
      <c r="I277" s="162">
        <f>SUMIF('r'!$A$4:'r'!$A$529,A277,'r'!$D$4:'r'!$D$529)</f>
        <v>2</v>
      </c>
      <c r="J277" s="162">
        <f t="shared" si="31"/>
        <v>0</v>
      </c>
      <c r="L277" s="166">
        <f>IF(E277&lt;2,(VLOOKUP(A277,'r'!$A$4:'r'!$B$5080,2,FALSE)),"")</f>
        <v>0</v>
      </c>
      <c r="M277" s="167" t="str">
        <f>VLOOKUP(A277,'r'!$A$4:'r'!$G$5080,7,FALSE)</f>
        <v>shepherds bush</v>
      </c>
      <c r="N277" s="162">
        <f ca="1">SUMIF(w!$V$3:$V$113,$M277,w!W$3:W$113)</f>
        <v>2</v>
      </c>
      <c r="O277" s="162">
        <f ca="1">SUMIF(w!$V$3:$V$113,$M277,w!X$3:X$113)</f>
        <v>21</v>
      </c>
      <c r="P277" s="162">
        <f ca="1">SUMIF(w!$V$3:$V$113,$M277,w!Y$3:Y$113)</f>
        <v>19</v>
      </c>
      <c r="Q277" s="162">
        <f>SUMIF(w!$V$3:$V$113,$M277,w!Z$3:Z$113)</f>
        <v>2</v>
      </c>
      <c r="R277" s="177" t="str">
        <f>IF(E277=1,VLOOKUP(A277,rg!$A$4:'rg'!$E$960,2,FALSE),"")</f>
        <v>WJ</v>
      </c>
      <c r="S277" s="162" t="str">
        <f>IF($R277&lt;&gt;"",( VLOOKUP($R277,g!$A$2:'g'!$E$989,2,FALSE))," ")</f>
        <v>Willesden Junction</v>
      </c>
      <c r="T277" s="162">
        <f>IF($R277&lt;&gt;"",( VLOOKUP($R277,g!$A$2:'g'!$E$989,3,FALSE))," ")</f>
        <v>2</v>
      </c>
      <c r="U277" s="168" t="str">
        <f>IF($R277&lt;&gt;"",( VLOOKUP($R277,g!$A$2:'g'!$E$989,4,FALSE))," ")</f>
        <v>ML</v>
      </c>
      <c r="V277" s="162" t="str">
        <f>IF($R277&lt;&gt;"",( VLOOKUP($R277,g!$A$2:'g'!$E$989,5,FALSE))," ")</f>
        <v>METROLINE</v>
      </c>
      <c r="W277" s="10">
        <f t="shared" si="32"/>
        <v>0</v>
      </c>
      <c r="X277" s="10">
        <f t="shared" si="33"/>
        <v>0</v>
      </c>
      <c r="Y277" s="10">
        <f t="shared" si="34"/>
        <v>0</v>
      </c>
      <c r="Z277" s="167" t="str">
        <f t="shared" si="35"/>
        <v>ML VWH2143</v>
      </c>
      <c r="AA277" s="167">
        <f>VLOOKUP(A277,'r'!$A$4:'r'!$S$5080,18,FALSE)</f>
        <v>0</v>
      </c>
    </row>
    <row r="278" spans="1:27" x14ac:dyDescent="0.2">
      <c r="A278" s="169" t="s">
        <v>654</v>
      </c>
      <c r="B278" s="169" t="s">
        <v>44</v>
      </c>
      <c r="C278" s="169" t="s">
        <v>71</v>
      </c>
      <c r="D278" s="169">
        <v>2266</v>
      </c>
      <c r="E278" s="176">
        <v>1</v>
      </c>
      <c r="F278" s="161">
        <v>1</v>
      </c>
      <c r="G278" s="162">
        <f t="shared" si="30"/>
        <v>0</v>
      </c>
      <c r="H278" s="162">
        <f>SUMIF('r'!$A$4:'r'!$A$529,$A278,'r'!$C$4:'r'!$C$529)</f>
        <v>1</v>
      </c>
      <c r="I278" s="162">
        <f>SUMIF('r'!$A$4:'r'!$A$529,A278,'r'!$D$4:'r'!$D$529)</f>
        <v>1</v>
      </c>
      <c r="J278" s="162">
        <f t="shared" si="31"/>
        <v>0</v>
      </c>
      <c r="L278" s="166">
        <f>IF(E278&lt;2,(VLOOKUP(A278,'r'!$A$4:'r'!$B$5080,2,FALSE)),"")</f>
        <v>0</v>
      </c>
      <c r="M278" s="167" t="str">
        <f>VLOOKUP(A278,'r'!$A$4:'r'!$G$5080,7,FALSE)</f>
        <v>hounslow trinity centre</v>
      </c>
      <c r="N278" s="162">
        <f ca="1">SUMIF(w!$V$3:$V$113,$M278,w!W$3:W$113)</f>
        <v>18</v>
      </c>
      <c r="O278" s="162">
        <f ca="1">SUMIF(w!$V$3:$V$113,$M278,w!X$3:X$113)</f>
        <v>20</v>
      </c>
      <c r="P278" s="162">
        <f ca="1">SUMIF(w!$V$3:$V$113,$M278,w!Y$3:Y$113)</f>
        <v>2</v>
      </c>
      <c r="Q278" s="162">
        <f>SUMIF(w!$V$3:$V$113,$M278,w!Z$3:Z$113)</f>
        <v>6</v>
      </c>
      <c r="R278" s="177" t="str">
        <f>IF(E278=1,VLOOKUP(A278,rg!$A$4:'rg'!$E$960,2,FALSE),"")</f>
        <v>PA</v>
      </c>
      <c r="S278" s="162" t="str">
        <f>IF($R278&lt;&gt;"",( VLOOKUP($R278,g!$A$2:'g'!$E$989,2,FALSE))," ")</f>
        <v>Perivale (West)</v>
      </c>
      <c r="T278" s="162">
        <f>IF($R278&lt;&gt;"",( VLOOKUP($R278,g!$A$2:'g'!$E$989,3,FALSE))," ")</f>
        <v>6</v>
      </c>
      <c r="U278" s="168" t="str">
        <f>IF($R278&lt;&gt;"",( VLOOKUP($R278,g!$A$2:'g'!$E$989,4,FALSE))," ")</f>
        <v>ML</v>
      </c>
      <c r="V278" s="162" t="str">
        <f>IF($R278&lt;&gt;"",( VLOOKUP($R278,g!$A$2:'g'!$E$989,5,FALSE))," ")</f>
        <v>METROLINE</v>
      </c>
      <c r="W278" s="10">
        <f t="shared" si="32"/>
        <v>0</v>
      </c>
      <c r="X278" s="10">
        <f t="shared" si="33"/>
        <v>0</v>
      </c>
      <c r="Y278" s="10">
        <f t="shared" si="34"/>
        <v>0</v>
      </c>
      <c r="Z278" s="167" t="str">
        <f t="shared" si="35"/>
        <v>ML VWH2266</v>
      </c>
      <c r="AA278" s="167">
        <f>VLOOKUP(A278,'r'!$A$4:'r'!$S$5080,18,FALSE)</f>
        <v>0</v>
      </c>
    </row>
    <row r="279" spans="1:27" x14ac:dyDescent="0.2">
      <c r="A279" s="169" t="s">
        <v>646</v>
      </c>
      <c r="B279" s="169" t="s">
        <v>44</v>
      </c>
      <c r="C279" s="169" t="s">
        <v>71</v>
      </c>
      <c r="D279" s="169">
        <v>2283</v>
      </c>
      <c r="E279" s="176">
        <v>1</v>
      </c>
      <c r="F279" s="161">
        <v>1</v>
      </c>
      <c r="G279" s="162">
        <f t="shared" si="30"/>
        <v>0</v>
      </c>
      <c r="H279" s="162">
        <f>SUMIF('r'!$A$4:'r'!$A$529,$A279,'r'!$C$4:'r'!$C$529)</f>
        <v>12</v>
      </c>
      <c r="I279" s="162">
        <f>SUMIF('r'!$A$4:'r'!$A$529,A279,'r'!$D$4:'r'!$D$529)</f>
        <v>14</v>
      </c>
      <c r="J279" s="162">
        <f t="shared" si="31"/>
        <v>2</v>
      </c>
      <c r="L279" s="166">
        <f>IF(E279&lt;2,(VLOOKUP(A279,'r'!$A$4:'r'!$B$5080,2,FALSE)),"")</f>
        <v>42994</v>
      </c>
      <c r="M279" s="167" t="str">
        <f>VLOOKUP(A279,'r'!$A$4:'r'!$G$5080,7,FALSE)</f>
        <v>uxbridge</v>
      </c>
      <c r="N279" s="162">
        <f ca="1">SUMIF(w!$V$3:$V$113,$M279,w!W$3:W$113)</f>
        <v>17</v>
      </c>
      <c r="O279" s="162">
        <f ca="1">SUMIF(w!$V$3:$V$113,$M279,w!X$3:X$113)</f>
        <v>19</v>
      </c>
      <c r="P279" s="162">
        <f ca="1">SUMIF(w!$V$3:$V$113,$M279,w!Y$3:Y$113)</f>
        <v>2</v>
      </c>
      <c r="Q279" s="162">
        <f>SUMIF(w!$V$3:$V$113,$M279,w!Z$3:Z$113)</f>
        <v>17</v>
      </c>
      <c r="R279" s="177" t="str">
        <f>IF(E279=1,VLOOKUP(A279,rg!$A$4:'rg'!$E$960,2,FALSE),"")</f>
        <v>UX</v>
      </c>
      <c r="S279" s="162" t="str">
        <f>IF($R279&lt;&gt;"",( VLOOKUP($R279,g!$A$2:'g'!$E$989,2,FALSE))," ")</f>
        <v>Uxbridge</v>
      </c>
      <c r="T279" s="162">
        <f>IF($R279&lt;&gt;"",( VLOOKUP($R279,g!$A$2:'g'!$E$989,3,FALSE))," ")</f>
        <v>18</v>
      </c>
      <c r="U279" s="168" t="str">
        <f>IF($R279&lt;&gt;"",( VLOOKUP($R279,g!$A$2:'g'!$E$989,4,FALSE))," ")</f>
        <v>ML</v>
      </c>
      <c r="V279" s="162" t="str">
        <f>IF($R279&lt;&gt;"",( VLOOKUP($R279,g!$A$2:'g'!$E$989,5,FALSE))," ")</f>
        <v>METROLINE</v>
      </c>
      <c r="W279" s="10">
        <f t="shared" si="32"/>
        <v>0</v>
      </c>
      <c r="X279" s="10">
        <f t="shared" si="33"/>
        <v>0</v>
      </c>
      <c r="Y279" s="10">
        <f t="shared" si="34"/>
        <v>0</v>
      </c>
      <c r="Z279" s="167" t="str">
        <f t="shared" si="35"/>
        <v>ML VWH2283</v>
      </c>
      <c r="AA279" s="167">
        <f>VLOOKUP(A279,'r'!$A$4:'r'!$S$5080,18,FALSE)</f>
        <v>0</v>
      </c>
    </row>
    <row r="280" spans="1:27" x14ac:dyDescent="0.2">
      <c r="A280" s="169" t="s">
        <v>716</v>
      </c>
      <c r="B280" s="169" t="s">
        <v>44</v>
      </c>
      <c r="C280" s="169" t="s">
        <v>71</v>
      </c>
      <c r="D280" s="169">
        <v>2287</v>
      </c>
      <c r="E280" s="176"/>
      <c r="F280" s="161">
        <v>1</v>
      </c>
      <c r="G280" s="162">
        <f t="shared" si="30"/>
        <v>0</v>
      </c>
      <c r="H280" s="162">
        <f>SUMIF('r'!$A$4:'r'!$A$529,$A280,'r'!$C$4:'r'!$C$529)</f>
        <v>3</v>
      </c>
      <c r="I280" s="162">
        <f>SUMIF('r'!$A$4:'r'!$A$529,A280,'r'!$D$4:'r'!$D$529)</f>
        <v>5</v>
      </c>
      <c r="J280" s="162">
        <f t="shared" si="31"/>
        <v>2</v>
      </c>
      <c r="L280" s="166">
        <f>IF(E280&lt;2,(VLOOKUP(A280,'r'!$A$4:'r'!$B$5080,2,FALSE)),"")</f>
        <v>43100</v>
      </c>
      <c r="M280" s="167" t="str">
        <f>VLOOKUP(A280,'r'!$A$4:'r'!$G$5080,7,FALSE)</f>
        <v>marble arch</v>
      </c>
      <c r="N280" s="162">
        <f ca="1">SUMIF(w!$V$3:$V$113,$M280,w!W$3:W$113)</f>
        <v>25</v>
      </c>
      <c r="O280" s="162">
        <f ca="1">SUMIF(w!$V$3:$V$113,$M280,w!X$3:X$113)</f>
        <v>35</v>
      </c>
      <c r="P280" s="162">
        <f ca="1">SUMIF(w!$V$3:$V$113,$M280,w!Y$3:Y$113)</f>
        <v>10</v>
      </c>
      <c r="Q280" s="162">
        <f>SUMIF(w!$V$3:$V$113,$M280,w!Z$3:Z$113)</f>
        <v>7</v>
      </c>
      <c r="R280" s="177" t="str">
        <f>IF(E280=1,VLOOKUP(A280,rg!$A$4:'rg'!$E$960,2,FALSE),"")</f>
        <v/>
      </c>
      <c r="S280" s="162" t="str">
        <f>IF($R280&lt;&gt;"",( VLOOKUP($R280,g!$A$2:'g'!$E$989,2,FALSE))," ")</f>
        <v xml:space="preserve"> </v>
      </c>
      <c r="T280" s="162" t="str">
        <f>IF($R280&lt;&gt;"",( VLOOKUP($R280,g!$A$2:'g'!$E$989,3,FALSE))," ")</f>
        <v xml:space="preserve"> </v>
      </c>
      <c r="U280" s="168" t="str">
        <f>IF($R280&lt;&gt;"",( VLOOKUP($R280,g!$A$2:'g'!$E$989,4,FALSE))," ")</f>
        <v xml:space="preserve"> </v>
      </c>
      <c r="V280" s="162" t="str">
        <f>IF($R280&lt;&gt;"",( VLOOKUP($R280,g!$A$2:'g'!$E$989,5,FALSE))," ")</f>
        <v xml:space="preserve"> </v>
      </c>
      <c r="W280" s="10">
        <f t="shared" si="32"/>
        <v>0</v>
      </c>
      <c r="X280" s="10">
        <f t="shared" si="33"/>
        <v>0</v>
      </c>
      <c r="Y280" s="10">
        <f t="shared" si="34"/>
        <v>0</v>
      </c>
      <c r="Z280" s="167" t="str">
        <f t="shared" si="35"/>
        <v>ML VWH2287</v>
      </c>
      <c r="AA280" s="167">
        <f>VLOOKUP(A280,'r'!$A$4:'r'!$S$5080,18,FALSE)</f>
        <v>0</v>
      </c>
    </row>
    <row r="281" spans="1:27" x14ac:dyDescent="0.2">
      <c r="A281" s="186" t="s">
        <v>716</v>
      </c>
      <c r="B281" s="169" t="s">
        <v>44</v>
      </c>
      <c r="C281" s="169" t="s">
        <v>71</v>
      </c>
      <c r="D281" s="169">
        <v>2289</v>
      </c>
      <c r="E281" s="176">
        <v>1</v>
      </c>
      <c r="F281" s="161">
        <v>1</v>
      </c>
      <c r="G281" s="162">
        <f t="shared" si="30"/>
        <v>0</v>
      </c>
      <c r="H281" s="162">
        <f>SUMIF('r'!$A$4:'r'!$A$529,$A281,'r'!$C$4:'r'!$C$529)</f>
        <v>3</v>
      </c>
      <c r="I281" s="162">
        <f>SUMIF('r'!$A$4:'r'!$A$529,A281,'r'!$D$4:'r'!$D$529)</f>
        <v>5</v>
      </c>
      <c r="J281" s="162">
        <f t="shared" si="31"/>
        <v>2</v>
      </c>
      <c r="L281" s="166">
        <f>IF(E281&lt;2,(VLOOKUP(A281,'r'!$A$4:'r'!$B$5080,2,FALSE)),"")</f>
        <v>43100</v>
      </c>
      <c r="M281" s="167" t="str">
        <f>VLOOKUP(A281,'r'!$A$4:'r'!$G$5080,7,FALSE)</f>
        <v>marble arch</v>
      </c>
      <c r="N281" s="162">
        <f ca="1">SUMIF(w!$V$3:$V$113,$M281,w!W$3:W$113)</f>
        <v>25</v>
      </c>
      <c r="O281" s="162">
        <f ca="1">SUMIF(w!$V$3:$V$113,$M281,w!X$3:X$113)</f>
        <v>35</v>
      </c>
      <c r="P281" s="162">
        <f ca="1">SUMIF(w!$V$3:$V$113,$M281,w!Y$3:Y$113)</f>
        <v>10</v>
      </c>
      <c r="Q281" s="162">
        <f>SUMIF(w!$V$3:$V$113,$M281,w!Z$3:Z$113)</f>
        <v>7</v>
      </c>
      <c r="R281" s="177" t="str">
        <f>IF(E281=1,VLOOKUP(A281,rg!$A$4:'rg'!$E$960,2,FALSE),"")</f>
        <v>PA</v>
      </c>
      <c r="S281" s="162" t="str">
        <f>IF($R281&lt;&gt;"",( VLOOKUP($R281,g!$A$2:'g'!$E$989,2,FALSE))," ")</f>
        <v>Perivale (West)</v>
      </c>
      <c r="T281" s="162">
        <f>IF($R281&lt;&gt;"",( VLOOKUP($R281,g!$A$2:'g'!$E$989,3,FALSE))," ")</f>
        <v>6</v>
      </c>
      <c r="U281" s="168" t="str">
        <f>IF($R281&lt;&gt;"",( VLOOKUP($R281,g!$A$2:'g'!$E$989,4,FALSE))," ")</f>
        <v>ML</v>
      </c>
      <c r="V281" s="162" t="str">
        <f>IF($R281&lt;&gt;"",( VLOOKUP($R281,g!$A$2:'g'!$E$989,5,FALSE))," ")</f>
        <v>METROLINE</v>
      </c>
      <c r="W281" s="10">
        <f t="shared" si="32"/>
        <v>0</v>
      </c>
      <c r="X281" s="10">
        <f t="shared" si="33"/>
        <v>0</v>
      </c>
      <c r="Y281" s="10">
        <f t="shared" si="34"/>
        <v>0</v>
      </c>
      <c r="Z281" s="167" t="str">
        <f t="shared" si="35"/>
        <v>ML VWH2289</v>
      </c>
      <c r="AA281" s="167">
        <f>VLOOKUP(A281,'r'!$A$4:'r'!$S$5080,18,FALSE)</f>
        <v>0</v>
      </c>
    </row>
    <row r="282" spans="1:27" x14ac:dyDescent="0.2">
      <c r="A282" s="169" t="s">
        <v>716</v>
      </c>
      <c r="B282" s="169" t="s">
        <v>44</v>
      </c>
      <c r="C282" s="169" t="s">
        <v>71</v>
      </c>
      <c r="D282" s="169">
        <v>2294</v>
      </c>
      <c r="E282" s="176"/>
      <c r="F282" s="161">
        <v>1</v>
      </c>
      <c r="G282" s="162">
        <f t="shared" si="30"/>
        <v>0</v>
      </c>
      <c r="H282" s="162">
        <f>SUMIF('r'!$A$4:'r'!$A$529,$A282,'r'!$C$4:'r'!$C$529)</f>
        <v>3</v>
      </c>
      <c r="I282" s="162">
        <f>SUMIF('r'!$A$4:'r'!$A$529,A282,'r'!$D$4:'r'!$D$529)</f>
        <v>5</v>
      </c>
      <c r="J282" s="162">
        <f t="shared" si="31"/>
        <v>2</v>
      </c>
      <c r="L282" s="166">
        <f>IF(E282&lt;2,(VLOOKUP(A282,'r'!$A$4:'r'!$B$5080,2,FALSE)),"")</f>
        <v>43100</v>
      </c>
      <c r="M282" s="167" t="str">
        <f>VLOOKUP(A282,'r'!$A$4:'r'!$G$5080,7,FALSE)</f>
        <v>marble arch</v>
      </c>
      <c r="N282" s="162">
        <f ca="1">SUMIF(w!$V$3:$V$113,$M282,w!W$3:W$113)</f>
        <v>25</v>
      </c>
      <c r="O282" s="162">
        <f ca="1">SUMIF(w!$V$3:$V$113,$M282,w!X$3:X$113)</f>
        <v>35</v>
      </c>
      <c r="P282" s="162">
        <f ca="1">SUMIF(w!$V$3:$V$113,$M282,w!Y$3:Y$113)</f>
        <v>10</v>
      </c>
      <c r="Q282" s="162">
        <f>SUMIF(w!$V$3:$V$113,$M282,w!Z$3:Z$113)</f>
        <v>7</v>
      </c>
      <c r="R282" s="177" t="str">
        <f>IF(E282=1,VLOOKUP(A282,rg!$A$4:'rg'!$E$960,2,FALSE),"")</f>
        <v/>
      </c>
      <c r="S282" s="162" t="str">
        <f>IF($R282&lt;&gt;"",( VLOOKUP($R282,g!$A$2:'g'!$E$989,2,FALSE))," ")</f>
        <v xml:space="preserve"> </v>
      </c>
      <c r="T282" s="162" t="str">
        <f>IF($R282&lt;&gt;"",( VLOOKUP($R282,g!$A$2:'g'!$E$989,3,FALSE))," ")</f>
        <v xml:space="preserve"> </v>
      </c>
      <c r="U282" s="168" t="str">
        <f>IF($R282&lt;&gt;"",( VLOOKUP($R282,g!$A$2:'g'!$E$989,4,FALSE))," ")</f>
        <v xml:space="preserve"> </v>
      </c>
      <c r="V282" s="162" t="str">
        <f>IF($R282&lt;&gt;"",( VLOOKUP($R282,g!$A$2:'g'!$E$989,5,FALSE))," ")</f>
        <v xml:space="preserve"> </v>
      </c>
      <c r="W282" s="10">
        <f t="shared" si="32"/>
        <v>0</v>
      </c>
      <c r="X282" s="10">
        <f t="shared" si="33"/>
        <v>0</v>
      </c>
      <c r="Y282" s="10">
        <f t="shared" si="34"/>
        <v>0</v>
      </c>
      <c r="Z282" s="167" t="str">
        <f t="shared" si="35"/>
        <v>ML VWH2294</v>
      </c>
      <c r="AA282" s="167">
        <f>VLOOKUP(A282,'r'!$A$4:'r'!$S$5080,18,FALSE)</f>
        <v>0</v>
      </c>
    </row>
    <row r="283" spans="1:27" x14ac:dyDescent="0.2">
      <c r="A283" s="169" t="s">
        <v>716</v>
      </c>
      <c r="B283" s="169" t="s">
        <v>44</v>
      </c>
      <c r="C283" s="169" t="s">
        <v>71</v>
      </c>
      <c r="D283" s="169">
        <v>2295</v>
      </c>
      <c r="E283" s="176">
        <v>1</v>
      </c>
      <c r="F283" s="161">
        <v>1</v>
      </c>
      <c r="G283" s="162">
        <f t="shared" si="30"/>
        <v>0</v>
      </c>
      <c r="H283" s="162">
        <f>SUMIF('r'!$A$4:'r'!$A$529,$A283,'r'!$C$4:'r'!$C$529)</f>
        <v>3</v>
      </c>
      <c r="I283" s="162">
        <f>SUMIF('r'!$A$4:'r'!$A$529,A283,'r'!$D$4:'r'!$D$529)</f>
        <v>5</v>
      </c>
      <c r="J283" s="162">
        <f t="shared" si="31"/>
        <v>2</v>
      </c>
      <c r="L283" s="166">
        <f>IF(E283&lt;2,(VLOOKUP(A283,'r'!$A$4:'r'!$B$5080,2,FALSE)),"")</f>
        <v>43100</v>
      </c>
      <c r="M283" s="167" t="str">
        <f>VLOOKUP(A283,'r'!$A$4:'r'!$G$5080,7,FALSE)</f>
        <v>marble arch</v>
      </c>
      <c r="N283" s="162">
        <f ca="1">SUMIF(w!$V$3:$V$113,$M283,w!W$3:W$113)</f>
        <v>25</v>
      </c>
      <c r="O283" s="162">
        <f ca="1">SUMIF(w!$V$3:$V$113,$M283,w!X$3:X$113)</f>
        <v>35</v>
      </c>
      <c r="P283" s="162">
        <f ca="1">SUMIF(w!$V$3:$V$113,$M283,w!Y$3:Y$113)</f>
        <v>10</v>
      </c>
      <c r="Q283" s="162">
        <f>SUMIF(w!$V$3:$V$113,$M283,w!Z$3:Z$113)</f>
        <v>7</v>
      </c>
      <c r="R283" s="177" t="str">
        <f>IF(E283=1,VLOOKUP(A283,rg!$A$4:'rg'!$E$960,2,FALSE),"")</f>
        <v>PA</v>
      </c>
      <c r="S283" s="162" t="str">
        <f>IF($R283&lt;&gt;"",( VLOOKUP($R283,g!$A$2:'g'!$E$989,2,FALSE))," ")</f>
        <v>Perivale (West)</v>
      </c>
      <c r="T283" s="162">
        <f>IF($R283&lt;&gt;"",( VLOOKUP($R283,g!$A$2:'g'!$E$989,3,FALSE))," ")</f>
        <v>6</v>
      </c>
      <c r="U283" s="168" t="str">
        <f>IF($R283&lt;&gt;"",( VLOOKUP($R283,g!$A$2:'g'!$E$989,4,FALSE))," ")</f>
        <v>ML</v>
      </c>
      <c r="V283" s="162" t="str">
        <f>IF($R283&lt;&gt;"",( VLOOKUP($R283,g!$A$2:'g'!$E$989,5,FALSE))," ")</f>
        <v>METROLINE</v>
      </c>
      <c r="W283" s="10">
        <f t="shared" si="32"/>
        <v>0</v>
      </c>
      <c r="X283" s="10">
        <f t="shared" si="33"/>
        <v>0</v>
      </c>
      <c r="Y283" s="10">
        <f t="shared" si="34"/>
        <v>0</v>
      </c>
      <c r="Z283" s="167" t="str">
        <f t="shared" si="35"/>
        <v>ML VWH2295</v>
      </c>
      <c r="AA283" s="167">
        <f>VLOOKUP(A283,'r'!$A$4:'r'!$S$5080,18,FALSE)</f>
        <v>0</v>
      </c>
    </row>
    <row r="284" spans="1:27" x14ac:dyDescent="0.2">
      <c r="A284" s="169" t="s">
        <v>716</v>
      </c>
      <c r="B284" s="169" t="s">
        <v>44</v>
      </c>
      <c r="C284" s="169" t="s">
        <v>71</v>
      </c>
      <c r="D284" s="169">
        <v>2304</v>
      </c>
      <c r="E284" s="176">
        <v>1</v>
      </c>
      <c r="F284" s="161">
        <v>1</v>
      </c>
      <c r="G284" s="162">
        <f t="shared" ref="G284:G347" si="36">IF(I284=0,999,0)</f>
        <v>0</v>
      </c>
      <c r="H284" s="162">
        <f>SUMIF('r'!$A$4:'r'!$A$529,$A284,'r'!$C$4:'r'!$C$529)</f>
        <v>3</v>
      </c>
      <c r="I284" s="162">
        <f>SUMIF('r'!$A$4:'r'!$A$529,A284,'r'!$D$4:'r'!$D$529)</f>
        <v>5</v>
      </c>
      <c r="J284" s="162">
        <f t="shared" ref="J284:J347" si="37">I284-H284</f>
        <v>2</v>
      </c>
      <c r="L284" s="166">
        <f>IF(E284&lt;2,(VLOOKUP(A284,'r'!$A$4:'r'!$B$5080,2,FALSE)),"")</f>
        <v>43100</v>
      </c>
      <c r="M284" s="167" t="str">
        <f>VLOOKUP(A284,'r'!$A$4:'r'!$G$5080,7,FALSE)</f>
        <v>marble arch</v>
      </c>
      <c r="N284" s="162">
        <f ca="1">SUMIF(w!$V$3:$V$113,$M284,w!W$3:W$113)</f>
        <v>25</v>
      </c>
      <c r="O284" s="162">
        <f ca="1">SUMIF(w!$V$3:$V$113,$M284,w!X$3:X$113)</f>
        <v>35</v>
      </c>
      <c r="P284" s="162">
        <f ca="1">SUMIF(w!$V$3:$V$113,$M284,w!Y$3:Y$113)</f>
        <v>10</v>
      </c>
      <c r="Q284" s="162">
        <f>SUMIF(w!$V$3:$V$113,$M284,w!Z$3:Z$113)</f>
        <v>7</v>
      </c>
      <c r="R284" s="177" t="str">
        <f>IF(E284=1,VLOOKUP(A284,rg!$A$4:'rg'!$E$960,2,FALSE),"")</f>
        <v>PA</v>
      </c>
      <c r="S284" s="162" t="str">
        <f>IF($R284&lt;&gt;"",( VLOOKUP($R284,g!$A$2:'g'!$E$989,2,FALSE))," ")</f>
        <v>Perivale (West)</v>
      </c>
      <c r="T284" s="162">
        <f>IF($R284&lt;&gt;"",( VLOOKUP($R284,g!$A$2:'g'!$E$989,3,FALSE))," ")</f>
        <v>6</v>
      </c>
      <c r="U284" s="168" t="str">
        <f>IF($R284&lt;&gt;"",( VLOOKUP($R284,g!$A$2:'g'!$E$989,4,FALSE))," ")</f>
        <v>ML</v>
      </c>
      <c r="V284" s="162" t="str">
        <f>IF($R284&lt;&gt;"",( VLOOKUP($R284,g!$A$2:'g'!$E$989,5,FALSE))," ")</f>
        <v>METROLINE</v>
      </c>
      <c r="W284" s="10">
        <f t="shared" ref="W284:W347" si="38">IF(E284=1,IF(R284="",1,0),0)</f>
        <v>0</v>
      </c>
      <c r="X284" s="10">
        <f t="shared" ref="X284:X347" si="39">IF(E284="",IF(R284="",0,1),0)</f>
        <v>0</v>
      </c>
      <c r="Y284" s="10">
        <f t="shared" ref="Y284:Y347" si="40">IF(U284&gt;" ",IF(B284&lt;&gt;U284,1,0),0)</f>
        <v>0</v>
      </c>
      <c r="Z284" s="167" t="str">
        <f t="shared" si="35"/>
        <v>ML VWH2304</v>
      </c>
      <c r="AA284" s="167">
        <f>VLOOKUP(A284,'r'!$A$4:'r'!$S$5080,18,FALSE)</f>
        <v>0</v>
      </c>
    </row>
    <row r="285" spans="1:27" x14ac:dyDescent="0.2">
      <c r="A285" s="169" t="s">
        <v>578</v>
      </c>
      <c r="B285" s="169" t="s">
        <v>44</v>
      </c>
      <c r="C285" s="169" t="s">
        <v>71</v>
      </c>
      <c r="D285" s="169">
        <v>2324</v>
      </c>
      <c r="E285" s="176">
        <v>1</v>
      </c>
      <c r="F285" s="161">
        <v>1</v>
      </c>
      <c r="G285" s="162">
        <f t="shared" si="36"/>
        <v>0</v>
      </c>
      <c r="H285" s="162">
        <f>SUMIF('r'!$A$4:'r'!$A$529,$A285,'r'!$C$4:'r'!$C$529)</f>
        <v>10</v>
      </c>
      <c r="I285" s="162">
        <f>SUMIF('r'!$A$4:'r'!$A$529,A285,'r'!$D$4:'r'!$D$529)</f>
        <v>11</v>
      </c>
      <c r="J285" s="162">
        <f t="shared" si="37"/>
        <v>1</v>
      </c>
      <c r="L285" s="166">
        <f>IF(E285&lt;2,(VLOOKUP(A285,'r'!$A$4:'r'!$B$5080,2,FALSE)),"")</f>
        <v>43078</v>
      </c>
      <c r="M285" s="167" t="str">
        <f>VLOOKUP(A285,'r'!$A$4:'r'!$G$5080,7,FALSE)</f>
        <v>willesden garage</v>
      </c>
      <c r="N285" s="162">
        <f ca="1">SUMIF(w!$V$3:$V$113,$M285,w!W$3:W$113)</f>
        <v>25</v>
      </c>
      <c r="O285" s="162">
        <f ca="1">SUMIF(w!$V$3:$V$113,$M285,w!X$3:X$113)</f>
        <v>34</v>
      </c>
      <c r="P285" s="162">
        <f ca="1">SUMIF(w!$V$3:$V$113,$M285,w!Y$3:Y$113)</f>
        <v>9</v>
      </c>
      <c r="Q285" s="162">
        <f>SUMIF(w!$V$3:$V$113,$M285,w!Z$3:Z$113)</f>
        <v>25</v>
      </c>
      <c r="R285" s="177" t="str">
        <f>IF(E285=1,VLOOKUP(A285,rg!$A$4:'rg'!$E$960,2,FALSE),"")</f>
        <v>AC</v>
      </c>
      <c r="S285" s="162" t="str">
        <f>IF($R285&lt;&gt;"",( VLOOKUP($R285,g!$A$2:'g'!$E$989,2,FALSE))," ")</f>
        <v>Willesden</v>
      </c>
      <c r="T285" s="162">
        <f>IF($R285&lt;&gt;"",( VLOOKUP($R285,g!$A$2:'g'!$E$989,3,FALSE))," ")</f>
        <v>25</v>
      </c>
      <c r="U285" s="168" t="str">
        <f>IF($R285&lt;&gt;"",( VLOOKUP($R285,g!$A$2:'g'!$E$989,4,FALSE))," ")</f>
        <v>ML</v>
      </c>
      <c r="V285" s="162" t="str">
        <f>IF($R285&lt;&gt;"",( VLOOKUP($R285,g!$A$2:'g'!$E$989,5,FALSE))," ")</f>
        <v>METROLINE</v>
      </c>
      <c r="W285" s="10">
        <f t="shared" si="38"/>
        <v>0</v>
      </c>
      <c r="X285" s="10">
        <f t="shared" si="39"/>
        <v>0</v>
      </c>
      <c r="Y285" s="10">
        <f t="shared" si="40"/>
        <v>0</v>
      </c>
      <c r="Z285" s="167" t="str">
        <f t="shared" si="35"/>
        <v>ML VWH2324</v>
      </c>
      <c r="AA285" s="167">
        <f>VLOOKUP(A285,'r'!$A$4:'r'!$S$5080,18,FALSE)</f>
        <v>0</v>
      </c>
    </row>
    <row r="286" spans="1:27" x14ac:dyDescent="0.2">
      <c r="A286" s="186" t="s">
        <v>578</v>
      </c>
      <c r="B286" s="169" t="s">
        <v>44</v>
      </c>
      <c r="C286" s="169" t="s">
        <v>71</v>
      </c>
      <c r="D286" s="169">
        <v>2325</v>
      </c>
      <c r="E286" s="176">
        <v>1</v>
      </c>
      <c r="F286" s="161">
        <v>1</v>
      </c>
      <c r="G286" s="162">
        <f t="shared" si="36"/>
        <v>0</v>
      </c>
      <c r="H286" s="162">
        <f>SUMIF('r'!$A$4:'r'!$A$529,$A286,'r'!$C$4:'r'!$C$529)</f>
        <v>10</v>
      </c>
      <c r="I286" s="162">
        <f>SUMIF('r'!$A$4:'r'!$A$529,A286,'r'!$D$4:'r'!$D$529)</f>
        <v>11</v>
      </c>
      <c r="J286" s="162">
        <f t="shared" si="37"/>
        <v>1</v>
      </c>
      <c r="L286" s="166">
        <f>IF(E286&lt;2,(VLOOKUP(A286,'r'!$A$4:'r'!$B$5080,2,FALSE)),"")</f>
        <v>43078</v>
      </c>
      <c r="M286" s="167" t="str">
        <f>VLOOKUP(A286,'r'!$A$4:'r'!$G$5080,7,FALSE)</f>
        <v>willesden garage</v>
      </c>
      <c r="N286" s="162">
        <f ca="1">SUMIF(w!$V$3:$V$113,$M286,w!W$3:W$113)</f>
        <v>25</v>
      </c>
      <c r="O286" s="162">
        <f ca="1">SUMIF(w!$V$3:$V$113,$M286,w!X$3:X$113)</f>
        <v>34</v>
      </c>
      <c r="P286" s="162">
        <f ca="1">SUMIF(w!$V$3:$V$113,$M286,w!Y$3:Y$113)</f>
        <v>9</v>
      </c>
      <c r="Q286" s="162">
        <f>SUMIF(w!$V$3:$V$113,$M286,w!Z$3:Z$113)</f>
        <v>25</v>
      </c>
      <c r="R286" s="177" t="str">
        <f>IF(E286=1,VLOOKUP(A286,rg!$A$4:'rg'!$E$960,2,FALSE),"")</f>
        <v>AC</v>
      </c>
      <c r="S286" s="162" t="str">
        <f>IF($R286&lt;&gt;"",( VLOOKUP($R286,g!$A$2:'g'!$E$989,2,FALSE))," ")</f>
        <v>Willesden</v>
      </c>
      <c r="T286" s="162">
        <f>IF($R286&lt;&gt;"",( VLOOKUP($R286,g!$A$2:'g'!$E$989,3,FALSE))," ")</f>
        <v>25</v>
      </c>
      <c r="U286" s="168" t="str">
        <f>IF($R286&lt;&gt;"",( VLOOKUP($R286,g!$A$2:'g'!$E$989,4,FALSE))," ")</f>
        <v>ML</v>
      </c>
      <c r="V286" s="162" t="str">
        <f>IF($R286&lt;&gt;"",( VLOOKUP($R286,g!$A$2:'g'!$E$989,5,FALSE))," ")</f>
        <v>METROLINE</v>
      </c>
      <c r="W286" s="10">
        <f t="shared" si="38"/>
        <v>0</v>
      </c>
      <c r="X286" s="10">
        <f t="shared" si="39"/>
        <v>0</v>
      </c>
      <c r="Y286" s="10">
        <f t="shared" si="40"/>
        <v>0</v>
      </c>
      <c r="Z286" s="167" t="str">
        <f t="shared" si="35"/>
        <v>ML VWH2325</v>
      </c>
      <c r="AA286" s="167">
        <f>VLOOKUP(A286,'r'!$A$4:'r'!$S$5080,18,FALSE)</f>
        <v>0</v>
      </c>
    </row>
    <row r="287" spans="1:27" x14ac:dyDescent="0.2">
      <c r="A287" s="186" t="s">
        <v>578</v>
      </c>
      <c r="B287" s="169" t="s">
        <v>44</v>
      </c>
      <c r="C287" s="169" t="s">
        <v>71</v>
      </c>
      <c r="D287" s="169">
        <v>2328</v>
      </c>
      <c r="E287" s="176">
        <v>1</v>
      </c>
      <c r="F287" s="161">
        <v>1</v>
      </c>
      <c r="G287" s="162">
        <f t="shared" si="36"/>
        <v>0</v>
      </c>
      <c r="H287" s="162">
        <f>SUMIF('r'!$A$4:'r'!$A$529,$A287,'r'!$C$4:'r'!$C$529)</f>
        <v>10</v>
      </c>
      <c r="I287" s="162">
        <f>SUMIF('r'!$A$4:'r'!$A$529,A287,'r'!$D$4:'r'!$D$529)</f>
        <v>11</v>
      </c>
      <c r="J287" s="162">
        <f t="shared" si="37"/>
        <v>1</v>
      </c>
      <c r="L287" s="166">
        <f>IF(E287&lt;2,(VLOOKUP(A287,'r'!$A$4:'r'!$B$5080,2,FALSE)),"")</f>
        <v>43078</v>
      </c>
      <c r="M287" s="167" t="str">
        <f>VLOOKUP(A287,'r'!$A$4:'r'!$G$5080,7,FALSE)</f>
        <v>willesden garage</v>
      </c>
      <c r="N287" s="162">
        <f ca="1">SUMIF(w!$V$3:$V$113,$M287,w!W$3:W$113)</f>
        <v>25</v>
      </c>
      <c r="O287" s="162">
        <f ca="1">SUMIF(w!$V$3:$V$113,$M287,w!X$3:X$113)</f>
        <v>34</v>
      </c>
      <c r="P287" s="162">
        <f ca="1">SUMIF(w!$V$3:$V$113,$M287,w!Y$3:Y$113)</f>
        <v>9</v>
      </c>
      <c r="Q287" s="162">
        <f>SUMIF(w!$V$3:$V$113,$M287,w!Z$3:Z$113)</f>
        <v>25</v>
      </c>
      <c r="R287" s="177" t="str">
        <f>IF(E287=1,VLOOKUP(A287,rg!$A$4:'rg'!$E$960,2,FALSE),"")</f>
        <v>AC</v>
      </c>
      <c r="S287" s="162" t="str">
        <f>IF($R287&lt;&gt;"",( VLOOKUP($R287,g!$A$2:'g'!$E$989,2,FALSE))," ")</f>
        <v>Willesden</v>
      </c>
      <c r="T287" s="162">
        <f>IF($R287&lt;&gt;"",( VLOOKUP($R287,g!$A$2:'g'!$E$989,3,FALSE))," ")</f>
        <v>25</v>
      </c>
      <c r="U287" s="168" t="str">
        <f>IF($R287&lt;&gt;"",( VLOOKUP($R287,g!$A$2:'g'!$E$989,4,FALSE))," ")</f>
        <v>ML</v>
      </c>
      <c r="V287" s="162" t="str">
        <f>IF($R287&lt;&gt;"",( VLOOKUP($R287,g!$A$2:'g'!$E$989,5,FALSE))," ")</f>
        <v>METROLINE</v>
      </c>
      <c r="W287" s="10">
        <f t="shared" si="38"/>
        <v>0</v>
      </c>
      <c r="X287" s="10">
        <f t="shared" si="39"/>
        <v>0</v>
      </c>
      <c r="Y287" s="10">
        <f t="shared" si="40"/>
        <v>0</v>
      </c>
      <c r="Z287" s="167" t="str">
        <f t="shared" si="35"/>
        <v>ML VWH2328</v>
      </c>
      <c r="AA287" s="167">
        <f>VLOOKUP(A287,'r'!$A$4:'r'!$S$5080,18,FALSE)</f>
        <v>0</v>
      </c>
    </row>
    <row r="288" spans="1:27" x14ac:dyDescent="0.2">
      <c r="A288" s="186" t="s">
        <v>642</v>
      </c>
      <c r="B288" s="169" t="s">
        <v>44</v>
      </c>
      <c r="C288" s="169" t="s">
        <v>71</v>
      </c>
      <c r="D288" s="169">
        <v>2330</v>
      </c>
      <c r="E288" s="176">
        <v>1</v>
      </c>
      <c r="F288" s="161">
        <v>1</v>
      </c>
      <c r="G288" s="162">
        <f t="shared" si="36"/>
        <v>0</v>
      </c>
      <c r="H288" s="162">
        <f>SUMIF('r'!$A$4:'r'!$A$529,$A288,'r'!$C$4:'r'!$C$529)</f>
        <v>2</v>
      </c>
      <c r="I288" s="162">
        <f>SUMIF('r'!$A$4:'r'!$A$529,A288,'r'!$D$4:'r'!$D$529)</f>
        <v>2</v>
      </c>
      <c r="J288" s="162">
        <f t="shared" si="37"/>
        <v>0</v>
      </c>
      <c r="L288" s="166">
        <f>IF(E288&lt;2,(VLOOKUP(A288,'r'!$A$4:'r'!$B$5080,2,FALSE)),"")</f>
        <v>0</v>
      </c>
      <c r="M288" s="167" t="str">
        <f>VLOOKUP(A288,'r'!$A$4:'r'!$G$5080,7,FALSE)</f>
        <v>willesden garage</v>
      </c>
      <c r="N288" s="162">
        <f ca="1">SUMIF(w!$V$3:$V$113,$M288,w!W$3:W$113)</f>
        <v>25</v>
      </c>
      <c r="O288" s="162">
        <f ca="1">SUMIF(w!$V$3:$V$113,$M288,w!X$3:X$113)</f>
        <v>34</v>
      </c>
      <c r="P288" s="162">
        <f ca="1">SUMIF(w!$V$3:$V$113,$M288,w!Y$3:Y$113)</f>
        <v>9</v>
      </c>
      <c r="Q288" s="162">
        <f>SUMIF(w!$V$3:$V$113,$M288,w!Z$3:Z$113)</f>
        <v>25</v>
      </c>
      <c r="R288" s="177" t="str">
        <f>IF(E288=1,VLOOKUP(A288,rg!$A$4:'rg'!$E$960,2,FALSE),"")</f>
        <v>AC</v>
      </c>
      <c r="S288" s="162" t="str">
        <f>IF($R288&lt;&gt;"",( VLOOKUP($R288,g!$A$2:'g'!$E$989,2,FALSE))," ")</f>
        <v>Willesden</v>
      </c>
      <c r="T288" s="162">
        <f>IF($R288&lt;&gt;"",( VLOOKUP($R288,g!$A$2:'g'!$E$989,3,FALSE))," ")</f>
        <v>25</v>
      </c>
      <c r="U288" s="168" t="str">
        <f>IF($R288&lt;&gt;"",( VLOOKUP($R288,g!$A$2:'g'!$E$989,4,FALSE))," ")</f>
        <v>ML</v>
      </c>
      <c r="V288" s="162" t="str">
        <f>IF($R288&lt;&gt;"",( VLOOKUP($R288,g!$A$2:'g'!$E$989,5,FALSE))," ")</f>
        <v>METROLINE</v>
      </c>
      <c r="W288" s="10">
        <f t="shared" si="38"/>
        <v>0</v>
      </c>
      <c r="X288" s="10">
        <f t="shared" si="39"/>
        <v>0</v>
      </c>
      <c r="Y288" s="10">
        <f t="shared" si="40"/>
        <v>0</v>
      </c>
      <c r="Z288" s="167" t="str">
        <f t="shared" si="35"/>
        <v>ML VWH2330</v>
      </c>
      <c r="AA288" s="167">
        <f>VLOOKUP(A288,'r'!$A$4:'r'!$S$5080,18,FALSE)</f>
        <v>0</v>
      </c>
    </row>
    <row r="289" spans="1:27" x14ac:dyDescent="0.2">
      <c r="A289" s="186" t="s">
        <v>621</v>
      </c>
      <c r="B289" s="169" t="s">
        <v>44</v>
      </c>
      <c r="C289" s="169" t="s">
        <v>71</v>
      </c>
      <c r="D289" s="169">
        <v>2331</v>
      </c>
      <c r="E289" s="176">
        <v>1</v>
      </c>
      <c r="F289" s="161">
        <v>1</v>
      </c>
      <c r="G289" s="162">
        <f t="shared" si="36"/>
        <v>0</v>
      </c>
      <c r="H289" s="162">
        <f>SUMIF('r'!$A$4:'r'!$A$529,$A289,'r'!$C$4:'r'!$C$529)</f>
        <v>6</v>
      </c>
      <c r="I289" s="162">
        <f>SUMIF('r'!$A$4:'r'!$A$529,A289,'r'!$D$4:'r'!$D$529)</f>
        <v>13</v>
      </c>
      <c r="J289" s="162">
        <f t="shared" si="37"/>
        <v>7</v>
      </c>
      <c r="L289" s="166">
        <f>IF(E289&lt;2,(VLOOKUP(A289,'r'!$A$4:'r'!$B$5080,2,FALSE)),"")</f>
        <v>43078</v>
      </c>
      <c r="M289" s="167" t="str">
        <f>VLOOKUP(A289,'r'!$A$4:'r'!$G$5080,7,FALSE)</f>
        <v>willesden garage</v>
      </c>
      <c r="N289" s="162">
        <f ca="1">SUMIF(w!$V$3:$V$113,$M289,w!W$3:W$113)</f>
        <v>25</v>
      </c>
      <c r="O289" s="162">
        <f ca="1">SUMIF(w!$V$3:$V$113,$M289,w!X$3:X$113)</f>
        <v>34</v>
      </c>
      <c r="P289" s="162">
        <f ca="1">SUMIF(w!$V$3:$V$113,$M289,w!Y$3:Y$113)</f>
        <v>9</v>
      </c>
      <c r="Q289" s="162">
        <f>SUMIF(w!$V$3:$V$113,$M289,w!Z$3:Z$113)</f>
        <v>25</v>
      </c>
      <c r="R289" s="177" t="str">
        <f>IF(E289=1,VLOOKUP(A289,rg!$A$4:'rg'!$E$960,2,FALSE),"")</f>
        <v>AC</v>
      </c>
      <c r="S289" s="162" t="str">
        <f>IF($R289&lt;&gt;"",( VLOOKUP($R289,g!$A$2:'g'!$E$989,2,FALSE))," ")</f>
        <v>Willesden</v>
      </c>
      <c r="T289" s="162">
        <f>IF($R289&lt;&gt;"",( VLOOKUP($R289,g!$A$2:'g'!$E$989,3,FALSE))," ")</f>
        <v>25</v>
      </c>
      <c r="U289" s="168" t="str">
        <f>IF($R289&lt;&gt;"",( VLOOKUP($R289,g!$A$2:'g'!$E$989,4,FALSE))," ")</f>
        <v>ML</v>
      </c>
      <c r="V289" s="162" t="str">
        <f>IF($R289&lt;&gt;"",( VLOOKUP($R289,g!$A$2:'g'!$E$989,5,FALSE))," ")</f>
        <v>METROLINE</v>
      </c>
      <c r="W289" s="10">
        <f t="shared" si="38"/>
        <v>0</v>
      </c>
      <c r="X289" s="10">
        <f t="shared" si="39"/>
        <v>0</v>
      </c>
      <c r="Y289" s="10">
        <f t="shared" si="40"/>
        <v>0</v>
      </c>
      <c r="Z289" s="167" t="str">
        <f t="shared" si="35"/>
        <v>ML VWH2331</v>
      </c>
      <c r="AA289" s="167">
        <f>VLOOKUP(A289,'r'!$A$4:'r'!$S$5080,18,FALSE)</f>
        <v>0</v>
      </c>
    </row>
    <row r="290" spans="1:27" x14ac:dyDescent="0.2">
      <c r="A290" s="186" t="s">
        <v>621</v>
      </c>
      <c r="B290" s="169" t="s">
        <v>44</v>
      </c>
      <c r="C290" s="169" t="s">
        <v>71</v>
      </c>
      <c r="D290" s="169">
        <v>2332</v>
      </c>
      <c r="E290" s="176">
        <v>1</v>
      </c>
      <c r="F290" s="161">
        <v>1</v>
      </c>
      <c r="G290" s="162">
        <f t="shared" si="36"/>
        <v>0</v>
      </c>
      <c r="H290" s="162">
        <f>SUMIF('r'!$A$4:'r'!$A$529,$A290,'r'!$C$4:'r'!$C$529)</f>
        <v>6</v>
      </c>
      <c r="I290" s="162">
        <f>SUMIF('r'!$A$4:'r'!$A$529,A290,'r'!$D$4:'r'!$D$529)</f>
        <v>13</v>
      </c>
      <c r="J290" s="162">
        <f t="shared" si="37"/>
        <v>7</v>
      </c>
      <c r="L290" s="166">
        <f>IF(E290&lt;2,(VLOOKUP(A290,'r'!$A$4:'r'!$B$5080,2,FALSE)),"")</f>
        <v>43078</v>
      </c>
      <c r="M290" s="167" t="str">
        <f>VLOOKUP(A290,'r'!$A$4:'r'!$G$5080,7,FALSE)</f>
        <v>willesden garage</v>
      </c>
      <c r="N290" s="162">
        <f ca="1">SUMIF(w!$V$3:$V$113,$M290,w!W$3:W$113)</f>
        <v>25</v>
      </c>
      <c r="O290" s="162">
        <f ca="1">SUMIF(w!$V$3:$V$113,$M290,w!X$3:X$113)</f>
        <v>34</v>
      </c>
      <c r="P290" s="162">
        <f ca="1">SUMIF(w!$V$3:$V$113,$M290,w!Y$3:Y$113)</f>
        <v>9</v>
      </c>
      <c r="Q290" s="162">
        <f>SUMIF(w!$V$3:$V$113,$M290,w!Z$3:Z$113)</f>
        <v>25</v>
      </c>
      <c r="R290" s="177" t="str">
        <f>IF(E290=1,VLOOKUP(A290,rg!$A$4:'rg'!$E$960,2,FALSE),"")</f>
        <v>AC</v>
      </c>
      <c r="S290" s="162" t="str">
        <f>IF($R290&lt;&gt;"",( VLOOKUP($R290,g!$A$2:'g'!$E$989,2,FALSE))," ")</f>
        <v>Willesden</v>
      </c>
      <c r="T290" s="162">
        <f>IF($R290&lt;&gt;"",( VLOOKUP($R290,g!$A$2:'g'!$E$989,3,FALSE))," ")</f>
        <v>25</v>
      </c>
      <c r="U290" s="168" t="str">
        <f>IF($R290&lt;&gt;"",( VLOOKUP($R290,g!$A$2:'g'!$E$989,4,FALSE))," ")</f>
        <v>ML</v>
      </c>
      <c r="V290" s="162" t="str">
        <f>IF($R290&lt;&gt;"",( VLOOKUP($R290,g!$A$2:'g'!$E$989,5,FALSE))," ")</f>
        <v>METROLINE</v>
      </c>
      <c r="W290" s="10">
        <f t="shared" si="38"/>
        <v>0</v>
      </c>
      <c r="X290" s="10">
        <f t="shared" si="39"/>
        <v>0</v>
      </c>
      <c r="Y290" s="10">
        <f t="shared" si="40"/>
        <v>0</v>
      </c>
      <c r="Z290" s="167" t="str">
        <f t="shared" si="35"/>
        <v>ML VWH2332</v>
      </c>
      <c r="AA290" s="167">
        <f>VLOOKUP(A290,'r'!$A$4:'r'!$S$5080,18,FALSE)</f>
        <v>0</v>
      </c>
    </row>
    <row r="291" spans="1:27" x14ac:dyDescent="0.2">
      <c r="A291" s="186" t="s">
        <v>621</v>
      </c>
      <c r="B291" s="169" t="s">
        <v>44</v>
      </c>
      <c r="C291" s="169" t="s">
        <v>71</v>
      </c>
      <c r="D291" s="169">
        <v>2333</v>
      </c>
      <c r="E291" s="176">
        <v>1</v>
      </c>
      <c r="F291" s="161">
        <v>1</v>
      </c>
      <c r="G291" s="162">
        <f t="shared" si="36"/>
        <v>0</v>
      </c>
      <c r="H291" s="162">
        <f>SUMIF('r'!$A$4:'r'!$A$529,$A291,'r'!$C$4:'r'!$C$529)</f>
        <v>6</v>
      </c>
      <c r="I291" s="162">
        <f>SUMIF('r'!$A$4:'r'!$A$529,A291,'r'!$D$4:'r'!$D$529)</f>
        <v>13</v>
      </c>
      <c r="J291" s="162">
        <f t="shared" si="37"/>
        <v>7</v>
      </c>
      <c r="L291" s="166">
        <f>IF(E291&lt;2,(VLOOKUP(A291,'r'!$A$4:'r'!$B$5080,2,FALSE)),"")</f>
        <v>43078</v>
      </c>
      <c r="M291" s="167" t="str">
        <f>VLOOKUP(A291,'r'!$A$4:'r'!$G$5080,7,FALSE)</f>
        <v>willesden garage</v>
      </c>
      <c r="N291" s="162">
        <f ca="1">SUMIF(w!$V$3:$V$113,$M291,w!W$3:W$113)</f>
        <v>25</v>
      </c>
      <c r="O291" s="162">
        <f ca="1">SUMIF(w!$V$3:$V$113,$M291,w!X$3:X$113)</f>
        <v>34</v>
      </c>
      <c r="P291" s="162">
        <f ca="1">SUMIF(w!$V$3:$V$113,$M291,w!Y$3:Y$113)</f>
        <v>9</v>
      </c>
      <c r="Q291" s="162">
        <f>SUMIF(w!$V$3:$V$113,$M291,w!Z$3:Z$113)</f>
        <v>25</v>
      </c>
      <c r="R291" s="177" t="str">
        <f>IF(E291=1,VLOOKUP(A291,rg!$A$4:'rg'!$E$960,2,FALSE),"")</f>
        <v>AC</v>
      </c>
      <c r="S291" s="162" t="str">
        <f>IF($R291&lt;&gt;"",( VLOOKUP($R291,g!$A$2:'g'!$E$989,2,FALSE))," ")</f>
        <v>Willesden</v>
      </c>
      <c r="T291" s="162">
        <f>IF($R291&lt;&gt;"",( VLOOKUP($R291,g!$A$2:'g'!$E$989,3,FALSE))," ")</f>
        <v>25</v>
      </c>
      <c r="U291" s="168" t="str">
        <f>IF($R291&lt;&gt;"",( VLOOKUP($R291,g!$A$2:'g'!$E$989,4,FALSE))," ")</f>
        <v>ML</v>
      </c>
      <c r="V291" s="162" t="str">
        <f>IF($R291&lt;&gt;"",( VLOOKUP($R291,g!$A$2:'g'!$E$989,5,FALSE))," ")</f>
        <v>METROLINE</v>
      </c>
      <c r="W291" s="10">
        <f t="shared" si="38"/>
        <v>0</v>
      </c>
      <c r="X291" s="10">
        <f t="shared" si="39"/>
        <v>0</v>
      </c>
      <c r="Y291" s="10">
        <f t="shared" si="40"/>
        <v>0</v>
      </c>
      <c r="Z291" s="167" t="str">
        <f t="shared" si="35"/>
        <v>ML VWH2333</v>
      </c>
      <c r="AA291" s="167">
        <f>VLOOKUP(A291,'r'!$A$4:'r'!$S$5080,18,FALSE)</f>
        <v>0</v>
      </c>
    </row>
    <row r="292" spans="1:27" x14ac:dyDescent="0.2">
      <c r="A292" s="186" t="s">
        <v>670</v>
      </c>
      <c r="B292" s="169" t="s">
        <v>44</v>
      </c>
      <c r="C292" s="169" t="s">
        <v>71</v>
      </c>
      <c r="D292" s="169">
        <v>2334</v>
      </c>
      <c r="E292" s="176">
        <v>1</v>
      </c>
      <c r="F292" s="161">
        <v>1</v>
      </c>
      <c r="G292" s="162">
        <f t="shared" si="36"/>
        <v>0</v>
      </c>
      <c r="H292" s="162">
        <f>SUMIF('r'!$A$4:'r'!$A$529,$A292,'r'!$C$4:'r'!$C$529)</f>
        <v>6</v>
      </c>
      <c r="I292" s="162">
        <f>SUMIF('r'!$A$4:'r'!$A$529,A292,'r'!$D$4:'r'!$D$529)</f>
        <v>6</v>
      </c>
      <c r="J292" s="162">
        <f t="shared" si="37"/>
        <v>0</v>
      </c>
      <c r="L292" s="166">
        <f>IF(E292&lt;2,(VLOOKUP(A292,'r'!$A$4:'r'!$B$5080,2,FALSE)),"")</f>
        <v>0</v>
      </c>
      <c r="M292" s="167" t="str">
        <f>VLOOKUP(A292,'r'!$A$4:'r'!$G$5080,7,FALSE)</f>
        <v>willesden garage</v>
      </c>
      <c r="N292" s="162">
        <f ca="1">SUMIF(w!$V$3:$V$113,$M292,w!W$3:W$113)</f>
        <v>25</v>
      </c>
      <c r="O292" s="162">
        <f ca="1">SUMIF(w!$V$3:$V$113,$M292,w!X$3:X$113)</f>
        <v>34</v>
      </c>
      <c r="P292" s="162">
        <f ca="1">SUMIF(w!$V$3:$V$113,$M292,w!Y$3:Y$113)</f>
        <v>9</v>
      </c>
      <c r="Q292" s="162">
        <f>SUMIF(w!$V$3:$V$113,$M292,w!Z$3:Z$113)</f>
        <v>25</v>
      </c>
      <c r="R292" s="177" t="str">
        <f>IF(E292=1,VLOOKUP(A292,rg!$A$4:'rg'!$E$960,2,FALSE),"")</f>
        <v>AC</v>
      </c>
      <c r="S292" s="162" t="str">
        <f>IF($R292&lt;&gt;"",( VLOOKUP($R292,g!$A$2:'g'!$E$989,2,FALSE))," ")</f>
        <v>Willesden</v>
      </c>
      <c r="T292" s="162">
        <f>IF($R292&lt;&gt;"",( VLOOKUP($R292,g!$A$2:'g'!$E$989,3,FALSE))," ")</f>
        <v>25</v>
      </c>
      <c r="U292" s="168" t="str">
        <f>IF($R292&lt;&gt;"",( VLOOKUP($R292,g!$A$2:'g'!$E$989,4,FALSE))," ")</f>
        <v>ML</v>
      </c>
      <c r="V292" s="162" t="str">
        <f>IF($R292&lt;&gt;"",( VLOOKUP($R292,g!$A$2:'g'!$E$989,5,FALSE))," ")</f>
        <v>METROLINE</v>
      </c>
      <c r="W292" s="10">
        <f t="shared" si="38"/>
        <v>0</v>
      </c>
      <c r="X292" s="10">
        <f t="shared" si="39"/>
        <v>0</v>
      </c>
      <c r="Y292" s="10">
        <f t="shared" si="40"/>
        <v>0</v>
      </c>
      <c r="Z292" s="167" t="str">
        <f t="shared" si="35"/>
        <v>ML VWH2334</v>
      </c>
      <c r="AA292" s="167">
        <f>VLOOKUP(A292,'r'!$A$4:'r'!$S$5080,18,FALSE)</f>
        <v>0</v>
      </c>
    </row>
    <row r="293" spans="1:27" x14ac:dyDescent="0.2">
      <c r="A293" s="186" t="s">
        <v>621</v>
      </c>
      <c r="B293" s="169" t="s">
        <v>44</v>
      </c>
      <c r="C293" s="169" t="s">
        <v>71</v>
      </c>
      <c r="D293" s="169">
        <v>2335</v>
      </c>
      <c r="E293" s="176">
        <v>1</v>
      </c>
      <c r="F293" s="161">
        <v>1</v>
      </c>
      <c r="G293" s="162">
        <f t="shared" si="36"/>
        <v>0</v>
      </c>
      <c r="H293" s="162">
        <f>SUMIF('r'!$A$4:'r'!$A$529,$A293,'r'!$C$4:'r'!$C$529)</f>
        <v>6</v>
      </c>
      <c r="I293" s="162">
        <f>SUMIF('r'!$A$4:'r'!$A$529,A293,'r'!$D$4:'r'!$D$529)</f>
        <v>13</v>
      </c>
      <c r="J293" s="162">
        <f t="shared" si="37"/>
        <v>7</v>
      </c>
      <c r="L293" s="166">
        <f>IF(E293&lt;2,(VLOOKUP(A293,'r'!$A$4:'r'!$B$5080,2,FALSE)),"")</f>
        <v>43078</v>
      </c>
      <c r="M293" s="167" t="str">
        <f>VLOOKUP(A293,'r'!$A$4:'r'!$G$5080,7,FALSE)</f>
        <v>willesden garage</v>
      </c>
      <c r="N293" s="162">
        <f ca="1">SUMIF(w!$V$3:$V$113,$M293,w!W$3:W$113)</f>
        <v>25</v>
      </c>
      <c r="O293" s="162">
        <f ca="1">SUMIF(w!$V$3:$V$113,$M293,w!X$3:X$113)</f>
        <v>34</v>
      </c>
      <c r="P293" s="162">
        <f ca="1">SUMIF(w!$V$3:$V$113,$M293,w!Y$3:Y$113)</f>
        <v>9</v>
      </c>
      <c r="Q293" s="162">
        <f>SUMIF(w!$V$3:$V$113,$M293,w!Z$3:Z$113)</f>
        <v>25</v>
      </c>
      <c r="R293" s="177" t="str">
        <f>IF(E293=1,VLOOKUP(A293,rg!$A$4:'rg'!$E$960,2,FALSE),"")</f>
        <v>AC</v>
      </c>
      <c r="S293" s="162" t="str">
        <f>IF($R293&lt;&gt;"",( VLOOKUP($R293,g!$A$2:'g'!$E$989,2,FALSE))," ")</f>
        <v>Willesden</v>
      </c>
      <c r="T293" s="162">
        <f>IF($R293&lt;&gt;"",( VLOOKUP($R293,g!$A$2:'g'!$E$989,3,FALSE))," ")</f>
        <v>25</v>
      </c>
      <c r="U293" s="168" t="str">
        <f>IF($R293&lt;&gt;"",( VLOOKUP($R293,g!$A$2:'g'!$E$989,4,FALSE))," ")</f>
        <v>ML</v>
      </c>
      <c r="V293" s="162" t="str">
        <f>IF($R293&lt;&gt;"",( VLOOKUP($R293,g!$A$2:'g'!$E$989,5,FALSE))," ")</f>
        <v>METROLINE</v>
      </c>
      <c r="W293" s="10">
        <f t="shared" si="38"/>
        <v>0</v>
      </c>
      <c r="X293" s="10">
        <f t="shared" si="39"/>
        <v>0</v>
      </c>
      <c r="Y293" s="10">
        <f t="shared" si="40"/>
        <v>0</v>
      </c>
      <c r="Z293" s="167" t="str">
        <f t="shared" si="35"/>
        <v>ML VWH2335</v>
      </c>
      <c r="AA293" s="167">
        <f>VLOOKUP(A293,'r'!$A$4:'r'!$S$5080,18,FALSE)</f>
        <v>0</v>
      </c>
    </row>
    <row r="294" spans="1:27" x14ac:dyDescent="0.2">
      <c r="A294" s="186" t="s">
        <v>644</v>
      </c>
      <c r="B294" s="169" t="s">
        <v>44</v>
      </c>
      <c r="C294" s="169" t="s">
        <v>71</v>
      </c>
      <c r="D294" s="169">
        <v>2336</v>
      </c>
      <c r="E294" s="176">
        <v>1</v>
      </c>
      <c r="F294" s="161">
        <v>1</v>
      </c>
      <c r="G294" s="162">
        <f t="shared" si="36"/>
        <v>0</v>
      </c>
      <c r="H294" s="162">
        <f>SUMIF('r'!$A$4:'r'!$A$529,$A294,'r'!$C$4:'r'!$C$529)</f>
        <v>2</v>
      </c>
      <c r="I294" s="162">
        <f>SUMIF('r'!$A$4:'r'!$A$529,A294,'r'!$D$4:'r'!$D$529)</f>
        <v>2</v>
      </c>
      <c r="J294" s="162">
        <f t="shared" si="37"/>
        <v>0</v>
      </c>
      <c r="K294" s="165" t="s">
        <v>741</v>
      </c>
      <c r="L294" s="166">
        <f>IF(E294&lt;2,(VLOOKUP(A294,'r'!$A$4:'r'!$B$5080,2,FALSE)),"")</f>
        <v>0</v>
      </c>
      <c r="M294" s="167" t="str">
        <f>VLOOKUP(A294,'r'!$A$4:'r'!$G$5080,7,FALSE)</f>
        <v>hayes</v>
      </c>
      <c r="N294" s="162">
        <f ca="1">SUMIF(w!$V$3:$V$113,$M294,w!W$3:W$113)</f>
        <v>8</v>
      </c>
      <c r="O294" s="162">
        <f ca="1">SUMIF(w!$V$3:$V$113,$M294,w!X$3:X$113)</f>
        <v>8</v>
      </c>
      <c r="P294" s="162">
        <f ca="1">SUMIF(w!$V$3:$V$113,$M294,w!Y$3:Y$113)</f>
        <v>0</v>
      </c>
      <c r="Q294" s="162">
        <f>SUMIF(w!$V$3:$V$113,$M294,w!Z$3:Z$113)</f>
        <v>5</v>
      </c>
      <c r="R294" s="177" t="str">
        <f>IF(E294=1,VLOOKUP(A294,rg!$A$4:'rg'!$E$960,2,FALSE),"")</f>
        <v>PA</v>
      </c>
      <c r="S294" s="162" t="str">
        <f>IF($R294&lt;&gt;"",( VLOOKUP($R294,g!$A$2:'g'!$E$989,2,FALSE))," ")</f>
        <v>Perivale (West)</v>
      </c>
      <c r="T294" s="162">
        <f>IF($R294&lt;&gt;"",( VLOOKUP($R294,g!$A$2:'g'!$E$989,3,FALSE))," ")</f>
        <v>6</v>
      </c>
      <c r="U294" s="168" t="str">
        <f>IF($R294&lt;&gt;"",( VLOOKUP($R294,g!$A$2:'g'!$E$989,4,FALSE))," ")</f>
        <v>ML</v>
      </c>
      <c r="V294" s="162" t="str">
        <f>IF($R294&lt;&gt;"",( VLOOKUP($R294,g!$A$2:'g'!$E$989,5,FALSE))," ")</f>
        <v>METROLINE</v>
      </c>
      <c r="W294" s="10">
        <f t="shared" si="38"/>
        <v>0</v>
      </c>
      <c r="X294" s="10">
        <f t="shared" si="39"/>
        <v>0</v>
      </c>
      <c r="Y294" s="10">
        <f t="shared" si="40"/>
        <v>0</v>
      </c>
      <c r="Z294" s="167" t="str">
        <f t="shared" si="35"/>
        <v>ML VWH2336</v>
      </c>
      <c r="AA294" s="167">
        <f>VLOOKUP(A294,'r'!$A$4:'r'!$S$5080,18,FALSE)</f>
        <v>0</v>
      </c>
    </row>
    <row r="295" spans="1:27" x14ac:dyDescent="0.2">
      <c r="A295" s="186" t="s">
        <v>644</v>
      </c>
      <c r="B295" s="169" t="s">
        <v>44</v>
      </c>
      <c r="C295" s="169" t="s">
        <v>71</v>
      </c>
      <c r="D295" s="169">
        <v>2337</v>
      </c>
      <c r="E295" s="176">
        <v>1</v>
      </c>
      <c r="F295" s="161">
        <v>1</v>
      </c>
      <c r="G295" s="162">
        <f t="shared" si="36"/>
        <v>0</v>
      </c>
      <c r="H295" s="162">
        <f>SUMIF('r'!$A$4:'r'!$A$529,$A295,'r'!$C$4:'r'!$C$529)</f>
        <v>2</v>
      </c>
      <c r="I295" s="162">
        <f>SUMIF('r'!$A$4:'r'!$A$529,A295,'r'!$D$4:'r'!$D$529)</f>
        <v>2</v>
      </c>
      <c r="J295" s="162">
        <f t="shared" si="37"/>
        <v>0</v>
      </c>
      <c r="K295" s="165" t="s">
        <v>741</v>
      </c>
      <c r="L295" s="166">
        <f>IF(E295&lt;2,(VLOOKUP(A295,'r'!$A$4:'r'!$B$5080,2,FALSE)),"")</f>
        <v>0</v>
      </c>
      <c r="M295" s="167" t="str">
        <f>VLOOKUP(A295,'r'!$A$4:'r'!$G$5080,7,FALSE)</f>
        <v>hayes</v>
      </c>
      <c r="N295" s="162">
        <f ca="1">SUMIF(w!$V$3:$V$113,$M295,w!W$3:W$113)</f>
        <v>8</v>
      </c>
      <c r="O295" s="162">
        <f ca="1">SUMIF(w!$V$3:$V$113,$M295,w!X$3:X$113)</f>
        <v>8</v>
      </c>
      <c r="P295" s="162">
        <f ca="1">SUMIF(w!$V$3:$V$113,$M295,w!Y$3:Y$113)</f>
        <v>0</v>
      </c>
      <c r="Q295" s="162">
        <f>SUMIF(w!$V$3:$V$113,$M295,w!Z$3:Z$113)</f>
        <v>5</v>
      </c>
      <c r="R295" s="177" t="str">
        <f>IF(E295=1,VLOOKUP(A295,rg!$A$4:'rg'!$E$960,2,FALSE),"")</f>
        <v>PA</v>
      </c>
      <c r="S295" s="162" t="str">
        <f>IF($R295&lt;&gt;"",( VLOOKUP($R295,g!$A$2:'g'!$E$989,2,FALSE))," ")</f>
        <v>Perivale (West)</v>
      </c>
      <c r="T295" s="162">
        <f>IF($R295&lt;&gt;"",( VLOOKUP($R295,g!$A$2:'g'!$E$989,3,FALSE))," ")</f>
        <v>6</v>
      </c>
      <c r="U295" s="168" t="str">
        <f>IF($R295&lt;&gt;"",( VLOOKUP($R295,g!$A$2:'g'!$E$989,4,FALSE))," ")</f>
        <v>ML</v>
      </c>
      <c r="V295" s="162" t="str">
        <f>IF($R295&lt;&gt;"",( VLOOKUP($R295,g!$A$2:'g'!$E$989,5,FALSE))," ")</f>
        <v>METROLINE</v>
      </c>
      <c r="W295" s="10">
        <f t="shared" si="38"/>
        <v>0</v>
      </c>
      <c r="X295" s="10">
        <f t="shared" si="39"/>
        <v>0</v>
      </c>
      <c r="Y295" s="10">
        <f t="shared" si="40"/>
        <v>0</v>
      </c>
      <c r="Z295" s="167" t="str">
        <f t="shared" si="35"/>
        <v>ML VWH2337</v>
      </c>
      <c r="AA295" s="167">
        <f>VLOOKUP(A295,'r'!$A$4:'r'!$S$5080,18,FALSE)</f>
        <v>0</v>
      </c>
    </row>
    <row r="296" spans="1:27" x14ac:dyDescent="0.2">
      <c r="A296" s="186" t="s">
        <v>642</v>
      </c>
      <c r="B296" s="169" t="s">
        <v>44</v>
      </c>
      <c r="C296" s="169" t="s">
        <v>71</v>
      </c>
      <c r="D296" s="169">
        <v>2338</v>
      </c>
      <c r="E296" s="176">
        <v>1</v>
      </c>
      <c r="F296" s="161">
        <v>1</v>
      </c>
      <c r="G296" s="162">
        <f t="shared" si="36"/>
        <v>0</v>
      </c>
      <c r="H296" s="162">
        <f>SUMIF('r'!$A$4:'r'!$A$529,$A296,'r'!$C$4:'r'!$C$529)</f>
        <v>2</v>
      </c>
      <c r="I296" s="162">
        <f>SUMIF('r'!$A$4:'r'!$A$529,A296,'r'!$D$4:'r'!$D$529)</f>
        <v>2</v>
      </c>
      <c r="J296" s="162">
        <f t="shared" si="37"/>
        <v>0</v>
      </c>
      <c r="L296" s="166">
        <f>IF(E296&lt;2,(VLOOKUP(A296,'r'!$A$4:'r'!$B$5080,2,FALSE)),"")</f>
        <v>0</v>
      </c>
      <c r="M296" s="167" t="str">
        <f>VLOOKUP(A296,'r'!$A$4:'r'!$G$5080,7,FALSE)</f>
        <v>willesden garage</v>
      </c>
      <c r="N296" s="162">
        <f ca="1">SUMIF(w!$V$3:$V$113,$M296,w!W$3:W$113)</f>
        <v>25</v>
      </c>
      <c r="O296" s="162">
        <f ca="1">SUMIF(w!$V$3:$V$113,$M296,w!X$3:X$113)</f>
        <v>34</v>
      </c>
      <c r="P296" s="162">
        <f ca="1">SUMIF(w!$V$3:$V$113,$M296,w!Y$3:Y$113)</f>
        <v>9</v>
      </c>
      <c r="Q296" s="162">
        <f>SUMIF(w!$V$3:$V$113,$M296,w!Z$3:Z$113)</f>
        <v>25</v>
      </c>
      <c r="R296" s="177" t="str">
        <f>IF(E296=1,VLOOKUP(A296,rg!$A$4:'rg'!$E$960,2,FALSE),"")</f>
        <v>AC</v>
      </c>
      <c r="S296" s="162" t="str">
        <f>IF($R296&lt;&gt;"",( VLOOKUP($R296,g!$A$2:'g'!$E$989,2,FALSE))," ")</f>
        <v>Willesden</v>
      </c>
      <c r="T296" s="162">
        <f>IF($R296&lt;&gt;"",( VLOOKUP($R296,g!$A$2:'g'!$E$989,3,FALSE))," ")</f>
        <v>25</v>
      </c>
      <c r="U296" s="168" t="str">
        <f>IF($R296&lt;&gt;"",( VLOOKUP($R296,g!$A$2:'g'!$E$989,4,FALSE))," ")</f>
        <v>ML</v>
      </c>
      <c r="V296" s="162" t="str">
        <f>IF($R296&lt;&gt;"",( VLOOKUP($R296,g!$A$2:'g'!$E$989,5,FALSE))," ")</f>
        <v>METROLINE</v>
      </c>
      <c r="W296" s="10">
        <f t="shared" si="38"/>
        <v>0</v>
      </c>
      <c r="X296" s="10">
        <f t="shared" si="39"/>
        <v>0</v>
      </c>
      <c r="Y296" s="10">
        <f t="shared" si="40"/>
        <v>0</v>
      </c>
      <c r="Z296" s="167" t="str">
        <f t="shared" si="35"/>
        <v>ML VWH2338</v>
      </c>
      <c r="AA296" s="167">
        <f>VLOOKUP(A296,'r'!$A$4:'r'!$S$5080,18,FALSE)</f>
        <v>0</v>
      </c>
    </row>
    <row r="297" spans="1:27" x14ac:dyDescent="0.2">
      <c r="A297" s="186" t="s">
        <v>578</v>
      </c>
      <c r="B297" s="169" t="s">
        <v>44</v>
      </c>
      <c r="C297" s="169" t="s">
        <v>71</v>
      </c>
      <c r="D297" s="169">
        <v>2339</v>
      </c>
      <c r="E297" s="176">
        <v>1</v>
      </c>
      <c r="F297" s="161">
        <v>1</v>
      </c>
      <c r="G297" s="162">
        <f t="shared" si="36"/>
        <v>0</v>
      </c>
      <c r="H297" s="162">
        <f>SUMIF('r'!$A$4:'r'!$A$529,$A297,'r'!$C$4:'r'!$C$529)</f>
        <v>10</v>
      </c>
      <c r="I297" s="162">
        <f>SUMIF('r'!$A$4:'r'!$A$529,A297,'r'!$D$4:'r'!$D$529)</f>
        <v>11</v>
      </c>
      <c r="J297" s="162">
        <f t="shared" si="37"/>
        <v>1</v>
      </c>
      <c r="L297" s="166">
        <f>IF(E297&lt;2,(VLOOKUP(A297,'r'!$A$4:'r'!$B$5080,2,FALSE)),"")</f>
        <v>43078</v>
      </c>
      <c r="M297" s="167" t="str">
        <f>VLOOKUP(A297,'r'!$A$4:'r'!$G$5080,7,FALSE)</f>
        <v>willesden garage</v>
      </c>
      <c r="N297" s="162">
        <f ca="1">SUMIF(w!$V$3:$V$113,$M297,w!W$3:W$113)</f>
        <v>25</v>
      </c>
      <c r="O297" s="162">
        <f ca="1">SUMIF(w!$V$3:$V$113,$M297,w!X$3:X$113)</f>
        <v>34</v>
      </c>
      <c r="P297" s="162">
        <f ca="1">SUMIF(w!$V$3:$V$113,$M297,w!Y$3:Y$113)</f>
        <v>9</v>
      </c>
      <c r="Q297" s="162">
        <f>SUMIF(w!$V$3:$V$113,$M297,w!Z$3:Z$113)</f>
        <v>25</v>
      </c>
      <c r="R297" s="177" t="str">
        <f>IF(E297=1,VLOOKUP(A297,rg!$A$4:'rg'!$E$960,2,FALSE),"")</f>
        <v>AC</v>
      </c>
      <c r="S297" s="162" t="str">
        <f>IF($R297&lt;&gt;"",( VLOOKUP($R297,g!$A$2:'g'!$E$989,2,FALSE))," ")</f>
        <v>Willesden</v>
      </c>
      <c r="T297" s="162">
        <f>IF($R297&lt;&gt;"",( VLOOKUP($R297,g!$A$2:'g'!$E$989,3,FALSE))," ")</f>
        <v>25</v>
      </c>
      <c r="U297" s="168" t="str">
        <f>IF($R297&lt;&gt;"",( VLOOKUP($R297,g!$A$2:'g'!$E$989,4,FALSE))," ")</f>
        <v>ML</v>
      </c>
      <c r="V297" s="162" t="str">
        <f>IF($R297&lt;&gt;"",( VLOOKUP($R297,g!$A$2:'g'!$E$989,5,FALSE))," ")</f>
        <v>METROLINE</v>
      </c>
      <c r="W297" s="10">
        <f t="shared" si="38"/>
        <v>0</v>
      </c>
      <c r="X297" s="10">
        <f t="shared" si="39"/>
        <v>0</v>
      </c>
      <c r="Y297" s="10">
        <f t="shared" si="40"/>
        <v>0</v>
      </c>
      <c r="Z297" s="167" t="str">
        <f t="shared" si="35"/>
        <v>ML VWH2339</v>
      </c>
      <c r="AA297" s="167">
        <f>VLOOKUP(A297,'r'!$A$4:'r'!$S$5080,18,FALSE)</f>
        <v>0</v>
      </c>
    </row>
    <row r="298" spans="1:27" x14ac:dyDescent="0.2">
      <c r="A298" s="169" t="s">
        <v>655</v>
      </c>
      <c r="B298" s="169" t="s">
        <v>44</v>
      </c>
      <c r="C298" s="169" t="s">
        <v>71</v>
      </c>
      <c r="D298" s="169">
        <v>2340</v>
      </c>
      <c r="E298" s="176"/>
      <c r="F298" s="161">
        <v>1</v>
      </c>
      <c r="G298" s="162">
        <f t="shared" si="36"/>
        <v>0</v>
      </c>
      <c r="H298" s="162">
        <f>SUMIF('r'!$A$4:'r'!$A$529,$A298,'r'!$C$4:'r'!$C$529)</f>
        <v>0</v>
      </c>
      <c r="I298" s="162">
        <f>SUMIF('r'!$A$4:'r'!$A$529,A298,'r'!$D$4:'r'!$D$529)</f>
        <v>1</v>
      </c>
      <c r="J298" s="162">
        <f t="shared" si="37"/>
        <v>1</v>
      </c>
      <c r="L298" s="166">
        <f>IF(E298&lt;2,(VLOOKUP(A298,'r'!$A$4:'r'!$B$5080,2,FALSE)),"")</f>
        <v>43022</v>
      </c>
      <c r="M298" s="167" t="str">
        <f>VLOOKUP(A298,'r'!$A$4:'r'!$G$5080,7,FALSE)</f>
        <v>willesden garage</v>
      </c>
      <c r="N298" s="162">
        <f ca="1">SUMIF(w!$V$3:$V$113,$M298,w!W$3:W$113)</f>
        <v>25</v>
      </c>
      <c r="O298" s="162">
        <f ca="1">SUMIF(w!$V$3:$V$113,$M298,w!X$3:X$113)</f>
        <v>34</v>
      </c>
      <c r="P298" s="162">
        <f ca="1">SUMIF(w!$V$3:$V$113,$M298,w!Y$3:Y$113)</f>
        <v>9</v>
      </c>
      <c r="Q298" s="162">
        <f>SUMIF(w!$V$3:$V$113,$M298,w!Z$3:Z$113)</f>
        <v>25</v>
      </c>
      <c r="R298" s="177" t="str">
        <f>IF(E298=1,VLOOKUP(A298,rg!$A$4:'rg'!$E$960,2,FALSE),"")</f>
        <v/>
      </c>
      <c r="S298" s="162" t="str">
        <f>IF($R298&lt;&gt;"",( VLOOKUP($R298,g!$A$2:'g'!$E$989,2,FALSE))," ")</f>
        <v xml:space="preserve"> </v>
      </c>
      <c r="T298" s="162" t="str">
        <f>IF($R298&lt;&gt;"",( VLOOKUP($R298,g!$A$2:'g'!$E$989,3,FALSE))," ")</f>
        <v xml:space="preserve"> </v>
      </c>
      <c r="U298" s="168" t="str">
        <f>IF($R298&lt;&gt;"",( VLOOKUP($R298,g!$A$2:'g'!$E$989,4,FALSE))," ")</f>
        <v xml:space="preserve"> </v>
      </c>
      <c r="V298" s="162" t="str">
        <f>IF($R298&lt;&gt;"",( VLOOKUP($R298,g!$A$2:'g'!$E$989,5,FALSE))," ")</f>
        <v xml:space="preserve"> </v>
      </c>
      <c r="W298" s="10">
        <f t="shared" si="38"/>
        <v>0</v>
      </c>
      <c r="X298" s="10">
        <f t="shared" si="39"/>
        <v>0</v>
      </c>
      <c r="Y298" s="10">
        <f t="shared" si="40"/>
        <v>0</v>
      </c>
      <c r="Z298" s="167" t="str">
        <f t="shared" si="35"/>
        <v>ML VWH2340</v>
      </c>
      <c r="AA298" s="167">
        <f>VLOOKUP(A298,'r'!$A$4:'r'!$S$5080,18,FALSE)</f>
        <v>0</v>
      </c>
    </row>
    <row r="299" spans="1:27" x14ac:dyDescent="0.2">
      <c r="A299" s="186" t="s">
        <v>670</v>
      </c>
      <c r="B299" s="169" t="s">
        <v>44</v>
      </c>
      <c r="C299" s="169" t="s">
        <v>71</v>
      </c>
      <c r="D299" s="169">
        <v>2341</v>
      </c>
      <c r="E299" s="176">
        <v>1</v>
      </c>
      <c r="F299" s="161">
        <v>1</v>
      </c>
      <c r="G299" s="162">
        <f t="shared" si="36"/>
        <v>0</v>
      </c>
      <c r="H299" s="162">
        <f>SUMIF('r'!$A$4:'r'!$A$529,$A299,'r'!$C$4:'r'!$C$529)</f>
        <v>6</v>
      </c>
      <c r="I299" s="162">
        <f>SUMIF('r'!$A$4:'r'!$A$529,A299,'r'!$D$4:'r'!$D$529)</f>
        <v>6</v>
      </c>
      <c r="J299" s="162">
        <f t="shared" si="37"/>
        <v>0</v>
      </c>
      <c r="L299" s="166">
        <f>IF(E299&lt;2,(VLOOKUP(A299,'r'!$A$4:'r'!$B$5080,2,FALSE)),"")</f>
        <v>0</v>
      </c>
      <c r="M299" s="167" t="str">
        <f>VLOOKUP(A299,'r'!$A$4:'r'!$G$5080,7,FALSE)</f>
        <v>willesden garage</v>
      </c>
      <c r="N299" s="162">
        <f ca="1">SUMIF(w!$V$3:$V$113,$M299,w!W$3:W$113)</f>
        <v>25</v>
      </c>
      <c r="O299" s="162">
        <f ca="1">SUMIF(w!$V$3:$V$113,$M299,w!X$3:X$113)</f>
        <v>34</v>
      </c>
      <c r="P299" s="162">
        <f ca="1">SUMIF(w!$V$3:$V$113,$M299,w!Y$3:Y$113)</f>
        <v>9</v>
      </c>
      <c r="Q299" s="162">
        <f>SUMIF(w!$V$3:$V$113,$M299,w!Z$3:Z$113)</f>
        <v>25</v>
      </c>
      <c r="R299" s="177" t="str">
        <f>IF(E299=1,VLOOKUP(A299,rg!$A$4:'rg'!$E$960,2,FALSE),"")</f>
        <v>AC</v>
      </c>
      <c r="S299" s="162" t="str">
        <f>IF($R299&lt;&gt;"",( VLOOKUP($R299,g!$A$2:'g'!$E$989,2,FALSE))," ")</f>
        <v>Willesden</v>
      </c>
      <c r="T299" s="162">
        <f>IF($R299&lt;&gt;"",( VLOOKUP($R299,g!$A$2:'g'!$E$989,3,FALSE))," ")</f>
        <v>25</v>
      </c>
      <c r="U299" s="168" t="str">
        <f>IF($R299&lt;&gt;"",( VLOOKUP($R299,g!$A$2:'g'!$E$989,4,FALSE))," ")</f>
        <v>ML</v>
      </c>
      <c r="V299" s="162" t="str">
        <f>IF($R299&lt;&gt;"",( VLOOKUP($R299,g!$A$2:'g'!$E$989,5,FALSE))," ")</f>
        <v>METROLINE</v>
      </c>
      <c r="W299" s="10">
        <f t="shared" si="38"/>
        <v>0</v>
      </c>
      <c r="X299" s="10">
        <f t="shared" si="39"/>
        <v>0</v>
      </c>
      <c r="Y299" s="10">
        <f t="shared" si="40"/>
        <v>0</v>
      </c>
      <c r="Z299" s="167" t="str">
        <f t="shared" si="35"/>
        <v>ML VWH2341</v>
      </c>
      <c r="AA299" s="167">
        <f>VLOOKUP(A299,'r'!$A$4:'r'!$S$5080,18,FALSE)</f>
        <v>0</v>
      </c>
    </row>
    <row r="300" spans="1:27" x14ac:dyDescent="0.2">
      <c r="A300" s="186" t="s">
        <v>578</v>
      </c>
      <c r="B300" s="169" t="s">
        <v>44</v>
      </c>
      <c r="C300" s="169" t="s">
        <v>71</v>
      </c>
      <c r="D300" s="169">
        <v>2342</v>
      </c>
      <c r="E300" s="176">
        <v>1</v>
      </c>
      <c r="F300" s="161">
        <v>1</v>
      </c>
      <c r="G300" s="162">
        <f t="shared" si="36"/>
        <v>0</v>
      </c>
      <c r="H300" s="162">
        <f>SUMIF('r'!$A$4:'r'!$A$529,$A300,'r'!$C$4:'r'!$C$529)</f>
        <v>10</v>
      </c>
      <c r="I300" s="162">
        <f>SUMIF('r'!$A$4:'r'!$A$529,A300,'r'!$D$4:'r'!$D$529)</f>
        <v>11</v>
      </c>
      <c r="J300" s="162">
        <f t="shared" si="37"/>
        <v>1</v>
      </c>
      <c r="L300" s="166">
        <f>IF(E300&lt;2,(VLOOKUP(A300,'r'!$A$4:'r'!$B$5080,2,FALSE)),"")</f>
        <v>43078</v>
      </c>
      <c r="M300" s="167" t="str">
        <f>VLOOKUP(A300,'r'!$A$4:'r'!$G$5080,7,FALSE)</f>
        <v>willesden garage</v>
      </c>
      <c r="N300" s="162">
        <f ca="1">SUMIF(w!$V$3:$V$113,$M300,w!W$3:W$113)</f>
        <v>25</v>
      </c>
      <c r="O300" s="162">
        <f ca="1">SUMIF(w!$V$3:$V$113,$M300,w!X$3:X$113)</f>
        <v>34</v>
      </c>
      <c r="P300" s="162">
        <f ca="1">SUMIF(w!$V$3:$V$113,$M300,w!Y$3:Y$113)</f>
        <v>9</v>
      </c>
      <c r="Q300" s="162">
        <f>SUMIF(w!$V$3:$V$113,$M300,w!Z$3:Z$113)</f>
        <v>25</v>
      </c>
      <c r="R300" s="177" t="str">
        <f>IF(E300=1,VLOOKUP(A300,rg!$A$4:'rg'!$E$960,2,FALSE),"")</f>
        <v>AC</v>
      </c>
      <c r="S300" s="162" t="str">
        <f>IF($R300&lt;&gt;"",( VLOOKUP($R300,g!$A$2:'g'!$E$989,2,FALSE))," ")</f>
        <v>Willesden</v>
      </c>
      <c r="T300" s="162">
        <f>IF($R300&lt;&gt;"",( VLOOKUP($R300,g!$A$2:'g'!$E$989,3,FALSE))," ")</f>
        <v>25</v>
      </c>
      <c r="U300" s="168" t="str">
        <f>IF($R300&lt;&gt;"",( VLOOKUP($R300,g!$A$2:'g'!$E$989,4,FALSE))," ")</f>
        <v>ML</v>
      </c>
      <c r="V300" s="162" t="str">
        <f>IF($R300&lt;&gt;"",( VLOOKUP($R300,g!$A$2:'g'!$E$989,5,FALSE))," ")</f>
        <v>METROLINE</v>
      </c>
      <c r="W300" s="10">
        <f t="shared" si="38"/>
        <v>0</v>
      </c>
      <c r="X300" s="10">
        <f t="shared" si="39"/>
        <v>0</v>
      </c>
      <c r="Y300" s="10">
        <f t="shared" si="40"/>
        <v>0</v>
      </c>
      <c r="Z300" s="167" t="str">
        <f t="shared" si="35"/>
        <v>ML VWH2342</v>
      </c>
      <c r="AA300" s="167">
        <f>VLOOKUP(A300,'r'!$A$4:'r'!$S$5080,18,FALSE)</f>
        <v>0</v>
      </c>
    </row>
    <row r="301" spans="1:27" x14ac:dyDescent="0.2">
      <c r="A301" s="186" t="s">
        <v>578</v>
      </c>
      <c r="B301" s="169" t="s">
        <v>44</v>
      </c>
      <c r="C301" s="169" t="s">
        <v>71</v>
      </c>
      <c r="D301" s="169">
        <v>2343</v>
      </c>
      <c r="E301" s="176">
        <v>1</v>
      </c>
      <c r="F301" s="161">
        <v>1</v>
      </c>
      <c r="G301" s="162">
        <f t="shared" si="36"/>
        <v>0</v>
      </c>
      <c r="H301" s="162">
        <f>SUMIF('r'!$A$4:'r'!$A$529,$A301,'r'!$C$4:'r'!$C$529)</f>
        <v>10</v>
      </c>
      <c r="I301" s="162">
        <f>SUMIF('r'!$A$4:'r'!$A$529,A301,'r'!$D$4:'r'!$D$529)</f>
        <v>11</v>
      </c>
      <c r="J301" s="162">
        <f t="shared" si="37"/>
        <v>1</v>
      </c>
      <c r="L301" s="166">
        <f>IF(E301&lt;2,(VLOOKUP(A301,'r'!$A$4:'r'!$B$5080,2,FALSE)),"")</f>
        <v>43078</v>
      </c>
      <c r="M301" s="167" t="str">
        <f>VLOOKUP(A301,'r'!$A$4:'r'!$G$5080,7,FALSE)</f>
        <v>willesden garage</v>
      </c>
      <c r="N301" s="162">
        <f ca="1">SUMIF(w!$V$3:$V$113,$M301,w!W$3:W$113)</f>
        <v>25</v>
      </c>
      <c r="O301" s="162">
        <f ca="1">SUMIF(w!$V$3:$V$113,$M301,w!X$3:X$113)</f>
        <v>34</v>
      </c>
      <c r="P301" s="162">
        <f ca="1">SUMIF(w!$V$3:$V$113,$M301,w!Y$3:Y$113)</f>
        <v>9</v>
      </c>
      <c r="Q301" s="162">
        <f>SUMIF(w!$V$3:$V$113,$M301,w!Z$3:Z$113)</f>
        <v>25</v>
      </c>
      <c r="R301" s="177" t="str">
        <f>IF(E301=1,VLOOKUP(A301,rg!$A$4:'rg'!$E$960,2,FALSE),"")</f>
        <v>AC</v>
      </c>
      <c r="S301" s="162" t="str">
        <f>IF($R301&lt;&gt;"",( VLOOKUP($R301,g!$A$2:'g'!$E$989,2,FALSE))," ")</f>
        <v>Willesden</v>
      </c>
      <c r="T301" s="162">
        <f>IF($R301&lt;&gt;"",( VLOOKUP($R301,g!$A$2:'g'!$E$989,3,FALSE))," ")</f>
        <v>25</v>
      </c>
      <c r="U301" s="168" t="str">
        <f>IF($R301&lt;&gt;"",( VLOOKUP($R301,g!$A$2:'g'!$E$989,4,FALSE))," ")</f>
        <v>ML</v>
      </c>
      <c r="V301" s="162" t="str">
        <f>IF($R301&lt;&gt;"",( VLOOKUP($R301,g!$A$2:'g'!$E$989,5,FALSE))," ")</f>
        <v>METROLINE</v>
      </c>
      <c r="W301" s="10">
        <f t="shared" si="38"/>
        <v>0</v>
      </c>
      <c r="X301" s="10">
        <f t="shared" si="39"/>
        <v>0</v>
      </c>
      <c r="Y301" s="10">
        <f t="shared" si="40"/>
        <v>0</v>
      </c>
      <c r="Z301" s="167" t="str">
        <f t="shared" si="35"/>
        <v>ML VWH2343</v>
      </c>
      <c r="AA301" s="167">
        <f>VLOOKUP(A301,'r'!$A$4:'r'!$S$5080,18,FALSE)</f>
        <v>0</v>
      </c>
    </row>
    <row r="302" spans="1:27" x14ac:dyDescent="0.2">
      <c r="A302" s="186" t="s">
        <v>621</v>
      </c>
      <c r="B302" s="169" t="s">
        <v>44</v>
      </c>
      <c r="C302" s="169" t="s">
        <v>71</v>
      </c>
      <c r="D302" s="169">
        <v>2344</v>
      </c>
      <c r="E302" s="176">
        <v>1</v>
      </c>
      <c r="F302" s="161">
        <v>1</v>
      </c>
      <c r="G302" s="162">
        <f t="shared" si="36"/>
        <v>0</v>
      </c>
      <c r="H302" s="162">
        <f>SUMIF('r'!$A$4:'r'!$A$529,$A302,'r'!$C$4:'r'!$C$529)</f>
        <v>6</v>
      </c>
      <c r="I302" s="162">
        <f>SUMIF('r'!$A$4:'r'!$A$529,A302,'r'!$D$4:'r'!$D$529)</f>
        <v>13</v>
      </c>
      <c r="J302" s="162">
        <f t="shared" si="37"/>
        <v>7</v>
      </c>
      <c r="L302" s="166">
        <f>IF(E302&lt;2,(VLOOKUP(A302,'r'!$A$4:'r'!$B$5080,2,FALSE)),"")</f>
        <v>43078</v>
      </c>
      <c r="M302" s="167" t="str">
        <f>VLOOKUP(A302,'r'!$A$4:'r'!$G$5080,7,FALSE)</f>
        <v>willesden garage</v>
      </c>
      <c r="N302" s="162">
        <f ca="1">SUMIF(w!$V$3:$V$113,$M302,w!W$3:W$113)</f>
        <v>25</v>
      </c>
      <c r="O302" s="162">
        <f ca="1">SUMIF(w!$V$3:$V$113,$M302,w!X$3:X$113)</f>
        <v>34</v>
      </c>
      <c r="P302" s="162">
        <f ca="1">SUMIF(w!$V$3:$V$113,$M302,w!Y$3:Y$113)</f>
        <v>9</v>
      </c>
      <c r="Q302" s="162">
        <f>SUMIF(w!$V$3:$V$113,$M302,w!Z$3:Z$113)</f>
        <v>25</v>
      </c>
      <c r="R302" s="177" t="str">
        <f>IF(E302=1,VLOOKUP(A302,rg!$A$4:'rg'!$E$960,2,FALSE),"")</f>
        <v>AC</v>
      </c>
      <c r="S302" s="162" t="str">
        <f>IF($R302&lt;&gt;"",( VLOOKUP($R302,g!$A$2:'g'!$E$989,2,FALSE))," ")</f>
        <v>Willesden</v>
      </c>
      <c r="T302" s="162">
        <f>IF($R302&lt;&gt;"",( VLOOKUP($R302,g!$A$2:'g'!$E$989,3,FALSE))," ")</f>
        <v>25</v>
      </c>
      <c r="U302" s="168" t="str">
        <f>IF($R302&lt;&gt;"",( VLOOKUP($R302,g!$A$2:'g'!$E$989,4,FALSE))," ")</f>
        <v>ML</v>
      </c>
      <c r="V302" s="162" t="str">
        <f>IF($R302&lt;&gt;"",( VLOOKUP($R302,g!$A$2:'g'!$E$989,5,FALSE))," ")</f>
        <v>METROLINE</v>
      </c>
      <c r="W302" s="10">
        <f t="shared" si="38"/>
        <v>0</v>
      </c>
      <c r="X302" s="10">
        <f t="shared" si="39"/>
        <v>0</v>
      </c>
      <c r="Y302" s="10">
        <f t="shared" si="40"/>
        <v>0</v>
      </c>
      <c r="Z302" s="167" t="str">
        <f t="shared" si="35"/>
        <v>ML VWH2344</v>
      </c>
      <c r="AA302" s="167">
        <f>VLOOKUP(A302,'r'!$A$4:'r'!$S$5080,18,FALSE)</f>
        <v>0</v>
      </c>
    </row>
    <row r="303" spans="1:27" x14ac:dyDescent="0.2">
      <c r="A303" s="186" t="s">
        <v>646</v>
      </c>
      <c r="B303" s="169" t="s">
        <v>44</v>
      </c>
      <c r="C303" s="169" t="s">
        <v>71</v>
      </c>
      <c r="D303" s="169">
        <v>2345</v>
      </c>
      <c r="E303" s="176">
        <v>1</v>
      </c>
      <c r="F303" s="161">
        <v>1</v>
      </c>
      <c r="G303" s="162">
        <f t="shared" si="36"/>
        <v>0</v>
      </c>
      <c r="H303" s="162">
        <f>SUMIF('r'!$A$4:'r'!$A$529,$A303,'r'!$C$4:'r'!$C$529)</f>
        <v>12</v>
      </c>
      <c r="I303" s="162">
        <f>SUMIF('r'!$A$4:'r'!$A$529,A303,'r'!$D$4:'r'!$D$529)</f>
        <v>14</v>
      </c>
      <c r="J303" s="162">
        <f t="shared" si="37"/>
        <v>2</v>
      </c>
      <c r="K303" s="188" t="s">
        <v>759</v>
      </c>
      <c r="L303" s="166">
        <f>IF(E303&lt;2,(VLOOKUP(A303,'r'!$A$4:'r'!$B$5080,2,FALSE)),"")</f>
        <v>42994</v>
      </c>
      <c r="M303" s="167" t="str">
        <f>VLOOKUP(A303,'r'!$A$4:'r'!$G$5080,7,FALSE)</f>
        <v>uxbridge</v>
      </c>
      <c r="N303" s="162">
        <f ca="1">SUMIF(w!$V$3:$V$113,$M303,w!W$3:W$113)</f>
        <v>17</v>
      </c>
      <c r="O303" s="162">
        <f ca="1">SUMIF(w!$V$3:$V$113,$M303,w!X$3:X$113)</f>
        <v>19</v>
      </c>
      <c r="P303" s="162">
        <f ca="1">SUMIF(w!$V$3:$V$113,$M303,w!Y$3:Y$113)</f>
        <v>2</v>
      </c>
      <c r="Q303" s="162">
        <f>SUMIF(w!$V$3:$V$113,$M303,w!Z$3:Z$113)</f>
        <v>17</v>
      </c>
      <c r="R303" s="177" t="str">
        <f>IF(E303=1,VLOOKUP(A303,rg!$A$4:'rg'!$E$960,2,FALSE),"")</f>
        <v>UX</v>
      </c>
      <c r="S303" s="162" t="str">
        <f>IF($R303&lt;&gt;"",( VLOOKUP($R303,g!$A$2:'g'!$E$989,2,FALSE))," ")</f>
        <v>Uxbridge</v>
      </c>
      <c r="T303" s="162">
        <f>IF($R303&lt;&gt;"",( VLOOKUP($R303,g!$A$2:'g'!$E$989,3,FALSE))," ")</f>
        <v>18</v>
      </c>
      <c r="U303" s="168" t="str">
        <f>IF($R303&lt;&gt;"",( VLOOKUP($R303,g!$A$2:'g'!$E$989,4,FALSE))," ")</f>
        <v>ML</v>
      </c>
      <c r="V303" s="162" t="str">
        <f>IF($R303&lt;&gt;"",( VLOOKUP($R303,g!$A$2:'g'!$E$989,5,FALSE))," ")</f>
        <v>METROLINE</v>
      </c>
      <c r="W303" s="10">
        <f t="shared" si="38"/>
        <v>0</v>
      </c>
      <c r="X303" s="10">
        <f t="shared" si="39"/>
        <v>0</v>
      </c>
      <c r="Y303" s="10">
        <f t="shared" si="40"/>
        <v>0</v>
      </c>
      <c r="Z303" s="167" t="str">
        <f t="shared" si="35"/>
        <v>ML VWH2345</v>
      </c>
      <c r="AA303" s="167">
        <f>VLOOKUP(A303,'r'!$A$4:'r'!$S$5080,18,FALSE)</f>
        <v>0</v>
      </c>
    </row>
    <row r="304" spans="1:27" x14ac:dyDescent="0.2">
      <c r="A304" s="169" t="s">
        <v>646</v>
      </c>
      <c r="B304" s="169" t="s">
        <v>44</v>
      </c>
      <c r="C304" s="169" t="s">
        <v>71</v>
      </c>
      <c r="D304" s="169">
        <v>2346</v>
      </c>
      <c r="E304" s="176">
        <v>1</v>
      </c>
      <c r="F304" s="161">
        <v>1</v>
      </c>
      <c r="G304" s="162">
        <f t="shared" si="36"/>
        <v>0</v>
      </c>
      <c r="H304" s="162">
        <f>SUMIF('r'!$A$4:'r'!$A$529,$A304,'r'!$C$4:'r'!$C$529)</f>
        <v>12</v>
      </c>
      <c r="I304" s="162">
        <f>SUMIF('r'!$A$4:'r'!$A$529,A304,'r'!$D$4:'r'!$D$529)</f>
        <v>14</v>
      </c>
      <c r="J304" s="162">
        <f t="shared" si="37"/>
        <v>2</v>
      </c>
      <c r="K304" s="188" t="s">
        <v>759</v>
      </c>
      <c r="L304" s="166">
        <f>IF(E304&lt;2,(VLOOKUP(A304,'r'!$A$4:'r'!$B$5080,2,FALSE)),"")</f>
        <v>42994</v>
      </c>
      <c r="M304" s="167" t="str">
        <f>VLOOKUP(A304,'r'!$A$4:'r'!$G$5080,7,FALSE)</f>
        <v>uxbridge</v>
      </c>
      <c r="N304" s="162">
        <f ca="1">SUMIF(w!$V$3:$V$113,$M304,w!W$3:W$113)</f>
        <v>17</v>
      </c>
      <c r="O304" s="162">
        <f ca="1">SUMIF(w!$V$3:$V$113,$M304,w!X$3:X$113)</f>
        <v>19</v>
      </c>
      <c r="P304" s="162">
        <f ca="1">SUMIF(w!$V$3:$V$113,$M304,w!Y$3:Y$113)</f>
        <v>2</v>
      </c>
      <c r="Q304" s="162">
        <f>SUMIF(w!$V$3:$V$113,$M304,w!Z$3:Z$113)</f>
        <v>17</v>
      </c>
      <c r="R304" s="177" t="str">
        <f>IF(E304=1,VLOOKUP(A304,rg!$A$4:'rg'!$E$960,2,FALSE),"")</f>
        <v>UX</v>
      </c>
      <c r="S304" s="162" t="str">
        <f>IF($R304&lt;&gt;"",( VLOOKUP($R304,g!$A$2:'g'!$E$989,2,FALSE))," ")</f>
        <v>Uxbridge</v>
      </c>
      <c r="T304" s="162">
        <f>IF($R304&lt;&gt;"",( VLOOKUP($R304,g!$A$2:'g'!$E$989,3,FALSE))," ")</f>
        <v>18</v>
      </c>
      <c r="U304" s="168" t="str">
        <f>IF($R304&lt;&gt;"",( VLOOKUP($R304,g!$A$2:'g'!$E$989,4,FALSE))," ")</f>
        <v>ML</v>
      </c>
      <c r="V304" s="162" t="str">
        <f>IF($R304&lt;&gt;"",( VLOOKUP($R304,g!$A$2:'g'!$E$989,5,FALSE))," ")</f>
        <v>METROLINE</v>
      </c>
      <c r="W304" s="10">
        <f t="shared" si="38"/>
        <v>0</v>
      </c>
      <c r="X304" s="10">
        <f t="shared" si="39"/>
        <v>0</v>
      </c>
      <c r="Y304" s="10">
        <f t="shared" si="40"/>
        <v>0</v>
      </c>
      <c r="Z304" s="167" t="str">
        <f t="shared" ref="Z304:Z367" si="41">B304&amp;" "&amp;C304&amp;D304</f>
        <v>ML VWH2346</v>
      </c>
      <c r="AA304" s="167">
        <f>VLOOKUP(A304,'r'!$A$4:'r'!$S$5080,18,FALSE)</f>
        <v>0</v>
      </c>
    </row>
    <row r="305" spans="1:27" x14ac:dyDescent="0.2">
      <c r="A305" s="169" t="s">
        <v>646</v>
      </c>
      <c r="B305" s="169" t="s">
        <v>44</v>
      </c>
      <c r="C305" s="169" t="s">
        <v>71</v>
      </c>
      <c r="D305" s="169">
        <v>2347</v>
      </c>
      <c r="E305" s="176">
        <v>1</v>
      </c>
      <c r="F305" s="161">
        <v>1</v>
      </c>
      <c r="G305" s="162">
        <f t="shared" si="36"/>
        <v>0</v>
      </c>
      <c r="H305" s="162">
        <f>SUMIF('r'!$A$4:'r'!$A$529,$A305,'r'!$C$4:'r'!$C$529)</f>
        <v>12</v>
      </c>
      <c r="I305" s="162">
        <f>SUMIF('r'!$A$4:'r'!$A$529,A305,'r'!$D$4:'r'!$D$529)</f>
        <v>14</v>
      </c>
      <c r="J305" s="162">
        <f t="shared" si="37"/>
        <v>2</v>
      </c>
      <c r="K305" s="188" t="s">
        <v>759</v>
      </c>
      <c r="L305" s="166">
        <f>IF(E305&lt;2,(VLOOKUP(A305,'r'!$A$4:'r'!$B$5080,2,FALSE)),"")</f>
        <v>42994</v>
      </c>
      <c r="M305" s="167" t="str">
        <f>VLOOKUP(A305,'r'!$A$4:'r'!$G$5080,7,FALSE)</f>
        <v>uxbridge</v>
      </c>
      <c r="N305" s="162">
        <f ca="1">SUMIF(w!$V$3:$V$113,$M305,w!W$3:W$113)</f>
        <v>17</v>
      </c>
      <c r="O305" s="162">
        <f ca="1">SUMIF(w!$V$3:$V$113,$M305,w!X$3:X$113)</f>
        <v>19</v>
      </c>
      <c r="P305" s="162">
        <f ca="1">SUMIF(w!$V$3:$V$113,$M305,w!Y$3:Y$113)</f>
        <v>2</v>
      </c>
      <c r="Q305" s="162">
        <f>SUMIF(w!$V$3:$V$113,$M305,w!Z$3:Z$113)</f>
        <v>17</v>
      </c>
      <c r="R305" s="177" t="str">
        <f>IF(E305=1,VLOOKUP(A305,rg!$A$4:'rg'!$E$960,2,FALSE),"")</f>
        <v>UX</v>
      </c>
      <c r="S305" s="162" t="str">
        <f>IF($R305&lt;&gt;"",( VLOOKUP($R305,g!$A$2:'g'!$E$989,2,FALSE))," ")</f>
        <v>Uxbridge</v>
      </c>
      <c r="T305" s="162">
        <f>IF($R305&lt;&gt;"",( VLOOKUP($R305,g!$A$2:'g'!$E$989,3,FALSE))," ")</f>
        <v>18</v>
      </c>
      <c r="U305" s="168" t="str">
        <f>IF($R305&lt;&gt;"",( VLOOKUP($R305,g!$A$2:'g'!$E$989,4,FALSE))," ")</f>
        <v>ML</v>
      </c>
      <c r="V305" s="162" t="str">
        <f>IF($R305&lt;&gt;"",( VLOOKUP($R305,g!$A$2:'g'!$E$989,5,FALSE))," ")</f>
        <v>METROLINE</v>
      </c>
      <c r="W305" s="10">
        <f t="shared" si="38"/>
        <v>0</v>
      </c>
      <c r="X305" s="10">
        <f t="shared" si="39"/>
        <v>0</v>
      </c>
      <c r="Y305" s="10">
        <f t="shared" si="40"/>
        <v>0</v>
      </c>
      <c r="Z305" s="167" t="str">
        <f t="shared" si="41"/>
        <v>ML VWH2347</v>
      </c>
      <c r="AA305" s="167">
        <f>VLOOKUP(A305,'r'!$A$4:'r'!$S$5080,18,FALSE)</f>
        <v>0</v>
      </c>
    </row>
    <row r="306" spans="1:27" x14ac:dyDescent="0.2">
      <c r="A306" s="186" t="s">
        <v>735</v>
      </c>
      <c r="B306" s="169" t="s">
        <v>44</v>
      </c>
      <c r="C306" s="169" t="s">
        <v>71</v>
      </c>
      <c r="D306" s="169">
        <v>2348</v>
      </c>
      <c r="E306" s="176">
        <v>1</v>
      </c>
      <c r="F306" s="161">
        <v>1</v>
      </c>
      <c r="G306" s="162">
        <f t="shared" si="36"/>
        <v>0</v>
      </c>
      <c r="H306" s="162">
        <f>SUMIF('r'!$A$4:'r'!$A$529,$A306,'r'!$C$4:'r'!$C$529)</f>
        <v>6</v>
      </c>
      <c r="I306" s="162">
        <f>SUMIF('r'!$A$4:'r'!$A$529,A306,'r'!$D$4:'r'!$D$529)</f>
        <v>6</v>
      </c>
      <c r="J306" s="162">
        <f t="shared" si="37"/>
        <v>0</v>
      </c>
      <c r="K306" s="188" t="s">
        <v>759</v>
      </c>
      <c r="L306" s="166">
        <f>IF(E306&lt;2,(VLOOKUP(A306,'r'!$A$4:'r'!$B$5080,2,FALSE)),"")</f>
        <v>0</v>
      </c>
      <c r="M306" s="167" t="str">
        <f>VLOOKUP(A306,'r'!$A$4:'r'!$G$5080,7,FALSE)</f>
        <v>mill hill</v>
      </c>
      <c r="N306" s="162">
        <f ca="1">SUMIF(w!$V$3:$V$113,$M306,w!W$3:W$113)</f>
        <v>6</v>
      </c>
      <c r="O306" s="162">
        <f ca="1">SUMIF(w!$V$3:$V$113,$M306,w!X$3:X$113)</f>
        <v>6</v>
      </c>
      <c r="P306" s="162">
        <f ca="1">SUMIF(w!$V$3:$V$113,$M306,w!Y$3:Y$113)</f>
        <v>0</v>
      </c>
      <c r="Q306" s="162">
        <f>SUMIF(w!$V$3:$V$113,$M306,w!Z$3:Z$113)</f>
        <v>6</v>
      </c>
      <c r="R306" s="177" t="str">
        <f>IF(E306=1,VLOOKUP(A306,rg!$A$4:'rg'!$E$960,2,FALSE),"")</f>
        <v>UX</v>
      </c>
      <c r="S306" s="162" t="str">
        <f>IF($R306&lt;&gt;"",( VLOOKUP($R306,g!$A$2:'g'!$E$989,2,FALSE))," ")</f>
        <v>Uxbridge</v>
      </c>
      <c r="T306" s="162">
        <f>IF($R306&lt;&gt;"",( VLOOKUP($R306,g!$A$2:'g'!$E$989,3,FALSE))," ")</f>
        <v>18</v>
      </c>
      <c r="U306" s="168" t="str">
        <f>IF($R306&lt;&gt;"",( VLOOKUP($R306,g!$A$2:'g'!$E$989,4,FALSE))," ")</f>
        <v>ML</v>
      </c>
      <c r="V306" s="162" t="str">
        <f>IF($R306&lt;&gt;"",( VLOOKUP($R306,g!$A$2:'g'!$E$989,5,FALSE))," ")</f>
        <v>METROLINE</v>
      </c>
      <c r="W306" s="10">
        <f t="shared" si="38"/>
        <v>0</v>
      </c>
      <c r="X306" s="10">
        <f t="shared" si="39"/>
        <v>0</v>
      </c>
      <c r="Y306" s="10">
        <f t="shared" si="40"/>
        <v>0</v>
      </c>
      <c r="Z306" s="167" t="str">
        <f t="shared" si="41"/>
        <v>ML VWH2348</v>
      </c>
      <c r="AA306" s="167">
        <f>VLOOKUP(A306,'r'!$A$4:'r'!$S$5080,18,FALSE)</f>
        <v>0</v>
      </c>
    </row>
    <row r="307" spans="1:27" x14ac:dyDescent="0.2">
      <c r="A307" s="169" t="s">
        <v>646</v>
      </c>
      <c r="B307" s="169" t="s">
        <v>44</v>
      </c>
      <c r="C307" s="169" t="s">
        <v>71</v>
      </c>
      <c r="D307" s="169">
        <v>2349</v>
      </c>
      <c r="E307" s="176">
        <v>1</v>
      </c>
      <c r="F307" s="161">
        <v>1</v>
      </c>
      <c r="G307" s="162">
        <f t="shared" si="36"/>
        <v>0</v>
      </c>
      <c r="H307" s="162">
        <f>SUMIF('r'!$A$4:'r'!$A$529,$A307,'r'!$C$4:'r'!$C$529)</f>
        <v>12</v>
      </c>
      <c r="I307" s="162">
        <f>SUMIF('r'!$A$4:'r'!$A$529,A307,'r'!$D$4:'r'!$D$529)</f>
        <v>14</v>
      </c>
      <c r="J307" s="162">
        <f t="shared" si="37"/>
        <v>2</v>
      </c>
      <c r="K307" s="188" t="s">
        <v>759</v>
      </c>
      <c r="L307" s="166">
        <f>IF(E307&lt;2,(VLOOKUP(A307,'r'!$A$4:'r'!$B$5080,2,FALSE)),"")</f>
        <v>42994</v>
      </c>
      <c r="M307" s="167" t="str">
        <f>VLOOKUP(A307,'r'!$A$4:'r'!$G$5080,7,FALSE)</f>
        <v>uxbridge</v>
      </c>
      <c r="N307" s="162">
        <f ca="1">SUMIF(w!$V$3:$V$113,$M307,w!W$3:W$113)</f>
        <v>17</v>
      </c>
      <c r="O307" s="162">
        <f ca="1">SUMIF(w!$V$3:$V$113,$M307,w!X$3:X$113)</f>
        <v>19</v>
      </c>
      <c r="P307" s="162">
        <f ca="1">SUMIF(w!$V$3:$V$113,$M307,w!Y$3:Y$113)</f>
        <v>2</v>
      </c>
      <c r="Q307" s="162">
        <f>SUMIF(w!$V$3:$V$113,$M307,w!Z$3:Z$113)</f>
        <v>17</v>
      </c>
      <c r="R307" s="177" t="str">
        <f>IF(E307=1,VLOOKUP(A307,rg!$A$4:'rg'!$E$960,2,FALSE),"")</f>
        <v>UX</v>
      </c>
      <c r="S307" s="162" t="str">
        <f>IF($R307&lt;&gt;"",( VLOOKUP($R307,g!$A$2:'g'!$E$989,2,FALSE))," ")</f>
        <v>Uxbridge</v>
      </c>
      <c r="T307" s="162">
        <f>IF($R307&lt;&gt;"",( VLOOKUP($R307,g!$A$2:'g'!$E$989,3,FALSE))," ")</f>
        <v>18</v>
      </c>
      <c r="U307" s="168" t="str">
        <f>IF($R307&lt;&gt;"",( VLOOKUP($R307,g!$A$2:'g'!$E$989,4,FALSE))," ")</f>
        <v>ML</v>
      </c>
      <c r="V307" s="162" t="str">
        <f>IF($R307&lt;&gt;"",( VLOOKUP($R307,g!$A$2:'g'!$E$989,5,FALSE))," ")</f>
        <v>METROLINE</v>
      </c>
      <c r="W307" s="10">
        <f t="shared" si="38"/>
        <v>0</v>
      </c>
      <c r="X307" s="10">
        <f t="shared" si="39"/>
        <v>0</v>
      </c>
      <c r="Y307" s="10">
        <f t="shared" si="40"/>
        <v>0</v>
      </c>
      <c r="Z307" s="167" t="str">
        <f t="shared" si="41"/>
        <v>ML VWH2349</v>
      </c>
      <c r="AA307" s="167">
        <f>VLOOKUP(A307,'r'!$A$4:'r'!$S$5080,18,FALSE)</f>
        <v>0</v>
      </c>
    </row>
    <row r="308" spans="1:27" x14ac:dyDescent="0.2">
      <c r="A308" s="186" t="s">
        <v>735</v>
      </c>
      <c r="B308" s="169" t="s">
        <v>44</v>
      </c>
      <c r="C308" s="169" t="s">
        <v>71</v>
      </c>
      <c r="D308" s="169">
        <v>2350</v>
      </c>
      <c r="E308" s="176">
        <v>1</v>
      </c>
      <c r="F308" s="161">
        <v>1</v>
      </c>
      <c r="G308" s="162">
        <f t="shared" si="36"/>
        <v>0</v>
      </c>
      <c r="H308" s="162">
        <f>SUMIF('r'!$A$4:'r'!$A$529,$A308,'r'!$C$4:'r'!$C$529)</f>
        <v>6</v>
      </c>
      <c r="I308" s="162">
        <f>SUMIF('r'!$A$4:'r'!$A$529,A308,'r'!$D$4:'r'!$D$529)</f>
        <v>6</v>
      </c>
      <c r="J308" s="162">
        <f t="shared" si="37"/>
        <v>0</v>
      </c>
      <c r="K308" s="188" t="s">
        <v>759</v>
      </c>
      <c r="L308" s="166">
        <f>IF(E308&lt;2,(VLOOKUP(A308,'r'!$A$4:'r'!$B$5080,2,FALSE)),"")</f>
        <v>0</v>
      </c>
      <c r="M308" s="167" t="str">
        <f>VLOOKUP(A308,'r'!$A$4:'r'!$G$5080,7,FALSE)</f>
        <v>mill hill</v>
      </c>
      <c r="N308" s="162">
        <f ca="1">SUMIF(w!$V$3:$V$113,$M308,w!W$3:W$113)</f>
        <v>6</v>
      </c>
      <c r="O308" s="162">
        <f ca="1">SUMIF(w!$V$3:$V$113,$M308,w!X$3:X$113)</f>
        <v>6</v>
      </c>
      <c r="P308" s="162">
        <f ca="1">SUMIF(w!$V$3:$V$113,$M308,w!Y$3:Y$113)</f>
        <v>0</v>
      </c>
      <c r="Q308" s="162">
        <f>SUMIF(w!$V$3:$V$113,$M308,w!Z$3:Z$113)</f>
        <v>6</v>
      </c>
      <c r="R308" s="177" t="str">
        <f>IF(E308=1,VLOOKUP(A308,rg!$A$4:'rg'!$E$960,2,FALSE),"")</f>
        <v>UX</v>
      </c>
      <c r="S308" s="162" t="str">
        <f>IF($R308&lt;&gt;"",( VLOOKUP($R308,g!$A$2:'g'!$E$989,2,FALSE))," ")</f>
        <v>Uxbridge</v>
      </c>
      <c r="T308" s="162">
        <f>IF($R308&lt;&gt;"",( VLOOKUP($R308,g!$A$2:'g'!$E$989,3,FALSE))," ")</f>
        <v>18</v>
      </c>
      <c r="U308" s="168" t="str">
        <f>IF($R308&lt;&gt;"",( VLOOKUP($R308,g!$A$2:'g'!$E$989,4,FALSE))," ")</f>
        <v>ML</v>
      </c>
      <c r="V308" s="162" t="str">
        <f>IF($R308&lt;&gt;"",( VLOOKUP($R308,g!$A$2:'g'!$E$989,5,FALSE))," ")</f>
        <v>METROLINE</v>
      </c>
      <c r="W308" s="10">
        <f t="shared" si="38"/>
        <v>0</v>
      </c>
      <c r="X308" s="10">
        <f t="shared" si="39"/>
        <v>0</v>
      </c>
      <c r="Y308" s="10">
        <f t="shared" si="40"/>
        <v>0</v>
      </c>
      <c r="Z308" s="167" t="str">
        <f t="shared" si="41"/>
        <v>ML VWH2350</v>
      </c>
      <c r="AA308" s="167">
        <f>VLOOKUP(A308,'r'!$A$4:'r'!$S$5080,18,FALSE)</f>
        <v>0</v>
      </c>
    </row>
    <row r="309" spans="1:27" x14ac:dyDescent="0.2">
      <c r="A309" s="169" t="s">
        <v>646</v>
      </c>
      <c r="B309" s="169" t="s">
        <v>44</v>
      </c>
      <c r="C309" s="169" t="s">
        <v>71</v>
      </c>
      <c r="D309" s="169">
        <v>2351</v>
      </c>
      <c r="E309" s="176">
        <v>1</v>
      </c>
      <c r="F309" s="161">
        <v>1</v>
      </c>
      <c r="G309" s="162">
        <f t="shared" si="36"/>
        <v>0</v>
      </c>
      <c r="H309" s="162">
        <f>SUMIF('r'!$A$4:'r'!$A$529,$A309,'r'!$C$4:'r'!$C$529)</f>
        <v>12</v>
      </c>
      <c r="I309" s="162">
        <f>SUMIF('r'!$A$4:'r'!$A$529,A309,'r'!$D$4:'r'!$D$529)</f>
        <v>14</v>
      </c>
      <c r="J309" s="162">
        <f t="shared" si="37"/>
        <v>2</v>
      </c>
      <c r="K309" s="188" t="s">
        <v>759</v>
      </c>
      <c r="L309" s="166">
        <f>IF(E309&lt;2,(VLOOKUP(A309,'r'!$A$4:'r'!$B$5080,2,FALSE)),"")</f>
        <v>42994</v>
      </c>
      <c r="M309" s="167" t="str">
        <f>VLOOKUP(A309,'r'!$A$4:'r'!$G$5080,7,FALSE)</f>
        <v>uxbridge</v>
      </c>
      <c r="N309" s="162">
        <f ca="1">SUMIF(w!$V$3:$V$113,$M309,w!W$3:W$113)</f>
        <v>17</v>
      </c>
      <c r="O309" s="162">
        <f ca="1">SUMIF(w!$V$3:$V$113,$M309,w!X$3:X$113)</f>
        <v>19</v>
      </c>
      <c r="P309" s="162">
        <f ca="1">SUMIF(w!$V$3:$V$113,$M309,w!Y$3:Y$113)</f>
        <v>2</v>
      </c>
      <c r="Q309" s="162">
        <f>SUMIF(w!$V$3:$V$113,$M309,w!Z$3:Z$113)</f>
        <v>17</v>
      </c>
      <c r="R309" s="177" t="str">
        <f>IF(E309=1,VLOOKUP(A309,rg!$A$4:'rg'!$E$960,2,FALSE),"")</f>
        <v>UX</v>
      </c>
      <c r="S309" s="162" t="str">
        <f>IF($R309&lt;&gt;"",( VLOOKUP($R309,g!$A$2:'g'!$E$989,2,FALSE))," ")</f>
        <v>Uxbridge</v>
      </c>
      <c r="T309" s="162">
        <f>IF($R309&lt;&gt;"",( VLOOKUP($R309,g!$A$2:'g'!$E$989,3,FALSE))," ")</f>
        <v>18</v>
      </c>
      <c r="U309" s="168" t="str">
        <f>IF($R309&lt;&gt;"",( VLOOKUP($R309,g!$A$2:'g'!$E$989,4,FALSE))," ")</f>
        <v>ML</v>
      </c>
      <c r="V309" s="162" t="str">
        <f>IF($R309&lt;&gt;"",( VLOOKUP($R309,g!$A$2:'g'!$E$989,5,FALSE))," ")</f>
        <v>METROLINE</v>
      </c>
      <c r="W309" s="10">
        <f t="shared" si="38"/>
        <v>0</v>
      </c>
      <c r="X309" s="10">
        <f t="shared" si="39"/>
        <v>0</v>
      </c>
      <c r="Y309" s="10">
        <f t="shared" si="40"/>
        <v>0</v>
      </c>
      <c r="Z309" s="167" t="str">
        <f t="shared" si="41"/>
        <v>ML VWH2351</v>
      </c>
      <c r="AA309" s="167">
        <f>VLOOKUP(A309,'r'!$A$4:'r'!$S$5080,18,FALSE)</f>
        <v>0</v>
      </c>
    </row>
    <row r="310" spans="1:27" x14ac:dyDescent="0.2">
      <c r="A310" s="169" t="s">
        <v>646</v>
      </c>
      <c r="B310" s="169" t="s">
        <v>44</v>
      </c>
      <c r="C310" s="169" t="s">
        <v>71</v>
      </c>
      <c r="D310" s="169">
        <v>2352</v>
      </c>
      <c r="E310" s="176">
        <v>1</v>
      </c>
      <c r="F310" s="161">
        <v>1</v>
      </c>
      <c r="G310" s="162">
        <f t="shared" si="36"/>
        <v>0</v>
      </c>
      <c r="H310" s="162">
        <f>SUMIF('r'!$A$4:'r'!$A$529,$A310,'r'!$C$4:'r'!$C$529)</f>
        <v>12</v>
      </c>
      <c r="I310" s="162">
        <f>SUMIF('r'!$A$4:'r'!$A$529,A310,'r'!$D$4:'r'!$D$529)</f>
        <v>14</v>
      </c>
      <c r="J310" s="162">
        <f t="shared" si="37"/>
        <v>2</v>
      </c>
      <c r="K310" s="188" t="s">
        <v>759</v>
      </c>
      <c r="L310" s="166">
        <f>IF(E310&lt;2,(VLOOKUP(A310,'r'!$A$4:'r'!$B$5080,2,FALSE)),"")</f>
        <v>42994</v>
      </c>
      <c r="M310" s="167" t="str">
        <f>VLOOKUP(A310,'r'!$A$4:'r'!$G$5080,7,FALSE)</f>
        <v>uxbridge</v>
      </c>
      <c r="N310" s="162">
        <f ca="1">SUMIF(w!$V$3:$V$113,$M310,w!W$3:W$113)</f>
        <v>17</v>
      </c>
      <c r="O310" s="162">
        <f ca="1">SUMIF(w!$V$3:$V$113,$M310,w!X$3:X$113)</f>
        <v>19</v>
      </c>
      <c r="P310" s="162">
        <f ca="1">SUMIF(w!$V$3:$V$113,$M310,w!Y$3:Y$113)</f>
        <v>2</v>
      </c>
      <c r="Q310" s="162">
        <f>SUMIF(w!$V$3:$V$113,$M310,w!Z$3:Z$113)</f>
        <v>17</v>
      </c>
      <c r="R310" s="177" t="str">
        <f>IF(E310=1,VLOOKUP(A310,rg!$A$4:'rg'!$E$960,2,FALSE),"")</f>
        <v>UX</v>
      </c>
      <c r="S310" s="162" t="str">
        <f>IF($R310&lt;&gt;"",( VLOOKUP($R310,g!$A$2:'g'!$E$989,2,FALSE))," ")</f>
        <v>Uxbridge</v>
      </c>
      <c r="T310" s="162">
        <f>IF($R310&lt;&gt;"",( VLOOKUP($R310,g!$A$2:'g'!$E$989,3,FALSE))," ")</f>
        <v>18</v>
      </c>
      <c r="U310" s="168" t="str">
        <f>IF($R310&lt;&gt;"",( VLOOKUP($R310,g!$A$2:'g'!$E$989,4,FALSE))," ")</f>
        <v>ML</v>
      </c>
      <c r="V310" s="162" t="str">
        <f>IF($R310&lt;&gt;"",( VLOOKUP($R310,g!$A$2:'g'!$E$989,5,FALSE))," ")</f>
        <v>METROLINE</v>
      </c>
      <c r="W310" s="10">
        <f t="shared" si="38"/>
        <v>0</v>
      </c>
      <c r="X310" s="10">
        <f t="shared" si="39"/>
        <v>0</v>
      </c>
      <c r="Y310" s="10">
        <f t="shared" si="40"/>
        <v>0</v>
      </c>
      <c r="Z310" s="167" t="str">
        <f t="shared" si="41"/>
        <v>ML VWH2352</v>
      </c>
      <c r="AA310" s="167">
        <f>VLOOKUP(A310,'r'!$A$4:'r'!$S$5080,18,FALSE)</f>
        <v>0</v>
      </c>
    </row>
    <row r="311" spans="1:27" x14ac:dyDescent="0.2">
      <c r="A311" s="169" t="s">
        <v>646</v>
      </c>
      <c r="B311" s="169" t="s">
        <v>44</v>
      </c>
      <c r="C311" s="169" t="s">
        <v>71</v>
      </c>
      <c r="D311" s="169">
        <v>2353</v>
      </c>
      <c r="E311" s="176">
        <v>1</v>
      </c>
      <c r="F311" s="161">
        <v>1</v>
      </c>
      <c r="G311" s="162">
        <f t="shared" si="36"/>
        <v>0</v>
      </c>
      <c r="H311" s="162">
        <f>SUMIF('r'!$A$4:'r'!$A$529,$A311,'r'!$C$4:'r'!$C$529)</f>
        <v>12</v>
      </c>
      <c r="I311" s="162">
        <f>SUMIF('r'!$A$4:'r'!$A$529,A311,'r'!$D$4:'r'!$D$529)</f>
        <v>14</v>
      </c>
      <c r="J311" s="162">
        <f t="shared" si="37"/>
        <v>2</v>
      </c>
      <c r="K311" s="188" t="s">
        <v>759</v>
      </c>
      <c r="L311" s="166">
        <f>IF(E311&lt;2,(VLOOKUP(A311,'r'!$A$4:'r'!$B$5080,2,FALSE)),"")</f>
        <v>42994</v>
      </c>
      <c r="M311" s="167" t="str">
        <f>VLOOKUP(A311,'r'!$A$4:'r'!$G$5080,7,FALSE)</f>
        <v>uxbridge</v>
      </c>
      <c r="N311" s="162">
        <f ca="1">SUMIF(w!$V$3:$V$113,$M311,w!W$3:W$113)</f>
        <v>17</v>
      </c>
      <c r="O311" s="162">
        <f ca="1">SUMIF(w!$V$3:$V$113,$M311,w!X$3:X$113)</f>
        <v>19</v>
      </c>
      <c r="P311" s="162">
        <f ca="1">SUMIF(w!$V$3:$V$113,$M311,w!Y$3:Y$113)</f>
        <v>2</v>
      </c>
      <c r="Q311" s="162">
        <f>SUMIF(w!$V$3:$V$113,$M311,w!Z$3:Z$113)</f>
        <v>17</v>
      </c>
      <c r="R311" s="177" t="str">
        <f>IF(E311=1,VLOOKUP(A311,rg!$A$4:'rg'!$E$960,2,FALSE),"")</f>
        <v>UX</v>
      </c>
      <c r="S311" s="162" t="str">
        <f>IF($R311&lt;&gt;"",( VLOOKUP($R311,g!$A$2:'g'!$E$989,2,FALSE))," ")</f>
        <v>Uxbridge</v>
      </c>
      <c r="T311" s="162">
        <f>IF($R311&lt;&gt;"",( VLOOKUP($R311,g!$A$2:'g'!$E$989,3,FALSE))," ")</f>
        <v>18</v>
      </c>
      <c r="U311" s="168" t="str">
        <f>IF($R311&lt;&gt;"",( VLOOKUP($R311,g!$A$2:'g'!$E$989,4,FALSE))," ")</f>
        <v>ML</v>
      </c>
      <c r="V311" s="162" t="str">
        <f>IF($R311&lt;&gt;"",( VLOOKUP($R311,g!$A$2:'g'!$E$989,5,FALSE))," ")</f>
        <v>METROLINE</v>
      </c>
      <c r="W311" s="10">
        <f t="shared" si="38"/>
        <v>0</v>
      </c>
      <c r="X311" s="10">
        <f t="shared" si="39"/>
        <v>0</v>
      </c>
      <c r="Y311" s="10">
        <f t="shared" si="40"/>
        <v>0</v>
      </c>
      <c r="Z311" s="167" t="str">
        <f t="shared" si="41"/>
        <v>ML VWH2353</v>
      </c>
      <c r="AA311" s="167">
        <f>VLOOKUP(A311,'r'!$A$4:'r'!$S$5080,18,FALSE)</f>
        <v>0</v>
      </c>
    </row>
    <row r="312" spans="1:27" x14ac:dyDescent="0.2">
      <c r="A312" s="169" t="s">
        <v>646</v>
      </c>
      <c r="B312" s="169" t="s">
        <v>44</v>
      </c>
      <c r="C312" s="169" t="s">
        <v>71</v>
      </c>
      <c r="D312" s="169">
        <v>2354</v>
      </c>
      <c r="E312" s="176"/>
      <c r="F312" s="161">
        <v>1</v>
      </c>
      <c r="G312" s="162">
        <f t="shared" si="36"/>
        <v>0</v>
      </c>
      <c r="H312" s="162">
        <f>SUMIF('r'!$A$4:'r'!$A$529,$A312,'r'!$C$4:'r'!$C$529)</f>
        <v>12</v>
      </c>
      <c r="I312" s="162">
        <f>SUMIF('r'!$A$4:'r'!$A$529,A312,'r'!$D$4:'r'!$D$529)</f>
        <v>14</v>
      </c>
      <c r="J312" s="162">
        <f t="shared" si="37"/>
        <v>2</v>
      </c>
      <c r="K312" s="188" t="s">
        <v>759</v>
      </c>
      <c r="L312" s="166">
        <f>IF(E312&lt;2,(VLOOKUP(A312,'r'!$A$4:'r'!$B$5080,2,FALSE)),"")</f>
        <v>42994</v>
      </c>
      <c r="M312" s="167" t="str">
        <f>VLOOKUP(A312,'r'!$A$4:'r'!$G$5080,7,FALSE)</f>
        <v>uxbridge</v>
      </c>
      <c r="N312" s="162">
        <f ca="1">SUMIF(w!$V$3:$V$113,$M312,w!W$3:W$113)</f>
        <v>17</v>
      </c>
      <c r="O312" s="162">
        <f ca="1">SUMIF(w!$V$3:$V$113,$M312,w!X$3:X$113)</f>
        <v>19</v>
      </c>
      <c r="P312" s="162">
        <f ca="1">SUMIF(w!$V$3:$V$113,$M312,w!Y$3:Y$113)</f>
        <v>2</v>
      </c>
      <c r="Q312" s="162">
        <f>SUMIF(w!$V$3:$V$113,$M312,w!Z$3:Z$113)</f>
        <v>17</v>
      </c>
      <c r="R312" s="177" t="str">
        <f>IF(E312=1,VLOOKUP(A312,rg!$A$4:'rg'!$E$960,2,FALSE),"")</f>
        <v/>
      </c>
      <c r="S312" s="162" t="str">
        <f>IF($R312&lt;&gt;"",( VLOOKUP($R312,g!$A$2:'g'!$E$989,2,FALSE))," ")</f>
        <v xml:space="preserve"> </v>
      </c>
      <c r="T312" s="162" t="str">
        <f>IF($R312&lt;&gt;"",( VLOOKUP($R312,g!$A$2:'g'!$E$989,3,FALSE))," ")</f>
        <v xml:space="preserve"> </v>
      </c>
      <c r="U312" s="168" t="str">
        <f>IF($R312&lt;&gt;"",( VLOOKUP($R312,g!$A$2:'g'!$E$989,4,FALSE))," ")</f>
        <v xml:space="preserve"> </v>
      </c>
      <c r="V312" s="162" t="str">
        <f>IF($R312&lt;&gt;"",( VLOOKUP($R312,g!$A$2:'g'!$E$989,5,FALSE))," ")</f>
        <v xml:space="preserve"> </v>
      </c>
      <c r="W312" s="10">
        <f t="shared" si="38"/>
        <v>0</v>
      </c>
      <c r="X312" s="10">
        <f t="shared" si="39"/>
        <v>0</v>
      </c>
      <c r="Y312" s="10">
        <f t="shared" si="40"/>
        <v>0</v>
      </c>
      <c r="Z312" s="167" t="str">
        <f t="shared" si="41"/>
        <v>ML VWH2354</v>
      </c>
      <c r="AA312" s="167">
        <f>VLOOKUP(A312,'r'!$A$4:'r'!$S$5080,18,FALSE)</f>
        <v>0</v>
      </c>
    </row>
    <row r="313" spans="1:27" x14ac:dyDescent="0.2">
      <c r="A313" s="186" t="s">
        <v>646</v>
      </c>
      <c r="B313" s="169" t="s">
        <v>44</v>
      </c>
      <c r="C313" s="169" t="s">
        <v>71</v>
      </c>
      <c r="D313" s="169">
        <v>2355</v>
      </c>
      <c r="E313" s="176">
        <v>1</v>
      </c>
      <c r="F313" s="161">
        <v>1</v>
      </c>
      <c r="G313" s="162">
        <f t="shared" si="36"/>
        <v>0</v>
      </c>
      <c r="H313" s="162">
        <f>SUMIF('r'!$A$4:'r'!$A$529,$A313,'r'!$C$4:'r'!$C$529)</f>
        <v>12</v>
      </c>
      <c r="I313" s="162">
        <f>SUMIF('r'!$A$4:'r'!$A$529,A313,'r'!$D$4:'r'!$D$529)</f>
        <v>14</v>
      </c>
      <c r="J313" s="162">
        <f t="shared" si="37"/>
        <v>2</v>
      </c>
      <c r="K313" s="188" t="s">
        <v>759</v>
      </c>
      <c r="L313" s="166">
        <f>IF(E313&lt;2,(VLOOKUP(A313,'r'!$A$4:'r'!$B$5080,2,FALSE)),"")</f>
        <v>42994</v>
      </c>
      <c r="M313" s="167" t="str">
        <f>VLOOKUP(A313,'r'!$A$4:'r'!$G$5080,7,FALSE)</f>
        <v>uxbridge</v>
      </c>
      <c r="N313" s="162">
        <f ca="1">SUMIF(w!$V$3:$V$113,$M313,w!W$3:W$113)</f>
        <v>17</v>
      </c>
      <c r="O313" s="162">
        <f ca="1">SUMIF(w!$V$3:$V$113,$M313,w!X$3:X$113)</f>
        <v>19</v>
      </c>
      <c r="P313" s="162">
        <f ca="1">SUMIF(w!$V$3:$V$113,$M313,w!Y$3:Y$113)</f>
        <v>2</v>
      </c>
      <c r="Q313" s="162">
        <f>SUMIF(w!$V$3:$V$113,$M313,w!Z$3:Z$113)</f>
        <v>17</v>
      </c>
      <c r="R313" s="177" t="str">
        <f>IF(E313=1,VLOOKUP(A313,rg!$A$4:'rg'!$E$960,2,FALSE),"")</f>
        <v>UX</v>
      </c>
      <c r="S313" s="162" t="str">
        <f>IF($R313&lt;&gt;"",( VLOOKUP($R313,g!$A$2:'g'!$E$989,2,FALSE))," ")</f>
        <v>Uxbridge</v>
      </c>
      <c r="T313" s="162">
        <f>IF($R313&lt;&gt;"",( VLOOKUP($R313,g!$A$2:'g'!$E$989,3,FALSE))," ")</f>
        <v>18</v>
      </c>
      <c r="U313" s="168" t="str">
        <f>IF($R313&lt;&gt;"",( VLOOKUP($R313,g!$A$2:'g'!$E$989,4,FALSE))," ")</f>
        <v>ML</v>
      </c>
      <c r="V313" s="162" t="str">
        <f>IF($R313&lt;&gt;"",( VLOOKUP($R313,g!$A$2:'g'!$E$989,5,FALSE))," ")</f>
        <v>METROLINE</v>
      </c>
      <c r="W313" s="10">
        <f t="shared" si="38"/>
        <v>0</v>
      </c>
      <c r="X313" s="10">
        <f t="shared" si="39"/>
        <v>0</v>
      </c>
      <c r="Y313" s="10">
        <f t="shared" si="40"/>
        <v>0</v>
      </c>
      <c r="Z313" s="167" t="str">
        <f t="shared" si="41"/>
        <v>ML VWH2355</v>
      </c>
      <c r="AA313" s="167">
        <f>VLOOKUP(A313,'r'!$A$4:'r'!$S$5080,18,FALSE)</f>
        <v>0</v>
      </c>
    </row>
    <row r="314" spans="1:27" x14ac:dyDescent="0.2">
      <c r="A314" s="169" t="s">
        <v>646</v>
      </c>
      <c r="B314" s="169" t="s">
        <v>44</v>
      </c>
      <c r="C314" s="169" t="s">
        <v>71</v>
      </c>
      <c r="D314" s="169">
        <v>2356</v>
      </c>
      <c r="E314" s="176">
        <v>1</v>
      </c>
      <c r="F314" s="161">
        <v>1</v>
      </c>
      <c r="G314" s="162">
        <f t="shared" si="36"/>
        <v>0</v>
      </c>
      <c r="H314" s="162">
        <f>SUMIF('r'!$A$4:'r'!$A$529,$A314,'r'!$C$4:'r'!$C$529)</f>
        <v>12</v>
      </c>
      <c r="I314" s="162">
        <f>SUMIF('r'!$A$4:'r'!$A$529,A314,'r'!$D$4:'r'!$D$529)</f>
        <v>14</v>
      </c>
      <c r="J314" s="162">
        <f t="shared" si="37"/>
        <v>2</v>
      </c>
      <c r="K314" s="188" t="s">
        <v>759</v>
      </c>
      <c r="L314" s="166">
        <f>IF(E314&lt;2,(VLOOKUP(A314,'r'!$A$4:'r'!$B$5080,2,FALSE)),"")</f>
        <v>42994</v>
      </c>
      <c r="M314" s="167" t="str">
        <f>VLOOKUP(A314,'r'!$A$4:'r'!$G$5080,7,FALSE)</f>
        <v>uxbridge</v>
      </c>
      <c r="N314" s="162">
        <f ca="1">SUMIF(w!$V$3:$V$113,$M314,w!W$3:W$113)</f>
        <v>17</v>
      </c>
      <c r="O314" s="162">
        <f ca="1">SUMIF(w!$V$3:$V$113,$M314,w!X$3:X$113)</f>
        <v>19</v>
      </c>
      <c r="P314" s="162">
        <f ca="1">SUMIF(w!$V$3:$V$113,$M314,w!Y$3:Y$113)</f>
        <v>2</v>
      </c>
      <c r="Q314" s="162">
        <f>SUMIF(w!$V$3:$V$113,$M314,w!Z$3:Z$113)</f>
        <v>17</v>
      </c>
      <c r="R314" s="177" t="str">
        <f>IF(E314=1,VLOOKUP(A314,rg!$A$4:'rg'!$E$960,2,FALSE),"")</f>
        <v>UX</v>
      </c>
      <c r="S314" s="162" t="str">
        <f>IF($R314&lt;&gt;"",( VLOOKUP($R314,g!$A$2:'g'!$E$989,2,FALSE))," ")</f>
        <v>Uxbridge</v>
      </c>
      <c r="T314" s="162">
        <f>IF($R314&lt;&gt;"",( VLOOKUP($R314,g!$A$2:'g'!$E$989,3,FALSE))," ")</f>
        <v>18</v>
      </c>
      <c r="U314" s="168" t="str">
        <f>IF($R314&lt;&gt;"",( VLOOKUP($R314,g!$A$2:'g'!$E$989,4,FALSE))," ")</f>
        <v>ML</v>
      </c>
      <c r="V314" s="162" t="str">
        <f>IF($R314&lt;&gt;"",( VLOOKUP($R314,g!$A$2:'g'!$E$989,5,FALSE))," ")</f>
        <v>METROLINE</v>
      </c>
      <c r="W314" s="10">
        <f t="shared" si="38"/>
        <v>0</v>
      </c>
      <c r="X314" s="10">
        <f t="shared" si="39"/>
        <v>0</v>
      </c>
      <c r="Y314" s="10">
        <f t="shared" si="40"/>
        <v>0</v>
      </c>
      <c r="Z314" s="167" t="str">
        <f t="shared" si="41"/>
        <v>ML VWH2356</v>
      </c>
      <c r="AA314" s="167">
        <f>VLOOKUP(A314,'r'!$A$4:'r'!$S$5080,18,FALSE)</f>
        <v>0</v>
      </c>
    </row>
    <row r="315" spans="1:27" x14ac:dyDescent="0.2">
      <c r="A315" s="186" t="s">
        <v>735</v>
      </c>
      <c r="B315" s="169" t="s">
        <v>44</v>
      </c>
      <c r="C315" s="169" t="s">
        <v>71</v>
      </c>
      <c r="D315" s="169">
        <v>2357</v>
      </c>
      <c r="E315" s="176">
        <v>1</v>
      </c>
      <c r="F315" s="161">
        <v>1</v>
      </c>
      <c r="G315" s="162">
        <f t="shared" si="36"/>
        <v>0</v>
      </c>
      <c r="H315" s="162">
        <f>SUMIF('r'!$A$4:'r'!$A$529,$A315,'r'!$C$4:'r'!$C$529)</f>
        <v>6</v>
      </c>
      <c r="I315" s="162">
        <f>SUMIF('r'!$A$4:'r'!$A$529,A315,'r'!$D$4:'r'!$D$529)</f>
        <v>6</v>
      </c>
      <c r="J315" s="162">
        <f t="shared" si="37"/>
        <v>0</v>
      </c>
      <c r="K315" s="188" t="s">
        <v>759</v>
      </c>
      <c r="L315" s="166">
        <f>IF(E315&lt;2,(VLOOKUP(A315,'r'!$A$4:'r'!$B$5080,2,FALSE)),"")</f>
        <v>0</v>
      </c>
      <c r="M315" s="167" t="str">
        <f>VLOOKUP(A315,'r'!$A$4:'r'!$G$5080,7,FALSE)</f>
        <v>mill hill</v>
      </c>
      <c r="N315" s="162">
        <f ca="1">SUMIF(w!$V$3:$V$113,$M315,w!W$3:W$113)</f>
        <v>6</v>
      </c>
      <c r="O315" s="162">
        <f ca="1">SUMIF(w!$V$3:$V$113,$M315,w!X$3:X$113)</f>
        <v>6</v>
      </c>
      <c r="P315" s="162">
        <f ca="1">SUMIF(w!$V$3:$V$113,$M315,w!Y$3:Y$113)</f>
        <v>0</v>
      </c>
      <c r="Q315" s="162">
        <f>SUMIF(w!$V$3:$V$113,$M315,w!Z$3:Z$113)</f>
        <v>6</v>
      </c>
      <c r="R315" s="177" t="str">
        <f>IF(E315=1,VLOOKUP(A315,rg!$A$4:'rg'!$E$960,2,FALSE),"")</f>
        <v>UX</v>
      </c>
      <c r="S315" s="162" t="str">
        <f>IF($R315&lt;&gt;"",( VLOOKUP($R315,g!$A$2:'g'!$E$989,2,FALSE))," ")</f>
        <v>Uxbridge</v>
      </c>
      <c r="T315" s="162">
        <f>IF($R315&lt;&gt;"",( VLOOKUP($R315,g!$A$2:'g'!$E$989,3,FALSE))," ")</f>
        <v>18</v>
      </c>
      <c r="U315" s="168" t="str">
        <f>IF($R315&lt;&gt;"",( VLOOKUP($R315,g!$A$2:'g'!$E$989,4,FALSE))," ")</f>
        <v>ML</v>
      </c>
      <c r="V315" s="162" t="str">
        <f>IF($R315&lt;&gt;"",( VLOOKUP($R315,g!$A$2:'g'!$E$989,5,FALSE))," ")</f>
        <v>METROLINE</v>
      </c>
      <c r="W315" s="10">
        <f t="shared" si="38"/>
        <v>0</v>
      </c>
      <c r="X315" s="10">
        <f t="shared" si="39"/>
        <v>0</v>
      </c>
      <c r="Y315" s="10">
        <f t="shared" si="40"/>
        <v>0</v>
      </c>
      <c r="Z315" s="167" t="str">
        <f t="shared" si="41"/>
        <v>ML VWH2357</v>
      </c>
      <c r="AA315" s="167">
        <f>VLOOKUP(A315,'r'!$A$4:'r'!$S$5080,18,FALSE)</f>
        <v>0</v>
      </c>
    </row>
    <row r="316" spans="1:27" x14ac:dyDescent="0.2">
      <c r="A316" s="186" t="s">
        <v>735</v>
      </c>
      <c r="B316" s="169" t="s">
        <v>44</v>
      </c>
      <c r="C316" s="169" t="s">
        <v>71</v>
      </c>
      <c r="D316" s="169">
        <v>2358</v>
      </c>
      <c r="E316" s="176">
        <v>1</v>
      </c>
      <c r="F316" s="161">
        <v>1</v>
      </c>
      <c r="G316" s="162">
        <f t="shared" si="36"/>
        <v>0</v>
      </c>
      <c r="H316" s="162">
        <f>SUMIF('r'!$A$4:'r'!$A$529,$A316,'r'!$C$4:'r'!$C$529)</f>
        <v>6</v>
      </c>
      <c r="I316" s="162">
        <f>SUMIF('r'!$A$4:'r'!$A$529,A316,'r'!$D$4:'r'!$D$529)</f>
        <v>6</v>
      </c>
      <c r="J316" s="162">
        <f t="shared" si="37"/>
        <v>0</v>
      </c>
      <c r="K316" s="188" t="s">
        <v>759</v>
      </c>
      <c r="L316" s="166">
        <f>IF(E316&lt;2,(VLOOKUP(A316,'r'!$A$4:'r'!$B$5080,2,FALSE)),"")</f>
        <v>0</v>
      </c>
      <c r="M316" s="167" t="str">
        <f>VLOOKUP(A316,'r'!$A$4:'r'!$G$5080,7,FALSE)</f>
        <v>mill hill</v>
      </c>
      <c r="N316" s="162">
        <f ca="1">SUMIF(w!$V$3:$V$113,$M316,w!W$3:W$113)</f>
        <v>6</v>
      </c>
      <c r="O316" s="162">
        <f ca="1">SUMIF(w!$V$3:$V$113,$M316,w!X$3:X$113)</f>
        <v>6</v>
      </c>
      <c r="P316" s="162">
        <f ca="1">SUMIF(w!$V$3:$V$113,$M316,w!Y$3:Y$113)</f>
        <v>0</v>
      </c>
      <c r="Q316" s="162">
        <f>SUMIF(w!$V$3:$V$113,$M316,w!Z$3:Z$113)</f>
        <v>6</v>
      </c>
      <c r="R316" s="177" t="str">
        <f>IF(E316=1,VLOOKUP(A316,rg!$A$4:'rg'!$E$960,2,FALSE),"")</f>
        <v>UX</v>
      </c>
      <c r="S316" s="162" t="str">
        <f>IF($R316&lt;&gt;"",( VLOOKUP($R316,g!$A$2:'g'!$E$989,2,FALSE))," ")</f>
        <v>Uxbridge</v>
      </c>
      <c r="T316" s="162">
        <f>IF($R316&lt;&gt;"",( VLOOKUP($R316,g!$A$2:'g'!$E$989,3,FALSE))," ")</f>
        <v>18</v>
      </c>
      <c r="U316" s="168" t="str">
        <f>IF($R316&lt;&gt;"",( VLOOKUP($R316,g!$A$2:'g'!$E$989,4,FALSE))," ")</f>
        <v>ML</v>
      </c>
      <c r="V316" s="162" t="str">
        <f>IF($R316&lt;&gt;"",( VLOOKUP($R316,g!$A$2:'g'!$E$989,5,FALSE))," ")</f>
        <v>METROLINE</v>
      </c>
      <c r="W316" s="10">
        <f t="shared" si="38"/>
        <v>0</v>
      </c>
      <c r="X316" s="10">
        <f t="shared" si="39"/>
        <v>0</v>
      </c>
      <c r="Y316" s="10">
        <f t="shared" si="40"/>
        <v>0</v>
      </c>
      <c r="Z316" s="167" t="str">
        <f t="shared" si="41"/>
        <v>ML VWH2358</v>
      </c>
      <c r="AA316" s="167">
        <f>VLOOKUP(A316,'r'!$A$4:'r'!$S$5080,18,FALSE)</f>
        <v>0</v>
      </c>
    </row>
    <row r="317" spans="1:27" x14ac:dyDescent="0.2">
      <c r="A317" s="186" t="s">
        <v>735</v>
      </c>
      <c r="B317" s="169" t="s">
        <v>44</v>
      </c>
      <c r="C317" s="169" t="s">
        <v>71</v>
      </c>
      <c r="D317" s="169">
        <v>2359</v>
      </c>
      <c r="E317" s="176">
        <v>1</v>
      </c>
      <c r="F317" s="161">
        <v>1</v>
      </c>
      <c r="G317" s="162">
        <f t="shared" si="36"/>
        <v>0</v>
      </c>
      <c r="H317" s="162">
        <f>SUMIF('r'!$A$4:'r'!$A$529,$A317,'r'!$C$4:'r'!$C$529)</f>
        <v>6</v>
      </c>
      <c r="I317" s="162">
        <f>SUMIF('r'!$A$4:'r'!$A$529,A317,'r'!$D$4:'r'!$D$529)</f>
        <v>6</v>
      </c>
      <c r="J317" s="162">
        <f t="shared" si="37"/>
        <v>0</v>
      </c>
      <c r="K317" s="188" t="s">
        <v>759</v>
      </c>
      <c r="L317" s="166">
        <f>IF(E317&lt;2,(VLOOKUP(A317,'r'!$A$4:'r'!$B$5080,2,FALSE)),"")</f>
        <v>0</v>
      </c>
      <c r="M317" s="167" t="str">
        <f>VLOOKUP(A317,'r'!$A$4:'r'!$G$5080,7,FALSE)</f>
        <v>mill hill</v>
      </c>
      <c r="N317" s="162">
        <f ca="1">SUMIF(w!$V$3:$V$113,$M317,w!W$3:W$113)</f>
        <v>6</v>
      </c>
      <c r="O317" s="162">
        <f ca="1">SUMIF(w!$V$3:$V$113,$M317,w!X$3:X$113)</f>
        <v>6</v>
      </c>
      <c r="P317" s="162">
        <f ca="1">SUMIF(w!$V$3:$V$113,$M317,w!Y$3:Y$113)</f>
        <v>0</v>
      </c>
      <c r="Q317" s="162">
        <f>SUMIF(w!$V$3:$V$113,$M317,w!Z$3:Z$113)</f>
        <v>6</v>
      </c>
      <c r="R317" s="177" t="str">
        <f>IF(E317=1,VLOOKUP(A317,rg!$A$4:'rg'!$E$960,2,FALSE),"")</f>
        <v>UX</v>
      </c>
      <c r="S317" s="162" t="str">
        <f>IF($R317&lt;&gt;"",( VLOOKUP($R317,g!$A$2:'g'!$E$989,2,FALSE))," ")</f>
        <v>Uxbridge</v>
      </c>
      <c r="T317" s="162">
        <f>IF($R317&lt;&gt;"",( VLOOKUP($R317,g!$A$2:'g'!$E$989,3,FALSE))," ")</f>
        <v>18</v>
      </c>
      <c r="U317" s="168" t="str">
        <f>IF($R317&lt;&gt;"",( VLOOKUP($R317,g!$A$2:'g'!$E$989,4,FALSE))," ")</f>
        <v>ML</v>
      </c>
      <c r="V317" s="162" t="str">
        <f>IF($R317&lt;&gt;"",( VLOOKUP($R317,g!$A$2:'g'!$E$989,5,FALSE))," ")</f>
        <v>METROLINE</v>
      </c>
      <c r="W317" s="10">
        <f t="shared" si="38"/>
        <v>0</v>
      </c>
      <c r="X317" s="10">
        <f t="shared" si="39"/>
        <v>0</v>
      </c>
      <c r="Y317" s="10">
        <f t="shared" si="40"/>
        <v>0</v>
      </c>
      <c r="Z317" s="167" t="str">
        <f t="shared" si="41"/>
        <v>ML VWH2359</v>
      </c>
      <c r="AA317" s="167">
        <f>VLOOKUP(A317,'r'!$A$4:'r'!$S$5080,18,FALSE)</f>
        <v>0</v>
      </c>
    </row>
    <row r="318" spans="1:27" x14ac:dyDescent="0.2">
      <c r="A318" s="169" t="s">
        <v>646</v>
      </c>
      <c r="B318" s="169" t="s">
        <v>44</v>
      </c>
      <c r="C318" s="169" t="s">
        <v>71</v>
      </c>
      <c r="D318" s="169">
        <v>2360</v>
      </c>
      <c r="E318" s="176">
        <v>1</v>
      </c>
      <c r="F318" s="161">
        <v>1</v>
      </c>
      <c r="G318" s="162">
        <f t="shared" si="36"/>
        <v>0</v>
      </c>
      <c r="H318" s="162">
        <f>SUMIF('r'!$A$4:'r'!$A$529,$A318,'r'!$C$4:'r'!$C$529)</f>
        <v>12</v>
      </c>
      <c r="I318" s="162">
        <f>SUMIF('r'!$A$4:'r'!$A$529,A318,'r'!$D$4:'r'!$D$529)</f>
        <v>14</v>
      </c>
      <c r="J318" s="162">
        <f t="shared" si="37"/>
        <v>2</v>
      </c>
      <c r="K318" s="188" t="s">
        <v>759</v>
      </c>
      <c r="L318" s="166">
        <f>IF(E318&lt;2,(VLOOKUP(A318,'r'!$A$4:'r'!$B$5080,2,FALSE)),"")</f>
        <v>42994</v>
      </c>
      <c r="M318" s="167" t="str">
        <f>VLOOKUP(A318,'r'!$A$4:'r'!$G$5080,7,FALSE)</f>
        <v>uxbridge</v>
      </c>
      <c r="N318" s="162">
        <f ca="1">SUMIF(w!$V$3:$V$113,$M318,w!W$3:W$113)</f>
        <v>17</v>
      </c>
      <c r="O318" s="162">
        <f ca="1">SUMIF(w!$V$3:$V$113,$M318,w!X$3:X$113)</f>
        <v>19</v>
      </c>
      <c r="P318" s="162">
        <f ca="1">SUMIF(w!$V$3:$V$113,$M318,w!Y$3:Y$113)</f>
        <v>2</v>
      </c>
      <c r="Q318" s="162">
        <f>SUMIF(w!$V$3:$V$113,$M318,w!Z$3:Z$113)</f>
        <v>17</v>
      </c>
      <c r="R318" s="177" t="str">
        <f>IF(E318=1,VLOOKUP(A318,rg!$A$4:'rg'!$E$960,2,FALSE),"")</f>
        <v>UX</v>
      </c>
      <c r="S318" s="162" t="str">
        <f>IF($R318&lt;&gt;"",( VLOOKUP($R318,g!$A$2:'g'!$E$989,2,FALSE))," ")</f>
        <v>Uxbridge</v>
      </c>
      <c r="T318" s="162">
        <f>IF($R318&lt;&gt;"",( VLOOKUP($R318,g!$A$2:'g'!$E$989,3,FALSE))," ")</f>
        <v>18</v>
      </c>
      <c r="U318" s="168" t="str">
        <f>IF($R318&lt;&gt;"",( VLOOKUP($R318,g!$A$2:'g'!$E$989,4,FALSE))," ")</f>
        <v>ML</v>
      </c>
      <c r="V318" s="162" t="str">
        <f>IF($R318&lt;&gt;"",( VLOOKUP($R318,g!$A$2:'g'!$E$989,5,FALSE))," ")</f>
        <v>METROLINE</v>
      </c>
      <c r="W318" s="10">
        <f t="shared" si="38"/>
        <v>0</v>
      </c>
      <c r="X318" s="10">
        <f t="shared" si="39"/>
        <v>0</v>
      </c>
      <c r="Y318" s="10">
        <f t="shared" si="40"/>
        <v>0</v>
      </c>
      <c r="Z318" s="167" t="str">
        <f t="shared" si="41"/>
        <v>ML VWH2360</v>
      </c>
      <c r="AA318" s="167">
        <f>VLOOKUP(A318,'r'!$A$4:'r'!$S$5080,18,FALSE)</f>
        <v>0</v>
      </c>
    </row>
    <row r="319" spans="1:27" x14ac:dyDescent="0.2">
      <c r="A319" s="169" t="s">
        <v>646</v>
      </c>
      <c r="B319" s="169" t="s">
        <v>44</v>
      </c>
      <c r="C319" s="169" t="s">
        <v>71</v>
      </c>
      <c r="D319" s="169">
        <v>2361</v>
      </c>
      <c r="E319" s="176">
        <v>1</v>
      </c>
      <c r="F319" s="161">
        <v>1</v>
      </c>
      <c r="G319" s="162">
        <f t="shared" si="36"/>
        <v>0</v>
      </c>
      <c r="H319" s="162">
        <f>SUMIF('r'!$A$4:'r'!$A$529,$A319,'r'!$C$4:'r'!$C$529)</f>
        <v>12</v>
      </c>
      <c r="I319" s="162">
        <f>SUMIF('r'!$A$4:'r'!$A$529,A319,'r'!$D$4:'r'!$D$529)</f>
        <v>14</v>
      </c>
      <c r="J319" s="162">
        <f t="shared" si="37"/>
        <v>2</v>
      </c>
      <c r="K319" s="188" t="s">
        <v>759</v>
      </c>
      <c r="L319" s="166">
        <f>IF(E319&lt;2,(VLOOKUP(A319,'r'!$A$4:'r'!$B$5080,2,FALSE)),"")</f>
        <v>42994</v>
      </c>
      <c r="M319" s="167" t="str">
        <f>VLOOKUP(A319,'r'!$A$4:'r'!$G$5080,7,FALSE)</f>
        <v>uxbridge</v>
      </c>
      <c r="N319" s="162">
        <f ca="1">SUMIF(w!$V$3:$V$113,$M319,w!W$3:W$113)</f>
        <v>17</v>
      </c>
      <c r="O319" s="162">
        <f ca="1">SUMIF(w!$V$3:$V$113,$M319,w!X$3:X$113)</f>
        <v>19</v>
      </c>
      <c r="P319" s="162">
        <f ca="1">SUMIF(w!$V$3:$V$113,$M319,w!Y$3:Y$113)</f>
        <v>2</v>
      </c>
      <c r="Q319" s="162">
        <f>SUMIF(w!$V$3:$V$113,$M319,w!Z$3:Z$113)</f>
        <v>17</v>
      </c>
      <c r="R319" s="177" t="str">
        <f>IF(E319=1,VLOOKUP(A319,rg!$A$4:'rg'!$E$960,2,FALSE),"")</f>
        <v>UX</v>
      </c>
      <c r="S319" s="162" t="str">
        <f>IF($R319&lt;&gt;"",( VLOOKUP($R319,g!$A$2:'g'!$E$989,2,FALSE))," ")</f>
        <v>Uxbridge</v>
      </c>
      <c r="T319" s="162">
        <f>IF($R319&lt;&gt;"",( VLOOKUP($R319,g!$A$2:'g'!$E$989,3,FALSE))," ")</f>
        <v>18</v>
      </c>
      <c r="U319" s="168" t="str">
        <f>IF($R319&lt;&gt;"",( VLOOKUP($R319,g!$A$2:'g'!$E$989,4,FALSE))," ")</f>
        <v>ML</v>
      </c>
      <c r="V319" s="162" t="str">
        <f>IF($R319&lt;&gt;"",( VLOOKUP($R319,g!$A$2:'g'!$E$989,5,FALSE))," ")</f>
        <v>METROLINE</v>
      </c>
      <c r="W319" s="10">
        <f t="shared" si="38"/>
        <v>0</v>
      </c>
      <c r="X319" s="10">
        <f t="shared" si="39"/>
        <v>0</v>
      </c>
      <c r="Y319" s="10">
        <f t="shared" si="40"/>
        <v>0</v>
      </c>
      <c r="Z319" s="167" t="str">
        <f t="shared" si="41"/>
        <v>ML VWH2361</v>
      </c>
      <c r="AA319" s="167">
        <f>VLOOKUP(A319,'r'!$A$4:'r'!$S$5080,18,FALSE)</f>
        <v>0</v>
      </c>
    </row>
    <row r="320" spans="1:27" x14ac:dyDescent="0.2">
      <c r="A320" s="186" t="s">
        <v>735</v>
      </c>
      <c r="B320" s="169" t="s">
        <v>44</v>
      </c>
      <c r="C320" s="169" t="s">
        <v>71</v>
      </c>
      <c r="D320" s="169">
        <v>2362</v>
      </c>
      <c r="E320" s="176">
        <v>1</v>
      </c>
      <c r="F320" s="161">
        <v>1</v>
      </c>
      <c r="G320" s="162">
        <f t="shared" si="36"/>
        <v>0</v>
      </c>
      <c r="H320" s="162">
        <f>SUMIF('r'!$A$4:'r'!$A$529,$A320,'r'!$C$4:'r'!$C$529)</f>
        <v>6</v>
      </c>
      <c r="I320" s="162">
        <f>SUMIF('r'!$A$4:'r'!$A$529,A320,'r'!$D$4:'r'!$D$529)</f>
        <v>6</v>
      </c>
      <c r="J320" s="162">
        <f t="shared" si="37"/>
        <v>0</v>
      </c>
      <c r="K320" s="188" t="s">
        <v>759</v>
      </c>
      <c r="L320" s="166">
        <f>IF(E320&lt;2,(VLOOKUP(A320,'r'!$A$4:'r'!$B$5080,2,FALSE)),"")</f>
        <v>0</v>
      </c>
      <c r="M320" s="167" t="str">
        <f>VLOOKUP(A320,'r'!$A$4:'r'!$G$5080,7,FALSE)</f>
        <v>mill hill</v>
      </c>
      <c r="N320" s="162">
        <f ca="1">SUMIF(w!$V$3:$V$113,$M320,w!W$3:W$113)</f>
        <v>6</v>
      </c>
      <c r="O320" s="162">
        <f ca="1">SUMIF(w!$V$3:$V$113,$M320,w!X$3:X$113)</f>
        <v>6</v>
      </c>
      <c r="P320" s="162">
        <f ca="1">SUMIF(w!$V$3:$V$113,$M320,w!Y$3:Y$113)</f>
        <v>0</v>
      </c>
      <c r="Q320" s="162">
        <f>SUMIF(w!$V$3:$V$113,$M320,w!Z$3:Z$113)</f>
        <v>6</v>
      </c>
      <c r="R320" s="177" t="str">
        <f>IF(E320=1,VLOOKUP(A320,rg!$A$4:'rg'!$E$960,2,FALSE),"")</f>
        <v>UX</v>
      </c>
      <c r="S320" s="162" t="str">
        <f>IF($R320&lt;&gt;"",( VLOOKUP($R320,g!$A$2:'g'!$E$989,2,FALSE))," ")</f>
        <v>Uxbridge</v>
      </c>
      <c r="T320" s="162">
        <f>IF($R320&lt;&gt;"",( VLOOKUP($R320,g!$A$2:'g'!$E$989,3,FALSE))," ")</f>
        <v>18</v>
      </c>
      <c r="U320" s="168" t="str">
        <f>IF($R320&lt;&gt;"",( VLOOKUP($R320,g!$A$2:'g'!$E$989,4,FALSE))," ")</f>
        <v>ML</v>
      </c>
      <c r="V320" s="162" t="str">
        <f>IF($R320&lt;&gt;"",( VLOOKUP($R320,g!$A$2:'g'!$E$989,5,FALSE))," ")</f>
        <v>METROLINE</v>
      </c>
      <c r="W320" s="10">
        <f t="shared" si="38"/>
        <v>0</v>
      </c>
      <c r="X320" s="10">
        <f t="shared" si="39"/>
        <v>0</v>
      </c>
      <c r="Y320" s="10">
        <f t="shared" si="40"/>
        <v>0</v>
      </c>
      <c r="Z320" s="167" t="str">
        <f t="shared" si="41"/>
        <v>ML VWH2362</v>
      </c>
      <c r="AA320" s="167">
        <f>VLOOKUP(A320,'r'!$A$4:'r'!$S$5080,18,FALSE)</f>
        <v>0</v>
      </c>
    </row>
    <row r="321" spans="1:27" x14ac:dyDescent="0.2">
      <c r="A321" s="169" t="s">
        <v>646</v>
      </c>
      <c r="B321" s="169" t="s">
        <v>44</v>
      </c>
      <c r="C321" s="169" t="s">
        <v>71</v>
      </c>
      <c r="D321" s="169">
        <v>2363</v>
      </c>
      <c r="E321" s="176"/>
      <c r="F321" s="161">
        <v>1</v>
      </c>
      <c r="G321" s="162">
        <f t="shared" si="36"/>
        <v>0</v>
      </c>
      <c r="H321" s="162">
        <f>SUMIF('r'!$A$4:'r'!$A$529,$A321,'r'!$C$4:'r'!$C$529)</f>
        <v>12</v>
      </c>
      <c r="I321" s="162">
        <f>SUMIF('r'!$A$4:'r'!$A$529,A321,'r'!$D$4:'r'!$D$529)</f>
        <v>14</v>
      </c>
      <c r="J321" s="162">
        <f t="shared" si="37"/>
        <v>2</v>
      </c>
      <c r="K321" s="188" t="s">
        <v>759</v>
      </c>
      <c r="L321" s="166">
        <f>IF(E321&lt;2,(VLOOKUP(A321,'r'!$A$4:'r'!$B$5080,2,FALSE)),"")</f>
        <v>42994</v>
      </c>
      <c r="M321" s="167" t="str">
        <f>VLOOKUP(A321,'r'!$A$4:'r'!$G$5080,7,FALSE)</f>
        <v>uxbridge</v>
      </c>
      <c r="N321" s="162">
        <f ca="1">SUMIF(w!$V$3:$V$113,$M321,w!W$3:W$113)</f>
        <v>17</v>
      </c>
      <c r="O321" s="162">
        <f ca="1">SUMIF(w!$V$3:$V$113,$M321,w!X$3:X$113)</f>
        <v>19</v>
      </c>
      <c r="P321" s="162">
        <f ca="1">SUMIF(w!$V$3:$V$113,$M321,w!Y$3:Y$113)</f>
        <v>2</v>
      </c>
      <c r="Q321" s="162">
        <f>SUMIF(w!$V$3:$V$113,$M321,w!Z$3:Z$113)</f>
        <v>17</v>
      </c>
      <c r="R321" s="177" t="str">
        <f>IF(E321=1,VLOOKUP(A321,rg!$A$4:'rg'!$E$960,2,FALSE),"")</f>
        <v/>
      </c>
      <c r="S321" s="162" t="str">
        <f>IF($R321&lt;&gt;"",( VLOOKUP($R321,g!$A$2:'g'!$E$989,2,FALSE))," ")</f>
        <v xml:space="preserve"> </v>
      </c>
      <c r="T321" s="162" t="str">
        <f>IF($R321&lt;&gt;"",( VLOOKUP($R321,g!$A$2:'g'!$E$989,3,FALSE))," ")</f>
        <v xml:space="preserve"> </v>
      </c>
      <c r="U321" s="168" t="str">
        <f>IF($R321&lt;&gt;"",( VLOOKUP($R321,g!$A$2:'g'!$E$989,4,FALSE))," ")</f>
        <v xml:space="preserve"> </v>
      </c>
      <c r="V321" s="162" t="str">
        <f>IF($R321&lt;&gt;"",( VLOOKUP($R321,g!$A$2:'g'!$E$989,5,FALSE))," ")</f>
        <v xml:space="preserve"> </v>
      </c>
      <c r="W321" s="10">
        <f t="shared" si="38"/>
        <v>0</v>
      </c>
      <c r="X321" s="10">
        <f t="shared" si="39"/>
        <v>0</v>
      </c>
      <c r="Y321" s="10">
        <f t="shared" si="40"/>
        <v>0</v>
      </c>
      <c r="Z321" s="167" t="str">
        <f t="shared" si="41"/>
        <v>ML VWH2363</v>
      </c>
      <c r="AA321" s="167">
        <f>VLOOKUP(A321,'r'!$A$4:'r'!$S$5080,18,FALSE)</f>
        <v>0</v>
      </c>
    </row>
    <row r="322" spans="1:27" x14ac:dyDescent="0.2">
      <c r="A322" s="186" t="s">
        <v>670</v>
      </c>
      <c r="B322" s="169" t="s">
        <v>44</v>
      </c>
      <c r="C322" s="169" t="s">
        <v>71</v>
      </c>
      <c r="D322" s="169">
        <v>2364</v>
      </c>
      <c r="E322" s="176">
        <v>1</v>
      </c>
      <c r="F322" s="161">
        <v>1</v>
      </c>
      <c r="G322" s="162">
        <f t="shared" si="36"/>
        <v>0</v>
      </c>
      <c r="H322" s="162">
        <f>SUMIF('r'!$A$4:'r'!$A$529,$A322,'r'!$C$4:'r'!$C$529)</f>
        <v>6</v>
      </c>
      <c r="I322" s="162">
        <f>SUMIF('r'!$A$4:'r'!$A$529,A322,'r'!$D$4:'r'!$D$529)</f>
        <v>6</v>
      </c>
      <c r="J322" s="162">
        <f t="shared" si="37"/>
        <v>0</v>
      </c>
      <c r="L322" s="166">
        <f>IF(E322&lt;2,(VLOOKUP(A322,'r'!$A$4:'r'!$B$5080,2,FALSE)),"")</f>
        <v>0</v>
      </c>
      <c r="M322" s="167" t="str">
        <f>VLOOKUP(A322,'r'!$A$4:'r'!$G$5080,7,FALSE)</f>
        <v>willesden garage</v>
      </c>
      <c r="N322" s="162">
        <f ca="1">SUMIF(w!$V$3:$V$113,$M322,w!W$3:W$113)</f>
        <v>25</v>
      </c>
      <c r="O322" s="162">
        <f ca="1">SUMIF(w!$V$3:$V$113,$M322,w!X$3:X$113)</f>
        <v>34</v>
      </c>
      <c r="P322" s="162">
        <f ca="1">SUMIF(w!$V$3:$V$113,$M322,w!Y$3:Y$113)</f>
        <v>9</v>
      </c>
      <c r="Q322" s="162">
        <f>SUMIF(w!$V$3:$V$113,$M322,w!Z$3:Z$113)</f>
        <v>25</v>
      </c>
      <c r="R322" s="177" t="str">
        <f>IF(E322=1,VLOOKUP(A322,rg!$A$4:'rg'!$E$960,2,FALSE),"")</f>
        <v>AC</v>
      </c>
      <c r="S322" s="162" t="str">
        <f>IF($R322&lt;&gt;"",( VLOOKUP($R322,g!$A$2:'g'!$E$989,2,FALSE))," ")</f>
        <v>Willesden</v>
      </c>
      <c r="T322" s="162">
        <f>IF($R322&lt;&gt;"",( VLOOKUP($R322,g!$A$2:'g'!$E$989,3,FALSE))," ")</f>
        <v>25</v>
      </c>
      <c r="U322" s="168" t="str">
        <f>IF($R322&lt;&gt;"",( VLOOKUP($R322,g!$A$2:'g'!$E$989,4,FALSE))," ")</f>
        <v>ML</v>
      </c>
      <c r="V322" s="162" t="str">
        <f>IF($R322&lt;&gt;"",( VLOOKUP($R322,g!$A$2:'g'!$E$989,5,FALSE))," ")</f>
        <v>METROLINE</v>
      </c>
      <c r="W322" s="10">
        <f t="shared" si="38"/>
        <v>0</v>
      </c>
      <c r="X322" s="10">
        <f t="shared" si="39"/>
        <v>0</v>
      </c>
      <c r="Y322" s="10">
        <f t="shared" si="40"/>
        <v>0</v>
      </c>
      <c r="Z322" s="167" t="str">
        <f t="shared" si="41"/>
        <v>ML VWH2364</v>
      </c>
      <c r="AA322" s="167">
        <f>VLOOKUP(A322,'r'!$A$4:'r'!$S$5080,18,FALSE)</f>
        <v>0</v>
      </c>
    </row>
    <row r="323" spans="1:27" x14ac:dyDescent="0.2">
      <c r="A323" s="186" t="s">
        <v>578</v>
      </c>
      <c r="B323" s="169" t="s">
        <v>44</v>
      </c>
      <c r="C323" s="169" t="s">
        <v>71</v>
      </c>
      <c r="D323" s="169">
        <v>2365</v>
      </c>
      <c r="E323" s="176">
        <v>1</v>
      </c>
      <c r="F323" s="161">
        <v>1</v>
      </c>
      <c r="G323" s="162">
        <f t="shared" si="36"/>
        <v>0</v>
      </c>
      <c r="H323" s="162">
        <f>SUMIF('r'!$A$4:'r'!$A$529,$A323,'r'!$C$4:'r'!$C$529)</f>
        <v>10</v>
      </c>
      <c r="I323" s="162">
        <f>SUMIF('r'!$A$4:'r'!$A$529,A323,'r'!$D$4:'r'!$D$529)</f>
        <v>11</v>
      </c>
      <c r="J323" s="162">
        <f t="shared" si="37"/>
        <v>1</v>
      </c>
      <c r="L323" s="166">
        <f>IF(E323&lt;2,(VLOOKUP(A323,'r'!$A$4:'r'!$B$5080,2,FALSE)),"")</f>
        <v>43078</v>
      </c>
      <c r="M323" s="167" t="str">
        <f>VLOOKUP(A323,'r'!$A$4:'r'!$G$5080,7,FALSE)</f>
        <v>willesden garage</v>
      </c>
      <c r="N323" s="162">
        <f ca="1">SUMIF(w!$V$3:$V$113,$M323,w!W$3:W$113)</f>
        <v>25</v>
      </c>
      <c r="O323" s="162">
        <f ca="1">SUMIF(w!$V$3:$V$113,$M323,w!X$3:X$113)</f>
        <v>34</v>
      </c>
      <c r="P323" s="162">
        <f ca="1">SUMIF(w!$V$3:$V$113,$M323,w!Y$3:Y$113)</f>
        <v>9</v>
      </c>
      <c r="Q323" s="162">
        <f>SUMIF(w!$V$3:$V$113,$M323,w!Z$3:Z$113)</f>
        <v>25</v>
      </c>
      <c r="R323" s="177" t="str">
        <f>IF(E323=1,VLOOKUP(A323,rg!$A$4:'rg'!$E$960,2,FALSE),"")</f>
        <v>AC</v>
      </c>
      <c r="S323" s="162" t="str">
        <f>IF($R323&lt;&gt;"",( VLOOKUP($R323,g!$A$2:'g'!$E$989,2,FALSE))," ")</f>
        <v>Willesden</v>
      </c>
      <c r="T323" s="162">
        <f>IF($R323&lt;&gt;"",( VLOOKUP($R323,g!$A$2:'g'!$E$989,3,FALSE))," ")</f>
        <v>25</v>
      </c>
      <c r="U323" s="168" t="str">
        <f>IF($R323&lt;&gt;"",( VLOOKUP($R323,g!$A$2:'g'!$E$989,4,FALSE))," ")</f>
        <v>ML</v>
      </c>
      <c r="V323" s="162" t="str">
        <f>IF($R323&lt;&gt;"",( VLOOKUP($R323,g!$A$2:'g'!$E$989,5,FALSE))," ")</f>
        <v>METROLINE</v>
      </c>
      <c r="W323" s="10">
        <f t="shared" si="38"/>
        <v>0</v>
      </c>
      <c r="X323" s="10">
        <f t="shared" si="39"/>
        <v>0</v>
      </c>
      <c r="Y323" s="10">
        <f t="shared" si="40"/>
        <v>0</v>
      </c>
      <c r="Z323" s="167" t="str">
        <f t="shared" si="41"/>
        <v>ML VWH2365</v>
      </c>
      <c r="AA323" s="167">
        <f>VLOOKUP(A323,'r'!$A$4:'r'!$S$5080,18,FALSE)</f>
        <v>0</v>
      </c>
    </row>
    <row r="324" spans="1:27" x14ac:dyDescent="0.2">
      <c r="A324" s="186" t="s">
        <v>578</v>
      </c>
      <c r="B324" s="169" t="s">
        <v>44</v>
      </c>
      <c r="C324" s="169" t="s">
        <v>71</v>
      </c>
      <c r="D324" s="169">
        <v>2366</v>
      </c>
      <c r="E324" s="176">
        <v>1</v>
      </c>
      <c r="F324" s="161">
        <v>1</v>
      </c>
      <c r="G324" s="162">
        <f t="shared" si="36"/>
        <v>0</v>
      </c>
      <c r="H324" s="162">
        <f>SUMIF('r'!$A$4:'r'!$A$529,$A324,'r'!$C$4:'r'!$C$529)</f>
        <v>10</v>
      </c>
      <c r="I324" s="162">
        <f>SUMIF('r'!$A$4:'r'!$A$529,A324,'r'!$D$4:'r'!$D$529)</f>
        <v>11</v>
      </c>
      <c r="J324" s="162">
        <f t="shared" si="37"/>
        <v>1</v>
      </c>
      <c r="L324" s="166">
        <f>IF(E324&lt;2,(VLOOKUP(A324,'r'!$A$4:'r'!$B$5080,2,FALSE)),"")</f>
        <v>43078</v>
      </c>
      <c r="M324" s="167" t="str">
        <f>VLOOKUP(A324,'r'!$A$4:'r'!$G$5080,7,FALSE)</f>
        <v>willesden garage</v>
      </c>
      <c r="N324" s="162">
        <f ca="1">SUMIF(w!$V$3:$V$113,$M324,w!W$3:W$113)</f>
        <v>25</v>
      </c>
      <c r="O324" s="162">
        <f ca="1">SUMIF(w!$V$3:$V$113,$M324,w!X$3:X$113)</f>
        <v>34</v>
      </c>
      <c r="P324" s="162">
        <f ca="1">SUMIF(w!$V$3:$V$113,$M324,w!Y$3:Y$113)</f>
        <v>9</v>
      </c>
      <c r="Q324" s="162">
        <f>SUMIF(w!$V$3:$V$113,$M324,w!Z$3:Z$113)</f>
        <v>25</v>
      </c>
      <c r="R324" s="177" t="str">
        <f>IF(E324=1,VLOOKUP(A324,rg!$A$4:'rg'!$E$960,2,FALSE),"")</f>
        <v>AC</v>
      </c>
      <c r="S324" s="162" t="str">
        <f>IF($R324&lt;&gt;"",( VLOOKUP($R324,g!$A$2:'g'!$E$989,2,FALSE))," ")</f>
        <v>Willesden</v>
      </c>
      <c r="T324" s="162">
        <f>IF($R324&lt;&gt;"",( VLOOKUP($R324,g!$A$2:'g'!$E$989,3,FALSE))," ")</f>
        <v>25</v>
      </c>
      <c r="U324" s="168" t="str">
        <f>IF($R324&lt;&gt;"",( VLOOKUP($R324,g!$A$2:'g'!$E$989,4,FALSE))," ")</f>
        <v>ML</v>
      </c>
      <c r="V324" s="162" t="str">
        <f>IF($R324&lt;&gt;"",( VLOOKUP($R324,g!$A$2:'g'!$E$989,5,FALSE))," ")</f>
        <v>METROLINE</v>
      </c>
      <c r="W324" s="10">
        <f t="shared" si="38"/>
        <v>0</v>
      </c>
      <c r="X324" s="10">
        <f t="shared" si="39"/>
        <v>0</v>
      </c>
      <c r="Y324" s="10">
        <f t="shared" si="40"/>
        <v>0</v>
      </c>
      <c r="Z324" s="167" t="str">
        <f t="shared" si="41"/>
        <v>ML VWH2366</v>
      </c>
      <c r="AA324" s="167">
        <f>VLOOKUP(A324,'r'!$A$4:'r'!$S$5080,18,FALSE)</f>
        <v>0</v>
      </c>
    </row>
    <row r="325" spans="1:27" x14ac:dyDescent="0.2">
      <c r="A325" s="186" t="s">
        <v>578</v>
      </c>
      <c r="B325" s="169" t="s">
        <v>44</v>
      </c>
      <c r="C325" s="169" t="s">
        <v>71</v>
      </c>
      <c r="D325" s="169">
        <v>2367</v>
      </c>
      <c r="E325" s="176">
        <v>1</v>
      </c>
      <c r="F325" s="161">
        <v>1</v>
      </c>
      <c r="G325" s="162">
        <f t="shared" si="36"/>
        <v>0</v>
      </c>
      <c r="H325" s="162">
        <f>SUMIF('r'!$A$4:'r'!$A$529,$A325,'r'!$C$4:'r'!$C$529)</f>
        <v>10</v>
      </c>
      <c r="I325" s="162">
        <f>SUMIF('r'!$A$4:'r'!$A$529,A325,'r'!$D$4:'r'!$D$529)</f>
        <v>11</v>
      </c>
      <c r="J325" s="162">
        <f t="shared" si="37"/>
        <v>1</v>
      </c>
      <c r="L325" s="166">
        <f>IF(E325&lt;2,(VLOOKUP(A325,'r'!$A$4:'r'!$B$5080,2,FALSE)),"")</f>
        <v>43078</v>
      </c>
      <c r="M325" s="167" t="str">
        <f>VLOOKUP(A325,'r'!$A$4:'r'!$G$5080,7,FALSE)</f>
        <v>willesden garage</v>
      </c>
      <c r="N325" s="162">
        <f ca="1">SUMIF(w!$V$3:$V$113,$M325,w!W$3:W$113)</f>
        <v>25</v>
      </c>
      <c r="O325" s="162">
        <f ca="1">SUMIF(w!$V$3:$V$113,$M325,w!X$3:X$113)</f>
        <v>34</v>
      </c>
      <c r="P325" s="162">
        <f ca="1">SUMIF(w!$V$3:$V$113,$M325,w!Y$3:Y$113)</f>
        <v>9</v>
      </c>
      <c r="Q325" s="162">
        <f>SUMIF(w!$V$3:$V$113,$M325,w!Z$3:Z$113)</f>
        <v>25</v>
      </c>
      <c r="R325" s="177" t="str">
        <f>IF(E325=1,VLOOKUP(A325,rg!$A$4:'rg'!$E$960,2,FALSE),"")</f>
        <v>AC</v>
      </c>
      <c r="S325" s="162" t="str">
        <f>IF($R325&lt;&gt;"",( VLOOKUP($R325,g!$A$2:'g'!$E$989,2,FALSE))," ")</f>
        <v>Willesden</v>
      </c>
      <c r="T325" s="162">
        <f>IF($R325&lt;&gt;"",( VLOOKUP($R325,g!$A$2:'g'!$E$989,3,FALSE))," ")</f>
        <v>25</v>
      </c>
      <c r="U325" s="168" t="str">
        <f>IF($R325&lt;&gt;"",( VLOOKUP($R325,g!$A$2:'g'!$E$989,4,FALSE))," ")</f>
        <v>ML</v>
      </c>
      <c r="V325" s="162" t="str">
        <f>IF($R325&lt;&gt;"",( VLOOKUP($R325,g!$A$2:'g'!$E$989,5,FALSE))," ")</f>
        <v>METROLINE</v>
      </c>
      <c r="W325" s="10">
        <f t="shared" si="38"/>
        <v>0</v>
      </c>
      <c r="X325" s="10">
        <f t="shared" si="39"/>
        <v>0</v>
      </c>
      <c r="Y325" s="10">
        <f t="shared" si="40"/>
        <v>0</v>
      </c>
      <c r="Z325" s="167" t="str">
        <f t="shared" si="41"/>
        <v>ML VWH2367</v>
      </c>
      <c r="AA325" s="167">
        <f>VLOOKUP(A325,'r'!$A$4:'r'!$S$5080,18,FALSE)</f>
        <v>0</v>
      </c>
    </row>
    <row r="326" spans="1:27" x14ac:dyDescent="0.2">
      <c r="A326" s="186" t="s">
        <v>621</v>
      </c>
      <c r="B326" s="169" t="s">
        <v>44</v>
      </c>
      <c r="C326" s="169" t="s">
        <v>71</v>
      </c>
      <c r="D326" s="169">
        <v>2368</v>
      </c>
      <c r="E326" s="176">
        <v>1</v>
      </c>
      <c r="F326" s="161">
        <v>1</v>
      </c>
      <c r="G326" s="162">
        <f t="shared" si="36"/>
        <v>0</v>
      </c>
      <c r="H326" s="162">
        <f>SUMIF('r'!$A$4:'r'!$A$529,$A326,'r'!$C$4:'r'!$C$529)</f>
        <v>6</v>
      </c>
      <c r="I326" s="162">
        <f>SUMIF('r'!$A$4:'r'!$A$529,A326,'r'!$D$4:'r'!$D$529)</f>
        <v>13</v>
      </c>
      <c r="J326" s="162">
        <f t="shared" si="37"/>
        <v>7</v>
      </c>
      <c r="L326" s="166">
        <f>IF(E326&lt;2,(VLOOKUP(A326,'r'!$A$4:'r'!$B$5080,2,FALSE)),"")</f>
        <v>43078</v>
      </c>
      <c r="M326" s="167" t="str">
        <f>VLOOKUP(A326,'r'!$A$4:'r'!$G$5080,7,FALSE)</f>
        <v>willesden garage</v>
      </c>
      <c r="N326" s="162">
        <f ca="1">SUMIF(w!$V$3:$V$113,$M326,w!W$3:W$113)</f>
        <v>25</v>
      </c>
      <c r="O326" s="162">
        <f ca="1">SUMIF(w!$V$3:$V$113,$M326,w!X$3:X$113)</f>
        <v>34</v>
      </c>
      <c r="P326" s="162">
        <f ca="1">SUMIF(w!$V$3:$V$113,$M326,w!Y$3:Y$113)</f>
        <v>9</v>
      </c>
      <c r="Q326" s="162">
        <f>SUMIF(w!$V$3:$V$113,$M326,w!Z$3:Z$113)</f>
        <v>25</v>
      </c>
      <c r="R326" s="177" t="str">
        <f>IF(E326=1,VLOOKUP(A326,rg!$A$4:'rg'!$E$960,2,FALSE),"")</f>
        <v>AC</v>
      </c>
      <c r="S326" s="162" t="str">
        <f>IF($R326&lt;&gt;"",( VLOOKUP($R326,g!$A$2:'g'!$E$989,2,FALSE))," ")</f>
        <v>Willesden</v>
      </c>
      <c r="T326" s="162">
        <f>IF($R326&lt;&gt;"",( VLOOKUP($R326,g!$A$2:'g'!$E$989,3,FALSE))," ")</f>
        <v>25</v>
      </c>
      <c r="U326" s="168" t="str">
        <f>IF($R326&lt;&gt;"",( VLOOKUP($R326,g!$A$2:'g'!$E$989,4,FALSE))," ")</f>
        <v>ML</v>
      </c>
      <c r="V326" s="162" t="str">
        <f>IF($R326&lt;&gt;"",( VLOOKUP($R326,g!$A$2:'g'!$E$989,5,FALSE))," ")</f>
        <v>METROLINE</v>
      </c>
      <c r="W326" s="10">
        <f t="shared" si="38"/>
        <v>0</v>
      </c>
      <c r="X326" s="10">
        <f t="shared" si="39"/>
        <v>0</v>
      </c>
      <c r="Y326" s="10">
        <f t="shared" si="40"/>
        <v>0</v>
      </c>
      <c r="Z326" s="167" t="str">
        <f t="shared" si="41"/>
        <v>ML VWH2368</v>
      </c>
      <c r="AA326" s="167">
        <f>VLOOKUP(A326,'r'!$A$4:'r'!$S$5080,18,FALSE)</f>
        <v>0</v>
      </c>
    </row>
    <row r="327" spans="1:27" x14ac:dyDescent="0.2">
      <c r="A327" s="186" t="s">
        <v>770</v>
      </c>
      <c r="B327" s="169" t="s">
        <v>44</v>
      </c>
      <c r="C327" s="169" t="s">
        <v>71</v>
      </c>
      <c r="D327" s="169">
        <v>2369</v>
      </c>
      <c r="E327" s="176">
        <v>1</v>
      </c>
      <c r="F327" s="161">
        <v>1</v>
      </c>
      <c r="G327" s="162">
        <f t="shared" si="36"/>
        <v>0</v>
      </c>
      <c r="H327" s="162">
        <f>SUMIF('r'!$A$4:'r'!$A$529,$A327,'r'!$C$4:'r'!$C$529)</f>
        <v>1</v>
      </c>
      <c r="I327" s="162">
        <f>SUMIF('r'!$A$4:'r'!$A$529,A327,'r'!$D$4:'r'!$D$529)</f>
        <v>1</v>
      </c>
      <c r="J327" s="162">
        <f t="shared" si="37"/>
        <v>0</v>
      </c>
      <c r="L327" s="166">
        <f>IF(E327&lt;2,(VLOOKUP(A327,'r'!$A$4:'r'!$B$5080,2,FALSE)),"")</f>
        <v>0</v>
      </c>
      <c r="M327" s="167" t="str">
        <f>VLOOKUP(A327,'r'!$A$4:'r'!$G$5080,7,FALSE)</f>
        <v>willesden garage</v>
      </c>
      <c r="N327" s="162">
        <f ca="1">SUMIF(w!$V$3:$V$113,$M327,w!W$3:W$113)</f>
        <v>25</v>
      </c>
      <c r="O327" s="162">
        <f ca="1">SUMIF(w!$V$3:$V$113,$M327,w!X$3:X$113)</f>
        <v>34</v>
      </c>
      <c r="P327" s="162">
        <f ca="1">SUMIF(w!$V$3:$V$113,$M327,w!Y$3:Y$113)</f>
        <v>9</v>
      </c>
      <c r="Q327" s="162">
        <f>SUMIF(w!$V$3:$V$113,$M327,w!Z$3:Z$113)</f>
        <v>25</v>
      </c>
      <c r="R327" s="177" t="str">
        <f>IF(E327=1,VLOOKUP(A327,rg!$A$4:'rg'!$E$960,2,FALSE),"")</f>
        <v>AC</v>
      </c>
      <c r="S327" s="162" t="str">
        <f>IF($R327&lt;&gt;"",( VLOOKUP($R327,g!$A$2:'g'!$E$989,2,FALSE))," ")</f>
        <v>Willesden</v>
      </c>
      <c r="T327" s="162">
        <f>IF($R327&lt;&gt;"",( VLOOKUP($R327,g!$A$2:'g'!$E$989,3,FALSE))," ")</f>
        <v>25</v>
      </c>
      <c r="U327" s="168" t="str">
        <f>IF($R327&lt;&gt;"",( VLOOKUP($R327,g!$A$2:'g'!$E$989,4,FALSE))," ")</f>
        <v>ML</v>
      </c>
      <c r="V327" s="162" t="str">
        <f>IF($R327&lt;&gt;"",( VLOOKUP($R327,g!$A$2:'g'!$E$989,5,FALSE))," ")</f>
        <v>METROLINE</v>
      </c>
      <c r="W327" s="10">
        <f t="shared" si="38"/>
        <v>0</v>
      </c>
      <c r="X327" s="10">
        <f t="shared" si="39"/>
        <v>0</v>
      </c>
      <c r="Y327" s="10">
        <f t="shared" si="40"/>
        <v>0</v>
      </c>
      <c r="Z327" s="167" t="str">
        <f t="shared" si="41"/>
        <v>ML VWH2369</v>
      </c>
      <c r="AA327" s="167">
        <f>VLOOKUP(A327,'r'!$A$4:'r'!$S$5080,18,FALSE)</f>
        <v>0</v>
      </c>
    </row>
    <row r="328" spans="1:27" x14ac:dyDescent="0.2">
      <c r="A328" s="186" t="s">
        <v>670</v>
      </c>
      <c r="B328" s="169" t="s">
        <v>44</v>
      </c>
      <c r="C328" s="169" t="s">
        <v>71</v>
      </c>
      <c r="D328" s="169">
        <v>2370</v>
      </c>
      <c r="E328" s="176">
        <v>1</v>
      </c>
      <c r="F328" s="161">
        <v>1</v>
      </c>
      <c r="G328" s="162">
        <f t="shared" si="36"/>
        <v>0</v>
      </c>
      <c r="H328" s="162">
        <f>SUMIF('r'!$A$4:'r'!$A$529,$A328,'r'!$C$4:'r'!$C$529)</f>
        <v>6</v>
      </c>
      <c r="I328" s="162">
        <f>SUMIF('r'!$A$4:'r'!$A$529,A328,'r'!$D$4:'r'!$D$529)</f>
        <v>6</v>
      </c>
      <c r="J328" s="162">
        <f t="shared" si="37"/>
        <v>0</v>
      </c>
      <c r="L328" s="166">
        <f>IF(E328&lt;2,(VLOOKUP(A328,'r'!$A$4:'r'!$B$5080,2,FALSE)),"")</f>
        <v>0</v>
      </c>
      <c r="M328" s="167" t="str">
        <f>VLOOKUP(A328,'r'!$A$4:'r'!$G$5080,7,FALSE)</f>
        <v>willesden garage</v>
      </c>
      <c r="N328" s="162">
        <f ca="1">SUMIF(w!$V$3:$V$113,$M328,w!W$3:W$113)</f>
        <v>25</v>
      </c>
      <c r="O328" s="162">
        <f ca="1">SUMIF(w!$V$3:$V$113,$M328,w!X$3:X$113)</f>
        <v>34</v>
      </c>
      <c r="P328" s="162">
        <f ca="1">SUMIF(w!$V$3:$V$113,$M328,w!Y$3:Y$113)</f>
        <v>9</v>
      </c>
      <c r="Q328" s="162">
        <f>SUMIF(w!$V$3:$V$113,$M328,w!Z$3:Z$113)</f>
        <v>25</v>
      </c>
      <c r="R328" s="177" t="str">
        <f>IF(E328=1,VLOOKUP(A328,rg!$A$4:'rg'!$E$960,2,FALSE),"")</f>
        <v>AC</v>
      </c>
      <c r="S328" s="162" t="str">
        <f>IF($R328&lt;&gt;"",( VLOOKUP($R328,g!$A$2:'g'!$E$989,2,FALSE))," ")</f>
        <v>Willesden</v>
      </c>
      <c r="T328" s="162">
        <f>IF($R328&lt;&gt;"",( VLOOKUP($R328,g!$A$2:'g'!$E$989,3,FALSE))," ")</f>
        <v>25</v>
      </c>
      <c r="U328" s="168" t="str">
        <f>IF($R328&lt;&gt;"",( VLOOKUP($R328,g!$A$2:'g'!$E$989,4,FALSE))," ")</f>
        <v>ML</v>
      </c>
      <c r="V328" s="162" t="str">
        <f>IF($R328&lt;&gt;"",( VLOOKUP($R328,g!$A$2:'g'!$E$989,5,FALSE))," ")</f>
        <v>METROLINE</v>
      </c>
      <c r="W328" s="10">
        <f t="shared" si="38"/>
        <v>0</v>
      </c>
      <c r="X328" s="10">
        <f t="shared" si="39"/>
        <v>0</v>
      </c>
      <c r="Y328" s="10">
        <f t="shared" si="40"/>
        <v>0</v>
      </c>
      <c r="Z328" s="167" t="str">
        <f t="shared" si="41"/>
        <v>ML VWH2370</v>
      </c>
      <c r="AA328" s="167">
        <f>VLOOKUP(A328,'r'!$A$4:'r'!$S$5080,18,FALSE)</f>
        <v>0</v>
      </c>
    </row>
    <row r="329" spans="1:27" x14ac:dyDescent="0.2">
      <c r="A329" s="186" t="s">
        <v>670</v>
      </c>
      <c r="B329" s="169" t="s">
        <v>44</v>
      </c>
      <c r="C329" s="169" t="s">
        <v>71</v>
      </c>
      <c r="D329" s="169">
        <v>2371</v>
      </c>
      <c r="E329" s="176">
        <v>1</v>
      </c>
      <c r="F329" s="161">
        <v>1</v>
      </c>
      <c r="G329" s="162">
        <f t="shared" si="36"/>
        <v>0</v>
      </c>
      <c r="H329" s="162">
        <f>SUMIF('r'!$A$4:'r'!$A$529,$A329,'r'!$C$4:'r'!$C$529)</f>
        <v>6</v>
      </c>
      <c r="I329" s="162">
        <f>SUMIF('r'!$A$4:'r'!$A$529,A329,'r'!$D$4:'r'!$D$529)</f>
        <v>6</v>
      </c>
      <c r="J329" s="162">
        <f t="shared" si="37"/>
        <v>0</v>
      </c>
      <c r="L329" s="166">
        <f>IF(E329&lt;2,(VLOOKUP(A329,'r'!$A$4:'r'!$B$5080,2,FALSE)),"")</f>
        <v>0</v>
      </c>
      <c r="M329" s="167" t="str">
        <f>VLOOKUP(A329,'r'!$A$4:'r'!$G$5080,7,FALSE)</f>
        <v>willesden garage</v>
      </c>
      <c r="N329" s="162">
        <f ca="1">SUMIF(w!$V$3:$V$113,$M329,w!W$3:W$113)</f>
        <v>25</v>
      </c>
      <c r="O329" s="162">
        <f ca="1">SUMIF(w!$V$3:$V$113,$M329,w!X$3:X$113)</f>
        <v>34</v>
      </c>
      <c r="P329" s="162">
        <f ca="1">SUMIF(w!$V$3:$V$113,$M329,w!Y$3:Y$113)</f>
        <v>9</v>
      </c>
      <c r="Q329" s="162">
        <f>SUMIF(w!$V$3:$V$113,$M329,w!Z$3:Z$113)</f>
        <v>25</v>
      </c>
      <c r="R329" s="177" t="str">
        <f>IF(E329=1,VLOOKUP(A329,rg!$A$4:'rg'!$E$960,2,FALSE),"")</f>
        <v>AC</v>
      </c>
      <c r="S329" s="162" t="str">
        <f>IF($R329&lt;&gt;"",( VLOOKUP($R329,g!$A$2:'g'!$E$989,2,FALSE))," ")</f>
        <v>Willesden</v>
      </c>
      <c r="T329" s="162">
        <f>IF($R329&lt;&gt;"",( VLOOKUP($R329,g!$A$2:'g'!$E$989,3,FALSE))," ")</f>
        <v>25</v>
      </c>
      <c r="U329" s="168" t="str">
        <f>IF($R329&lt;&gt;"",( VLOOKUP($R329,g!$A$2:'g'!$E$989,4,FALSE))," ")</f>
        <v>ML</v>
      </c>
      <c r="V329" s="162" t="str">
        <f>IF($R329&lt;&gt;"",( VLOOKUP($R329,g!$A$2:'g'!$E$989,5,FALSE))," ")</f>
        <v>METROLINE</v>
      </c>
      <c r="W329" s="10">
        <f t="shared" si="38"/>
        <v>0</v>
      </c>
      <c r="X329" s="10">
        <f t="shared" si="39"/>
        <v>0</v>
      </c>
      <c r="Y329" s="10">
        <f t="shared" si="40"/>
        <v>0</v>
      </c>
      <c r="Z329" s="167" t="str">
        <f t="shared" si="41"/>
        <v>ML VWH2371</v>
      </c>
      <c r="AA329" s="167">
        <f>VLOOKUP(A329,'r'!$A$4:'r'!$S$5080,18,FALSE)</f>
        <v>0</v>
      </c>
    </row>
    <row r="330" spans="1:27" x14ac:dyDescent="0.2">
      <c r="A330" s="169" t="s">
        <v>578</v>
      </c>
      <c r="B330" s="169" t="s">
        <v>44</v>
      </c>
      <c r="C330" s="169" t="s">
        <v>71</v>
      </c>
      <c r="D330" s="169">
        <v>2372</v>
      </c>
      <c r="E330" s="176">
        <v>1</v>
      </c>
      <c r="F330" s="161">
        <v>1</v>
      </c>
      <c r="G330" s="162">
        <f t="shared" si="36"/>
        <v>0</v>
      </c>
      <c r="H330" s="162">
        <f>SUMIF('r'!$A$4:'r'!$A$529,$A330,'r'!$C$4:'r'!$C$529)</f>
        <v>10</v>
      </c>
      <c r="I330" s="162">
        <f>SUMIF('r'!$A$4:'r'!$A$529,A330,'r'!$D$4:'r'!$D$529)</f>
        <v>11</v>
      </c>
      <c r="J330" s="162">
        <f t="shared" si="37"/>
        <v>1</v>
      </c>
      <c r="L330" s="166">
        <f>IF(E330&lt;2,(VLOOKUP(A330,'r'!$A$4:'r'!$B$5080,2,FALSE)),"")</f>
        <v>43078</v>
      </c>
      <c r="M330" s="167" t="str">
        <f>VLOOKUP(A330,'r'!$A$4:'r'!$G$5080,7,FALSE)</f>
        <v>willesden garage</v>
      </c>
      <c r="N330" s="162">
        <f ca="1">SUMIF(w!$V$3:$V$113,$M330,w!W$3:W$113)</f>
        <v>25</v>
      </c>
      <c r="O330" s="162">
        <f ca="1">SUMIF(w!$V$3:$V$113,$M330,w!X$3:X$113)</f>
        <v>34</v>
      </c>
      <c r="P330" s="162">
        <f ca="1">SUMIF(w!$V$3:$V$113,$M330,w!Y$3:Y$113)</f>
        <v>9</v>
      </c>
      <c r="Q330" s="162">
        <f>SUMIF(w!$V$3:$V$113,$M330,w!Z$3:Z$113)</f>
        <v>25</v>
      </c>
      <c r="R330" s="177" t="str">
        <f>IF(E330=1,VLOOKUP(A330,rg!$A$4:'rg'!$E$960,2,FALSE),"")</f>
        <v>AC</v>
      </c>
      <c r="S330" s="162" t="str">
        <f>IF($R330&lt;&gt;"",( VLOOKUP($R330,g!$A$2:'g'!$E$989,2,FALSE))," ")</f>
        <v>Willesden</v>
      </c>
      <c r="T330" s="162">
        <f>IF($R330&lt;&gt;"",( VLOOKUP($R330,g!$A$2:'g'!$E$989,3,FALSE))," ")</f>
        <v>25</v>
      </c>
      <c r="U330" s="168" t="str">
        <f>IF($R330&lt;&gt;"",( VLOOKUP($R330,g!$A$2:'g'!$E$989,4,FALSE))," ")</f>
        <v>ML</v>
      </c>
      <c r="V330" s="162" t="str">
        <f>IF($R330&lt;&gt;"",( VLOOKUP($R330,g!$A$2:'g'!$E$989,5,FALSE))," ")</f>
        <v>METROLINE</v>
      </c>
      <c r="W330" s="10">
        <f t="shared" si="38"/>
        <v>0</v>
      </c>
      <c r="X330" s="10">
        <f t="shared" si="39"/>
        <v>0</v>
      </c>
      <c r="Y330" s="10">
        <f t="shared" si="40"/>
        <v>0</v>
      </c>
      <c r="Z330" s="167" t="str">
        <f t="shared" si="41"/>
        <v>ML VWH2372</v>
      </c>
      <c r="AA330" s="167">
        <f>VLOOKUP(A330,'r'!$A$4:'r'!$S$5080,18,FALSE)</f>
        <v>0</v>
      </c>
    </row>
    <row r="331" spans="1:27" x14ac:dyDescent="0.2">
      <c r="A331" s="169" t="s">
        <v>578</v>
      </c>
      <c r="B331" s="169" t="s">
        <v>44</v>
      </c>
      <c r="C331" s="169" t="s">
        <v>71</v>
      </c>
      <c r="D331" s="169">
        <v>2373</v>
      </c>
      <c r="E331" s="176"/>
      <c r="F331" s="161">
        <v>1</v>
      </c>
      <c r="G331" s="162">
        <f t="shared" si="36"/>
        <v>0</v>
      </c>
      <c r="H331" s="162">
        <f>SUMIF('r'!$A$4:'r'!$A$529,$A331,'r'!$C$4:'r'!$C$529)</f>
        <v>10</v>
      </c>
      <c r="I331" s="162">
        <f>SUMIF('r'!$A$4:'r'!$A$529,A331,'r'!$D$4:'r'!$D$529)</f>
        <v>11</v>
      </c>
      <c r="J331" s="162">
        <f t="shared" si="37"/>
        <v>1</v>
      </c>
      <c r="L331" s="166">
        <f>IF(E331&lt;2,(VLOOKUP(A331,'r'!$A$4:'r'!$B$5080,2,FALSE)),"")</f>
        <v>43078</v>
      </c>
      <c r="M331" s="167" t="str">
        <f>VLOOKUP(A331,'r'!$A$4:'r'!$G$5080,7,FALSE)</f>
        <v>willesden garage</v>
      </c>
      <c r="N331" s="162">
        <f ca="1">SUMIF(w!$V$3:$V$113,$M331,w!W$3:W$113)</f>
        <v>25</v>
      </c>
      <c r="O331" s="162">
        <f ca="1">SUMIF(w!$V$3:$V$113,$M331,w!X$3:X$113)</f>
        <v>34</v>
      </c>
      <c r="P331" s="162">
        <f ca="1">SUMIF(w!$V$3:$V$113,$M331,w!Y$3:Y$113)</f>
        <v>9</v>
      </c>
      <c r="Q331" s="162">
        <f>SUMIF(w!$V$3:$V$113,$M331,w!Z$3:Z$113)</f>
        <v>25</v>
      </c>
      <c r="R331" s="177" t="str">
        <f>IF(E331=1,VLOOKUP(A331,rg!$A$4:'rg'!$E$960,2,FALSE),"")</f>
        <v/>
      </c>
      <c r="S331" s="162" t="str">
        <f>IF($R331&lt;&gt;"",( VLOOKUP($R331,g!$A$2:'g'!$E$989,2,FALSE))," ")</f>
        <v xml:space="preserve"> </v>
      </c>
      <c r="T331" s="162" t="str">
        <f>IF($R331&lt;&gt;"",( VLOOKUP($R331,g!$A$2:'g'!$E$989,3,FALSE))," ")</f>
        <v xml:space="preserve"> </v>
      </c>
      <c r="U331" s="168" t="str">
        <f>IF($R331&lt;&gt;"",( VLOOKUP($R331,g!$A$2:'g'!$E$989,4,FALSE))," ")</f>
        <v xml:space="preserve"> </v>
      </c>
      <c r="V331" s="162" t="str">
        <f>IF($R331&lt;&gt;"",( VLOOKUP($R331,g!$A$2:'g'!$E$989,5,FALSE))," ")</f>
        <v xml:space="preserve"> </v>
      </c>
      <c r="W331" s="10">
        <f t="shared" si="38"/>
        <v>0</v>
      </c>
      <c r="X331" s="10">
        <f t="shared" si="39"/>
        <v>0</v>
      </c>
      <c r="Y331" s="10">
        <f t="shared" si="40"/>
        <v>0</v>
      </c>
      <c r="Z331" s="167" t="str">
        <f t="shared" si="41"/>
        <v>ML VWH2373</v>
      </c>
      <c r="AA331" s="167">
        <f>VLOOKUP(A331,'r'!$A$4:'r'!$S$5080,18,FALSE)</f>
        <v>0</v>
      </c>
    </row>
    <row r="332" spans="1:27" x14ac:dyDescent="0.2">
      <c r="A332" s="186" t="s">
        <v>670</v>
      </c>
      <c r="B332" s="169" t="s">
        <v>44</v>
      </c>
      <c r="C332" s="169" t="s">
        <v>71</v>
      </c>
      <c r="D332" s="169">
        <v>2374</v>
      </c>
      <c r="E332" s="176">
        <v>1</v>
      </c>
      <c r="F332" s="161">
        <v>1</v>
      </c>
      <c r="G332" s="162">
        <f t="shared" si="36"/>
        <v>0</v>
      </c>
      <c r="H332" s="162">
        <f>SUMIF('r'!$A$4:'r'!$A$529,$A332,'r'!$C$4:'r'!$C$529)</f>
        <v>6</v>
      </c>
      <c r="I332" s="162">
        <f>SUMIF('r'!$A$4:'r'!$A$529,A332,'r'!$D$4:'r'!$D$529)</f>
        <v>6</v>
      </c>
      <c r="J332" s="162">
        <f t="shared" si="37"/>
        <v>0</v>
      </c>
      <c r="L332" s="166">
        <f>IF(E332&lt;2,(VLOOKUP(A332,'r'!$A$4:'r'!$B$5080,2,FALSE)),"")</f>
        <v>0</v>
      </c>
      <c r="M332" s="167" t="str">
        <f>VLOOKUP(A332,'r'!$A$4:'r'!$G$5080,7,FALSE)</f>
        <v>willesden garage</v>
      </c>
      <c r="N332" s="162">
        <f ca="1">SUMIF(w!$V$3:$V$113,$M332,w!W$3:W$113)</f>
        <v>25</v>
      </c>
      <c r="O332" s="162">
        <f ca="1">SUMIF(w!$V$3:$V$113,$M332,w!X$3:X$113)</f>
        <v>34</v>
      </c>
      <c r="P332" s="162">
        <f ca="1">SUMIF(w!$V$3:$V$113,$M332,w!Y$3:Y$113)</f>
        <v>9</v>
      </c>
      <c r="Q332" s="162">
        <f>SUMIF(w!$V$3:$V$113,$M332,w!Z$3:Z$113)</f>
        <v>25</v>
      </c>
      <c r="R332" s="177" t="str">
        <f>IF(E332=1,VLOOKUP(A332,rg!$A$4:'rg'!$E$960,2,FALSE),"")</f>
        <v>AC</v>
      </c>
      <c r="S332" s="162" t="str">
        <f>IF($R332&lt;&gt;"",( VLOOKUP($R332,g!$A$2:'g'!$E$989,2,FALSE))," ")</f>
        <v>Willesden</v>
      </c>
      <c r="T332" s="162">
        <f>IF($R332&lt;&gt;"",( VLOOKUP($R332,g!$A$2:'g'!$E$989,3,FALSE))," ")</f>
        <v>25</v>
      </c>
      <c r="U332" s="168" t="str">
        <f>IF($R332&lt;&gt;"",( VLOOKUP($R332,g!$A$2:'g'!$E$989,4,FALSE))," ")</f>
        <v>ML</v>
      </c>
      <c r="V332" s="162" t="str">
        <f>IF($R332&lt;&gt;"",( VLOOKUP($R332,g!$A$2:'g'!$E$989,5,FALSE))," ")</f>
        <v>METROLINE</v>
      </c>
      <c r="W332" s="10">
        <f t="shared" si="38"/>
        <v>0</v>
      </c>
      <c r="X332" s="10">
        <f t="shared" si="39"/>
        <v>0</v>
      </c>
      <c r="Y332" s="10">
        <f t="shared" si="40"/>
        <v>0</v>
      </c>
      <c r="Z332" s="167" t="str">
        <f t="shared" si="41"/>
        <v>ML VWH2374</v>
      </c>
      <c r="AA332" s="167">
        <f>VLOOKUP(A332,'r'!$A$4:'r'!$S$5080,18,FALSE)</f>
        <v>0</v>
      </c>
    </row>
    <row r="333" spans="1:27" x14ac:dyDescent="0.2">
      <c r="A333" s="186" t="s">
        <v>621</v>
      </c>
      <c r="B333" s="169" t="s">
        <v>44</v>
      </c>
      <c r="C333" s="169" t="s">
        <v>71</v>
      </c>
      <c r="D333" s="169">
        <v>2375</v>
      </c>
      <c r="E333" s="176"/>
      <c r="F333" s="161">
        <v>1</v>
      </c>
      <c r="G333" s="162">
        <f t="shared" si="36"/>
        <v>0</v>
      </c>
      <c r="H333" s="162">
        <f>SUMIF('r'!$A$4:'r'!$A$529,$A333,'r'!$C$4:'r'!$C$529)</f>
        <v>6</v>
      </c>
      <c r="I333" s="162">
        <f>SUMIF('r'!$A$4:'r'!$A$529,A333,'r'!$D$4:'r'!$D$529)</f>
        <v>13</v>
      </c>
      <c r="J333" s="162">
        <f t="shared" si="37"/>
        <v>7</v>
      </c>
      <c r="L333" s="166">
        <f>IF(E333&lt;2,(VLOOKUP(A333,'r'!$A$4:'r'!$B$5080,2,FALSE)),"")</f>
        <v>43078</v>
      </c>
      <c r="M333" s="167" t="str">
        <f>VLOOKUP(A333,'r'!$A$4:'r'!$G$5080,7,FALSE)</f>
        <v>willesden garage</v>
      </c>
      <c r="N333" s="162">
        <f ca="1">SUMIF(w!$V$3:$V$113,$M333,w!W$3:W$113)</f>
        <v>25</v>
      </c>
      <c r="O333" s="162">
        <f ca="1">SUMIF(w!$V$3:$V$113,$M333,w!X$3:X$113)</f>
        <v>34</v>
      </c>
      <c r="P333" s="162">
        <f ca="1">SUMIF(w!$V$3:$V$113,$M333,w!Y$3:Y$113)</f>
        <v>9</v>
      </c>
      <c r="Q333" s="162">
        <f>SUMIF(w!$V$3:$V$113,$M333,w!Z$3:Z$113)</f>
        <v>25</v>
      </c>
      <c r="R333" s="177" t="str">
        <f>IF(E333=1,VLOOKUP(A333,rg!$A$4:'rg'!$E$960,2,FALSE),"")</f>
        <v/>
      </c>
      <c r="S333" s="162" t="str">
        <f>IF($R333&lt;&gt;"",( VLOOKUP($R333,g!$A$2:'g'!$E$989,2,FALSE))," ")</f>
        <v xml:space="preserve"> </v>
      </c>
      <c r="T333" s="162" t="str">
        <f>IF($R333&lt;&gt;"",( VLOOKUP($R333,g!$A$2:'g'!$E$989,3,FALSE))," ")</f>
        <v xml:space="preserve"> </v>
      </c>
      <c r="U333" s="168" t="str">
        <f>IF($R333&lt;&gt;"",( VLOOKUP($R333,g!$A$2:'g'!$E$989,4,FALSE))," ")</f>
        <v xml:space="preserve"> </v>
      </c>
      <c r="V333" s="162" t="str">
        <f>IF($R333&lt;&gt;"",( VLOOKUP($R333,g!$A$2:'g'!$E$989,5,FALSE))," ")</f>
        <v xml:space="preserve"> </v>
      </c>
      <c r="W333" s="10">
        <f t="shared" si="38"/>
        <v>0</v>
      </c>
      <c r="X333" s="10">
        <f t="shared" si="39"/>
        <v>0</v>
      </c>
      <c r="Y333" s="10">
        <f t="shared" si="40"/>
        <v>0</v>
      </c>
      <c r="Z333" s="167" t="str">
        <f t="shared" si="41"/>
        <v>ML VWH2375</v>
      </c>
      <c r="AA333" s="167">
        <f>VLOOKUP(A333,'r'!$A$4:'r'!$S$5080,18,FALSE)</f>
        <v>0</v>
      </c>
    </row>
    <row r="334" spans="1:27" x14ac:dyDescent="0.2">
      <c r="A334" s="186" t="s">
        <v>621</v>
      </c>
      <c r="B334" s="169" t="s">
        <v>44</v>
      </c>
      <c r="C334" s="169" t="s">
        <v>71</v>
      </c>
      <c r="D334" s="169">
        <v>2376</v>
      </c>
      <c r="E334" s="176"/>
      <c r="F334" s="161">
        <v>1</v>
      </c>
      <c r="G334" s="162">
        <f t="shared" si="36"/>
        <v>0</v>
      </c>
      <c r="H334" s="162">
        <f>SUMIF('r'!$A$4:'r'!$A$529,$A334,'r'!$C$4:'r'!$C$529)</f>
        <v>6</v>
      </c>
      <c r="I334" s="162">
        <f>SUMIF('r'!$A$4:'r'!$A$529,A334,'r'!$D$4:'r'!$D$529)</f>
        <v>13</v>
      </c>
      <c r="J334" s="162">
        <f t="shared" si="37"/>
        <v>7</v>
      </c>
      <c r="L334" s="166">
        <f>IF(E334&lt;2,(VLOOKUP(A334,'r'!$A$4:'r'!$B$5080,2,FALSE)),"")</f>
        <v>43078</v>
      </c>
      <c r="M334" s="167" t="str">
        <f>VLOOKUP(A334,'r'!$A$4:'r'!$G$5080,7,FALSE)</f>
        <v>willesden garage</v>
      </c>
      <c r="N334" s="162">
        <f ca="1">SUMIF(w!$V$3:$V$113,$M334,w!W$3:W$113)</f>
        <v>25</v>
      </c>
      <c r="O334" s="162">
        <f ca="1">SUMIF(w!$V$3:$V$113,$M334,w!X$3:X$113)</f>
        <v>34</v>
      </c>
      <c r="P334" s="162">
        <f ca="1">SUMIF(w!$V$3:$V$113,$M334,w!Y$3:Y$113)</f>
        <v>9</v>
      </c>
      <c r="Q334" s="162">
        <f>SUMIF(w!$V$3:$V$113,$M334,w!Z$3:Z$113)</f>
        <v>25</v>
      </c>
      <c r="R334" s="177" t="str">
        <f>IF(E334=1,VLOOKUP(A334,rg!$A$4:'rg'!$E$960,2,FALSE),"")</f>
        <v/>
      </c>
      <c r="S334" s="162" t="str">
        <f>IF($R334&lt;&gt;"",( VLOOKUP($R334,g!$A$2:'g'!$E$989,2,FALSE))," ")</f>
        <v xml:space="preserve"> </v>
      </c>
      <c r="T334" s="162" t="str">
        <f>IF($R334&lt;&gt;"",( VLOOKUP($R334,g!$A$2:'g'!$E$989,3,FALSE))," ")</f>
        <v xml:space="preserve"> </v>
      </c>
      <c r="U334" s="168" t="str">
        <f>IF($R334&lt;&gt;"",( VLOOKUP($R334,g!$A$2:'g'!$E$989,4,FALSE))," ")</f>
        <v xml:space="preserve"> </v>
      </c>
      <c r="V334" s="162" t="str">
        <f>IF($R334&lt;&gt;"",( VLOOKUP($R334,g!$A$2:'g'!$E$989,5,FALSE))," ")</f>
        <v xml:space="preserve"> </v>
      </c>
      <c r="W334" s="10">
        <f t="shared" si="38"/>
        <v>0</v>
      </c>
      <c r="X334" s="10">
        <f t="shared" si="39"/>
        <v>0</v>
      </c>
      <c r="Y334" s="10">
        <f t="shared" si="40"/>
        <v>0</v>
      </c>
      <c r="Z334" s="167" t="str">
        <f t="shared" si="41"/>
        <v>ML VWH2376</v>
      </c>
      <c r="AA334" s="167">
        <f>VLOOKUP(A334,'r'!$A$4:'r'!$S$5080,18,FALSE)</f>
        <v>0</v>
      </c>
    </row>
    <row r="335" spans="1:27" x14ac:dyDescent="0.2">
      <c r="A335" s="186" t="s">
        <v>621</v>
      </c>
      <c r="B335" s="169" t="s">
        <v>44</v>
      </c>
      <c r="C335" s="169" t="s">
        <v>71</v>
      </c>
      <c r="D335" s="169">
        <v>2377</v>
      </c>
      <c r="E335" s="176"/>
      <c r="F335" s="161">
        <v>1</v>
      </c>
      <c r="G335" s="162">
        <f t="shared" si="36"/>
        <v>0</v>
      </c>
      <c r="H335" s="162">
        <f>SUMIF('r'!$A$4:'r'!$A$529,$A335,'r'!$C$4:'r'!$C$529)</f>
        <v>6</v>
      </c>
      <c r="I335" s="162">
        <f>SUMIF('r'!$A$4:'r'!$A$529,A335,'r'!$D$4:'r'!$D$529)</f>
        <v>13</v>
      </c>
      <c r="J335" s="162">
        <f t="shared" si="37"/>
        <v>7</v>
      </c>
      <c r="L335" s="166">
        <f>IF(E335&lt;2,(VLOOKUP(A335,'r'!$A$4:'r'!$B$5080,2,FALSE)),"")</f>
        <v>43078</v>
      </c>
      <c r="M335" s="167" t="str">
        <f>VLOOKUP(A335,'r'!$A$4:'r'!$G$5080,7,FALSE)</f>
        <v>willesden garage</v>
      </c>
      <c r="N335" s="162">
        <f ca="1">SUMIF(w!$V$3:$V$113,$M335,w!W$3:W$113)</f>
        <v>25</v>
      </c>
      <c r="O335" s="162">
        <f ca="1">SUMIF(w!$V$3:$V$113,$M335,w!X$3:X$113)</f>
        <v>34</v>
      </c>
      <c r="P335" s="162">
        <f ca="1">SUMIF(w!$V$3:$V$113,$M335,w!Y$3:Y$113)</f>
        <v>9</v>
      </c>
      <c r="Q335" s="162">
        <f>SUMIF(w!$V$3:$V$113,$M335,w!Z$3:Z$113)</f>
        <v>25</v>
      </c>
      <c r="R335" s="177" t="str">
        <f>IF(E335=1,VLOOKUP(A335,rg!$A$4:'rg'!$E$960,2,FALSE),"")</f>
        <v/>
      </c>
      <c r="S335" s="162" t="str">
        <f>IF($R335&lt;&gt;"",( VLOOKUP($R335,g!$A$2:'g'!$E$989,2,FALSE))," ")</f>
        <v xml:space="preserve"> </v>
      </c>
      <c r="T335" s="162" t="str">
        <f>IF($R335&lt;&gt;"",( VLOOKUP($R335,g!$A$2:'g'!$E$989,3,FALSE))," ")</f>
        <v xml:space="preserve"> </v>
      </c>
      <c r="U335" s="168" t="str">
        <f>IF($R335&lt;&gt;"",( VLOOKUP($R335,g!$A$2:'g'!$E$989,4,FALSE))," ")</f>
        <v xml:space="preserve"> </v>
      </c>
      <c r="V335" s="162" t="str">
        <f>IF($R335&lt;&gt;"",( VLOOKUP($R335,g!$A$2:'g'!$E$989,5,FALSE))," ")</f>
        <v xml:space="preserve"> </v>
      </c>
      <c r="W335" s="10">
        <f t="shared" si="38"/>
        <v>0</v>
      </c>
      <c r="X335" s="10">
        <f t="shared" si="39"/>
        <v>0</v>
      </c>
      <c r="Y335" s="10">
        <f t="shared" si="40"/>
        <v>0</v>
      </c>
      <c r="Z335" s="167" t="str">
        <f t="shared" si="41"/>
        <v>ML VWH2377</v>
      </c>
      <c r="AA335" s="167">
        <f>VLOOKUP(A335,'r'!$A$4:'r'!$S$5080,18,FALSE)</f>
        <v>0</v>
      </c>
    </row>
    <row r="336" spans="1:27" x14ac:dyDescent="0.2">
      <c r="A336" s="186" t="s">
        <v>621</v>
      </c>
      <c r="B336" s="169" t="s">
        <v>44</v>
      </c>
      <c r="C336" s="169" t="s">
        <v>71</v>
      </c>
      <c r="D336" s="169">
        <v>2378</v>
      </c>
      <c r="E336" s="176"/>
      <c r="F336" s="161">
        <v>1</v>
      </c>
      <c r="G336" s="162">
        <f t="shared" si="36"/>
        <v>0</v>
      </c>
      <c r="H336" s="162">
        <f>SUMIF('r'!$A$4:'r'!$A$529,$A336,'r'!$C$4:'r'!$C$529)</f>
        <v>6</v>
      </c>
      <c r="I336" s="162">
        <f>SUMIF('r'!$A$4:'r'!$A$529,A336,'r'!$D$4:'r'!$D$529)</f>
        <v>13</v>
      </c>
      <c r="J336" s="162">
        <f t="shared" si="37"/>
        <v>7</v>
      </c>
      <c r="L336" s="166">
        <f>IF(E336&lt;2,(VLOOKUP(A336,'r'!$A$4:'r'!$B$5080,2,FALSE)),"")</f>
        <v>43078</v>
      </c>
      <c r="M336" s="167" t="str">
        <f>VLOOKUP(A336,'r'!$A$4:'r'!$G$5080,7,FALSE)</f>
        <v>willesden garage</v>
      </c>
      <c r="N336" s="162">
        <f ca="1">SUMIF(w!$V$3:$V$113,$M336,w!W$3:W$113)</f>
        <v>25</v>
      </c>
      <c r="O336" s="162">
        <f ca="1">SUMIF(w!$V$3:$V$113,$M336,w!X$3:X$113)</f>
        <v>34</v>
      </c>
      <c r="P336" s="162">
        <f ca="1">SUMIF(w!$V$3:$V$113,$M336,w!Y$3:Y$113)</f>
        <v>9</v>
      </c>
      <c r="Q336" s="162">
        <f>SUMIF(w!$V$3:$V$113,$M336,w!Z$3:Z$113)</f>
        <v>25</v>
      </c>
      <c r="R336" s="177" t="str">
        <f>IF(E336=1,VLOOKUP(A336,rg!$A$4:'rg'!$E$960,2,FALSE),"")</f>
        <v/>
      </c>
      <c r="S336" s="162" t="str">
        <f>IF($R336&lt;&gt;"",( VLOOKUP($R336,g!$A$2:'g'!$E$989,2,FALSE))," ")</f>
        <v xml:space="preserve"> </v>
      </c>
      <c r="T336" s="162" t="str">
        <f>IF($R336&lt;&gt;"",( VLOOKUP($R336,g!$A$2:'g'!$E$989,3,FALSE))," ")</f>
        <v xml:space="preserve"> </v>
      </c>
      <c r="U336" s="168" t="str">
        <f>IF($R336&lt;&gt;"",( VLOOKUP($R336,g!$A$2:'g'!$E$989,4,FALSE))," ")</f>
        <v xml:space="preserve"> </v>
      </c>
      <c r="V336" s="162" t="str">
        <f>IF($R336&lt;&gt;"",( VLOOKUP($R336,g!$A$2:'g'!$E$989,5,FALSE))," ")</f>
        <v xml:space="preserve"> </v>
      </c>
      <c r="W336" s="10">
        <f t="shared" si="38"/>
        <v>0</v>
      </c>
      <c r="X336" s="10">
        <f t="shared" si="39"/>
        <v>0</v>
      </c>
      <c r="Y336" s="10">
        <f t="shared" si="40"/>
        <v>0</v>
      </c>
      <c r="Z336" s="167" t="str">
        <f t="shared" si="41"/>
        <v>ML VWH2378</v>
      </c>
      <c r="AA336" s="167">
        <f>VLOOKUP(A336,'r'!$A$4:'r'!$S$5080,18,FALSE)</f>
        <v>0</v>
      </c>
    </row>
    <row r="337" spans="1:27" x14ac:dyDescent="0.2">
      <c r="A337" s="186" t="s">
        <v>621</v>
      </c>
      <c r="B337" s="169" t="s">
        <v>44</v>
      </c>
      <c r="C337" s="169" t="s">
        <v>71</v>
      </c>
      <c r="D337" s="169">
        <v>2379</v>
      </c>
      <c r="E337" s="176"/>
      <c r="F337" s="161">
        <v>1</v>
      </c>
      <c r="G337" s="162">
        <f t="shared" si="36"/>
        <v>0</v>
      </c>
      <c r="H337" s="162">
        <f>SUMIF('r'!$A$4:'r'!$A$529,$A337,'r'!$C$4:'r'!$C$529)</f>
        <v>6</v>
      </c>
      <c r="I337" s="162">
        <f>SUMIF('r'!$A$4:'r'!$A$529,A337,'r'!$D$4:'r'!$D$529)</f>
        <v>13</v>
      </c>
      <c r="J337" s="162">
        <f t="shared" si="37"/>
        <v>7</v>
      </c>
      <c r="L337" s="166">
        <f>IF(E337&lt;2,(VLOOKUP(A337,'r'!$A$4:'r'!$B$5080,2,FALSE)),"")</f>
        <v>43078</v>
      </c>
      <c r="M337" s="167" t="str">
        <f>VLOOKUP(A337,'r'!$A$4:'r'!$G$5080,7,FALSE)</f>
        <v>willesden garage</v>
      </c>
      <c r="N337" s="162">
        <f ca="1">SUMIF(w!$V$3:$V$113,$M337,w!W$3:W$113)</f>
        <v>25</v>
      </c>
      <c r="O337" s="162">
        <f ca="1">SUMIF(w!$V$3:$V$113,$M337,w!X$3:X$113)</f>
        <v>34</v>
      </c>
      <c r="P337" s="162">
        <f ca="1">SUMIF(w!$V$3:$V$113,$M337,w!Y$3:Y$113)</f>
        <v>9</v>
      </c>
      <c r="Q337" s="162">
        <f>SUMIF(w!$V$3:$V$113,$M337,w!Z$3:Z$113)</f>
        <v>25</v>
      </c>
      <c r="R337" s="177" t="str">
        <f>IF(E337=1,VLOOKUP(A337,rg!$A$4:'rg'!$E$960,2,FALSE),"")</f>
        <v/>
      </c>
      <c r="S337" s="162" t="str">
        <f>IF($R337&lt;&gt;"",( VLOOKUP($R337,g!$A$2:'g'!$E$989,2,FALSE))," ")</f>
        <v xml:space="preserve"> </v>
      </c>
      <c r="T337" s="162" t="str">
        <f>IF($R337&lt;&gt;"",( VLOOKUP($R337,g!$A$2:'g'!$E$989,3,FALSE))," ")</f>
        <v xml:space="preserve"> </v>
      </c>
      <c r="U337" s="168" t="str">
        <f>IF($R337&lt;&gt;"",( VLOOKUP($R337,g!$A$2:'g'!$E$989,4,FALSE))," ")</f>
        <v xml:space="preserve"> </v>
      </c>
      <c r="V337" s="162" t="str">
        <f>IF($R337&lt;&gt;"",( VLOOKUP($R337,g!$A$2:'g'!$E$989,5,FALSE))," ")</f>
        <v xml:space="preserve"> </v>
      </c>
      <c r="W337" s="10">
        <f t="shared" si="38"/>
        <v>0</v>
      </c>
      <c r="X337" s="10">
        <f t="shared" si="39"/>
        <v>0</v>
      </c>
      <c r="Y337" s="10">
        <f t="shared" si="40"/>
        <v>0</v>
      </c>
      <c r="Z337" s="167" t="str">
        <f t="shared" si="41"/>
        <v>ML VWH2379</v>
      </c>
      <c r="AA337" s="167">
        <f>VLOOKUP(A337,'r'!$A$4:'r'!$S$5080,18,FALSE)</f>
        <v>0</v>
      </c>
    </row>
    <row r="338" spans="1:27" x14ac:dyDescent="0.2">
      <c r="A338" s="186" t="s">
        <v>621</v>
      </c>
      <c r="B338" s="169" t="s">
        <v>44</v>
      </c>
      <c r="C338" s="169" t="s">
        <v>71</v>
      </c>
      <c r="D338" s="169">
        <v>2380</v>
      </c>
      <c r="E338" s="176"/>
      <c r="F338" s="161">
        <v>1</v>
      </c>
      <c r="G338" s="162">
        <f t="shared" si="36"/>
        <v>0</v>
      </c>
      <c r="H338" s="162">
        <f>SUMIF('r'!$A$4:'r'!$A$529,$A338,'r'!$C$4:'r'!$C$529)</f>
        <v>6</v>
      </c>
      <c r="I338" s="162">
        <f>SUMIF('r'!$A$4:'r'!$A$529,A338,'r'!$D$4:'r'!$D$529)</f>
        <v>13</v>
      </c>
      <c r="J338" s="162">
        <f t="shared" si="37"/>
        <v>7</v>
      </c>
      <c r="L338" s="166">
        <f>IF(E338&lt;2,(VLOOKUP(A338,'r'!$A$4:'r'!$B$5080,2,FALSE)),"")</f>
        <v>43078</v>
      </c>
      <c r="M338" s="167" t="str">
        <f>VLOOKUP(A338,'r'!$A$4:'r'!$G$5080,7,FALSE)</f>
        <v>willesden garage</v>
      </c>
      <c r="N338" s="162">
        <f ca="1">SUMIF(w!$V$3:$V$113,$M338,w!W$3:W$113)</f>
        <v>25</v>
      </c>
      <c r="O338" s="162">
        <f ca="1">SUMIF(w!$V$3:$V$113,$M338,w!X$3:X$113)</f>
        <v>34</v>
      </c>
      <c r="P338" s="162">
        <f ca="1">SUMIF(w!$V$3:$V$113,$M338,w!Y$3:Y$113)</f>
        <v>9</v>
      </c>
      <c r="Q338" s="162">
        <f>SUMIF(w!$V$3:$V$113,$M338,w!Z$3:Z$113)</f>
        <v>25</v>
      </c>
      <c r="R338" s="177" t="str">
        <f>IF(E338=1,VLOOKUP(A338,rg!$A$4:'rg'!$E$960,2,FALSE),"")</f>
        <v/>
      </c>
      <c r="S338" s="162" t="str">
        <f>IF($R338&lt;&gt;"",( VLOOKUP($R338,g!$A$2:'g'!$E$989,2,FALSE))," ")</f>
        <v xml:space="preserve"> </v>
      </c>
      <c r="T338" s="162" t="str">
        <f>IF($R338&lt;&gt;"",( VLOOKUP($R338,g!$A$2:'g'!$E$989,3,FALSE))," ")</f>
        <v xml:space="preserve"> </v>
      </c>
      <c r="U338" s="168" t="str">
        <f>IF($R338&lt;&gt;"",( VLOOKUP($R338,g!$A$2:'g'!$E$989,4,FALSE))," ")</f>
        <v xml:space="preserve"> </v>
      </c>
      <c r="V338" s="162" t="str">
        <f>IF($R338&lt;&gt;"",( VLOOKUP($R338,g!$A$2:'g'!$E$989,5,FALSE))," ")</f>
        <v xml:space="preserve"> </v>
      </c>
      <c r="W338" s="10">
        <f t="shared" si="38"/>
        <v>0</v>
      </c>
      <c r="X338" s="10">
        <f t="shared" si="39"/>
        <v>0</v>
      </c>
      <c r="Y338" s="10">
        <f t="shared" si="40"/>
        <v>0</v>
      </c>
      <c r="Z338" s="167" t="str">
        <f t="shared" si="41"/>
        <v>ML VWH2380</v>
      </c>
      <c r="AA338" s="167">
        <f>VLOOKUP(A338,'r'!$A$4:'r'!$S$5080,18,FALSE)</f>
        <v>0</v>
      </c>
    </row>
    <row r="339" spans="1:27" x14ac:dyDescent="0.2">
      <c r="A339" s="186" t="s">
        <v>621</v>
      </c>
      <c r="B339" s="169" t="s">
        <v>44</v>
      </c>
      <c r="C339" s="169" t="s">
        <v>71</v>
      </c>
      <c r="D339" s="169">
        <v>2381</v>
      </c>
      <c r="E339" s="176"/>
      <c r="F339" s="161">
        <v>1</v>
      </c>
      <c r="G339" s="162">
        <f t="shared" si="36"/>
        <v>0</v>
      </c>
      <c r="H339" s="162">
        <f>SUMIF('r'!$A$4:'r'!$A$529,$A339,'r'!$C$4:'r'!$C$529)</f>
        <v>6</v>
      </c>
      <c r="I339" s="162">
        <f>SUMIF('r'!$A$4:'r'!$A$529,A339,'r'!$D$4:'r'!$D$529)</f>
        <v>13</v>
      </c>
      <c r="J339" s="162">
        <f t="shared" si="37"/>
        <v>7</v>
      </c>
      <c r="L339" s="166">
        <f>IF(E339&lt;2,(VLOOKUP(A339,'r'!$A$4:'r'!$B$5080,2,FALSE)),"")</f>
        <v>43078</v>
      </c>
      <c r="M339" s="167" t="str">
        <f>VLOOKUP(A339,'r'!$A$4:'r'!$G$5080,7,FALSE)</f>
        <v>willesden garage</v>
      </c>
      <c r="N339" s="162">
        <f ca="1">SUMIF(w!$V$3:$V$113,$M339,w!W$3:W$113)</f>
        <v>25</v>
      </c>
      <c r="O339" s="162">
        <f ca="1">SUMIF(w!$V$3:$V$113,$M339,w!X$3:X$113)</f>
        <v>34</v>
      </c>
      <c r="P339" s="162">
        <f ca="1">SUMIF(w!$V$3:$V$113,$M339,w!Y$3:Y$113)</f>
        <v>9</v>
      </c>
      <c r="Q339" s="162">
        <f>SUMIF(w!$V$3:$V$113,$M339,w!Z$3:Z$113)</f>
        <v>25</v>
      </c>
      <c r="R339" s="177" t="str">
        <f>IF(E339=1,VLOOKUP(A339,rg!$A$4:'rg'!$E$960,2,FALSE),"")</f>
        <v/>
      </c>
      <c r="S339" s="162" t="str">
        <f>IF($R339&lt;&gt;"",( VLOOKUP($R339,g!$A$2:'g'!$E$989,2,FALSE))," ")</f>
        <v xml:space="preserve"> </v>
      </c>
      <c r="T339" s="162" t="str">
        <f>IF($R339&lt;&gt;"",( VLOOKUP($R339,g!$A$2:'g'!$E$989,3,FALSE))," ")</f>
        <v xml:space="preserve"> </v>
      </c>
      <c r="U339" s="168" t="str">
        <f>IF($R339&lt;&gt;"",( VLOOKUP($R339,g!$A$2:'g'!$E$989,4,FALSE))," ")</f>
        <v xml:space="preserve"> </v>
      </c>
      <c r="V339" s="162" t="str">
        <f>IF($R339&lt;&gt;"",( VLOOKUP($R339,g!$A$2:'g'!$E$989,5,FALSE))," ")</f>
        <v xml:space="preserve"> </v>
      </c>
      <c r="W339" s="10">
        <f t="shared" si="38"/>
        <v>0</v>
      </c>
      <c r="X339" s="10">
        <f t="shared" si="39"/>
        <v>0</v>
      </c>
      <c r="Y339" s="10">
        <f t="shared" si="40"/>
        <v>0</v>
      </c>
      <c r="Z339" s="167" t="str">
        <f t="shared" si="41"/>
        <v>ML VWH2381</v>
      </c>
      <c r="AA339" s="167">
        <f>VLOOKUP(A339,'r'!$A$4:'r'!$S$5080,18,FALSE)</f>
        <v>0</v>
      </c>
    </row>
    <row r="340" spans="1:27" x14ac:dyDescent="0.2">
      <c r="A340" s="186" t="s">
        <v>44</v>
      </c>
      <c r="B340" s="169" t="s">
        <v>44</v>
      </c>
      <c r="C340" s="169" t="s">
        <v>71</v>
      </c>
      <c r="D340" s="169">
        <v>2382</v>
      </c>
      <c r="E340" s="176"/>
      <c r="F340" s="161">
        <v>1</v>
      </c>
      <c r="G340" s="162">
        <f t="shared" si="36"/>
        <v>0</v>
      </c>
      <c r="H340" s="162">
        <f>SUMIF('r'!$A$4:'r'!$A$529,$A340,'r'!$C$4:'r'!$C$529)</f>
        <v>0</v>
      </c>
      <c r="I340" s="162">
        <f>SUMIF('r'!$A$4:'r'!$A$529,A340,'r'!$D$4:'r'!$D$529)</f>
        <v>51</v>
      </c>
      <c r="J340" s="162">
        <f t="shared" si="37"/>
        <v>51</v>
      </c>
      <c r="L340" s="166">
        <f>IF(E340&lt;2,(VLOOKUP(A340,'r'!$A$4:'r'!$B$5080,2,FALSE)),"")</f>
        <v>43465</v>
      </c>
      <c r="M340" s="167" t="str">
        <f>VLOOKUP(A340,'r'!$A$4:'r'!$G$5080,7,FALSE)</f>
        <v>next year</v>
      </c>
      <c r="N340" s="162">
        <f ca="1">SUMIF(w!$V$3:$V$113,$M340,w!W$3:W$113)</f>
        <v>0</v>
      </c>
      <c r="O340" s="162">
        <f ca="1">SUMIF(w!$V$3:$V$113,$M340,w!X$3:X$113)</f>
        <v>506</v>
      </c>
      <c r="P340" s="162">
        <f ca="1">SUMIF(w!$V$3:$V$113,$M340,w!Y$3:Y$113)</f>
        <v>506</v>
      </c>
      <c r="Q340" s="162">
        <f>SUMIF(w!$V$3:$V$113,$M340,w!Z$3:Z$113)</f>
        <v>0</v>
      </c>
      <c r="R340" s="177" t="str">
        <f>IF(E340=1,VLOOKUP(A340,rg!$A$4:'rg'!$E$960,2,FALSE),"")</f>
        <v/>
      </c>
      <c r="S340" s="162" t="str">
        <f>IF($R340&lt;&gt;"",( VLOOKUP($R340,g!$A$2:'g'!$E$989,2,FALSE))," ")</f>
        <v xml:space="preserve"> </v>
      </c>
      <c r="T340" s="162" t="str">
        <f>IF($R340&lt;&gt;"",( VLOOKUP($R340,g!$A$2:'g'!$E$989,3,FALSE))," ")</f>
        <v xml:space="preserve"> </v>
      </c>
      <c r="U340" s="168" t="str">
        <f>IF($R340&lt;&gt;"",( VLOOKUP($R340,g!$A$2:'g'!$E$989,4,FALSE))," ")</f>
        <v xml:space="preserve"> </v>
      </c>
      <c r="V340" s="162" t="str">
        <f>IF($R340&lt;&gt;"",( VLOOKUP($R340,g!$A$2:'g'!$E$989,5,FALSE))," ")</f>
        <v xml:space="preserve"> </v>
      </c>
      <c r="W340" s="10">
        <f t="shared" si="38"/>
        <v>0</v>
      </c>
      <c r="X340" s="10">
        <f t="shared" si="39"/>
        <v>0</v>
      </c>
      <c r="Y340" s="10">
        <f t="shared" si="40"/>
        <v>0</v>
      </c>
      <c r="Z340" s="167" t="str">
        <f t="shared" si="41"/>
        <v>ML VWH2382</v>
      </c>
      <c r="AA340" s="167">
        <f>VLOOKUP(A340,'r'!$A$4:'r'!$S$5080,18,FALSE)</f>
        <v>0</v>
      </c>
    </row>
    <row r="341" spans="1:27" x14ac:dyDescent="0.2">
      <c r="A341" s="186" t="s">
        <v>44</v>
      </c>
      <c r="B341" s="169" t="s">
        <v>44</v>
      </c>
      <c r="C341" s="169" t="s">
        <v>71</v>
      </c>
      <c r="D341" s="169">
        <v>2383</v>
      </c>
      <c r="E341" s="176"/>
      <c r="F341" s="161">
        <v>1</v>
      </c>
      <c r="G341" s="162">
        <f t="shared" si="36"/>
        <v>0</v>
      </c>
      <c r="H341" s="162">
        <f>SUMIF('r'!$A$4:'r'!$A$529,$A341,'r'!$C$4:'r'!$C$529)</f>
        <v>0</v>
      </c>
      <c r="I341" s="162">
        <f>SUMIF('r'!$A$4:'r'!$A$529,A341,'r'!$D$4:'r'!$D$529)</f>
        <v>51</v>
      </c>
      <c r="J341" s="162">
        <f t="shared" si="37"/>
        <v>51</v>
      </c>
      <c r="K341" s="188" t="s">
        <v>772</v>
      </c>
      <c r="L341" s="166">
        <f>IF(E341&lt;2,(VLOOKUP(A341,'r'!$A$4:'r'!$B$5080,2,FALSE)),"")</f>
        <v>43465</v>
      </c>
      <c r="M341" s="167" t="str">
        <f>VLOOKUP(A341,'r'!$A$4:'r'!$G$5080,7,FALSE)</f>
        <v>next year</v>
      </c>
      <c r="N341" s="162">
        <f ca="1">SUMIF(w!$V$3:$V$113,$M341,w!W$3:W$113)</f>
        <v>0</v>
      </c>
      <c r="O341" s="162">
        <f ca="1">SUMIF(w!$V$3:$V$113,$M341,w!X$3:X$113)</f>
        <v>506</v>
      </c>
      <c r="P341" s="162">
        <f ca="1">SUMIF(w!$V$3:$V$113,$M341,w!Y$3:Y$113)</f>
        <v>506</v>
      </c>
      <c r="Q341" s="162">
        <f>SUMIF(w!$V$3:$V$113,$M341,w!Z$3:Z$113)</f>
        <v>0</v>
      </c>
      <c r="R341" s="177" t="str">
        <f>IF(E341=1,VLOOKUP(A341,rg!$A$4:'rg'!$E$960,2,FALSE),"")</f>
        <v/>
      </c>
      <c r="S341" s="162" t="str">
        <f>IF($R341&lt;&gt;"",( VLOOKUP($R341,g!$A$2:'g'!$E$989,2,FALSE))," ")</f>
        <v xml:space="preserve"> </v>
      </c>
      <c r="T341" s="162" t="str">
        <f>IF($R341&lt;&gt;"",( VLOOKUP($R341,g!$A$2:'g'!$E$989,3,FALSE))," ")</f>
        <v xml:space="preserve"> </v>
      </c>
      <c r="U341" s="168" t="str">
        <f>IF($R341&lt;&gt;"",( VLOOKUP($R341,g!$A$2:'g'!$E$989,4,FALSE))," ")</f>
        <v xml:space="preserve"> </v>
      </c>
      <c r="V341" s="162" t="str">
        <f>IF($R341&lt;&gt;"",( VLOOKUP($R341,g!$A$2:'g'!$E$989,5,FALSE))," ")</f>
        <v xml:space="preserve"> </v>
      </c>
      <c r="W341" s="10">
        <f t="shared" si="38"/>
        <v>0</v>
      </c>
      <c r="X341" s="10">
        <f t="shared" si="39"/>
        <v>0</v>
      </c>
      <c r="Y341" s="10">
        <f t="shared" si="40"/>
        <v>0</v>
      </c>
      <c r="Z341" s="167" t="str">
        <f t="shared" si="41"/>
        <v>ML VWH2383</v>
      </c>
      <c r="AA341" s="167">
        <f>VLOOKUP(A341,'r'!$A$4:'r'!$S$5080,18,FALSE)</f>
        <v>0</v>
      </c>
    </row>
    <row r="342" spans="1:27" x14ac:dyDescent="0.2">
      <c r="A342" s="186" t="s">
        <v>44</v>
      </c>
      <c r="B342" s="169" t="s">
        <v>44</v>
      </c>
      <c r="C342" s="169" t="s">
        <v>71</v>
      </c>
      <c r="D342" s="169">
        <v>2384</v>
      </c>
      <c r="E342" s="176"/>
      <c r="F342" s="161">
        <v>1</v>
      </c>
      <c r="G342" s="162">
        <f t="shared" si="36"/>
        <v>0</v>
      </c>
      <c r="H342" s="162">
        <f>SUMIF('r'!$A$4:'r'!$A$529,$A342,'r'!$C$4:'r'!$C$529)</f>
        <v>0</v>
      </c>
      <c r="I342" s="162">
        <f>SUMIF('r'!$A$4:'r'!$A$529,A342,'r'!$D$4:'r'!$D$529)</f>
        <v>51</v>
      </c>
      <c r="J342" s="162">
        <f t="shared" si="37"/>
        <v>51</v>
      </c>
      <c r="K342" s="188" t="s">
        <v>772</v>
      </c>
      <c r="L342" s="166">
        <f>IF(E342&lt;2,(VLOOKUP(A342,'r'!$A$4:'r'!$B$5080,2,FALSE)),"")</f>
        <v>43465</v>
      </c>
      <c r="M342" s="167" t="str">
        <f>VLOOKUP(A342,'r'!$A$4:'r'!$G$5080,7,FALSE)</f>
        <v>next year</v>
      </c>
      <c r="N342" s="162">
        <f ca="1">SUMIF(w!$V$3:$V$113,$M342,w!W$3:W$113)</f>
        <v>0</v>
      </c>
      <c r="O342" s="162">
        <f ca="1">SUMIF(w!$V$3:$V$113,$M342,w!X$3:X$113)</f>
        <v>506</v>
      </c>
      <c r="P342" s="162">
        <f ca="1">SUMIF(w!$V$3:$V$113,$M342,w!Y$3:Y$113)</f>
        <v>506</v>
      </c>
      <c r="Q342" s="162">
        <f>SUMIF(w!$V$3:$V$113,$M342,w!Z$3:Z$113)</f>
        <v>0</v>
      </c>
      <c r="R342" s="177" t="str">
        <f>IF(E342=1,VLOOKUP(A342,rg!$A$4:'rg'!$E$960,2,FALSE),"")</f>
        <v/>
      </c>
      <c r="S342" s="162" t="str">
        <f>IF($R342&lt;&gt;"",( VLOOKUP($R342,g!$A$2:'g'!$E$989,2,FALSE))," ")</f>
        <v xml:space="preserve"> </v>
      </c>
      <c r="T342" s="162" t="str">
        <f>IF($R342&lt;&gt;"",( VLOOKUP($R342,g!$A$2:'g'!$E$989,3,FALSE))," ")</f>
        <v xml:space="preserve"> </v>
      </c>
      <c r="U342" s="168" t="str">
        <f>IF($R342&lt;&gt;"",( VLOOKUP($R342,g!$A$2:'g'!$E$989,4,FALSE))," ")</f>
        <v xml:space="preserve"> </v>
      </c>
      <c r="V342" s="162" t="str">
        <f>IF($R342&lt;&gt;"",( VLOOKUP($R342,g!$A$2:'g'!$E$989,5,FALSE))," ")</f>
        <v xml:space="preserve"> </v>
      </c>
      <c r="W342" s="10">
        <f t="shared" si="38"/>
        <v>0</v>
      </c>
      <c r="X342" s="10">
        <f t="shared" si="39"/>
        <v>0</v>
      </c>
      <c r="Y342" s="10">
        <f t="shared" si="40"/>
        <v>0</v>
      </c>
      <c r="Z342" s="167" t="str">
        <f t="shared" si="41"/>
        <v>ML VWH2384</v>
      </c>
      <c r="AA342" s="167">
        <f>VLOOKUP(A342,'r'!$A$4:'r'!$S$5080,18,FALSE)</f>
        <v>0</v>
      </c>
    </row>
    <row r="343" spans="1:27" x14ac:dyDescent="0.2">
      <c r="A343" s="186" t="s">
        <v>44</v>
      </c>
      <c r="B343" s="169" t="s">
        <v>44</v>
      </c>
      <c r="C343" s="169" t="s">
        <v>71</v>
      </c>
      <c r="D343" s="169">
        <v>2385</v>
      </c>
      <c r="E343" s="176"/>
      <c r="F343" s="161">
        <v>1</v>
      </c>
      <c r="G343" s="162">
        <f t="shared" si="36"/>
        <v>0</v>
      </c>
      <c r="H343" s="162">
        <f>SUMIF('r'!$A$4:'r'!$A$529,$A343,'r'!$C$4:'r'!$C$529)</f>
        <v>0</v>
      </c>
      <c r="I343" s="162">
        <f>SUMIF('r'!$A$4:'r'!$A$529,A343,'r'!$D$4:'r'!$D$529)</f>
        <v>51</v>
      </c>
      <c r="J343" s="162">
        <f t="shared" si="37"/>
        <v>51</v>
      </c>
      <c r="L343" s="166">
        <f>IF(E343&lt;2,(VLOOKUP(A343,'r'!$A$4:'r'!$B$5080,2,FALSE)),"")</f>
        <v>43465</v>
      </c>
      <c r="M343" s="167" t="str">
        <f>VLOOKUP(A343,'r'!$A$4:'r'!$G$5080,7,FALSE)</f>
        <v>next year</v>
      </c>
      <c r="N343" s="162">
        <f ca="1">SUMIF(w!$V$3:$V$113,$M343,w!W$3:W$113)</f>
        <v>0</v>
      </c>
      <c r="O343" s="162">
        <f ca="1">SUMIF(w!$V$3:$V$113,$M343,w!X$3:X$113)</f>
        <v>506</v>
      </c>
      <c r="P343" s="162">
        <f ca="1">SUMIF(w!$V$3:$V$113,$M343,w!Y$3:Y$113)</f>
        <v>506</v>
      </c>
      <c r="Q343" s="162">
        <f>SUMIF(w!$V$3:$V$113,$M343,w!Z$3:Z$113)</f>
        <v>0</v>
      </c>
      <c r="R343" s="177" t="str">
        <f>IF(E343=1,VLOOKUP(A343,rg!$A$4:'rg'!$E$960,2,FALSE),"")</f>
        <v/>
      </c>
      <c r="S343" s="162" t="str">
        <f>IF($R343&lt;&gt;"",( VLOOKUP($R343,g!$A$2:'g'!$E$989,2,FALSE))," ")</f>
        <v xml:space="preserve"> </v>
      </c>
      <c r="T343" s="162" t="str">
        <f>IF($R343&lt;&gt;"",( VLOOKUP($R343,g!$A$2:'g'!$E$989,3,FALSE))," ")</f>
        <v xml:space="preserve"> </v>
      </c>
      <c r="U343" s="168" t="str">
        <f>IF($R343&lt;&gt;"",( VLOOKUP($R343,g!$A$2:'g'!$E$989,4,FALSE))," ")</f>
        <v xml:space="preserve"> </v>
      </c>
      <c r="V343" s="162" t="str">
        <f>IF($R343&lt;&gt;"",( VLOOKUP($R343,g!$A$2:'g'!$E$989,5,FALSE))," ")</f>
        <v xml:space="preserve"> </v>
      </c>
      <c r="W343" s="10">
        <f t="shared" si="38"/>
        <v>0</v>
      </c>
      <c r="X343" s="10">
        <f t="shared" si="39"/>
        <v>0</v>
      </c>
      <c r="Y343" s="10">
        <f t="shared" si="40"/>
        <v>0</v>
      </c>
      <c r="Z343" s="167" t="str">
        <f t="shared" si="41"/>
        <v>ML VWH2385</v>
      </c>
      <c r="AA343" s="167">
        <f>VLOOKUP(A343,'r'!$A$4:'r'!$S$5080,18,FALSE)</f>
        <v>0</v>
      </c>
    </row>
    <row r="344" spans="1:27" x14ac:dyDescent="0.2">
      <c r="A344" s="186" t="s">
        <v>44</v>
      </c>
      <c r="B344" s="169" t="s">
        <v>44</v>
      </c>
      <c r="C344" s="169" t="s">
        <v>71</v>
      </c>
      <c r="D344" s="169">
        <v>2386</v>
      </c>
      <c r="E344" s="176"/>
      <c r="F344" s="161">
        <v>1</v>
      </c>
      <c r="G344" s="162">
        <f t="shared" si="36"/>
        <v>0</v>
      </c>
      <c r="H344" s="162">
        <f>SUMIF('r'!$A$4:'r'!$A$529,$A344,'r'!$C$4:'r'!$C$529)</f>
        <v>0</v>
      </c>
      <c r="I344" s="162">
        <f>SUMIF('r'!$A$4:'r'!$A$529,A344,'r'!$D$4:'r'!$D$529)</f>
        <v>51</v>
      </c>
      <c r="J344" s="162">
        <f t="shared" si="37"/>
        <v>51</v>
      </c>
      <c r="K344" s="188" t="s">
        <v>772</v>
      </c>
      <c r="L344" s="166">
        <f>IF(E344&lt;2,(VLOOKUP(A344,'r'!$A$4:'r'!$B$5080,2,FALSE)),"")</f>
        <v>43465</v>
      </c>
      <c r="M344" s="167" t="str">
        <f>VLOOKUP(A344,'r'!$A$4:'r'!$G$5080,7,FALSE)</f>
        <v>next year</v>
      </c>
      <c r="N344" s="162">
        <f ca="1">SUMIF(w!$V$3:$V$113,$M344,w!W$3:W$113)</f>
        <v>0</v>
      </c>
      <c r="O344" s="162">
        <f ca="1">SUMIF(w!$V$3:$V$113,$M344,w!X$3:X$113)</f>
        <v>506</v>
      </c>
      <c r="P344" s="162">
        <f ca="1">SUMIF(w!$V$3:$V$113,$M344,w!Y$3:Y$113)</f>
        <v>506</v>
      </c>
      <c r="Q344" s="162">
        <f>SUMIF(w!$V$3:$V$113,$M344,w!Z$3:Z$113)</f>
        <v>0</v>
      </c>
      <c r="R344" s="177" t="str">
        <f>IF(E344=1,VLOOKUP(A344,rg!$A$4:'rg'!$E$960,2,FALSE),"")</f>
        <v/>
      </c>
      <c r="S344" s="162" t="str">
        <f>IF($R344&lt;&gt;"",( VLOOKUP($R344,g!$A$2:'g'!$E$989,2,FALSE))," ")</f>
        <v xml:space="preserve"> </v>
      </c>
      <c r="T344" s="162" t="str">
        <f>IF($R344&lt;&gt;"",( VLOOKUP($R344,g!$A$2:'g'!$E$989,3,FALSE))," ")</f>
        <v xml:space="preserve"> </v>
      </c>
      <c r="U344" s="168" t="str">
        <f>IF($R344&lt;&gt;"",( VLOOKUP($R344,g!$A$2:'g'!$E$989,4,FALSE))," ")</f>
        <v xml:space="preserve"> </v>
      </c>
      <c r="V344" s="162" t="str">
        <f>IF($R344&lt;&gt;"",( VLOOKUP($R344,g!$A$2:'g'!$E$989,5,FALSE))," ")</f>
        <v xml:space="preserve"> </v>
      </c>
      <c r="W344" s="10">
        <f t="shared" si="38"/>
        <v>0</v>
      </c>
      <c r="X344" s="10">
        <f t="shared" si="39"/>
        <v>0</v>
      </c>
      <c r="Y344" s="10">
        <f t="shared" si="40"/>
        <v>0</v>
      </c>
      <c r="Z344" s="167" t="str">
        <f t="shared" si="41"/>
        <v>ML VWH2386</v>
      </c>
      <c r="AA344" s="167">
        <f>VLOOKUP(A344,'r'!$A$4:'r'!$S$5080,18,FALSE)</f>
        <v>0</v>
      </c>
    </row>
    <row r="345" spans="1:27" x14ac:dyDescent="0.2">
      <c r="A345" s="186" t="s">
        <v>44</v>
      </c>
      <c r="B345" s="169" t="s">
        <v>44</v>
      </c>
      <c r="C345" s="169" t="s">
        <v>71</v>
      </c>
      <c r="D345" s="169">
        <v>2387</v>
      </c>
      <c r="E345" s="176"/>
      <c r="F345" s="161">
        <v>1</v>
      </c>
      <c r="G345" s="162">
        <f t="shared" si="36"/>
        <v>0</v>
      </c>
      <c r="H345" s="162">
        <f>SUMIF('r'!$A$4:'r'!$A$529,$A345,'r'!$C$4:'r'!$C$529)</f>
        <v>0</v>
      </c>
      <c r="I345" s="162">
        <f>SUMIF('r'!$A$4:'r'!$A$529,A345,'r'!$D$4:'r'!$D$529)</f>
        <v>51</v>
      </c>
      <c r="J345" s="162">
        <f t="shared" si="37"/>
        <v>51</v>
      </c>
      <c r="L345" s="166">
        <f>IF(E345&lt;2,(VLOOKUP(A345,'r'!$A$4:'r'!$B$5080,2,FALSE)),"")</f>
        <v>43465</v>
      </c>
      <c r="M345" s="167" t="str">
        <f>VLOOKUP(A345,'r'!$A$4:'r'!$G$5080,7,FALSE)</f>
        <v>next year</v>
      </c>
      <c r="N345" s="162">
        <f ca="1">SUMIF(w!$V$3:$V$113,$M345,w!W$3:W$113)</f>
        <v>0</v>
      </c>
      <c r="O345" s="162">
        <f ca="1">SUMIF(w!$V$3:$V$113,$M345,w!X$3:X$113)</f>
        <v>506</v>
      </c>
      <c r="P345" s="162">
        <f ca="1">SUMIF(w!$V$3:$V$113,$M345,w!Y$3:Y$113)</f>
        <v>506</v>
      </c>
      <c r="Q345" s="162">
        <f>SUMIF(w!$V$3:$V$113,$M345,w!Z$3:Z$113)</f>
        <v>0</v>
      </c>
      <c r="R345" s="177" t="str">
        <f>IF(E345=1,VLOOKUP(A345,rg!$A$4:'rg'!$E$960,2,FALSE),"")</f>
        <v/>
      </c>
      <c r="S345" s="162" t="str">
        <f>IF($R345&lt;&gt;"",( VLOOKUP($R345,g!$A$2:'g'!$E$989,2,FALSE))," ")</f>
        <v xml:space="preserve"> </v>
      </c>
      <c r="T345" s="162" t="str">
        <f>IF($R345&lt;&gt;"",( VLOOKUP($R345,g!$A$2:'g'!$E$989,3,FALSE))," ")</f>
        <v xml:space="preserve"> </v>
      </c>
      <c r="U345" s="168" t="str">
        <f>IF($R345&lt;&gt;"",( VLOOKUP($R345,g!$A$2:'g'!$E$989,4,FALSE))," ")</f>
        <v xml:space="preserve"> </v>
      </c>
      <c r="V345" s="162" t="str">
        <f>IF($R345&lt;&gt;"",( VLOOKUP($R345,g!$A$2:'g'!$E$989,5,FALSE))," ")</f>
        <v xml:space="preserve"> </v>
      </c>
      <c r="W345" s="10">
        <f t="shared" si="38"/>
        <v>0</v>
      </c>
      <c r="X345" s="10">
        <f t="shared" si="39"/>
        <v>0</v>
      </c>
      <c r="Y345" s="10">
        <f t="shared" si="40"/>
        <v>0</v>
      </c>
      <c r="Z345" s="167" t="str">
        <f t="shared" si="41"/>
        <v>ML VWH2387</v>
      </c>
      <c r="AA345" s="167">
        <f>VLOOKUP(A345,'r'!$A$4:'r'!$S$5080,18,FALSE)</f>
        <v>0</v>
      </c>
    </row>
    <row r="346" spans="1:27" x14ac:dyDescent="0.2">
      <c r="A346" s="186" t="s">
        <v>44</v>
      </c>
      <c r="B346" s="169" t="s">
        <v>44</v>
      </c>
      <c r="C346" s="169" t="s">
        <v>71</v>
      </c>
      <c r="D346" s="169">
        <v>2388</v>
      </c>
      <c r="E346" s="176"/>
      <c r="F346" s="161">
        <v>1</v>
      </c>
      <c r="G346" s="162">
        <f t="shared" si="36"/>
        <v>0</v>
      </c>
      <c r="H346" s="162">
        <f>SUMIF('r'!$A$4:'r'!$A$529,$A346,'r'!$C$4:'r'!$C$529)</f>
        <v>0</v>
      </c>
      <c r="I346" s="162">
        <f>SUMIF('r'!$A$4:'r'!$A$529,A346,'r'!$D$4:'r'!$D$529)</f>
        <v>51</v>
      </c>
      <c r="J346" s="162">
        <f t="shared" si="37"/>
        <v>51</v>
      </c>
      <c r="K346" s="188" t="s">
        <v>772</v>
      </c>
      <c r="L346" s="166">
        <f>IF(E346&lt;2,(VLOOKUP(A346,'r'!$A$4:'r'!$B$5080,2,FALSE)),"")</f>
        <v>43465</v>
      </c>
      <c r="M346" s="167" t="str">
        <f>VLOOKUP(A346,'r'!$A$4:'r'!$G$5080,7,FALSE)</f>
        <v>next year</v>
      </c>
      <c r="N346" s="162">
        <f ca="1">SUMIF(w!$V$3:$V$113,$M346,w!W$3:W$113)</f>
        <v>0</v>
      </c>
      <c r="O346" s="162">
        <f ca="1">SUMIF(w!$V$3:$V$113,$M346,w!X$3:X$113)</f>
        <v>506</v>
      </c>
      <c r="P346" s="162">
        <f ca="1">SUMIF(w!$V$3:$V$113,$M346,w!Y$3:Y$113)</f>
        <v>506</v>
      </c>
      <c r="Q346" s="162">
        <f>SUMIF(w!$V$3:$V$113,$M346,w!Z$3:Z$113)</f>
        <v>0</v>
      </c>
      <c r="R346" s="177" t="str">
        <f>IF(E346=1,VLOOKUP(A346,rg!$A$4:'rg'!$E$960,2,FALSE),"")</f>
        <v/>
      </c>
      <c r="S346" s="162" t="str">
        <f>IF($R346&lt;&gt;"",( VLOOKUP($R346,g!$A$2:'g'!$E$989,2,FALSE))," ")</f>
        <v xml:space="preserve"> </v>
      </c>
      <c r="T346" s="162" t="str">
        <f>IF($R346&lt;&gt;"",( VLOOKUP($R346,g!$A$2:'g'!$E$989,3,FALSE))," ")</f>
        <v xml:space="preserve"> </v>
      </c>
      <c r="U346" s="168" t="str">
        <f>IF($R346&lt;&gt;"",( VLOOKUP($R346,g!$A$2:'g'!$E$989,4,FALSE))," ")</f>
        <v xml:space="preserve"> </v>
      </c>
      <c r="V346" s="162" t="str">
        <f>IF($R346&lt;&gt;"",( VLOOKUP($R346,g!$A$2:'g'!$E$989,5,FALSE))," ")</f>
        <v xml:space="preserve"> </v>
      </c>
      <c r="W346" s="10">
        <f t="shared" si="38"/>
        <v>0</v>
      </c>
      <c r="X346" s="10">
        <f t="shared" si="39"/>
        <v>0</v>
      </c>
      <c r="Y346" s="10">
        <f t="shared" si="40"/>
        <v>0</v>
      </c>
      <c r="Z346" s="167" t="str">
        <f t="shared" si="41"/>
        <v>ML VWH2388</v>
      </c>
      <c r="AA346" s="167">
        <f>VLOOKUP(A346,'r'!$A$4:'r'!$S$5080,18,FALSE)</f>
        <v>0</v>
      </c>
    </row>
    <row r="347" spans="1:27" x14ac:dyDescent="0.2">
      <c r="A347" s="186" t="s">
        <v>44</v>
      </c>
      <c r="B347" s="169" t="s">
        <v>44</v>
      </c>
      <c r="C347" s="169" t="s">
        <v>71</v>
      </c>
      <c r="D347" s="169">
        <v>2389</v>
      </c>
      <c r="E347" s="176"/>
      <c r="F347" s="161">
        <v>1</v>
      </c>
      <c r="G347" s="162">
        <f t="shared" si="36"/>
        <v>0</v>
      </c>
      <c r="H347" s="162">
        <f>SUMIF('r'!$A$4:'r'!$A$529,$A347,'r'!$C$4:'r'!$C$529)</f>
        <v>0</v>
      </c>
      <c r="I347" s="162">
        <f>SUMIF('r'!$A$4:'r'!$A$529,A347,'r'!$D$4:'r'!$D$529)</f>
        <v>51</v>
      </c>
      <c r="J347" s="162">
        <f t="shared" si="37"/>
        <v>51</v>
      </c>
      <c r="L347" s="166">
        <f>IF(E347&lt;2,(VLOOKUP(A347,'r'!$A$4:'r'!$B$5080,2,FALSE)),"")</f>
        <v>43465</v>
      </c>
      <c r="M347" s="167" t="str">
        <f>VLOOKUP(A347,'r'!$A$4:'r'!$G$5080,7,FALSE)</f>
        <v>next year</v>
      </c>
      <c r="N347" s="162">
        <f ca="1">SUMIF(w!$V$3:$V$113,$M347,w!W$3:W$113)</f>
        <v>0</v>
      </c>
      <c r="O347" s="162">
        <f ca="1">SUMIF(w!$V$3:$V$113,$M347,w!X$3:X$113)</f>
        <v>506</v>
      </c>
      <c r="P347" s="162">
        <f ca="1">SUMIF(w!$V$3:$V$113,$M347,w!Y$3:Y$113)</f>
        <v>506</v>
      </c>
      <c r="Q347" s="162">
        <f>SUMIF(w!$V$3:$V$113,$M347,w!Z$3:Z$113)</f>
        <v>0</v>
      </c>
      <c r="R347" s="177" t="str">
        <f>IF(E347=1,VLOOKUP(A347,rg!$A$4:'rg'!$E$960,2,FALSE),"")</f>
        <v/>
      </c>
      <c r="S347" s="162" t="str">
        <f>IF($R347&lt;&gt;"",( VLOOKUP($R347,g!$A$2:'g'!$E$989,2,FALSE))," ")</f>
        <v xml:space="preserve"> </v>
      </c>
      <c r="T347" s="162" t="str">
        <f>IF($R347&lt;&gt;"",( VLOOKUP($R347,g!$A$2:'g'!$E$989,3,FALSE))," ")</f>
        <v xml:space="preserve"> </v>
      </c>
      <c r="U347" s="168" t="str">
        <f>IF($R347&lt;&gt;"",( VLOOKUP($R347,g!$A$2:'g'!$E$989,4,FALSE))," ")</f>
        <v xml:space="preserve"> </v>
      </c>
      <c r="V347" s="162" t="str">
        <f>IF($R347&lt;&gt;"",( VLOOKUP($R347,g!$A$2:'g'!$E$989,5,FALSE))," ")</f>
        <v xml:space="preserve"> </v>
      </c>
      <c r="W347" s="10">
        <f t="shared" si="38"/>
        <v>0</v>
      </c>
      <c r="X347" s="10">
        <f t="shared" si="39"/>
        <v>0</v>
      </c>
      <c r="Y347" s="10">
        <f t="shared" si="40"/>
        <v>0</v>
      </c>
      <c r="Z347" s="167" t="str">
        <f t="shared" si="41"/>
        <v>ML VWH2389</v>
      </c>
      <c r="AA347" s="167">
        <f>VLOOKUP(A347,'r'!$A$4:'r'!$S$5080,18,FALSE)</f>
        <v>0</v>
      </c>
    </row>
    <row r="348" spans="1:27" x14ac:dyDescent="0.2">
      <c r="A348" s="186" t="s">
        <v>44</v>
      </c>
      <c r="B348" s="169" t="s">
        <v>44</v>
      </c>
      <c r="C348" s="169" t="s">
        <v>71</v>
      </c>
      <c r="D348" s="169">
        <v>2390</v>
      </c>
      <c r="E348" s="176"/>
      <c r="F348" s="161">
        <v>1</v>
      </c>
      <c r="G348" s="162">
        <f t="shared" ref="G348:G411" si="42">IF(I348=0,999,0)</f>
        <v>0</v>
      </c>
      <c r="H348" s="162">
        <f>SUMIF('r'!$A$4:'r'!$A$529,$A348,'r'!$C$4:'r'!$C$529)</f>
        <v>0</v>
      </c>
      <c r="I348" s="162">
        <f>SUMIF('r'!$A$4:'r'!$A$529,A348,'r'!$D$4:'r'!$D$529)</f>
        <v>51</v>
      </c>
      <c r="J348" s="162">
        <f t="shared" ref="J348:J411" si="43">I348-H348</f>
        <v>51</v>
      </c>
      <c r="L348" s="166">
        <f>IF(E348&lt;2,(VLOOKUP(A348,'r'!$A$4:'r'!$B$5080,2,FALSE)),"")</f>
        <v>43465</v>
      </c>
      <c r="M348" s="167" t="str">
        <f>VLOOKUP(A348,'r'!$A$4:'r'!$G$5080,7,FALSE)</f>
        <v>next year</v>
      </c>
      <c r="N348" s="162">
        <f ca="1">SUMIF(w!$V$3:$V$113,$M348,w!W$3:W$113)</f>
        <v>0</v>
      </c>
      <c r="O348" s="162">
        <f ca="1">SUMIF(w!$V$3:$V$113,$M348,w!X$3:X$113)</f>
        <v>506</v>
      </c>
      <c r="P348" s="162">
        <f ca="1">SUMIF(w!$V$3:$V$113,$M348,w!Y$3:Y$113)</f>
        <v>506</v>
      </c>
      <c r="Q348" s="162">
        <f>SUMIF(w!$V$3:$V$113,$M348,w!Z$3:Z$113)</f>
        <v>0</v>
      </c>
      <c r="R348" s="177" t="str">
        <f>IF(E348=1,VLOOKUP(A348,rg!$A$4:'rg'!$E$960,2,FALSE),"")</f>
        <v/>
      </c>
      <c r="S348" s="162" t="str">
        <f>IF($R348&lt;&gt;"",( VLOOKUP($R348,g!$A$2:'g'!$E$989,2,FALSE))," ")</f>
        <v xml:space="preserve"> </v>
      </c>
      <c r="T348" s="162" t="str">
        <f>IF($R348&lt;&gt;"",( VLOOKUP($R348,g!$A$2:'g'!$E$989,3,FALSE))," ")</f>
        <v xml:space="preserve"> </v>
      </c>
      <c r="U348" s="168" t="str">
        <f>IF($R348&lt;&gt;"",( VLOOKUP($R348,g!$A$2:'g'!$E$989,4,FALSE))," ")</f>
        <v xml:space="preserve"> </v>
      </c>
      <c r="V348" s="162" t="str">
        <f>IF($R348&lt;&gt;"",( VLOOKUP($R348,g!$A$2:'g'!$E$989,5,FALSE))," ")</f>
        <v xml:space="preserve"> </v>
      </c>
      <c r="W348" s="10">
        <f t="shared" ref="W348:W411" si="44">IF(E348=1,IF(R348="",1,0),0)</f>
        <v>0</v>
      </c>
      <c r="X348" s="10">
        <f t="shared" ref="X348:X411" si="45">IF(E348="",IF(R348="",0,1),0)</f>
        <v>0</v>
      </c>
      <c r="Y348" s="10">
        <f t="shared" ref="Y348:Y411" si="46">IF(U348&gt;" ",IF(B348&lt;&gt;U348,1,0),0)</f>
        <v>0</v>
      </c>
      <c r="Z348" s="167" t="str">
        <f t="shared" si="41"/>
        <v>ML VWH2390</v>
      </c>
      <c r="AA348" s="167">
        <f>VLOOKUP(A348,'r'!$A$4:'r'!$S$5080,18,FALSE)</f>
        <v>0</v>
      </c>
    </row>
    <row r="349" spans="1:27" x14ac:dyDescent="0.2">
      <c r="A349" s="186" t="s">
        <v>44</v>
      </c>
      <c r="B349" s="169" t="s">
        <v>44</v>
      </c>
      <c r="C349" s="169" t="s">
        <v>71</v>
      </c>
      <c r="D349" s="169">
        <v>2391</v>
      </c>
      <c r="E349" s="176"/>
      <c r="F349" s="161">
        <v>1</v>
      </c>
      <c r="G349" s="162">
        <f t="shared" si="42"/>
        <v>0</v>
      </c>
      <c r="H349" s="162">
        <f>SUMIF('r'!$A$4:'r'!$A$529,$A349,'r'!$C$4:'r'!$C$529)</f>
        <v>0</v>
      </c>
      <c r="I349" s="162">
        <f>SUMIF('r'!$A$4:'r'!$A$529,A349,'r'!$D$4:'r'!$D$529)</f>
        <v>51</v>
      </c>
      <c r="J349" s="162">
        <f t="shared" si="43"/>
        <v>51</v>
      </c>
      <c r="L349" s="166">
        <f>IF(E349&lt;2,(VLOOKUP(A349,'r'!$A$4:'r'!$B$5080,2,FALSE)),"")</f>
        <v>43465</v>
      </c>
      <c r="M349" s="167" t="str">
        <f>VLOOKUP(A349,'r'!$A$4:'r'!$G$5080,7,FALSE)</f>
        <v>next year</v>
      </c>
      <c r="N349" s="162">
        <f ca="1">SUMIF(w!$V$3:$V$113,$M349,w!W$3:W$113)</f>
        <v>0</v>
      </c>
      <c r="O349" s="162">
        <f ca="1">SUMIF(w!$V$3:$V$113,$M349,w!X$3:X$113)</f>
        <v>506</v>
      </c>
      <c r="P349" s="162">
        <f ca="1">SUMIF(w!$V$3:$V$113,$M349,w!Y$3:Y$113)</f>
        <v>506</v>
      </c>
      <c r="Q349" s="162">
        <f>SUMIF(w!$V$3:$V$113,$M349,w!Z$3:Z$113)</f>
        <v>0</v>
      </c>
      <c r="R349" s="177" t="str">
        <f>IF(E349=1,VLOOKUP(A349,rg!$A$4:'rg'!$E$960,2,FALSE),"")</f>
        <v/>
      </c>
      <c r="S349" s="162" t="str">
        <f>IF($R349&lt;&gt;"",( VLOOKUP($R349,g!$A$2:'g'!$E$989,2,FALSE))," ")</f>
        <v xml:space="preserve"> </v>
      </c>
      <c r="T349" s="162" t="str">
        <f>IF($R349&lt;&gt;"",( VLOOKUP($R349,g!$A$2:'g'!$E$989,3,FALSE))," ")</f>
        <v xml:space="preserve"> </v>
      </c>
      <c r="U349" s="168" t="str">
        <f>IF($R349&lt;&gt;"",( VLOOKUP($R349,g!$A$2:'g'!$E$989,4,FALSE))," ")</f>
        <v xml:space="preserve"> </v>
      </c>
      <c r="V349" s="162" t="str">
        <f>IF($R349&lt;&gt;"",( VLOOKUP($R349,g!$A$2:'g'!$E$989,5,FALSE))," ")</f>
        <v xml:space="preserve"> </v>
      </c>
      <c r="W349" s="10">
        <f t="shared" si="44"/>
        <v>0</v>
      </c>
      <c r="X349" s="10">
        <f t="shared" si="45"/>
        <v>0</v>
      </c>
      <c r="Y349" s="10">
        <f t="shared" si="46"/>
        <v>0</v>
      </c>
      <c r="Z349" s="167" t="str">
        <f t="shared" si="41"/>
        <v>ML VWH2391</v>
      </c>
      <c r="AA349" s="167">
        <f>VLOOKUP(A349,'r'!$A$4:'r'!$S$5080,18,FALSE)</f>
        <v>0</v>
      </c>
    </row>
    <row r="350" spans="1:27" x14ac:dyDescent="0.2">
      <c r="A350" s="186" t="s">
        <v>44</v>
      </c>
      <c r="B350" s="169" t="s">
        <v>44</v>
      </c>
      <c r="C350" s="169" t="s">
        <v>71</v>
      </c>
      <c r="D350" s="169">
        <v>2392</v>
      </c>
      <c r="E350" s="176"/>
      <c r="F350" s="161">
        <v>1</v>
      </c>
      <c r="G350" s="162">
        <f t="shared" si="42"/>
        <v>0</v>
      </c>
      <c r="H350" s="162">
        <f>SUMIF('r'!$A$4:'r'!$A$529,$A350,'r'!$C$4:'r'!$C$529)</f>
        <v>0</v>
      </c>
      <c r="I350" s="162">
        <f>SUMIF('r'!$A$4:'r'!$A$529,A350,'r'!$D$4:'r'!$D$529)</f>
        <v>51</v>
      </c>
      <c r="J350" s="162">
        <f t="shared" si="43"/>
        <v>51</v>
      </c>
      <c r="L350" s="166">
        <f>IF(E350&lt;2,(VLOOKUP(A350,'r'!$A$4:'r'!$B$5080,2,FALSE)),"")</f>
        <v>43465</v>
      </c>
      <c r="M350" s="167" t="str">
        <f>VLOOKUP(A350,'r'!$A$4:'r'!$G$5080,7,FALSE)</f>
        <v>next year</v>
      </c>
      <c r="N350" s="162">
        <f ca="1">SUMIF(w!$V$3:$V$113,$M350,w!W$3:W$113)</f>
        <v>0</v>
      </c>
      <c r="O350" s="162">
        <f ca="1">SUMIF(w!$V$3:$V$113,$M350,w!X$3:X$113)</f>
        <v>506</v>
      </c>
      <c r="P350" s="162">
        <f ca="1">SUMIF(w!$V$3:$V$113,$M350,w!Y$3:Y$113)</f>
        <v>506</v>
      </c>
      <c r="Q350" s="162">
        <f>SUMIF(w!$V$3:$V$113,$M350,w!Z$3:Z$113)</f>
        <v>0</v>
      </c>
      <c r="R350" s="177" t="str">
        <f>IF(E350=1,VLOOKUP(A350,rg!$A$4:'rg'!$E$960,2,FALSE),"")</f>
        <v/>
      </c>
      <c r="S350" s="162" t="str">
        <f>IF($R350&lt;&gt;"",( VLOOKUP($R350,g!$A$2:'g'!$E$989,2,FALSE))," ")</f>
        <v xml:space="preserve"> </v>
      </c>
      <c r="T350" s="162" t="str">
        <f>IF($R350&lt;&gt;"",( VLOOKUP($R350,g!$A$2:'g'!$E$989,3,FALSE))," ")</f>
        <v xml:space="preserve"> </v>
      </c>
      <c r="U350" s="168" t="str">
        <f>IF($R350&lt;&gt;"",( VLOOKUP($R350,g!$A$2:'g'!$E$989,4,FALSE))," ")</f>
        <v xml:space="preserve"> </v>
      </c>
      <c r="V350" s="162" t="str">
        <f>IF($R350&lt;&gt;"",( VLOOKUP($R350,g!$A$2:'g'!$E$989,5,FALSE))," ")</f>
        <v xml:space="preserve"> </v>
      </c>
      <c r="W350" s="10">
        <f t="shared" si="44"/>
        <v>0</v>
      </c>
      <c r="X350" s="10">
        <f t="shared" si="45"/>
        <v>0</v>
      </c>
      <c r="Y350" s="10">
        <f t="shared" si="46"/>
        <v>0</v>
      </c>
      <c r="Z350" s="167" t="str">
        <f t="shared" si="41"/>
        <v>ML VWH2392</v>
      </c>
      <c r="AA350" s="167">
        <f>VLOOKUP(A350,'r'!$A$4:'r'!$S$5080,18,FALSE)</f>
        <v>0</v>
      </c>
    </row>
    <row r="351" spans="1:27" x14ac:dyDescent="0.2">
      <c r="A351" s="186" t="s">
        <v>44</v>
      </c>
      <c r="B351" s="169" t="s">
        <v>44</v>
      </c>
      <c r="C351" s="169" t="s">
        <v>71</v>
      </c>
      <c r="D351" s="169">
        <v>2393</v>
      </c>
      <c r="E351" s="176"/>
      <c r="F351" s="161">
        <v>1</v>
      </c>
      <c r="G351" s="162">
        <f t="shared" si="42"/>
        <v>0</v>
      </c>
      <c r="H351" s="162">
        <f>SUMIF('r'!$A$4:'r'!$A$529,$A351,'r'!$C$4:'r'!$C$529)</f>
        <v>0</v>
      </c>
      <c r="I351" s="162">
        <f>SUMIF('r'!$A$4:'r'!$A$529,A351,'r'!$D$4:'r'!$D$529)</f>
        <v>51</v>
      </c>
      <c r="J351" s="162">
        <f t="shared" si="43"/>
        <v>51</v>
      </c>
      <c r="L351" s="166">
        <f>IF(E351&lt;2,(VLOOKUP(A351,'r'!$A$4:'r'!$B$5080,2,FALSE)),"")</f>
        <v>43465</v>
      </c>
      <c r="M351" s="167" t="str">
        <f>VLOOKUP(A351,'r'!$A$4:'r'!$G$5080,7,FALSE)</f>
        <v>next year</v>
      </c>
      <c r="N351" s="162">
        <f ca="1">SUMIF(w!$V$3:$V$113,$M351,w!W$3:W$113)</f>
        <v>0</v>
      </c>
      <c r="O351" s="162">
        <f ca="1">SUMIF(w!$V$3:$V$113,$M351,w!X$3:X$113)</f>
        <v>506</v>
      </c>
      <c r="P351" s="162">
        <f ca="1">SUMIF(w!$V$3:$V$113,$M351,w!Y$3:Y$113)</f>
        <v>506</v>
      </c>
      <c r="Q351" s="162">
        <f>SUMIF(w!$V$3:$V$113,$M351,w!Z$3:Z$113)</f>
        <v>0</v>
      </c>
      <c r="R351" s="177" t="str">
        <f>IF(E351=1,VLOOKUP(A351,rg!$A$4:'rg'!$E$960,2,FALSE),"")</f>
        <v/>
      </c>
      <c r="S351" s="162" t="str">
        <f>IF($R351&lt;&gt;"",( VLOOKUP($R351,g!$A$2:'g'!$E$989,2,FALSE))," ")</f>
        <v xml:space="preserve"> </v>
      </c>
      <c r="T351" s="162" t="str">
        <f>IF($R351&lt;&gt;"",( VLOOKUP($R351,g!$A$2:'g'!$E$989,3,FALSE))," ")</f>
        <v xml:space="preserve"> </v>
      </c>
      <c r="U351" s="168" t="str">
        <f>IF($R351&lt;&gt;"",( VLOOKUP($R351,g!$A$2:'g'!$E$989,4,FALSE))," ")</f>
        <v xml:space="preserve"> </v>
      </c>
      <c r="V351" s="162" t="str">
        <f>IF($R351&lt;&gt;"",( VLOOKUP($R351,g!$A$2:'g'!$E$989,5,FALSE))," ")</f>
        <v xml:space="preserve"> </v>
      </c>
      <c r="W351" s="10">
        <f t="shared" si="44"/>
        <v>0</v>
      </c>
      <c r="X351" s="10">
        <f t="shared" si="45"/>
        <v>0</v>
      </c>
      <c r="Y351" s="10">
        <f t="shared" si="46"/>
        <v>0</v>
      </c>
      <c r="Z351" s="167" t="str">
        <f t="shared" si="41"/>
        <v>ML VWH2393</v>
      </c>
      <c r="AA351" s="167">
        <f>VLOOKUP(A351,'r'!$A$4:'r'!$S$5080,18,FALSE)</f>
        <v>0</v>
      </c>
    </row>
    <row r="352" spans="1:27" x14ac:dyDescent="0.2">
      <c r="A352" s="186" t="s">
        <v>44</v>
      </c>
      <c r="B352" s="169" t="s">
        <v>44</v>
      </c>
      <c r="C352" s="169" t="s">
        <v>71</v>
      </c>
      <c r="D352" s="169">
        <v>2394</v>
      </c>
      <c r="E352" s="176"/>
      <c r="F352" s="161">
        <v>1</v>
      </c>
      <c r="G352" s="162">
        <f t="shared" si="42"/>
        <v>0</v>
      </c>
      <c r="H352" s="162">
        <f>SUMIF('r'!$A$4:'r'!$A$529,$A352,'r'!$C$4:'r'!$C$529)</f>
        <v>0</v>
      </c>
      <c r="I352" s="162">
        <f>SUMIF('r'!$A$4:'r'!$A$529,A352,'r'!$D$4:'r'!$D$529)</f>
        <v>51</v>
      </c>
      <c r="J352" s="162">
        <f t="shared" si="43"/>
        <v>51</v>
      </c>
      <c r="L352" s="166">
        <f>IF(E352&lt;2,(VLOOKUP(A352,'r'!$A$4:'r'!$B$5080,2,FALSE)),"")</f>
        <v>43465</v>
      </c>
      <c r="M352" s="167" t="str">
        <f>VLOOKUP(A352,'r'!$A$4:'r'!$G$5080,7,FALSE)</f>
        <v>next year</v>
      </c>
      <c r="N352" s="162">
        <f ca="1">SUMIF(w!$V$3:$V$113,$M352,w!W$3:W$113)</f>
        <v>0</v>
      </c>
      <c r="O352" s="162">
        <f ca="1">SUMIF(w!$V$3:$V$113,$M352,w!X$3:X$113)</f>
        <v>506</v>
      </c>
      <c r="P352" s="162">
        <f ca="1">SUMIF(w!$V$3:$V$113,$M352,w!Y$3:Y$113)</f>
        <v>506</v>
      </c>
      <c r="Q352" s="162">
        <f>SUMIF(w!$V$3:$V$113,$M352,w!Z$3:Z$113)</f>
        <v>0</v>
      </c>
      <c r="R352" s="177" t="str">
        <f>IF(E352=1,VLOOKUP(A352,rg!$A$4:'rg'!$E$960,2,FALSE),"")</f>
        <v/>
      </c>
      <c r="S352" s="162" t="str">
        <f>IF($R352&lt;&gt;"",( VLOOKUP($R352,g!$A$2:'g'!$E$989,2,FALSE))," ")</f>
        <v xml:space="preserve"> </v>
      </c>
      <c r="T352" s="162" t="str">
        <f>IF($R352&lt;&gt;"",( VLOOKUP($R352,g!$A$2:'g'!$E$989,3,FALSE))," ")</f>
        <v xml:space="preserve"> </v>
      </c>
      <c r="U352" s="168" t="str">
        <f>IF($R352&lt;&gt;"",( VLOOKUP($R352,g!$A$2:'g'!$E$989,4,FALSE))," ")</f>
        <v xml:space="preserve"> </v>
      </c>
      <c r="V352" s="162" t="str">
        <f>IF($R352&lt;&gt;"",( VLOOKUP($R352,g!$A$2:'g'!$E$989,5,FALSE))," ")</f>
        <v xml:space="preserve"> </v>
      </c>
      <c r="W352" s="10">
        <f t="shared" si="44"/>
        <v>0</v>
      </c>
      <c r="X352" s="10">
        <f t="shared" si="45"/>
        <v>0</v>
      </c>
      <c r="Y352" s="10">
        <f t="shared" si="46"/>
        <v>0</v>
      </c>
      <c r="Z352" s="167" t="str">
        <f t="shared" si="41"/>
        <v>ML VWH2394</v>
      </c>
      <c r="AA352" s="167">
        <f>VLOOKUP(A352,'r'!$A$4:'r'!$S$5080,18,FALSE)</f>
        <v>0</v>
      </c>
    </row>
    <row r="353" spans="1:27" x14ac:dyDescent="0.2">
      <c r="A353" s="186" t="s">
        <v>44</v>
      </c>
      <c r="B353" s="169" t="s">
        <v>44</v>
      </c>
      <c r="C353" s="169" t="s">
        <v>71</v>
      </c>
      <c r="D353" s="169">
        <v>2395</v>
      </c>
      <c r="E353" s="176"/>
      <c r="F353" s="161">
        <v>1</v>
      </c>
      <c r="G353" s="162">
        <f t="shared" si="42"/>
        <v>0</v>
      </c>
      <c r="H353" s="162">
        <f>SUMIF('r'!$A$4:'r'!$A$529,$A353,'r'!$C$4:'r'!$C$529)</f>
        <v>0</v>
      </c>
      <c r="I353" s="162">
        <f>SUMIF('r'!$A$4:'r'!$A$529,A353,'r'!$D$4:'r'!$D$529)</f>
        <v>51</v>
      </c>
      <c r="J353" s="162">
        <f t="shared" si="43"/>
        <v>51</v>
      </c>
      <c r="L353" s="166">
        <f>IF(E353&lt;2,(VLOOKUP(A353,'r'!$A$4:'r'!$B$5080,2,FALSE)),"")</f>
        <v>43465</v>
      </c>
      <c r="M353" s="167" t="str">
        <f>VLOOKUP(A353,'r'!$A$4:'r'!$G$5080,7,FALSE)</f>
        <v>next year</v>
      </c>
      <c r="N353" s="162">
        <f ca="1">SUMIF(w!$V$3:$V$113,$M353,w!W$3:W$113)</f>
        <v>0</v>
      </c>
      <c r="O353" s="162">
        <f ca="1">SUMIF(w!$V$3:$V$113,$M353,w!X$3:X$113)</f>
        <v>506</v>
      </c>
      <c r="P353" s="162">
        <f ca="1">SUMIF(w!$V$3:$V$113,$M353,w!Y$3:Y$113)</f>
        <v>506</v>
      </c>
      <c r="Q353" s="162">
        <f>SUMIF(w!$V$3:$V$113,$M353,w!Z$3:Z$113)</f>
        <v>0</v>
      </c>
      <c r="R353" s="177" t="str">
        <f>IF(E353=1,VLOOKUP(A353,rg!$A$4:'rg'!$E$960,2,FALSE),"")</f>
        <v/>
      </c>
      <c r="S353" s="162" t="str">
        <f>IF($R353&lt;&gt;"",( VLOOKUP($R353,g!$A$2:'g'!$E$989,2,FALSE))," ")</f>
        <v xml:space="preserve"> </v>
      </c>
      <c r="T353" s="162" t="str">
        <f>IF($R353&lt;&gt;"",( VLOOKUP($R353,g!$A$2:'g'!$E$989,3,FALSE))," ")</f>
        <v xml:space="preserve"> </v>
      </c>
      <c r="U353" s="168" t="str">
        <f>IF($R353&lt;&gt;"",( VLOOKUP($R353,g!$A$2:'g'!$E$989,4,FALSE))," ")</f>
        <v xml:space="preserve"> </v>
      </c>
      <c r="V353" s="162" t="str">
        <f>IF($R353&lt;&gt;"",( VLOOKUP($R353,g!$A$2:'g'!$E$989,5,FALSE))," ")</f>
        <v xml:space="preserve"> </v>
      </c>
      <c r="W353" s="10">
        <f t="shared" si="44"/>
        <v>0</v>
      </c>
      <c r="X353" s="10">
        <f t="shared" si="45"/>
        <v>0</v>
      </c>
      <c r="Y353" s="10">
        <f t="shared" si="46"/>
        <v>0</v>
      </c>
      <c r="Z353" s="167" t="str">
        <f t="shared" si="41"/>
        <v>ML VWH2395</v>
      </c>
      <c r="AA353" s="167">
        <f>VLOOKUP(A353,'r'!$A$4:'r'!$S$5080,18,FALSE)</f>
        <v>0</v>
      </c>
    </row>
    <row r="354" spans="1:27" x14ac:dyDescent="0.2">
      <c r="A354" s="186" t="s">
        <v>44</v>
      </c>
      <c r="B354" s="169" t="s">
        <v>44</v>
      </c>
      <c r="C354" s="169" t="s">
        <v>71</v>
      </c>
      <c r="D354" s="169">
        <v>2396</v>
      </c>
      <c r="E354" s="176"/>
      <c r="F354" s="161">
        <v>1</v>
      </c>
      <c r="G354" s="162">
        <f t="shared" si="42"/>
        <v>0</v>
      </c>
      <c r="H354" s="162">
        <f>SUMIF('r'!$A$4:'r'!$A$529,$A354,'r'!$C$4:'r'!$C$529)</f>
        <v>0</v>
      </c>
      <c r="I354" s="162">
        <f>SUMIF('r'!$A$4:'r'!$A$529,A354,'r'!$D$4:'r'!$D$529)</f>
        <v>51</v>
      </c>
      <c r="J354" s="162">
        <f t="shared" si="43"/>
        <v>51</v>
      </c>
      <c r="L354" s="166">
        <f>IF(E354&lt;2,(VLOOKUP(A354,'r'!$A$4:'r'!$B$5080,2,FALSE)),"")</f>
        <v>43465</v>
      </c>
      <c r="M354" s="167" t="str">
        <f>VLOOKUP(A354,'r'!$A$4:'r'!$G$5080,7,FALSE)</f>
        <v>next year</v>
      </c>
      <c r="N354" s="162">
        <f ca="1">SUMIF(w!$V$3:$V$113,$M354,w!W$3:W$113)</f>
        <v>0</v>
      </c>
      <c r="O354" s="162">
        <f ca="1">SUMIF(w!$V$3:$V$113,$M354,w!X$3:X$113)</f>
        <v>506</v>
      </c>
      <c r="P354" s="162">
        <f ca="1">SUMIF(w!$V$3:$V$113,$M354,w!Y$3:Y$113)</f>
        <v>506</v>
      </c>
      <c r="Q354" s="162">
        <f>SUMIF(w!$V$3:$V$113,$M354,w!Z$3:Z$113)</f>
        <v>0</v>
      </c>
      <c r="R354" s="177" t="str">
        <f>IF(E354=1,VLOOKUP(A354,rg!$A$4:'rg'!$E$960,2,FALSE),"")</f>
        <v/>
      </c>
      <c r="S354" s="162" t="str">
        <f>IF($R354&lt;&gt;"",( VLOOKUP($R354,g!$A$2:'g'!$E$989,2,FALSE))," ")</f>
        <v xml:space="preserve"> </v>
      </c>
      <c r="T354" s="162" t="str">
        <f>IF($R354&lt;&gt;"",( VLOOKUP($R354,g!$A$2:'g'!$E$989,3,FALSE))," ")</f>
        <v xml:space="preserve"> </v>
      </c>
      <c r="U354" s="168" t="str">
        <f>IF($R354&lt;&gt;"",( VLOOKUP($R354,g!$A$2:'g'!$E$989,4,FALSE))," ")</f>
        <v xml:space="preserve"> </v>
      </c>
      <c r="V354" s="162" t="str">
        <f>IF($R354&lt;&gt;"",( VLOOKUP($R354,g!$A$2:'g'!$E$989,5,FALSE))," ")</f>
        <v xml:space="preserve"> </v>
      </c>
      <c r="W354" s="10">
        <f t="shared" si="44"/>
        <v>0</v>
      </c>
      <c r="X354" s="10">
        <f t="shared" si="45"/>
        <v>0</v>
      </c>
      <c r="Y354" s="10">
        <f t="shared" si="46"/>
        <v>0</v>
      </c>
      <c r="Z354" s="167" t="str">
        <f t="shared" si="41"/>
        <v>ML VWH2396</v>
      </c>
      <c r="AA354" s="167">
        <f>VLOOKUP(A354,'r'!$A$4:'r'!$S$5080,18,FALSE)</f>
        <v>0</v>
      </c>
    </row>
    <row r="355" spans="1:27" x14ac:dyDescent="0.2">
      <c r="A355" s="186" t="s">
        <v>44</v>
      </c>
      <c r="B355" s="169" t="s">
        <v>44</v>
      </c>
      <c r="C355" s="169" t="s">
        <v>71</v>
      </c>
      <c r="D355" s="169">
        <v>2397</v>
      </c>
      <c r="E355" s="176"/>
      <c r="F355" s="161">
        <v>1</v>
      </c>
      <c r="G355" s="162">
        <f t="shared" si="42"/>
        <v>0</v>
      </c>
      <c r="H355" s="162">
        <f>SUMIF('r'!$A$4:'r'!$A$529,$A355,'r'!$C$4:'r'!$C$529)</f>
        <v>0</v>
      </c>
      <c r="I355" s="162">
        <f>SUMIF('r'!$A$4:'r'!$A$529,A355,'r'!$D$4:'r'!$D$529)</f>
        <v>51</v>
      </c>
      <c r="J355" s="162">
        <f t="shared" si="43"/>
        <v>51</v>
      </c>
      <c r="L355" s="166">
        <f>IF(E355&lt;2,(VLOOKUP(A355,'r'!$A$4:'r'!$B$5080,2,FALSE)),"")</f>
        <v>43465</v>
      </c>
      <c r="M355" s="167" t="str">
        <f>VLOOKUP(A355,'r'!$A$4:'r'!$G$5080,7,FALSE)</f>
        <v>next year</v>
      </c>
      <c r="N355" s="162">
        <f ca="1">SUMIF(w!$V$3:$V$113,$M355,w!W$3:W$113)</f>
        <v>0</v>
      </c>
      <c r="O355" s="162">
        <f ca="1">SUMIF(w!$V$3:$V$113,$M355,w!X$3:X$113)</f>
        <v>506</v>
      </c>
      <c r="P355" s="162">
        <f ca="1">SUMIF(w!$V$3:$V$113,$M355,w!Y$3:Y$113)</f>
        <v>506</v>
      </c>
      <c r="Q355" s="162">
        <f>SUMIF(w!$V$3:$V$113,$M355,w!Z$3:Z$113)</f>
        <v>0</v>
      </c>
      <c r="R355" s="177" t="str">
        <f>IF(E355=1,VLOOKUP(A355,rg!$A$4:'rg'!$E$960,2,FALSE),"")</f>
        <v/>
      </c>
      <c r="S355" s="162" t="str">
        <f>IF($R355&lt;&gt;"",( VLOOKUP($R355,g!$A$2:'g'!$E$989,2,FALSE))," ")</f>
        <v xml:space="preserve"> </v>
      </c>
      <c r="T355" s="162" t="str">
        <f>IF($R355&lt;&gt;"",( VLOOKUP($R355,g!$A$2:'g'!$E$989,3,FALSE))," ")</f>
        <v xml:space="preserve"> </v>
      </c>
      <c r="U355" s="168" t="str">
        <f>IF($R355&lt;&gt;"",( VLOOKUP($R355,g!$A$2:'g'!$E$989,4,FALSE))," ")</f>
        <v xml:space="preserve"> </v>
      </c>
      <c r="V355" s="162" t="str">
        <f>IF($R355&lt;&gt;"",( VLOOKUP($R355,g!$A$2:'g'!$E$989,5,FALSE))," ")</f>
        <v xml:space="preserve"> </v>
      </c>
      <c r="W355" s="10">
        <f t="shared" si="44"/>
        <v>0</v>
      </c>
      <c r="X355" s="10">
        <f t="shared" si="45"/>
        <v>0</v>
      </c>
      <c r="Y355" s="10">
        <f t="shared" si="46"/>
        <v>0</v>
      </c>
      <c r="Z355" s="167" t="str">
        <f t="shared" si="41"/>
        <v>ML VWH2397</v>
      </c>
      <c r="AA355" s="167">
        <f>VLOOKUP(A355,'r'!$A$4:'r'!$S$5080,18,FALSE)</f>
        <v>0</v>
      </c>
    </row>
    <row r="356" spans="1:27" x14ac:dyDescent="0.2">
      <c r="A356" s="186" t="s">
        <v>44</v>
      </c>
      <c r="B356" s="169" t="s">
        <v>44</v>
      </c>
      <c r="C356" s="169" t="s">
        <v>71</v>
      </c>
      <c r="D356" s="169">
        <v>2398</v>
      </c>
      <c r="E356" s="176"/>
      <c r="F356" s="161">
        <v>1</v>
      </c>
      <c r="G356" s="162">
        <f t="shared" si="42"/>
        <v>0</v>
      </c>
      <c r="H356" s="162">
        <f>SUMIF('r'!$A$4:'r'!$A$529,$A356,'r'!$C$4:'r'!$C$529)</f>
        <v>0</v>
      </c>
      <c r="I356" s="162">
        <f>SUMIF('r'!$A$4:'r'!$A$529,A356,'r'!$D$4:'r'!$D$529)</f>
        <v>51</v>
      </c>
      <c r="J356" s="162">
        <f t="shared" si="43"/>
        <v>51</v>
      </c>
      <c r="L356" s="166">
        <f>IF(E356&lt;2,(VLOOKUP(A356,'r'!$A$4:'r'!$B$5080,2,FALSE)),"")</f>
        <v>43465</v>
      </c>
      <c r="M356" s="167" t="str">
        <f>VLOOKUP(A356,'r'!$A$4:'r'!$G$5080,7,FALSE)</f>
        <v>next year</v>
      </c>
      <c r="N356" s="162">
        <f ca="1">SUMIF(w!$V$3:$V$113,$M356,w!W$3:W$113)</f>
        <v>0</v>
      </c>
      <c r="O356" s="162">
        <f ca="1">SUMIF(w!$V$3:$V$113,$M356,w!X$3:X$113)</f>
        <v>506</v>
      </c>
      <c r="P356" s="162">
        <f ca="1">SUMIF(w!$V$3:$V$113,$M356,w!Y$3:Y$113)</f>
        <v>506</v>
      </c>
      <c r="Q356" s="162">
        <f>SUMIF(w!$V$3:$V$113,$M356,w!Z$3:Z$113)</f>
        <v>0</v>
      </c>
      <c r="R356" s="177" t="str">
        <f>IF(E356=1,VLOOKUP(A356,rg!$A$4:'rg'!$E$960,2,FALSE),"")</f>
        <v/>
      </c>
      <c r="S356" s="162" t="str">
        <f>IF($R356&lt;&gt;"",( VLOOKUP($R356,g!$A$2:'g'!$E$989,2,FALSE))," ")</f>
        <v xml:space="preserve"> </v>
      </c>
      <c r="T356" s="162" t="str">
        <f>IF($R356&lt;&gt;"",( VLOOKUP($R356,g!$A$2:'g'!$E$989,3,FALSE))," ")</f>
        <v xml:space="preserve"> </v>
      </c>
      <c r="U356" s="168" t="str">
        <f>IF($R356&lt;&gt;"",( VLOOKUP($R356,g!$A$2:'g'!$E$989,4,FALSE))," ")</f>
        <v xml:space="preserve"> </v>
      </c>
      <c r="V356" s="162" t="str">
        <f>IF($R356&lt;&gt;"",( VLOOKUP($R356,g!$A$2:'g'!$E$989,5,FALSE))," ")</f>
        <v xml:space="preserve"> </v>
      </c>
      <c r="W356" s="10">
        <f t="shared" si="44"/>
        <v>0</v>
      </c>
      <c r="X356" s="10">
        <f t="shared" si="45"/>
        <v>0</v>
      </c>
      <c r="Y356" s="10">
        <f t="shared" si="46"/>
        <v>0</v>
      </c>
      <c r="Z356" s="167" t="str">
        <f t="shared" si="41"/>
        <v>ML VWH2398</v>
      </c>
      <c r="AA356" s="167">
        <f>VLOOKUP(A356,'r'!$A$4:'r'!$S$5080,18,FALSE)</f>
        <v>0</v>
      </c>
    </row>
    <row r="357" spans="1:27" x14ac:dyDescent="0.2">
      <c r="A357" s="186" t="s">
        <v>44</v>
      </c>
      <c r="B357" s="169" t="s">
        <v>44</v>
      </c>
      <c r="C357" s="169" t="s">
        <v>71</v>
      </c>
      <c r="D357" s="169">
        <v>2399</v>
      </c>
      <c r="E357" s="176"/>
      <c r="F357" s="161">
        <v>1</v>
      </c>
      <c r="G357" s="162">
        <f t="shared" si="42"/>
        <v>0</v>
      </c>
      <c r="H357" s="162">
        <f>SUMIF('r'!$A$4:'r'!$A$529,$A357,'r'!$C$4:'r'!$C$529)</f>
        <v>0</v>
      </c>
      <c r="I357" s="162">
        <f>SUMIF('r'!$A$4:'r'!$A$529,A357,'r'!$D$4:'r'!$D$529)</f>
        <v>51</v>
      </c>
      <c r="J357" s="162">
        <f t="shared" si="43"/>
        <v>51</v>
      </c>
      <c r="L357" s="166">
        <f>IF(E357&lt;2,(VLOOKUP(A357,'r'!$A$4:'r'!$B$5080,2,FALSE)),"")</f>
        <v>43465</v>
      </c>
      <c r="M357" s="167" t="str">
        <f>VLOOKUP(A357,'r'!$A$4:'r'!$G$5080,7,FALSE)</f>
        <v>next year</v>
      </c>
      <c r="N357" s="162">
        <f ca="1">SUMIF(w!$V$3:$V$113,$M357,w!W$3:W$113)</f>
        <v>0</v>
      </c>
      <c r="O357" s="162">
        <f ca="1">SUMIF(w!$V$3:$V$113,$M357,w!X$3:X$113)</f>
        <v>506</v>
      </c>
      <c r="P357" s="162">
        <f ca="1">SUMIF(w!$V$3:$V$113,$M357,w!Y$3:Y$113)</f>
        <v>506</v>
      </c>
      <c r="Q357" s="162">
        <f>SUMIF(w!$V$3:$V$113,$M357,w!Z$3:Z$113)</f>
        <v>0</v>
      </c>
      <c r="R357" s="177" t="str">
        <f>IF(E357=1,VLOOKUP(A357,rg!$A$4:'rg'!$E$960,2,FALSE),"")</f>
        <v/>
      </c>
      <c r="S357" s="162" t="str">
        <f>IF($R357&lt;&gt;"",( VLOOKUP($R357,g!$A$2:'g'!$E$989,2,FALSE))," ")</f>
        <v xml:space="preserve"> </v>
      </c>
      <c r="T357" s="162" t="str">
        <f>IF($R357&lt;&gt;"",( VLOOKUP($R357,g!$A$2:'g'!$E$989,3,FALSE))," ")</f>
        <v xml:space="preserve"> </v>
      </c>
      <c r="U357" s="168" t="str">
        <f>IF($R357&lt;&gt;"",( VLOOKUP($R357,g!$A$2:'g'!$E$989,4,FALSE))," ")</f>
        <v xml:space="preserve"> </v>
      </c>
      <c r="V357" s="162" t="str">
        <f>IF($R357&lt;&gt;"",( VLOOKUP($R357,g!$A$2:'g'!$E$989,5,FALSE))," ")</f>
        <v xml:space="preserve"> </v>
      </c>
      <c r="W357" s="10">
        <f t="shared" si="44"/>
        <v>0</v>
      </c>
      <c r="X357" s="10">
        <f t="shared" si="45"/>
        <v>0</v>
      </c>
      <c r="Y357" s="10">
        <f t="shared" si="46"/>
        <v>0</v>
      </c>
      <c r="Z357" s="167" t="str">
        <f t="shared" si="41"/>
        <v>ML VWH2399</v>
      </c>
      <c r="AA357" s="167">
        <f>VLOOKUP(A357,'r'!$A$4:'r'!$S$5080,18,FALSE)</f>
        <v>0</v>
      </c>
    </row>
    <row r="358" spans="1:27" x14ac:dyDescent="0.2">
      <c r="A358" s="186" t="s">
        <v>44</v>
      </c>
      <c r="B358" s="169" t="s">
        <v>44</v>
      </c>
      <c r="C358" s="169" t="s">
        <v>71</v>
      </c>
      <c r="D358" s="169">
        <v>2400</v>
      </c>
      <c r="E358" s="176"/>
      <c r="F358" s="161">
        <v>1</v>
      </c>
      <c r="G358" s="162">
        <f t="shared" si="42"/>
        <v>0</v>
      </c>
      <c r="H358" s="162">
        <f>SUMIF('r'!$A$4:'r'!$A$529,$A358,'r'!$C$4:'r'!$C$529)</f>
        <v>0</v>
      </c>
      <c r="I358" s="162">
        <f>SUMIF('r'!$A$4:'r'!$A$529,A358,'r'!$D$4:'r'!$D$529)</f>
        <v>51</v>
      </c>
      <c r="J358" s="162">
        <f t="shared" si="43"/>
        <v>51</v>
      </c>
      <c r="L358" s="166">
        <f>IF(E358&lt;2,(VLOOKUP(A358,'r'!$A$4:'r'!$B$5080,2,FALSE)),"")</f>
        <v>43465</v>
      </c>
      <c r="M358" s="167" t="str">
        <f>VLOOKUP(A358,'r'!$A$4:'r'!$G$5080,7,FALSE)</f>
        <v>next year</v>
      </c>
      <c r="N358" s="162">
        <f ca="1">SUMIF(w!$V$3:$V$113,$M358,w!W$3:W$113)</f>
        <v>0</v>
      </c>
      <c r="O358" s="162">
        <f ca="1">SUMIF(w!$V$3:$V$113,$M358,w!X$3:X$113)</f>
        <v>506</v>
      </c>
      <c r="P358" s="162">
        <f ca="1">SUMIF(w!$V$3:$V$113,$M358,w!Y$3:Y$113)</f>
        <v>506</v>
      </c>
      <c r="Q358" s="162">
        <f>SUMIF(w!$V$3:$V$113,$M358,w!Z$3:Z$113)</f>
        <v>0</v>
      </c>
      <c r="R358" s="177" t="str">
        <f>IF(E358=1,VLOOKUP(A358,rg!$A$4:'rg'!$E$960,2,FALSE),"")</f>
        <v/>
      </c>
      <c r="S358" s="162" t="str">
        <f>IF($R358&lt;&gt;"",( VLOOKUP($R358,g!$A$2:'g'!$E$989,2,FALSE))," ")</f>
        <v xml:space="preserve"> </v>
      </c>
      <c r="T358" s="162" t="str">
        <f>IF($R358&lt;&gt;"",( VLOOKUP($R358,g!$A$2:'g'!$E$989,3,FALSE))," ")</f>
        <v xml:space="preserve"> </v>
      </c>
      <c r="U358" s="168" t="str">
        <f>IF($R358&lt;&gt;"",( VLOOKUP($R358,g!$A$2:'g'!$E$989,4,FALSE))," ")</f>
        <v xml:space="preserve"> </v>
      </c>
      <c r="V358" s="162" t="str">
        <f>IF($R358&lt;&gt;"",( VLOOKUP($R358,g!$A$2:'g'!$E$989,5,FALSE))," ")</f>
        <v xml:space="preserve"> </v>
      </c>
      <c r="W358" s="10">
        <f t="shared" si="44"/>
        <v>0</v>
      </c>
      <c r="X358" s="10">
        <f t="shared" si="45"/>
        <v>0</v>
      </c>
      <c r="Y358" s="10">
        <f t="shared" si="46"/>
        <v>0</v>
      </c>
      <c r="Z358" s="167" t="str">
        <f t="shared" si="41"/>
        <v>ML VWH2400</v>
      </c>
      <c r="AA358" s="167">
        <f>VLOOKUP(A358,'r'!$A$4:'r'!$S$5080,18,FALSE)</f>
        <v>0</v>
      </c>
    </row>
    <row r="359" spans="1:27" x14ac:dyDescent="0.2">
      <c r="A359" s="186" t="s">
        <v>44</v>
      </c>
      <c r="B359" s="169" t="s">
        <v>44</v>
      </c>
      <c r="C359" s="169" t="s">
        <v>71</v>
      </c>
      <c r="D359" s="169">
        <v>2401</v>
      </c>
      <c r="E359" s="176"/>
      <c r="F359" s="161">
        <v>1</v>
      </c>
      <c r="G359" s="162">
        <f t="shared" si="42"/>
        <v>0</v>
      </c>
      <c r="H359" s="162">
        <f>SUMIF('r'!$A$4:'r'!$A$529,$A359,'r'!$C$4:'r'!$C$529)</f>
        <v>0</v>
      </c>
      <c r="I359" s="162">
        <f>SUMIF('r'!$A$4:'r'!$A$529,A359,'r'!$D$4:'r'!$D$529)</f>
        <v>51</v>
      </c>
      <c r="J359" s="162">
        <f t="shared" si="43"/>
        <v>51</v>
      </c>
      <c r="L359" s="166">
        <f>IF(E359&lt;2,(VLOOKUP(A359,'r'!$A$4:'r'!$B$5080,2,FALSE)),"")</f>
        <v>43465</v>
      </c>
      <c r="M359" s="167" t="str">
        <f>VLOOKUP(A359,'r'!$A$4:'r'!$G$5080,7,FALSE)</f>
        <v>next year</v>
      </c>
      <c r="N359" s="162">
        <f ca="1">SUMIF(w!$V$3:$V$113,$M359,w!W$3:W$113)</f>
        <v>0</v>
      </c>
      <c r="O359" s="162">
        <f ca="1">SUMIF(w!$V$3:$V$113,$M359,w!X$3:X$113)</f>
        <v>506</v>
      </c>
      <c r="P359" s="162">
        <f ca="1">SUMIF(w!$V$3:$V$113,$M359,w!Y$3:Y$113)</f>
        <v>506</v>
      </c>
      <c r="Q359" s="162">
        <f>SUMIF(w!$V$3:$V$113,$M359,w!Z$3:Z$113)</f>
        <v>0</v>
      </c>
      <c r="R359" s="177" t="str">
        <f>IF(E359=1,VLOOKUP(A359,rg!$A$4:'rg'!$E$960,2,FALSE),"")</f>
        <v/>
      </c>
      <c r="S359" s="162" t="str">
        <f>IF($R359&lt;&gt;"",( VLOOKUP($R359,g!$A$2:'g'!$E$989,2,FALSE))," ")</f>
        <v xml:space="preserve"> </v>
      </c>
      <c r="T359" s="162" t="str">
        <f>IF($R359&lt;&gt;"",( VLOOKUP($R359,g!$A$2:'g'!$E$989,3,FALSE))," ")</f>
        <v xml:space="preserve"> </v>
      </c>
      <c r="U359" s="168" t="str">
        <f>IF($R359&lt;&gt;"",( VLOOKUP($R359,g!$A$2:'g'!$E$989,4,FALSE))," ")</f>
        <v xml:space="preserve"> </v>
      </c>
      <c r="V359" s="162" t="str">
        <f>IF($R359&lt;&gt;"",( VLOOKUP($R359,g!$A$2:'g'!$E$989,5,FALSE))," ")</f>
        <v xml:space="preserve"> </v>
      </c>
      <c r="W359" s="10">
        <f t="shared" si="44"/>
        <v>0</v>
      </c>
      <c r="X359" s="10">
        <f t="shared" si="45"/>
        <v>0</v>
      </c>
      <c r="Y359" s="10">
        <f t="shared" si="46"/>
        <v>0</v>
      </c>
      <c r="Z359" s="167" t="str">
        <f t="shared" si="41"/>
        <v>ML VWH2401</v>
      </c>
      <c r="AA359" s="167">
        <f>VLOOKUP(A359,'r'!$A$4:'r'!$S$5080,18,FALSE)</f>
        <v>0</v>
      </c>
    </row>
    <row r="360" spans="1:27" x14ac:dyDescent="0.2">
      <c r="A360" s="186" t="s">
        <v>44</v>
      </c>
      <c r="B360" s="169" t="s">
        <v>44</v>
      </c>
      <c r="C360" s="169" t="s">
        <v>71</v>
      </c>
      <c r="D360" s="169">
        <v>2402</v>
      </c>
      <c r="E360" s="176"/>
      <c r="F360" s="161">
        <v>1</v>
      </c>
      <c r="G360" s="162">
        <f t="shared" si="42"/>
        <v>0</v>
      </c>
      <c r="H360" s="162">
        <f>SUMIF('r'!$A$4:'r'!$A$529,$A360,'r'!$C$4:'r'!$C$529)</f>
        <v>0</v>
      </c>
      <c r="I360" s="162">
        <f>SUMIF('r'!$A$4:'r'!$A$529,A360,'r'!$D$4:'r'!$D$529)</f>
        <v>51</v>
      </c>
      <c r="J360" s="162">
        <f t="shared" si="43"/>
        <v>51</v>
      </c>
      <c r="L360" s="166">
        <f>IF(E360&lt;2,(VLOOKUP(A360,'r'!$A$4:'r'!$B$5080,2,FALSE)),"")</f>
        <v>43465</v>
      </c>
      <c r="M360" s="167" t="str">
        <f>VLOOKUP(A360,'r'!$A$4:'r'!$G$5080,7,FALSE)</f>
        <v>next year</v>
      </c>
      <c r="N360" s="162">
        <f ca="1">SUMIF(w!$V$3:$V$113,$M360,w!W$3:W$113)</f>
        <v>0</v>
      </c>
      <c r="O360" s="162">
        <f ca="1">SUMIF(w!$V$3:$V$113,$M360,w!X$3:X$113)</f>
        <v>506</v>
      </c>
      <c r="P360" s="162">
        <f ca="1">SUMIF(w!$V$3:$V$113,$M360,w!Y$3:Y$113)</f>
        <v>506</v>
      </c>
      <c r="Q360" s="162">
        <f>SUMIF(w!$V$3:$V$113,$M360,w!Z$3:Z$113)</f>
        <v>0</v>
      </c>
      <c r="R360" s="177" t="str">
        <f>IF(E360=1,VLOOKUP(A360,rg!$A$4:'rg'!$E$960,2,FALSE),"")</f>
        <v/>
      </c>
      <c r="S360" s="162" t="str">
        <f>IF($R360&lt;&gt;"",( VLOOKUP($R360,g!$A$2:'g'!$E$989,2,FALSE))," ")</f>
        <v xml:space="preserve"> </v>
      </c>
      <c r="T360" s="162" t="str">
        <f>IF($R360&lt;&gt;"",( VLOOKUP($R360,g!$A$2:'g'!$E$989,3,FALSE))," ")</f>
        <v xml:space="preserve"> </v>
      </c>
      <c r="U360" s="168" t="str">
        <f>IF($R360&lt;&gt;"",( VLOOKUP($R360,g!$A$2:'g'!$E$989,4,FALSE))," ")</f>
        <v xml:space="preserve"> </v>
      </c>
      <c r="V360" s="162" t="str">
        <f>IF($R360&lt;&gt;"",( VLOOKUP($R360,g!$A$2:'g'!$E$989,5,FALSE))," ")</f>
        <v xml:space="preserve"> </v>
      </c>
      <c r="W360" s="10">
        <f t="shared" si="44"/>
        <v>0</v>
      </c>
      <c r="X360" s="10">
        <f t="shared" si="45"/>
        <v>0</v>
      </c>
      <c r="Y360" s="10">
        <f t="shared" si="46"/>
        <v>0</v>
      </c>
      <c r="Z360" s="167" t="str">
        <f t="shared" si="41"/>
        <v>ML VWH2402</v>
      </c>
      <c r="AA360" s="167">
        <f>VLOOKUP(A360,'r'!$A$4:'r'!$S$5080,18,FALSE)</f>
        <v>0</v>
      </c>
    </row>
    <row r="361" spans="1:27" x14ac:dyDescent="0.2">
      <c r="A361" s="186" t="s">
        <v>44</v>
      </c>
      <c r="B361" s="169" t="s">
        <v>44</v>
      </c>
      <c r="C361" s="169" t="s">
        <v>71</v>
      </c>
      <c r="D361" s="169">
        <v>2403</v>
      </c>
      <c r="E361" s="176"/>
      <c r="F361" s="161">
        <v>1</v>
      </c>
      <c r="G361" s="162">
        <f t="shared" si="42"/>
        <v>0</v>
      </c>
      <c r="H361" s="162">
        <f>SUMIF('r'!$A$4:'r'!$A$529,$A361,'r'!$C$4:'r'!$C$529)</f>
        <v>0</v>
      </c>
      <c r="I361" s="162">
        <f>SUMIF('r'!$A$4:'r'!$A$529,A361,'r'!$D$4:'r'!$D$529)</f>
        <v>51</v>
      </c>
      <c r="J361" s="162">
        <f t="shared" si="43"/>
        <v>51</v>
      </c>
      <c r="L361" s="166">
        <f>IF(E361&lt;2,(VLOOKUP(A361,'r'!$A$4:'r'!$B$5080,2,FALSE)),"")</f>
        <v>43465</v>
      </c>
      <c r="M361" s="167" t="str">
        <f>VLOOKUP(A361,'r'!$A$4:'r'!$G$5080,7,FALSE)</f>
        <v>next year</v>
      </c>
      <c r="N361" s="162">
        <f ca="1">SUMIF(w!$V$3:$V$113,$M361,w!W$3:W$113)</f>
        <v>0</v>
      </c>
      <c r="O361" s="162">
        <f ca="1">SUMIF(w!$V$3:$V$113,$M361,w!X$3:X$113)</f>
        <v>506</v>
      </c>
      <c r="P361" s="162">
        <f ca="1">SUMIF(w!$V$3:$V$113,$M361,w!Y$3:Y$113)</f>
        <v>506</v>
      </c>
      <c r="Q361" s="162">
        <f>SUMIF(w!$V$3:$V$113,$M361,w!Z$3:Z$113)</f>
        <v>0</v>
      </c>
      <c r="R361" s="177" t="str">
        <f>IF(E361=1,VLOOKUP(A361,rg!$A$4:'rg'!$E$960,2,FALSE),"")</f>
        <v/>
      </c>
      <c r="S361" s="162" t="str">
        <f>IF($R361&lt;&gt;"",( VLOOKUP($R361,g!$A$2:'g'!$E$989,2,FALSE))," ")</f>
        <v xml:space="preserve"> </v>
      </c>
      <c r="T361" s="162" t="str">
        <f>IF($R361&lt;&gt;"",( VLOOKUP($R361,g!$A$2:'g'!$E$989,3,FALSE))," ")</f>
        <v xml:space="preserve"> </v>
      </c>
      <c r="U361" s="168" t="str">
        <f>IF($R361&lt;&gt;"",( VLOOKUP($R361,g!$A$2:'g'!$E$989,4,FALSE))," ")</f>
        <v xml:space="preserve"> </v>
      </c>
      <c r="V361" s="162" t="str">
        <f>IF($R361&lt;&gt;"",( VLOOKUP($R361,g!$A$2:'g'!$E$989,5,FALSE))," ")</f>
        <v xml:space="preserve"> </v>
      </c>
      <c r="W361" s="10">
        <f t="shared" si="44"/>
        <v>0</v>
      </c>
      <c r="X361" s="10">
        <f t="shared" si="45"/>
        <v>0</v>
      </c>
      <c r="Y361" s="10">
        <f t="shared" si="46"/>
        <v>0</v>
      </c>
      <c r="Z361" s="167" t="str">
        <f t="shared" si="41"/>
        <v>ML VWH2403</v>
      </c>
      <c r="AA361" s="167">
        <f>VLOOKUP(A361,'r'!$A$4:'r'!$S$5080,18,FALSE)</f>
        <v>0</v>
      </c>
    </row>
    <row r="362" spans="1:27" x14ac:dyDescent="0.2">
      <c r="A362" s="186" t="s">
        <v>44</v>
      </c>
      <c r="B362" s="169" t="s">
        <v>44</v>
      </c>
      <c r="C362" s="169" t="s">
        <v>71</v>
      </c>
      <c r="D362" s="169">
        <v>2404</v>
      </c>
      <c r="E362" s="176"/>
      <c r="F362" s="161">
        <v>1</v>
      </c>
      <c r="G362" s="162">
        <f t="shared" si="42"/>
        <v>0</v>
      </c>
      <c r="H362" s="162">
        <f>SUMIF('r'!$A$4:'r'!$A$529,$A362,'r'!$C$4:'r'!$C$529)</f>
        <v>0</v>
      </c>
      <c r="I362" s="162">
        <f>SUMIF('r'!$A$4:'r'!$A$529,A362,'r'!$D$4:'r'!$D$529)</f>
        <v>51</v>
      </c>
      <c r="J362" s="162">
        <f t="shared" si="43"/>
        <v>51</v>
      </c>
      <c r="L362" s="166">
        <f>IF(E362&lt;2,(VLOOKUP(A362,'r'!$A$4:'r'!$B$5080,2,FALSE)),"")</f>
        <v>43465</v>
      </c>
      <c r="M362" s="167" t="str">
        <f>VLOOKUP(A362,'r'!$A$4:'r'!$G$5080,7,FALSE)</f>
        <v>next year</v>
      </c>
      <c r="N362" s="162">
        <f ca="1">SUMIF(w!$V$3:$V$113,$M362,w!W$3:W$113)</f>
        <v>0</v>
      </c>
      <c r="O362" s="162">
        <f ca="1">SUMIF(w!$V$3:$V$113,$M362,w!X$3:X$113)</f>
        <v>506</v>
      </c>
      <c r="P362" s="162">
        <f ca="1">SUMIF(w!$V$3:$V$113,$M362,w!Y$3:Y$113)</f>
        <v>506</v>
      </c>
      <c r="Q362" s="162">
        <f>SUMIF(w!$V$3:$V$113,$M362,w!Z$3:Z$113)</f>
        <v>0</v>
      </c>
      <c r="R362" s="177" t="str">
        <f>IF(E362=1,VLOOKUP(A362,rg!$A$4:'rg'!$E$960,2,FALSE),"")</f>
        <v/>
      </c>
      <c r="S362" s="162" t="str">
        <f>IF($R362&lt;&gt;"",( VLOOKUP($R362,g!$A$2:'g'!$E$989,2,FALSE))," ")</f>
        <v xml:space="preserve"> </v>
      </c>
      <c r="T362" s="162" t="str">
        <f>IF($R362&lt;&gt;"",( VLOOKUP($R362,g!$A$2:'g'!$E$989,3,FALSE))," ")</f>
        <v xml:space="preserve"> </v>
      </c>
      <c r="U362" s="168" t="str">
        <f>IF($R362&lt;&gt;"",( VLOOKUP($R362,g!$A$2:'g'!$E$989,4,FALSE))," ")</f>
        <v xml:space="preserve"> </v>
      </c>
      <c r="V362" s="162" t="str">
        <f>IF($R362&lt;&gt;"",( VLOOKUP($R362,g!$A$2:'g'!$E$989,5,FALSE))," ")</f>
        <v xml:space="preserve"> </v>
      </c>
      <c r="W362" s="10">
        <f t="shared" si="44"/>
        <v>0</v>
      </c>
      <c r="X362" s="10">
        <f t="shared" si="45"/>
        <v>0</v>
      </c>
      <c r="Y362" s="10">
        <f t="shared" si="46"/>
        <v>0</v>
      </c>
      <c r="Z362" s="167" t="str">
        <f t="shared" si="41"/>
        <v>ML VWH2404</v>
      </c>
      <c r="AA362" s="167">
        <f>VLOOKUP(A362,'r'!$A$4:'r'!$S$5080,18,FALSE)</f>
        <v>0</v>
      </c>
    </row>
    <row r="363" spans="1:27" x14ac:dyDescent="0.2">
      <c r="A363" s="186" t="s">
        <v>44</v>
      </c>
      <c r="B363" s="169" t="s">
        <v>44</v>
      </c>
      <c r="C363" s="169" t="s">
        <v>71</v>
      </c>
      <c r="D363" s="169">
        <v>2405</v>
      </c>
      <c r="E363" s="176"/>
      <c r="F363" s="161">
        <v>1</v>
      </c>
      <c r="G363" s="162">
        <f t="shared" si="42"/>
        <v>0</v>
      </c>
      <c r="H363" s="162">
        <f>SUMIF('r'!$A$4:'r'!$A$529,$A363,'r'!$C$4:'r'!$C$529)</f>
        <v>0</v>
      </c>
      <c r="I363" s="162">
        <f>SUMIF('r'!$A$4:'r'!$A$529,A363,'r'!$D$4:'r'!$D$529)</f>
        <v>51</v>
      </c>
      <c r="J363" s="162">
        <f t="shared" si="43"/>
        <v>51</v>
      </c>
      <c r="L363" s="166">
        <f>IF(E363&lt;2,(VLOOKUP(A363,'r'!$A$4:'r'!$B$5080,2,FALSE)),"")</f>
        <v>43465</v>
      </c>
      <c r="M363" s="167" t="str">
        <f>VLOOKUP(A363,'r'!$A$4:'r'!$G$5080,7,FALSE)</f>
        <v>next year</v>
      </c>
      <c r="N363" s="162">
        <f ca="1">SUMIF(w!$V$3:$V$113,$M363,w!W$3:W$113)</f>
        <v>0</v>
      </c>
      <c r="O363" s="162">
        <f ca="1">SUMIF(w!$V$3:$V$113,$M363,w!X$3:X$113)</f>
        <v>506</v>
      </c>
      <c r="P363" s="162">
        <f ca="1">SUMIF(w!$V$3:$V$113,$M363,w!Y$3:Y$113)</f>
        <v>506</v>
      </c>
      <c r="Q363" s="162">
        <f>SUMIF(w!$V$3:$V$113,$M363,w!Z$3:Z$113)</f>
        <v>0</v>
      </c>
      <c r="R363" s="177" t="str">
        <f>IF(E363=1,VLOOKUP(A363,rg!$A$4:'rg'!$E$960,2,FALSE),"")</f>
        <v/>
      </c>
      <c r="S363" s="162" t="str">
        <f>IF($R363&lt;&gt;"",( VLOOKUP($R363,g!$A$2:'g'!$E$989,2,FALSE))," ")</f>
        <v xml:space="preserve"> </v>
      </c>
      <c r="T363" s="162" t="str">
        <f>IF($R363&lt;&gt;"",( VLOOKUP($R363,g!$A$2:'g'!$E$989,3,FALSE))," ")</f>
        <v xml:space="preserve"> </v>
      </c>
      <c r="U363" s="168" t="str">
        <f>IF($R363&lt;&gt;"",( VLOOKUP($R363,g!$A$2:'g'!$E$989,4,FALSE))," ")</f>
        <v xml:space="preserve"> </v>
      </c>
      <c r="V363" s="162" t="str">
        <f>IF($R363&lt;&gt;"",( VLOOKUP($R363,g!$A$2:'g'!$E$989,5,FALSE))," ")</f>
        <v xml:space="preserve"> </v>
      </c>
      <c r="W363" s="10">
        <f t="shared" si="44"/>
        <v>0</v>
      </c>
      <c r="X363" s="10">
        <f t="shared" si="45"/>
        <v>0</v>
      </c>
      <c r="Y363" s="10">
        <f t="shared" si="46"/>
        <v>0</v>
      </c>
      <c r="Z363" s="167" t="str">
        <f t="shared" si="41"/>
        <v>ML VWH2405</v>
      </c>
      <c r="AA363" s="167">
        <f>VLOOKUP(A363,'r'!$A$4:'r'!$S$5080,18,FALSE)</f>
        <v>0</v>
      </c>
    </row>
    <row r="364" spans="1:27" x14ac:dyDescent="0.2">
      <c r="A364" s="186" t="s">
        <v>44</v>
      </c>
      <c r="B364" s="169" t="s">
        <v>44</v>
      </c>
      <c r="C364" s="169" t="s">
        <v>71</v>
      </c>
      <c r="D364" s="169">
        <v>2406</v>
      </c>
      <c r="E364" s="176"/>
      <c r="F364" s="161">
        <v>1</v>
      </c>
      <c r="G364" s="162">
        <f t="shared" si="42"/>
        <v>0</v>
      </c>
      <c r="H364" s="162">
        <f>SUMIF('r'!$A$4:'r'!$A$529,$A364,'r'!$C$4:'r'!$C$529)</f>
        <v>0</v>
      </c>
      <c r="I364" s="162">
        <f>SUMIF('r'!$A$4:'r'!$A$529,A364,'r'!$D$4:'r'!$D$529)</f>
        <v>51</v>
      </c>
      <c r="J364" s="162">
        <f t="shared" si="43"/>
        <v>51</v>
      </c>
      <c r="L364" s="166">
        <f>IF(E364&lt;2,(VLOOKUP(A364,'r'!$A$4:'r'!$B$5080,2,FALSE)),"")</f>
        <v>43465</v>
      </c>
      <c r="M364" s="167" t="str">
        <f>VLOOKUP(A364,'r'!$A$4:'r'!$G$5080,7,FALSE)</f>
        <v>next year</v>
      </c>
      <c r="N364" s="162">
        <f ca="1">SUMIF(w!$V$3:$V$113,$M364,w!W$3:W$113)</f>
        <v>0</v>
      </c>
      <c r="O364" s="162">
        <f ca="1">SUMIF(w!$V$3:$V$113,$M364,w!X$3:X$113)</f>
        <v>506</v>
      </c>
      <c r="P364" s="162">
        <f ca="1">SUMIF(w!$V$3:$V$113,$M364,w!Y$3:Y$113)</f>
        <v>506</v>
      </c>
      <c r="Q364" s="162">
        <f>SUMIF(w!$V$3:$V$113,$M364,w!Z$3:Z$113)</f>
        <v>0</v>
      </c>
      <c r="R364" s="177" t="str">
        <f>IF(E364=1,VLOOKUP(A364,rg!$A$4:'rg'!$E$960,2,FALSE),"")</f>
        <v/>
      </c>
      <c r="S364" s="162" t="str">
        <f>IF($R364&lt;&gt;"",( VLOOKUP($R364,g!$A$2:'g'!$E$989,2,FALSE))," ")</f>
        <v xml:space="preserve"> </v>
      </c>
      <c r="T364" s="162" t="str">
        <f>IF($R364&lt;&gt;"",( VLOOKUP($R364,g!$A$2:'g'!$E$989,3,FALSE))," ")</f>
        <v xml:space="preserve"> </v>
      </c>
      <c r="U364" s="168" t="str">
        <f>IF($R364&lt;&gt;"",( VLOOKUP($R364,g!$A$2:'g'!$E$989,4,FALSE))," ")</f>
        <v xml:space="preserve"> </v>
      </c>
      <c r="V364" s="162" t="str">
        <f>IF($R364&lt;&gt;"",( VLOOKUP($R364,g!$A$2:'g'!$E$989,5,FALSE))," ")</f>
        <v xml:space="preserve"> </v>
      </c>
      <c r="W364" s="10">
        <f t="shared" si="44"/>
        <v>0</v>
      </c>
      <c r="X364" s="10">
        <f t="shared" si="45"/>
        <v>0</v>
      </c>
      <c r="Y364" s="10">
        <f t="shared" si="46"/>
        <v>0</v>
      </c>
      <c r="Z364" s="167" t="str">
        <f t="shared" si="41"/>
        <v>ML VWH2406</v>
      </c>
      <c r="AA364" s="167">
        <f>VLOOKUP(A364,'r'!$A$4:'r'!$S$5080,18,FALSE)</f>
        <v>0</v>
      </c>
    </row>
    <row r="365" spans="1:27" x14ac:dyDescent="0.2">
      <c r="A365" s="186" t="s">
        <v>44</v>
      </c>
      <c r="B365" s="169" t="s">
        <v>44</v>
      </c>
      <c r="C365" s="169" t="s">
        <v>71</v>
      </c>
      <c r="D365" s="169">
        <v>2407</v>
      </c>
      <c r="E365" s="176"/>
      <c r="F365" s="161">
        <v>1</v>
      </c>
      <c r="G365" s="162">
        <f t="shared" si="42"/>
        <v>0</v>
      </c>
      <c r="H365" s="162">
        <f>SUMIF('r'!$A$4:'r'!$A$529,$A365,'r'!$C$4:'r'!$C$529)</f>
        <v>0</v>
      </c>
      <c r="I365" s="162">
        <f>SUMIF('r'!$A$4:'r'!$A$529,A365,'r'!$D$4:'r'!$D$529)</f>
        <v>51</v>
      </c>
      <c r="J365" s="162">
        <f t="shared" si="43"/>
        <v>51</v>
      </c>
      <c r="L365" s="166">
        <f>IF(E365&lt;2,(VLOOKUP(A365,'r'!$A$4:'r'!$B$5080,2,FALSE)),"")</f>
        <v>43465</v>
      </c>
      <c r="M365" s="167" t="str">
        <f>VLOOKUP(A365,'r'!$A$4:'r'!$G$5080,7,FALSE)</f>
        <v>next year</v>
      </c>
      <c r="N365" s="162">
        <f ca="1">SUMIF(w!$V$3:$V$113,$M365,w!W$3:W$113)</f>
        <v>0</v>
      </c>
      <c r="O365" s="162">
        <f ca="1">SUMIF(w!$V$3:$V$113,$M365,w!X$3:X$113)</f>
        <v>506</v>
      </c>
      <c r="P365" s="162">
        <f ca="1">SUMIF(w!$V$3:$V$113,$M365,w!Y$3:Y$113)</f>
        <v>506</v>
      </c>
      <c r="Q365" s="162">
        <f>SUMIF(w!$V$3:$V$113,$M365,w!Z$3:Z$113)</f>
        <v>0</v>
      </c>
      <c r="R365" s="177" t="str">
        <f>IF(E365=1,VLOOKUP(A365,rg!$A$4:'rg'!$E$960,2,FALSE),"")</f>
        <v/>
      </c>
      <c r="S365" s="162" t="str">
        <f>IF($R365&lt;&gt;"",( VLOOKUP($R365,g!$A$2:'g'!$E$989,2,FALSE))," ")</f>
        <v xml:space="preserve"> </v>
      </c>
      <c r="T365" s="162" t="str">
        <f>IF($R365&lt;&gt;"",( VLOOKUP($R365,g!$A$2:'g'!$E$989,3,FALSE))," ")</f>
        <v xml:space="preserve"> </v>
      </c>
      <c r="U365" s="168" t="str">
        <f>IF($R365&lt;&gt;"",( VLOOKUP($R365,g!$A$2:'g'!$E$989,4,FALSE))," ")</f>
        <v xml:space="preserve"> </v>
      </c>
      <c r="V365" s="162" t="str">
        <f>IF($R365&lt;&gt;"",( VLOOKUP($R365,g!$A$2:'g'!$E$989,5,FALSE))," ")</f>
        <v xml:space="preserve"> </v>
      </c>
      <c r="W365" s="10">
        <f t="shared" si="44"/>
        <v>0</v>
      </c>
      <c r="X365" s="10">
        <f t="shared" si="45"/>
        <v>0</v>
      </c>
      <c r="Y365" s="10">
        <f t="shared" si="46"/>
        <v>0</v>
      </c>
      <c r="Z365" s="167" t="str">
        <f t="shared" si="41"/>
        <v>ML VWH2407</v>
      </c>
      <c r="AA365" s="167">
        <f>VLOOKUP(A365,'r'!$A$4:'r'!$S$5080,18,FALSE)</f>
        <v>0</v>
      </c>
    </row>
    <row r="366" spans="1:27" x14ac:dyDescent="0.2">
      <c r="A366" s="186" t="s">
        <v>44</v>
      </c>
      <c r="B366" s="169" t="s">
        <v>44</v>
      </c>
      <c r="C366" s="169" t="s">
        <v>71</v>
      </c>
      <c r="D366" s="169">
        <v>2408</v>
      </c>
      <c r="E366" s="176"/>
      <c r="F366" s="161">
        <v>1</v>
      </c>
      <c r="G366" s="162">
        <f t="shared" si="42"/>
        <v>0</v>
      </c>
      <c r="H366" s="162">
        <f>SUMIF('r'!$A$4:'r'!$A$529,$A366,'r'!$C$4:'r'!$C$529)</f>
        <v>0</v>
      </c>
      <c r="I366" s="162">
        <f>SUMIF('r'!$A$4:'r'!$A$529,A366,'r'!$D$4:'r'!$D$529)</f>
        <v>51</v>
      </c>
      <c r="J366" s="162">
        <f t="shared" si="43"/>
        <v>51</v>
      </c>
      <c r="L366" s="166">
        <f>IF(E366&lt;2,(VLOOKUP(A366,'r'!$A$4:'r'!$B$5080,2,FALSE)),"")</f>
        <v>43465</v>
      </c>
      <c r="M366" s="167" t="str">
        <f>VLOOKUP(A366,'r'!$A$4:'r'!$G$5080,7,FALSE)</f>
        <v>next year</v>
      </c>
      <c r="N366" s="162">
        <f ca="1">SUMIF(w!$V$3:$V$113,$M366,w!W$3:W$113)</f>
        <v>0</v>
      </c>
      <c r="O366" s="162">
        <f ca="1">SUMIF(w!$V$3:$V$113,$M366,w!X$3:X$113)</f>
        <v>506</v>
      </c>
      <c r="P366" s="162">
        <f ca="1">SUMIF(w!$V$3:$V$113,$M366,w!Y$3:Y$113)</f>
        <v>506</v>
      </c>
      <c r="Q366" s="162">
        <f>SUMIF(w!$V$3:$V$113,$M366,w!Z$3:Z$113)</f>
        <v>0</v>
      </c>
      <c r="R366" s="177" t="str">
        <f>IF(E366=1,VLOOKUP(A366,rg!$A$4:'rg'!$E$960,2,FALSE),"")</f>
        <v/>
      </c>
      <c r="S366" s="162" t="str">
        <f>IF($R366&lt;&gt;"",( VLOOKUP($R366,g!$A$2:'g'!$E$989,2,FALSE))," ")</f>
        <v xml:space="preserve"> </v>
      </c>
      <c r="T366" s="162" t="str">
        <f>IF($R366&lt;&gt;"",( VLOOKUP($R366,g!$A$2:'g'!$E$989,3,FALSE))," ")</f>
        <v xml:space="preserve"> </v>
      </c>
      <c r="U366" s="168" t="str">
        <f>IF($R366&lt;&gt;"",( VLOOKUP($R366,g!$A$2:'g'!$E$989,4,FALSE))," ")</f>
        <v xml:space="preserve"> </v>
      </c>
      <c r="V366" s="162" t="str">
        <f>IF($R366&lt;&gt;"",( VLOOKUP($R366,g!$A$2:'g'!$E$989,5,FALSE))," ")</f>
        <v xml:space="preserve"> </v>
      </c>
      <c r="W366" s="10">
        <f t="shared" si="44"/>
        <v>0</v>
      </c>
      <c r="X366" s="10">
        <f t="shared" si="45"/>
        <v>0</v>
      </c>
      <c r="Y366" s="10">
        <f t="shared" si="46"/>
        <v>0</v>
      </c>
      <c r="Z366" s="167" t="str">
        <f t="shared" si="41"/>
        <v>ML VWH2408</v>
      </c>
      <c r="AA366" s="167">
        <f>VLOOKUP(A366,'r'!$A$4:'r'!$S$5080,18,FALSE)</f>
        <v>0</v>
      </c>
    </row>
    <row r="367" spans="1:27" x14ac:dyDescent="0.2">
      <c r="A367" s="186" t="s">
        <v>44</v>
      </c>
      <c r="B367" s="169" t="s">
        <v>44</v>
      </c>
      <c r="C367" s="169" t="s">
        <v>71</v>
      </c>
      <c r="D367" s="169">
        <v>2409</v>
      </c>
      <c r="E367" s="176"/>
      <c r="F367" s="161">
        <v>1</v>
      </c>
      <c r="G367" s="162">
        <f t="shared" si="42"/>
        <v>0</v>
      </c>
      <c r="H367" s="162">
        <f>SUMIF('r'!$A$4:'r'!$A$529,$A367,'r'!$C$4:'r'!$C$529)</f>
        <v>0</v>
      </c>
      <c r="I367" s="162">
        <f>SUMIF('r'!$A$4:'r'!$A$529,A367,'r'!$D$4:'r'!$D$529)</f>
        <v>51</v>
      </c>
      <c r="J367" s="162">
        <f t="shared" si="43"/>
        <v>51</v>
      </c>
      <c r="L367" s="166">
        <f>IF(E367&lt;2,(VLOOKUP(A367,'r'!$A$4:'r'!$B$5080,2,FALSE)),"")</f>
        <v>43465</v>
      </c>
      <c r="M367" s="167" t="str">
        <f>VLOOKUP(A367,'r'!$A$4:'r'!$G$5080,7,FALSE)</f>
        <v>next year</v>
      </c>
      <c r="N367" s="162">
        <f ca="1">SUMIF(w!$V$3:$V$113,$M367,w!W$3:W$113)</f>
        <v>0</v>
      </c>
      <c r="O367" s="162">
        <f ca="1">SUMIF(w!$V$3:$V$113,$M367,w!X$3:X$113)</f>
        <v>506</v>
      </c>
      <c r="P367" s="162">
        <f ca="1">SUMIF(w!$V$3:$V$113,$M367,w!Y$3:Y$113)</f>
        <v>506</v>
      </c>
      <c r="Q367" s="162">
        <f>SUMIF(w!$V$3:$V$113,$M367,w!Z$3:Z$113)</f>
        <v>0</v>
      </c>
      <c r="R367" s="177" t="str">
        <f>IF(E367=1,VLOOKUP(A367,rg!$A$4:'rg'!$E$960,2,FALSE),"")</f>
        <v/>
      </c>
      <c r="S367" s="162" t="str">
        <f>IF($R367&lt;&gt;"",( VLOOKUP($R367,g!$A$2:'g'!$E$989,2,FALSE))," ")</f>
        <v xml:space="preserve"> </v>
      </c>
      <c r="T367" s="162" t="str">
        <f>IF($R367&lt;&gt;"",( VLOOKUP($R367,g!$A$2:'g'!$E$989,3,FALSE))," ")</f>
        <v xml:space="preserve"> </v>
      </c>
      <c r="U367" s="168" t="str">
        <f>IF($R367&lt;&gt;"",( VLOOKUP($R367,g!$A$2:'g'!$E$989,4,FALSE))," ")</f>
        <v xml:space="preserve"> </v>
      </c>
      <c r="V367" s="162" t="str">
        <f>IF($R367&lt;&gt;"",( VLOOKUP($R367,g!$A$2:'g'!$E$989,5,FALSE))," ")</f>
        <v xml:space="preserve"> </v>
      </c>
      <c r="W367" s="10">
        <f t="shared" si="44"/>
        <v>0</v>
      </c>
      <c r="X367" s="10">
        <f t="shared" si="45"/>
        <v>0</v>
      </c>
      <c r="Y367" s="10">
        <f t="shared" si="46"/>
        <v>0</v>
      </c>
      <c r="Z367" s="167" t="str">
        <f t="shared" si="41"/>
        <v>ML VWH2409</v>
      </c>
      <c r="AA367" s="167">
        <f>VLOOKUP(A367,'r'!$A$4:'r'!$S$5080,18,FALSE)</f>
        <v>0</v>
      </c>
    </row>
    <row r="368" spans="1:27" x14ac:dyDescent="0.2">
      <c r="A368" s="186" t="s">
        <v>44</v>
      </c>
      <c r="B368" s="169" t="s">
        <v>44</v>
      </c>
      <c r="C368" s="169" t="s">
        <v>71</v>
      </c>
      <c r="D368" s="169">
        <v>2410</v>
      </c>
      <c r="E368" s="176"/>
      <c r="F368" s="161">
        <v>1</v>
      </c>
      <c r="G368" s="162">
        <f t="shared" si="42"/>
        <v>0</v>
      </c>
      <c r="H368" s="162">
        <f>SUMIF('r'!$A$4:'r'!$A$529,$A368,'r'!$C$4:'r'!$C$529)</f>
        <v>0</v>
      </c>
      <c r="I368" s="162">
        <f>SUMIF('r'!$A$4:'r'!$A$529,A368,'r'!$D$4:'r'!$D$529)</f>
        <v>51</v>
      </c>
      <c r="J368" s="162">
        <f t="shared" si="43"/>
        <v>51</v>
      </c>
      <c r="L368" s="166">
        <f>IF(E368&lt;2,(VLOOKUP(A368,'r'!$A$4:'r'!$B$5080,2,FALSE)),"")</f>
        <v>43465</v>
      </c>
      <c r="M368" s="167" t="str">
        <f>VLOOKUP(A368,'r'!$A$4:'r'!$G$5080,7,FALSE)</f>
        <v>next year</v>
      </c>
      <c r="N368" s="162">
        <f ca="1">SUMIF(w!$V$3:$V$113,$M368,w!W$3:W$113)</f>
        <v>0</v>
      </c>
      <c r="O368" s="162">
        <f ca="1">SUMIF(w!$V$3:$V$113,$M368,w!X$3:X$113)</f>
        <v>506</v>
      </c>
      <c r="P368" s="162">
        <f ca="1">SUMIF(w!$V$3:$V$113,$M368,w!Y$3:Y$113)</f>
        <v>506</v>
      </c>
      <c r="Q368" s="162">
        <f>SUMIF(w!$V$3:$V$113,$M368,w!Z$3:Z$113)</f>
        <v>0</v>
      </c>
      <c r="R368" s="177" t="str">
        <f>IF(E368=1,VLOOKUP(A368,rg!$A$4:'rg'!$E$960,2,FALSE),"")</f>
        <v/>
      </c>
      <c r="S368" s="162" t="str">
        <f>IF($R368&lt;&gt;"",( VLOOKUP($R368,g!$A$2:'g'!$E$989,2,FALSE))," ")</f>
        <v xml:space="preserve"> </v>
      </c>
      <c r="T368" s="162" t="str">
        <f>IF($R368&lt;&gt;"",( VLOOKUP($R368,g!$A$2:'g'!$E$989,3,FALSE))," ")</f>
        <v xml:space="preserve"> </v>
      </c>
      <c r="U368" s="168" t="str">
        <f>IF($R368&lt;&gt;"",( VLOOKUP($R368,g!$A$2:'g'!$E$989,4,FALSE))," ")</f>
        <v xml:space="preserve"> </v>
      </c>
      <c r="V368" s="162" t="str">
        <f>IF($R368&lt;&gt;"",( VLOOKUP($R368,g!$A$2:'g'!$E$989,5,FALSE))," ")</f>
        <v xml:space="preserve"> </v>
      </c>
      <c r="W368" s="10">
        <f t="shared" si="44"/>
        <v>0</v>
      </c>
      <c r="X368" s="10">
        <f t="shared" si="45"/>
        <v>0</v>
      </c>
      <c r="Y368" s="10">
        <f t="shared" si="46"/>
        <v>0</v>
      </c>
      <c r="Z368" s="167" t="str">
        <f t="shared" ref="Z368:Z431" si="47">B368&amp;" "&amp;C368&amp;D368</f>
        <v>ML VWH2410</v>
      </c>
      <c r="AA368" s="167">
        <f>VLOOKUP(A368,'r'!$A$4:'r'!$S$5080,18,FALSE)</f>
        <v>0</v>
      </c>
    </row>
    <row r="369" spans="1:27" x14ac:dyDescent="0.2">
      <c r="A369" s="186" t="s">
        <v>44</v>
      </c>
      <c r="B369" s="169" t="s">
        <v>44</v>
      </c>
      <c r="C369" s="169" t="s">
        <v>71</v>
      </c>
      <c r="D369" s="169">
        <v>2411</v>
      </c>
      <c r="E369" s="176"/>
      <c r="F369" s="161">
        <v>1</v>
      </c>
      <c r="G369" s="162">
        <f t="shared" si="42"/>
        <v>0</v>
      </c>
      <c r="H369" s="162">
        <f>SUMIF('r'!$A$4:'r'!$A$529,$A369,'r'!$C$4:'r'!$C$529)</f>
        <v>0</v>
      </c>
      <c r="I369" s="162">
        <f>SUMIF('r'!$A$4:'r'!$A$529,A369,'r'!$D$4:'r'!$D$529)</f>
        <v>51</v>
      </c>
      <c r="J369" s="162">
        <f t="shared" si="43"/>
        <v>51</v>
      </c>
      <c r="L369" s="166">
        <f>IF(E369&lt;2,(VLOOKUP(A369,'r'!$A$4:'r'!$B$5080,2,FALSE)),"")</f>
        <v>43465</v>
      </c>
      <c r="M369" s="167" t="str">
        <f>VLOOKUP(A369,'r'!$A$4:'r'!$G$5080,7,FALSE)</f>
        <v>next year</v>
      </c>
      <c r="N369" s="162">
        <f ca="1">SUMIF(w!$V$3:$V$113,$M369,w!W$3:W$113)</f>
        <v>0</v>
      </c>
      <c r="O369" s="162">
        <f ca="1">SUMIF(w!$V$3:$V$113,$M369,w!X$3:X$113)</f>
        <v>506</v>
      </c>
      <c r="P369" s="162">
        <f ca="1">SUMIF(w!$V$3:$V$113,$M369,w!Y$3:Y$113)</f>
        <v>506</v>
      </c>
      <c r="Q369" s="162">
        <f>SUMIF(w!$V$3:$V$113,$M369,w!Z$3:Z$113)</f>
        <v>0</v>
      </c>
      <c r="R369" s="177" t="str">
        <f>IF(E369=1,VLOOKUP(A369,rg!$A$4:'rg'!$E$960,2,FALSE),"")</f>
        <v/>
      </c>
      <c r="S369" s="162" t="str">
        <f>IF($R369&lt;&gt;"",( VLOOKUP($R369,g!$A$2:'g'!$E$989,2,FALSE))," ")</f>
        <v xml:space="preserve"> </v>
      </c>
      <c r="T369" s="162" t="str">
        <f>IF($R369&lt;&gt;"",( VLOOKUP($R369,g!$A$2:'g'!$E$989,3,FALSE))," ")</f>
        <v xml:space="preserve"> </v>
      </c>
      <c r="U369" s="168" t="str">
        <f>IF($R369&lt;&gt;"",( VLOOKUP($R369,g!$A$2:'g'!$E$989,4,FALSE))," ")</f>
        <v xml:space="preserve"> </v>
      </c>
      <c r="V369" s="162" t="str">
        <f>IF($R369&lt;&gt;"",( VLOOKUP($R369,g!$A$2:'g'!$E$989,5,FALSE))," ")</f>
        <v xml:space="preserve"> </v>
      </c>
      <c r="W369" s="10">
        <f t="shared" si="44"/>
        <v>0</v>
      </c>
      <c r="X369" s="10">
        <f t="shared" si="45"/>
        <v>0</v>
      </c>
      <c r="Y369" s="10">
        <f t="shared" si="46"/>
        <v>0</v>
      </c>
      <c r="Z369" s="167" t="str">
        <f t="shared" si="47"/>
        <v>ML VWH2411</v>
      </c>
      <c r="AA369" s="167">
        <f>VLOOKUP(A369,'r'!$A$4:'r'!$S$5080,18,FALSE)</f>
        <v>0</v>
      </c>
    </row>
    <row r="370" spans="1:27" x14ac:dyDescent="0.2">
      <c r="A370" s="186" t="s">
        <v>44</v>
      </c>
      <c r="B370" s="169" t="s">
        <v>44</v>
      </c>
      <c r="C370" s="169" t="s">
        <v>71</v>
      </c>
      <c r="D370" s="169">
        <v>2412</v>
      </c>
      <c r="E370" s="176"/>
      <c r="F370" s="161">
        <v>1</v>
      </c>
      <c r="G370" s="162">
        <f t="shared" si="42"/>
        <v>0</v>
      </c>
      <c r="H370" s="162">
        <f>SUMIF('r'!$A$4:'r'!$A$529,$A370,'r'!$C$4:'r'!$C$529)</f>
        <v>0</v>
      </c>
      <c r="I370" s="162">
        <f>SUMIF('r'!$A$4:'r'!$A$529,A370,'r'!$D$4:'r'!$D$529)</f>
        <v>51</v>
      </c>
      <c r="J370" s="162">
        <f t="shared" si="43"/>
        <v>51</v>
      </c>
      <c r="L370" s="166">
        <f>IF(E370&lt;2,(VLOOKUP(A370,'r'!$A$4:'r'!$B$5080,2,FALSE)),"")</f>
        <v>43465</v>
      </c>
      <c r="M370" s="167" t="str">
        <f>VLOOKUP(A370,'r'!$A$4:'r'!$G$5080,7,FALSE)</f>
        <v>next year</v>
      </c>
      <c r="N370" s="162">
        <f ca="1">SUMIF(w!$V$3:$V$113,$M370,w!W$3:W$113)</f>
        <v>0</v>
      </c>
      <c r="O370" s="162">
        <f ca="1">SUMIF(w!$V$3:$V$113,$M370,w!X$3:X$113)</f>
        <v>506</v>
      </c>
      <c r="P370" s="162">
        <f ca="1">SUMIF(w!$V$3:$V$113,$M370,w!Y$3:Y$113)</f>
        <v>506</v>
      </c>
      <c r="Q370" s="162">
        <f>SUMIF(w!$V$3:$V$113,$M370,w!Z$3:Z$113)</f>
        <v>0</v>
      </c>
      <c r="R370" s="177" t="str">
        <f>IF(E370=1,VLOOKUP(A370,rg!$A$4:'rg'!$E$960,2,FALSE),"")</f>
        <v/>
      </c>
      <c r="S370" s="162" t="str">
        <f>IF($R370&lt;&gt;"",( VLOOKUP($R370,g!$A$2:'g'!$E$989,2,FALSE))," ")</f>
        <v xml:space="preserve"> </v>
      </c>
      <c r="T370" s="162" t="str">
        <f>IF($R370&lt;&gt;"",( VLOOKUP($R370,g!$A$2:'g'!$E$989,3,FALSE))," ")</f>
        <v xml:space="preserve"> </v>
      </c>
      <c r="U370" s="168" t="str">
        <f>IF($R370&lt;&gt;"",( VLOOKUP($R370,g!$A$2:'g'!$E$989,4,FALSE))," ")</f>
        <v xml:space="preserve"> </v>
      </c>
      <c r="V370" s="162" t="str">
        <f>IF($R370&lt;&gt;"",( VLOOKUP($R370,g!$A$2:'g'!$E$989,5,FALSE))," ")</f>
        <v xml:space="preserve"> </v>
      </c>
      <c r="W370" s="10">
        <f t="shared" si="44"/>
        <v>0</v>
      </c>
      <c r="X370" s="10">
        <f t="shared" si="45"/>
        <v>0</v>
      </c>
      <c r="Y370" s="10">
        <f t="shared" si="46"/>
        <v>0</v>
      </c>
      <c r="Z370" s="167" t="str">
        <f t="shared" si="47"/>
        <v>ML VWH2412</v>
      </c>
      <c r="AA370" s="167">
        <f>VLOOKUP(A370,'r'!$A$4:'r'!$S$5080,18,FALSE)</f>
        <v>0</v>
      </c>
    </row>
    <row r="371" spans="1:27" x14ac:dyDescent="0.2">
      <c r="A371" s="186" t="s">
        <v>44</v>
      </c>
      <c r="B371" s="169" t="s">
        <v>44</v>
      </c>
      <c r="C371" s="169" t="s">
        <v>71</v>
      </c>
      <c r="D371" s="169">
        <v>2413</v>
      </c>
      <c r="E371" s="176"/>
      <c r="F371" s="161">
        <v>1</v>
      </c>
      <c r="G371" s="162">
        <f t="shared" si="42"/>
        <v>0</v>
      </c>
      <c r="H371" s="162">
        <f>SUMIF('r'!$A$4:'r'!$A$529,$A371,'r'!$C$4:'r'!$C$529)</f>
        <v>0</v>
      </c>
      <c r="I371" s="162">
        <f>SUMIF('r'!$A$4:'r'!$A$529,A371,'r'!$D$4:'r'!$D$529)</f>
        <v>51</v>
      </c>
      <c r="J371" s="162">
        <f t="shared" si="43"/>
        <v>51</v>
      </c>
      <c r="L371" s="166">
        <f>IF(E371&lt;2,(VLOOKUP(A371,'r'!$A$4:'r'!$B$5080,2,FALSE)),"")</f>
        <v>43465</v>
      </c>
      <c r="M371" s="167" t="str">
        <f>VLOOKUP(A371,'r'!$A$4:'r'!$G$5080,7,FALSE)</f>
        <v>next year</v>
      </c>
      <c r="N371" s="162">
        <f ca="1">SUMIF(w!$V$3:$V$113,$M371,w!W$3:W$113)</f>
        <v>0</v>
      </c>
      <c r="O371" s="162">
        <f ca="1">SUMIF(w!$V$3:$V$113,$M371,w!X$3:X$113)</f>
        <v>506</v>
      </c>
      <c r="P371" s="162">
        <f ca="1">SUMIF(w!$V$3:$V$113,$M371,w!Y$3:Y$113)</f>
        <v>506</v>
      </c>
      <c r="Q371" s="162">
        <f>SUMIF(w!$V$3:$V$113,$M371,w!Z$3:Z$113)</f>
        <v>0</v>
      </c>
      <c r="R371" s="177" t="str">
        <f>IF(E371=1,VLOOKUP(A371,rg!$A$4:'rg'!$E$960,2,FALSE),"")</f>
        <v/>
      </c>
      <c r="S371" s="162" t="str">
        <f>IF($R371&lt;&gt;"",( VLOOKUP($R371,g!$A$2:'g'!$E$989,2,FALSE))," ")</f>
        <v xml:space="preserve"> </v>
      </c>
      <c r="T371" s="162" t="str">
        <f>IF($R371&lt;&gt;"",( VLOOKUP($R371,g!$A$2:'g'!$E$989,3,FALSE))," ")</f>
        <v xml:space="preserve"> </v>
      </c>
      <c r="U371" s="168" t="str">
        <f>IF($R371&lt;&gt;"",( VLOOKUP($R371,g!$A$2:'g'!$E$989,4,FALSE))," ")</f>
        <v xml:space="preserve"> </v>
      </c>
      <c r="V371" s="162" t="str">
        <f>IF($R371&lt;&gt;"",( VLOOKUP($R371,g!$A$2:'g'!$E$989,5,FALSE))," ")</f>
        <v xml:space="preserve"> </v>
      </c>
      <c r="W371" s="10">
        <f t="shared" si="44"/>
        <v>0</v>
      </c>
      <c r="X371" s="10">
        <f t="shared" si="45"/>
        <v>0</v>
      </c>
      <c r="Y371" s="10">
        <f t="shared" si="46"/>
        <v>0</v>
      </c>
      <c r="Z371" s="167" t="str">
        <f t="shared" si="47"/>
        <v>ML VWH2413</v>
      </c>
      <c r="AA371" s="167">
        <f>VLOOKUP(A371,'r'!$A$4:'r'!$S$5080,18,FALSE)</f>
        <v>0</v>
      </c>
    </row>
    <row r="372" spans="1:27" x14ac:dyDescent="0.2">
      <c r="A372" s="186" t="s">
        <v>44</v>
      </c>
      <c r="B372" s="169" t="s">
        <v>44</v>
      </c>
      <c r="C372" s="169" t="s">
        <v>71</v>
      </c>
      <c r="D372" s="169">
        <v>2414</v>
      </c>
      <c r="E372" s="176"/>
      <c r="F372" s="161">
        <v>1</v>
      </c>
      <c r="G372" s="162">
        <f t="shared" si="42"/>
        <v>0</v>
      </c>
      <c r="H372" s="162">
        <f>SUMIF('r'!$A$4:'r'!$A$529,$A372,'r'!$C$4:'r'!$C$529)</f>
        <v>0</v>
      </c>
      <c r="I372" s="162">
        <f>SUMIF('r'!$A$4:'r'!$A$529,A372,'r'!$D$4:'r'!$D$529)</f>
        <v>51</v>
      </c>
      <c r="J372" s="162">
        <f t="shared" si="43"/>
        <v>51</v>
      </c>
      <c r="L372" s="166">
        <f>IF(E372&lt;2,(VLOOKUP(A372,'r'!$A$4:'r'!$B$5080,2,FALSE)),"")</f>
        <v>43465</v>
      </c>
      <c r="M372" s="167" t="str">
        <f>VLOOKUP(A372,'r'!$A$4:'r'!$G$5080,7,FALSE)</f>
        <v>next year</v>
      </c>
      <c r="N372" s="162">
        <f ca="1">SUMIF(w!$V$3:$V$113,$M372,w!W$3:W$113)</f>
        <v>0</v>
      </c>
      <c r="O372" s="162">
        <f ca="1">SUMIF(w!$V$3:$V$113,$M372,w!X$3:X$113)</f>
        <v>506</v>
      </c>
      <c r="P372" s="162">
        <f ca="1">SUMIF(w!$V$3:$V$113,$M372,w!Y$3:Y$113)</f>
        <v>506</v>
      </c>
      <c r="Q372" s="162">
        <f>SUMIF(w!$V$3:$V$113,$M372,w!Z$3:Z$113)</f>
        <v>0</v>
      </c>
      <c r="R372" s="177" t="str">
        <f>IF(E372=1,VLOOKUP(A372,rg!$A$4:'rg'!$E$960,2,FALSE),"")</f>
        <v/>
      </c>
      <c r="S372" s="162" t="str">
        <f>IF($R372&lt;&gt;"",( VLOOKUP($R372,g!$A$2:'g'!$E$989,2,FALSE))," ")</f>
        <v xml:space="preserve"> </v>
      </c>
      <c r="T372" s="162" t="str">
        <f>IF($R372&lt;&gt;"",( VLOOKUP($R372,g!$A$2:'g'!$E$989,3,FALSE))," ")</f>
        <v xml:space="preserve"> </v>
      </c>
      <c r="U372" s="168" t="str">
        <f>IF($R372&lt;&gt;"",( VLOOKUP($R372,g!$A$2:'g'!$E$989,4,FALSE))," ")</f>
        <v xml:space="preserve"> </v>
      </c>
      <c r="V372" s="162" t="str">
        <f>IF($R372&lt;&gt;"",( VLOOKUP($R372,g!$A$2:'g'!$E$989,5,FALSE))," ")</f>
        <v xml:space="preserve"> </v>
      </c>
      <c r="W372" s="10">
        <f t="shared" si="44"/>
        <v>0</v>
      </c>
      <c r="X372" s="10">
        <f t="shared" si="45"/>
        <v>0</v>
      </c>
      <c r="Y372" s="10">
        <f t="shared" si="46"/>
        <v>0</v>
      </c>
      <c r="Z372" s="167" t="str">
        <f t="shared" si="47"/>
        <v>ML VWH2414</v>
      </c>
      <c r="AA372" s="167">
        <f>VLOOKUP(A372,'r'!$A$4:'r'!$S$5080,18,FALSE)</f>
        <v>0</v>
      </c>
    </row>
    <row r="373" spans="1:27" x14ac:dyDescent="0.2">
      <c r="A373" s="186" t="s">
        <v>44</v>
      </c>
      <c r="B373" s="169" t="s">
        <v>44</v>
      </c>
      <c r="C373" s="169" t="s">
        <v>71</v>
      </c>
      <c r="D373" s="169">
        <v>2415</v>
      </c>
      <c r="E373" s="176"/>
      <c r="F373" s="161">
        <v>1</v>
      </c>
      <c r="G373" s="162">
        <f t="shared" si="42"/>
        <v>0</v>
      </c>
      <c r="H373" s="162">
        <f>SUMIF('r'!$A$4:'r'!$A$529,$A373,'r'!$C$4:'r'!$C$529)</f>
        <v>0</v>
      </c>
      <c r="I373" s="162">
        <f>SUMIF('r'!$A$4:'r'!$A$529,A373,'r'!$D$4:'r'!$D$529)</f>
        <v>51</v>
      </c>
      <c r="J373" s="162">
        <f t="shared" si="43"/>
        <v>51</v>
      </c>
      <c r="L373" s="166">
        <f>IF(E373&lt;2,(VLOOKUP(A373,'r'!$A$4:'r'!$B$5080,2,FALSE)),"")</f>
        <v>43465</v>
      </c>
      <c r="M373" s="167" t="str">
        <f>VLOOKUP(A373,'r'!$A$4:'r'!$G$5080,7,FALSE)</f>
        <v>next year</v>
      </c>
      <c r="N373" s="162">
        <f ca="1">SUMIF(w!$V$3:$V$113,$M373,w!W$3:W$113)</f>
        <v>0</v>
      </c>
      <c r="O373" s="162">
        <f ca="1">SUMIF(w!$V$3:$V$113,$M373,w!X$3:X$113)</f>
        <v>506</v>
      </c>
      <c r="P373" s="162">
        <f ca="1">SUMIF(w!$V$3:$V$113,$M373,w!Y$3:Y$113)</f>
        <v>506</v>
      </c>
      <c r="Q373" s="162">
        <f>SUMIF(w!$V$3:$V$113,$M373,w!Z$3:Z$113)</f>
        <v>0</v>
      </c>
      <c r="R373" s="177" t="str">
        <f>IF(E373=1,VLOOKUP(A373,rg!$A$4:'rg'!$E$960,2,FALSE),"")</f>
        <v/>
      </c>
      <c r="S373" s="162" t="str">
        <f>IF($R373&lt;&gt;"",( VLOOKUP($R373,g!$A$2:'g'!$E$989,2,FALSE))," ")</f>
        <v xml:space="preserve"> </v>
      </c>
      <c r="T373" s="162" t="str">
        <f>IF($R373&lt;&gt;"",( VLOOKUP($R373,g!$A$2:'g'!$E$989,3,FALSE))," ")</f>
        <v xml:space="preserve"> </v>
      </c>
      <c r="U373" s="168" t="str">
        <f>IF($R373&lt;&gt;"",( VLOOKUP($R373,g!$A$2:'g'!$E$989,4,FALSE))," ")</f>
        <v xml:space="preserve"> </v>
      </c>
      <c r="V373" s="162" t="str">
        <f>IF($R373&lt;&gt;"",( VLOOKUP($R373,g!$A$2:'g'!$E$989,5,FALSE))," ")</f>
        <v xml:space="preserve"> </v>
      </c>
      <c r="W373" s="10">
        <f t="shared" si="44"/>
        <v>0</v>
      </c>
      <c r="X373" s="10">
        <f t="shared" si="45"/>
        <v>0</v>
      </c>
      <c r="Y373" s="10">
        <f t="shared" si="46"/>
        <v>0</v>
      </c>
      <c r="Z373" s="167" t="str">
        <f t="shared" si="47"/>
        <v>ML VWH2415</v>
      </c>
      <c r="AA373" s="167">
        <f>VLOOKUP(A373,'r'!$A$4:'r'!$S$5080,18,FALSE)</f>
        <v>0</v>
      </c>
    </row>
    <row r="374" spans="1:27" x14ac:dyDescent="0.2">
      <c r="A374" s="186" t="s">
        <v>44</v>
      </c>
      <c r="B374" s="169" t="s">
        <v>44</v>
      </c>
      <c r="C374" s="169" t="s">
        <v>71</v>
      </c>
      <c r="D374" s="169">
        <v>2416</v>
      </c>
      <c r="E374" s="176"/>
      <c r="F374" s="161">
        <v>1</v>
      </c>
      <c r="G374" s="162">
        <f t="shared" si="42"/>
        <v>0</v>
      </c>
      <c r="H374" s="162">
        <f>SUMIF('r'!$A$4:'r'!$A$529,$A374,'r'!$C$4:'r'!$C$529)</f>
        <v>0</v>
      </c>
      <c r="I374" s="162">
        <f>SUMIF('r'!$A$4:'r'!$A$529,A374,'r'!$D$4:'r'!$D$529)</f>
        <v>51</v>
      </c>
      <c r="J374" s="162">
        <f t="shared" si="43"/>
        <v>51</v>
      </c>
      <c r="L374" s="166">
        <f>IF(E374&lt;2,(VLOOKUP(A374,'r'!$A$4:'r'!$B$5080,2,FALSE)),"")</f>
        <v>43465</v>
      </c>
      <c r="M374" s="167" t="str">
        <f>VLOOKUP(A374,'r'!$A$4:'r'!$G$5080,7,FALSE)</f>
        <v>next year</v>
      </c>
      <c r="N374" s="162">
        <f ca="1">SUMIF(w!$V$3:$V$113,$M374,w!W$3:W$113)</f>
        <v>0</v>
      </c>
      <c r="O374" s="162">
        <f ca="1">SUMIF(w!$V$3:$V$113,$M374,w!X$3:X$113)</f>
        <v>506</v>
      </c>
      <c r="P374" s="162">
        <f ca="1">SUMIF(w!$V$3:$V$113,$M374,w!Y$3:Y$113)</f>
        <v>506</v>
      </c>
      <c r="Q374" s="162">
        <f>SUMIF(w!$V$3:$V$113,$M374,w!Z$3:Z$113)</f>
        <v>0</v>
      </c>
      <c r="R374" s="177" t="str">
        <f>IF(E374=1,VLOOKUP(A374,rg!$A$4:'rg'!$E$960,2,FALSE),"")</f>
        <v/>
      </c>
      <c r="S374" s="162" t="str">
        <f>IF($R374&lt;&gt;"",( VLOOKUP($R374,g!$A$2:'g'!$E$989,2,FALSE))," ")</f>
        <v xml:space="preserve"> </v>
      </c>
      <c r="T374" s="162" t="str">
        <f>IF($R374&lt;&gt;"",( VLOOKUP($R374,g!$A$2:'g'!$E$989,3,FALSE))," ")</f>
        <v xml:space="preserve"> </v>
      </c>
      <c r="U374" s="168" t="str">
        <f>IF($R374&lt;&gt;"",( VLOOKUP($R374,g!$A$2:'g'!$E$989,4,FALSE))," ")</f>
        <v xml:space="preserve"> </v>
      </c>
      <c r="V374" s="162" t="str">
        <f>IF($R374&lt;&gt;"",( VLOOKUP($R374,g!$A$2:'g'!$E$989,5,FALSE))," ")</f>
        <v xml:space="preserve"> </v>
      </c>
      <c r="W374" s="10">
        <f t="shared" si="44"/>
        <v>0</v>
      </c>
      <c r="X374" s="10">
        <f t="shared" si="45"/>
        <v>0</v>
      </c>
      <c r="Y374" s="10">
        <f t="shared" si="46"/>
        <v>0</v>
      </c>
      <c r="Z374" s="167" t="str">
        <f t="shared" si="47"/>
        <v>ML VWH2416</v>
      </c>
      <c r="AA374" s="167">
        <f>VLOOKUP(A374,'r'!$A$4:'r'!$S$5080,18,FALSE)</f>
        <v>0</v>
      </c>
    </row>
    <row r="375" spans="1:27" x14ac:dyDescent="0.2">
      <c r="A375" s="186" t="s">
        <v>44</v>
      </c>
      <c r="B375" s="169" t="s">
        <v>44</v>
      </c>
      <c r="C375" s="169" t="s">
        <v>71</v>
      </c>
      <c r="D375" s="169">
        <v>2417</v>
      </c>
      <c r="E375" s="176"/>
      <c r="F375" s="161">
        <v>1</v>
      </c>
      <c r="G375" s="162">
        <f t="shared" si="42"/>
        <v>0</v>
      </c>
      <c r="H375" s="162">
        <f>SUMIF('r'!$A$4:'r'!$A$529,$A375,'r'!$C$4:'r'!$C$529)</f>
        <v>0</v>
      </c>
      <c r="I375" s="162">
        <f>SUMIF('r'!$A$4:'r'!$A$529,A375,'r'!$D$4:'r'!$D$529)</f>
        <v>51</v>
      </c>
      <c r="J375" s="162">
        <f t="shared" si="43"/>
        <v>51</v>
      </c>
      <c r="L375" s="166">
        <f>IF(E375&lt;2,(VLOOKUP(A375,'r'!$A$4:'r'!$B$5080,2,FALSE)),"")</f>
        <v>43465</v>
      </c>
      <c r="M375" s="167" t="str">
        <f>VLOOKUP(A375,'r'!$A$4:'r'!$G$5080,7,FALSE)</f>
        <v>next year</v>
      </c>
      <c r="N375" s="162">
        <f ca="1">SUMIF(w!$V$3:$V$113,$M375,w!W$3:W$113)</f>
        <v>0</v>
      </c>
      <c r="O375" s="162">
        <f ca="1">SUMIF(w!$V$3:$V$113,$M375,w!X$3:X$113)</f>
        <v>506</v>
      </c>
      <c r="P375" s="162">
        <f ca="1">SUMIF(w!$V$3:$V$113,$M375,w!Y$3:Y$113)</f>
        <v>506</v>
      </c>
      <c r="Q375" s="162">
        <f>SUMIF(w!$V$3:$V$113,$M375,w!Z$3:Z$113)</f>
        <v>0</v>
      </c>
      <c r="R375" s="177" t="str">
        <f>IF(E375=1,VLOOKUP(A375,rg!$A$4:'rg'!$E$960,2,FALSE),"")</f>
        <v/>
      </c>
      <c r="S375" s="162" t="str">
        <f>IF($R375&lt;&gt;"",( VLOOKUP($R375,g!$A$2:'g'!$E$989,2,FALSE))," ")</f>
        <v xml:space="preserve"> </v>
      </c>
      <c r="T375" s="162" t="str">
        <f>IF($R375&lt;&gt;"",( VLOOKUP($R375,g!$A$2:'g'!$E$989,3,FALSE))," ")</f>
        <v xml:space="preserve"> </v>
      </c>
      <c r="U375" s="168" t="str">
        <f>IF($R375&lt;&gt;"",( VLOOKUP($R375,g!$A$2:'g'!$E$989,4,FALSE))," ")</f>
        <v xml:space="preserve"> </v>
      </c>
      <c r="V375" s="162" t="str">
        <f>IF($R375&lt;&gt;"",( VLOOKUP($R375,g!$A$2:'g'!$E$989,5,FALSE))," ")</f>
        <v xml:space="preserve"> </v>
      </c>
      <c r="W375" s="10">
        <f t="shared" si="44"/>
        <v>0</v>
      </c>
      <c r="X375" s="10">
        <f t="shared" si="45"/>
        <v>0</v>
      </c>
      <c r="Y375" s="10">
        <f t="shared" si="46"/>
        <v>0</v>
      </c>
      <c r="Z375" s="167" t="str">
        <f t="shared" si="47"/>
        <v>ML VWH2417</v>
      </c>
      <c r="AA375" s="167">
        <f>VLOOKUP(A375,'r'!$A$4:'r'!$S$5080,18,FALSE)</f>
        <v>0</v>
      </c>
    </row>
    <row r="376" spans="1:27" x14ac:dyDescent="0.2">
      <c r="A376" s="186" t="s">
        <v>44</v>
      </c>
      <c r="B376" s="169" t="s">
        <v>44</v>
      </c>
      <c r="C376" s="169" t="s">
        <v>71</v>
      </c>
      <c r="D376" s="169">
        <v>2418</v>
      </c>
      <c r="E376" s="176"/>
      <c r="F376" s="161">
        <v>1</v>
      </c>
      <c r="G376" s="162">
        <f t="shared" si="42"/>
        <v>0</v>
      </c>
      <c r="H376" s="162">
        <f>SUMIF('r'!$A$4:'r'!$A$529,$A376,'r'!$C$4:'r'!$C$529)</f>
        <v>0</v>
      </c>
      <c r="I376" s="162">
        <f>SUMIF('r'!$A$4:'r'!$A$529,A376,'r'!$D$4:'r'!$D$529)</f>
        <v>51</v>
      </c>
      <c r="J376" s="162">
        <f t="shared" si="43"/>
        <v>51</v>
      </c>
      <c r="K376" s="188" t="s">
        <v>772</v>
      </c>
      <c r="L376" s="166">
        <f>IF(E376&lt;2,(VLOOKUP(A376,'r'!$A$4:'r'!$B$5080,2,FALSE)),"")</f>
        <v>43465</v>
      </c>
      <c r="M376" s="167" t="str">
        <f>VLOOKUP(A376,'r'!$A$4:'r'!$G$5080,7,FALSE)</f>
        <v>next year</v>
      </c>
      <c r="N376" s="162">
        <f ca="1">SUMIF(w!$V$3:$V$113,$M376,w!W$3:W$113)</f>
        <v>0</v>
      </c>
      <c r="O376" s="162">
        <f ca="1">SUMIF(w!$V$3:$V$113,$M376,w!X$3:X$113)</f>
        <v>506</v>
      </c>
      <c r="P376" s="162">
        <f ca="1">SUMIF(w!$V$3:$V$113,$M376,w!Y$3:Y$113)</f>
        <v>506</v>
      </c>
      <c r="Q376" s="162">
        <f>SUMIF(w!$V$3:$V$113,$M376,w!Z$3:Z$113)</f>
        <v>0</v>
      </c>
      <c r="R376" s="177" t="str">
        <f>IF(E376=1,VLOOKUP(A376,rg!$A$4:'rg'!$E$960,2,FALSE),"")</f>
        <v/>
      </c>
      <c r="S376" s="162" t="str">
        <f>IF($R376&lt;&gt;"",( VLOOKUP($R376,g!$A$2:'g'!$E$989,2,FALSE))," ")</f>
        <v xml:space="preserve"> </v>
      </c>
      <c r="T376" s="162" t="str">
        <f>IF($R376&lt;&gt;"",( VLOOKUP($R376,g!$A$2:'g'!$E$989,3,FALSE))," ")</f>
        <v xml:space="preserve"> </v>
      </c>
      <c r="U376" s="168" t="str">
        <f>IF($R376&lt;&gt;"",( VLOOKUP($R376,g!$A$2:'g'!$E$989,4,FALSE))," ")</f>
        <v xml:space="preserve"> </v>
      </c>
      <c r="V376" s="162" t="str">
        <f>IF($R376&lt;&gt;"",( VLOOKUP($R376,g!$A$2:'g'!$E$989,5,FALSE))," ")</f>
        <v xml:space="preserve"> </v>
      </c>
      <c r="W376" s="10">
        <f t="shared" si="44"/>
        <v>0</v>
      </c>
      <c r="X376" s="10">
        <f t="shared" si="45"/>
        <v>0</v>
      </c>
      <c r="Y376" s="10">
        <f t="shared" si="46"/>
        <v>0</v>
      </c>
      <c r="Z376" s="167" t="str">
        <f t="shared" si="47"/>
        <v>ML VWH2418</v>
      </c>
      <c r="AA376" s="167">
        <f>VLOOKUP(A376,'r'!$A$4:'r'!$S$5080,18,FALSE)</f>
        <v>0</v>
      </c>
    </row>
    <row r="377" spans="1:27" x14ac:dyDescent="0.2">
      <c r="A377" s="186" t="s">
        <v>44</v>
      </c>
      <c r="B377" s="169" t="s">
        <v>44</v>
      </c>
      <c r="C377" s="169" t="s">
        <v>71</v>
      </c>
      <c r="D377" s="169">
        <v>2419</v>
      </c>
      <c r="E377" s="176"/>
      <c r="F377" s="161">
        <v>1</v>
      </c>
      <c r="G377" s="162">
        <f t="shared" si="42"/>
        <v>0</v>
      </c>
      <c r="H377" s="162">
        <f>SUMIF('r'!$A$4:'r'!$A$529,$A377,'r'!$C$4:'r'!$C$529)</f>
        <v>0</v>
      </c>
      <c r="I377" s="162">
        <f>SUMIF('r'!$A$4:'r'!$A$529,A377,'r'!$D$4:'r'!$D$529)</f>
        <v>51</v>
      </c>
      <c r="J377" s="162">
        <f t="shared" si="43"/>
        <v>51</v>
      </c>
      <c r="L377" s="166">
        <f>IF(E377&lt;2,(VLOOKUP(A377,'r'!$A$4:'r'!$B$5080,2,FALSE)),"")</f>
        <v>43465</v>
      </c>
      <c r="M377" s="167" t="str">
        <f>VLOOKUP(A377,'r'!$A$4:'r'!$G$5080,7,FALSE)</f>
        <v>next year</v>
      </c>
      <c r="N377" s="162">
        <f ca="1">SUMIF(w!$V$3:$V$113,$M377,w!W$3:W$113)</f>
        <v>0</v>
      </c>
      <c r="O377" s="162">
        <f ca="1">SUMIF(w!$V$3:$V$113,$M377,w!X$3:X$113)</f>
        <v>506</v>
      </c>
      <c r="P377" s="162">
        <f ca="1">SUMIF(w!$V$3:$V$113,$M377,w!Y$3:Y$113)</f>
        <v>506</v>
      </c>
      <c r="Q377" s="162">
        <f>SUMIF(w!$V$3:$V$113,$M377,w!Z$3:Z$113)</f>
        <v>0</v>
      </c>
      <c r="R377" s="177" t="str">
        <f>IF(E377=1,VLOOKUP(A377,rg!$A$4:'rg'!$E$960,2,FALSE),"")</f>
        <v/>
      </c>
      <c r="S377" s="162" t="str">
        <f>IF($R377&lt;&gt;"",( VLOOKUP($R377,g!$A$2:'g'!$E$989,2,FALSE))," ")</f>
        <v xml:space="preserve"> </v>
      </c>
      <c r="T377" s="162" t="str">
        <f>IF($R377&lt;&gt;"",( VLOOKUP($R377,g!$A$2:'g'!$E$989,3,FALSE))," ")</f>
        <v xml:space="preserve"> </v>
      </c>
      <c r="U377" s="168" t="str">
        <f>IF($R377&lt;&gt;"",( VLOOKUP($R377,g!$A$2:'g'!$E$989,4,FALSE))," ")</f>
        <v xml:space="preserve"> </v>
      </c>
      <c r="V377" s="162" t="str">
        <f>IF($R377&lt;&gt;"",( VLOOKUP($R377,g!$A$2:'g'!$E$989,5,FALSE))," ")</f>
        <v xml:space="preserve"> </v>
      </c>
      <c r="W377" s="10">
        <f t="shared" si="44"/>
        <v>0</v>
      </c>
      <c r="X377" s="10">
        <f t="shared" si="45"/>
        <v>0</v>
      </c>
      <c r="Y377" s="10">
        <f t="shared" si="46"/>
        <v>0</v>
      </c>
      <c r="Z377" s="167" t="str">
        <f t="shared" si="47"/>
        <v>ML VWH2419</v>
      </c>
      <c r="AA377" s="167">
        <f>VLOOKUP(A377,'r'!$A$4:'r'!$S$5080,18,FALSE)</f>
        <v>0</v>
      </c>
    </row>
    <row r="378" spans="1:27" x14ac:dyDescent="0.2">
      <c r="A378" s="186" t="s">
        <v>44</v>
      </c>
      <c r="B378" s="169" t="s">
        <v>44</v>
      </c>
      <c r="C378" s="169" t="s">
        <v>71</v>
      </c>
      <c r="D378" s="169">
        <v>2420</v>
      </c>
      <c r="E378" s="176"/>
      <c r="F378" s="161">
        <v>1</v>
      </c>
      <c r="G378" s="162">
        <f t="shared" si="42"/>
        <v>0</v>
      </c>
      <c r="H378" s="162">
        <f>SUMIF('r'!$A$4:'r'!$A$529,$A378,'r'!$C$4:'r'!$C$529)</f>
        <v>0</v>
      </c>
      <c r="I378" s="162">
        <f>SUMIF('r'!$A$4:'r'!$A$529,A378,'r'!$D$4:'r'!$D$529)</f>
        <v>51</v>
      </c>
      <c r="J378" s="162">
        <f t="shared" si="43"/>
        <v>51</v>
      </c>
      <c r="L378" s="166">
        <f>IF(E378&lt;2,(VLOOKUP(A378,'r'!$A$4:'r'!$B$5080,2,FALSE)),"")</f>
        <v>43465</v>
      </c>
      <c r="M378" s="167" t="str">
        <f>VLOOKUP(A378,'r'!$A$4:'r'!$G$5080,7,FALSE)</f>
        <v>next year</v>
      </c>
      <c r="N378" s="162">
        <f ca="1">SUMIF(w!$V$3:$V$113,$M378,w!W$3:W$113)</f>
        <v>0</v>
      </c>
      <c r="O378" s="162">
        <f ca="1">SUMIF(w!$V$3:$V$113,$M378,w!X$3:X$113)</f>
        <v>506</v>
      </c>
      <c r="P378" s="162">
        <f ca="1">SUMIF(w!$V$3:$V$113,$M378,w!Y$3:Y$113)</f>
        <v>506</v>
      </c>
      <c r="Q378" s="162">
        <f>SUMIF(w!$V$3:$V$113,$M378,w!Z$3:Z$113)</f>
        <v>0</v>
      </c>
      <c r="R378" s="177" t="str">
        <f>IF(E378=1,VLOOKUP(A378,rg!$A$4:'rg'!$E$960,2,FALSE),"")</f>
        <v/>
      </c>
      <c r="S378" s="162" t="str">
        <f>IF($R378&lt;&gt;"",( VLOOKUP($R378,g!$A$2:'g'!$E$989,2,FALSE))," ")</f>
        <v xml:space="preserve"> </v>
      </c>
      <c r="T378" s="162" t="str">
        <f>IF($R378&lt;&gt;"",( VLOOKUP($R378,g!$A$2:'g'!$E$989,3,FALSE))," ")</f>
        <v xml:space="preserve"> </v>
      </c>
      <c r="U378" s="168" t="str">
        <f>IF($R378&lt;&gt;"",( VLOOKUP($R378,g!$A$2:'g'!$E$989,4,FALSE))," ")</f>
        <v xml:space="preserve"> </v>
      </c>
      <c r="V378" s="162" t="str">
        <f>IF($R378&lt;&gt;"",( VLOOKUP($R378,g!$A$2:'g'!$E$989,5,FALSE))," ")</f>
        <v xml:space="preserve"> </v>
      </c>
      <c r="W378" s="10">
        <f t="shared" si="44"/>
        <v>0</v>
      </c>
      <c r="X378" s="10">
        <f t="shared" si="45"/>
        <v>0</v>
      </c>
      <c r="Y378" s="10">
        <f t="shared" si="46"/>
        <v>0</v>
      </c>
      <c r="Z378" s="167" t="str">
        <f t="shared" si="47"/>
        <v>ML VWH2420</v>
      </c>
      <c r="AA378" s="167">
        <f>VLOOKUP(A378,'r'!$A$4:'r'!$S$5080,18,FALSE)</f>
        <v>0</v>
      </c>
    </row>
    <row r="379" spans="1:27" x14ac:dyDescent="0.2">
      <c r="A379" s="186" t="s">
        <v>44</v>
      </c>
      <c r="B379" s="169" t="s">
        <v>44</v>
      </c>
      <c r="C379" s="169" t="s">
        <v>71</v>
      </c>
      <c r="D379" s="169">
        <v>2421</v>
      </c>
      <c r="E379" s="176"/>
      <c r="F379" s="161">
        <v>1</v>
      </c>
      <c r="G379" s="162">
        <f t="shared" si="42"/>
        <v>0</v>
      </c>
      <c r="H379" s="162">
        <f>SUMIF('r'!$A$4:'r'!$A$529,$A379,'r'!$C$4:'r'!$C$529)</f>
        <v>0</v>
      </c>
      <c r="I379" s="162">
        <f>SUMIF('r'!$A$4:'r'!$A$529,A379,'r'!$D$4:'r'!$D$529)</f>
        <v>51</v>
      </c>
      <c r="J379" s="162">
        <f t="shared" si="43"/>
        <v>51</v>
      </c>
      <c r="L379" s="166">
        <f>IF(E379&lt;2,(VLOOKUP(A379,'r'!$A$4:'r'!$B$5080,2,FALSE)),"")</f>
        <v>43465</v>
      </c>
      <c r="M379" s="167" t="str">
        <f>VLOOKUP(A379,'r'!$A$4:'r'!$G$5080,7,FALSE)</f>
        <v>next year</v>
      </c>
      <c r="N379" s="162">
        <f ca="1">SUMIF(w!$V$3:$V$113,$M379,w!W$3:W$113)</f>
        <v>0</v>
      </c>
      <c r="O379" s="162">
        <f ca="1">SUMIF(w!$V$3:$V$113,$M379,w!X$3:X$113)</f>
        <v>506</v>
      </c>
      <c r="P379" s="162">
        <f ca="1">SUMIF(w!$V$3:$V$113,$M379,w!Y$3:Y$113)</f>
        <v>506</v>
      </c>
      <c r="Q379" s="162">
        <f>SUMIF(w!$V$3:$V$113,$M379,w!Z$3:Z$113)</f>
        <v>0</v>
      </c>
      <c r="R379" s="177" t="str">
        <f>IF(E379=1,VLOOKUP(A379,rg!$A$4:'rg'!$E$960,2,FALSE),"")</f>
        <v/>
      </c>
      <c r="S379" s="162" t="str">
        <f>IF($R379&lt;&gt;"",( VLOOKUP($R379,g!$A$2:'g'!$E$989,2,FALSE))," ")</f>
        <v xml:space="preserve"> </v>
      </c>
      <c r="T379" s="162" t="str">
        <f>IF($R379&lt;&gt;"",( VLOOKUP($R379,g!$A$2:'g'!$E$989,3,FALSE))," ")</f>
        <v xml:space="preserve"> </v>
      </c>
      <c r="U379" s="168" t="str">
        <f>IF($R379&lt;&gt;"",( VLOOKUP($R379,g!$A$2:'g'!$E$989,4,FALSE))," ")</f>
        <v xml:space="preserve"> </v>
      </c>
      <c r="V379" s="162" t="str">
        <f>IF($R379&lt;&gt;"",( VLOOKUP($R379,g!$A$2:'g'!$E$989,5,FALSE))," ")</f>
        <v xml:space="preserve"> </v>
      </c>
      <c r="W379" s="10">
        <f t="shared" si="44"/>
        <v>0</v>
      </c>
      <c r="X379" s="10">
        <f t="shared" si="45"/>
        <v>0</v>
      </c>
      <c r="Y379" s="10">
        <f t="shared" si="46"/>
        <v>0</v>
      </c>
      <c r="Z379" s="167" t="str">
        <f t="shared" si="47"/>
        <v>ML VWH2421</v>
      </c>
      <c r="AA379" s="167">
        <f>VLOOKUP(A379,'r'!$A$4:'r'!$S$5080,18,FALSE)</f>
        <v>0</v>
      </c>
    </row>
    <row r="380" spans="1:27" x14ac:dyDescent="0.2">
      <c r="A380" s="186" t="s">
        <v>44</v>
      </c>
      <c r="B380" s="169" t="s">
        <v>44</v>
      </c>
      <c r="C380" s="169" t="s">
        <v>71</v>
      </c>
      <c r="D380" s="169">
        <v>2422</v>
      </c>
      <c r="E380" s="176"/>
      <c r="F380" s="161">
        <v>1</v>
      </c>
      <c r="G380" s="162">
        <f t="shared" si="42"/>
        <v>0</v>
      </c>
      <c r="H380" s="162">
        <f>SUMIF('r'!$A$4:'r'!$A$529,$A380,'r'!$C$4:'r'!$C$529)</f>
        <v>0</v>
      </c>
      <c r="I380" s="162">
        <f>SUMIF('r'!$A$4:'r'!$A$529,A380,'r'!$D$4:'r'!$D$529)</f>
        <v>51</v>
      </c>
      <c r="J380" s="162">
        <f t="shared" si="43"/>
        <v>51</v>
      </c>
      <c r="L380" s="166">
        <f>IF(E380&lt;2,(VLOOKUP(A380,'r'!$A$4:'r'!$B$5080,2,FALSE)),"")</f>
        <v>43465</v>
      </c>
      <c r="M380" s="167" t="str">
        <f>VLOOKUP(A380,'r'!$A$4:'r'!$G$5080,7,FALSE)</f>
        <v>next year</v>
      </c>
      <c r="N380" s="162">
        <f ca="1">SUMIF(w!$V$3:$V$113,$M380,w!W$3:W$113)</f>
        <v>0</v>
      </c>
      <c r="O380" s="162">
        <f ca="1">SUMIF(w!$V$3:$V$113,$M380,w!X$3:X$113)</f>
        <v>506</v>
      </c>
      <c r="P380" s="162">
        <f ca="1">SUMIF(w!$V$3:$V$113,$M380,w!Y$3:Y$113)</f>
        <v>506</v>
      </c>
      <c r="Q380" s="162">
        <f>SUMIF(w!$V$3:$V$113,$M380,w!Z$3:Z$113)</f>
        <v>0</v>
      </c>
      <c r="R380" s="177" t="str">
        <f>IF(E380=1,VLOOKUP(A380,rg!$A$4:'rg'!$E$960,2,FALSE),"")</f>
        <v/>
      </c>
      <c r="S380" s="162" t="str">
        <f>IF($R380&lt;&gt;"",( VLOOKUP($R380,g!$A$2:'g'!$E$989,2,FALSE))," ")</f>
        <v xml:space="preserve"> </v>
      </c>
      <c r="T380" s="162" t="str">
        <f>IF($R380&lt;&gt;"",( VLOOKUP($R380,g!$A$2:'g'!$E$989,3,FALSE))," ")</f>
        <v xml:space="preserve"> </v>
      </c>
      <c r="U380" s="168" t="str">
        <f>IF($R380&lt;&gt;"",( VLOOKUP($R380,g!$A$2:'g'!$E$989,4,FALSE))," ")</f>
        <v xml:space="preserve"> </v>
      </c>
      <c r="V380" s="162" t="str">
        <f>IF($R380&lt;&gt;"",( VLOOKUP($R380,g!$A$2:'g'!$E$989,5,FALSE))," ")</f>
        <v xml:space="preserve"> </v>
      </c>
      <c r="W380" s="10">
        <f t="shared" si="44"/>
        <v>0</v>
      </c>
      <c r="X380" s="10">
        <f t="shared" si="45"/>
        <v>0</v>
      </c>
      <c r="Y380" s="10">
        <f t="shared" si="46"/>
        <v>0</v>
      </c>
      <c r="Z380" s="167" t="str">
        <f t="shared" si="47"/>
        <v>ML VWH2422</v>
      </c>
      <c r="AA380" s="167">
        <f>VLOOKUP(A380,'r'!$A$4:'r'!$S$5080,18,FALSE)</f>
        <v>0</v>
      </c>
    </row>
    <row r="381" spans="1:27" x14ac:dyDescent="0.2">
      <c r="A381" s="186" t="s">
        <v>44</v>
      </c>
      <c r="B381" s="169" t="s">
        <v>44</v>
      </c>
      <c r="C381" s="169" t="s">
        <v>71</v>
      </c>
      <c r="D381" s="169">
        <v>2423</v>
      </c>
      <c r="E381" s="176"/>
      <c r="F381" s="161">
        <v>1</v>
      </c>
      <c r="G381" s="162">
        <f t="shared" si="42"/>
        <v>0</v>
      </c>
      <c r="H381" s="162">
        <f>SUMIF('r'!$A$4:'r'!$A$529,$A381,'r'!$C$4:'r'!$C$529)</f>
        <v>0</v>
      </c>
      <c r="I381" s="162">
        <f>SUMIF('r'!$A$4:'r'!$A$529,A381,'r'!$D$4:'r'!$D$529)</f>
        <v>51</v>
      </c>
      <c r="J381" s="162">
        <f t="shared" si="43"/>
        <v>51</v>
      </c>
      <c r="L381" s="166">
        <f>IF(E381&lt;2,(VLOOKUP(A381,'r'!$A$4:'r'!$B$5080,2,FALSE)),"")</f>
        <v>43465</v>
      </c>
      <c r="M381" s="167" t="str">
        <f>VLOOKUP(A381,'r'!$A$4:'r'!$G$5080,7,FALSE)</f>
        <v>next year</v>
      </c>
      <c r="N381" s="162">
        <f ca="1">SUMIF(w!$V$3:$V$113,$M381,w!W$3:W$113)</f>
        <v>0</v>
      </c>
      <c r="O381" s="162">
        <f ca="1">SUMIF(w!$V$3:$V$113,$M381,w!X$3:X$113)</f>
        <v>506</v>
      </c>
      <c r="P381" s="162">
        <f ca="1">SUMIF(w!$V$3:$V$113,$M381,w!Y$3:Y$113)</f>
        <v>506</v>
      </c>
      <c r="Q381" s="162">
        <f>SUMIF(w!$V$3:$V$113,$M381,w!Z$3:Z$113)</f>
        <v>0</v>
      </c>
      <c r="R381" s="177" t="str">
        <f>IF(E381=1,VLOOKUP(A381,rg!$A$4:'rg'!$E$960,2,FALSE),"")</f>
        <v/>
      </c>
      <c r="S381" s="162" t="str">
        <f>IF($R381&lt;&gt;"",( VLOOKUP($R381,g!$A$2:'g'!$E$989,2,FALSE))," ")</f>
        <v xml:space="preserve"> </v>
      </c>
      <c r="T381" s="162" t="str">
        <f>IF($R381&lt;&gt;"",( VLOOKUP($R381,g!$A$2:'g'!$E$989,3,FALSE))," ")</f>
        <v xml:space="preserve"> </v>
      </c>
      <c r="U381" s="168" t="str">
        <f>IF($R381&lt;&gt;"",( VLOOKUP($R381,g!$A$2:'g'!$E$989,4,FALSE))," ")</f>
        <v xml:space="preserve"> </v>
      </c>
      <c r="V381" s="162" t="str">
        <f>IF($R381&lt;&gt;"",( VLOOKUP($R381,g!$A$2:'g'!$E$989,5,FALSE))," ")</f>
        <v xml:space="preserve"> </v>
      </c>
      <c r="W381" s="10">
        <f t="shared" si="44"/>
        <v>0</v>
      </c>
      <c r="X381" s="10">
        <f t="shared" si="45"/>
        <v>0</v>
      </c>
      <c r="Y381" s="10">
        <f t="shared" si="46"/>
        <v>0</v>
      </c>
      <c r="Z381" s="167" t="str">
        <f t="shared" si="47"/>
        <v>ML VWH2423</v>
      </c>
      <c r="AA381" s="167">
        <f>VLOOKUP(A381,'r'!$A$4:'r'!$S$5080,18,FALSE)</f>
        <v>0</v>
      </c>
    </row>
    <row r="382" spans="1:27" x14ac:dyDescent="0.2">
      <c r="A382" s="186" t="s">
        <v>44</v>
      </c>
      <c r="B382" s="169" t="s">
        <v>44</v>
      </c>
      <c r="C382" s="169" t="s">
        <v>71</v>
      </c>
      <c r="D382" s="169">
        <v>2424</v>
      </c>
      <c r="E382" s="176"/>
      <c r="F382" s="161">
        <v>1</v>
      </c>
      <c r="G382" s="162">
        <f t="shared" si="42"/>
        <v>0</v>
      </c>
      <c r="H382" s="162">
        <f>SUMIF('r'!$A$4:'r'!$A$529,$A382,'r'!$C$4:'r'!$C$529)</f>
        <v>0</v>
      </c>
      <c r="I382" s="162">
        <f>SUMIF('r'!$A$4:'r'!$A$529,A382,'r'!$D$4:'r'!$D$529)</f>
        <v>51</v>
      </c>
      <c r="J382" s="162">
        <f t="shared" si="43"/>
        <v>51</v>
      </c>
      <c r="L382" s="166">
        <f>IF(E382&lt;2,(VLOOKUP(A382,'r'!$A$4:'r'!$B$5080,2,FALSE)),"")</f>
        <v>43465</v>
      </c>
      <c r="M382" s="167" t="str">
        <f>VLOOKUP(A382,'r'!$A$4:'r'!$G$5080,7,FALSE)</f>
        <v>next year</v>
      </c>
      <c r="N382" s="162">
        <f ca="1">SUMIF(w!$V$3:$V$113,$M382,w!W$3:W$113)</f>
        <v>0</v>
      </c>
      <c r="O382" s="162">
        <f ca="1">SUMIF(w!$V$3:$V$113,$M382,w!X$3:X$113)</f>
        <v>506</v>
      </c>
      <c r="P382" s="162">
        <f ca="1">SUMIF(w!$V$3:$V$113,$M382,w!Y$3:Y$113)</f>
        <v>506</v>
      </c>
      <c r="Q382" s="162">
        <f>SUMIF(w!$V$3:$V$113,$M382,w!Z$3:Z$113)</f>
        <v>0</v>
      </c>
      <c r="R382" s="177" t="str">
        <f>IF(E382=1,VLOOKUP(A382,rg!$A$4:'rg'!$E$960,2,FALSE),"")</f>
        <v/>
      </c>
      <c r="S382" s="162" t="str">
        <f>IF($R382&lt;&gt;"",( VLOOKUP($R382,g!$A$2:'g'!$E$989,2,FALSE))," ")</f>
        <v xml:space="preserve"> </v>
      </c>
      <c r="T382" s="162" t="str">
        <f>IF($R382&lt;&gt;"",( VLOOKUP($R382,g!$A$2:'g'!$E$989,3,FALSE))," ")</f>
        <v xml:space="preserve"> </v>
      </c>
      <c r="U382" s="168" t="str">
        <f>IF($R382&lt;&gt;"",( VLOOKUP($R382,g!$A$2:'g'!$E$989,4,FALSE))," ")</f>
        <v xml:space="preserve"> </v>
      </c>
      <c r="V382" s="162" t="str">
        <f>IF($R382&lt;&gt;"",( VLOOKUP($R382,g!$A$2:'g'!$E$989,5,FALSE))," ")</f>
        <v xml:space="preserve"> </v>
      </c>
      <c r="W382" s="10">
        <f t="shared" si="44"/>
        <v>0</v>
      </c>
      <c r="X382" s="10">
        <f t="shared" si="45"/>
        <v>0</v>
      </c>
      <c r="Y382" s="10">
        <f t="shared" si="46"/>
        <v>0</v>
      </c>
      <c r="Z382" s="167" t="str">
        <f t="shared" si="47"/>
        <v>ML VWH2424</v>
      </c>
      <c r="AA382" s="167">
        <f>VLOOKUP(A382,'r'!$A$4:'r'!$S$5080,18,FALSE)</f>
        <v>0</v>
      </c>
    </row>
    <row r="383" spans="1:27" x14ac:dyDescent="0.2">
      <c r="A383" s="186" t="s">
        <v>44</v>
      </c>
      <c r="B383" s="169" t="s">
        <v>44</v>
      </c>
      <c r="C383" s="169" t="s">
        <v>71</v>
      </c>
      <c r="D383" s="169">
        <v>2425</v>
      </c>
      <c r="E383" s="176"/>
      <c r="F383" s="161">
        <v>1</v>
      </c>
      <c r="G383" s="162">
        <f t="shared" si="42"/>
        <v>0</v>
      </c>
      <c r="H383" s="162">
        <f>SUMIF('r'!$A$4:'r'!$A$529,$A383,'r'!$C$4:'r'!$C$529)</f>
        <v>0</v>
      </c>
      <c r="I383" s="162">
        <f>SUMIF('r'!$A$4:'r'!$A$529,A383,'r'!$D$4:'r'!$D$529)</f>
        <v>51</v>
      </c>
      <c r="J383" s="162">
        <f t="shared" si="43"/>
        <v>51</v>
      </c>
      <c r="L383" s="166">
        <f>IF(E383&lt;2,(VLOOKUP(A383,'r'!$A$4:'r'!$B$5080,2,FALSE)),"")</f>
        <v>43465</v>
      </c>
      <c r="M383" s="167" t="str">
        <f>VLOOKUP(A383,'r'!$A$4:'r'!$G$5080,7,FALSE)</f>
        <v>next year</v>
      </c>
      <c r="N383" s="162">
        <f ca="1">SUMIF(w!$V$3:$V$113,$M383,w!W$3:W$113)</f>
        <v>0</v>
      </c>
      <c r="O383" s="162">
        <f ca="1">SUMIF(w!$V$3:$V$113,$M383,w!X$3:X$113)</f>
        <v>506</v>
      </c>
      <c r="P383" s="162">
        <f ca="1">SUMIF(w!$V$3:$V$113,$M383,w!Y$3:Y$113)</f>
        <v>506</v>
      </c>
      <c r="Q383" s="162">
        <f>SUMIF(w!$V$3:$V$113,$M383,w!Z$3:Z$113)</f>
        <v>0</v>
      </c>
      <c r="R383" s="177" t="str">
        <f>IF(E383=1,VLOOKUP(A383,rg!$A$4:'rg'!$E$960,2,FALSE),"")</f>
        <v/>
      </c>
      <c r="S383" s="162" t="str">
        <f>IF($R383&lt;&gt;"",( VLOOKUP($R383,g!$A$2:'g'!$E$989,2,FALSE))," ")</f>
        <v xml:space="preserve"> </v>
      </c>
      <c r="T383" s="162" t="str">
        <f>IF($R383&lt;&gt;"",( VLOOKUP($R383,g!$A$2:'g'!$E$989,3,FALSE))," ")</f>
        <v xml:space="preserve"> </v>
      </c>
      <c r="U383" s="168" t="str">
        <f>IF($R383&lt;&gt;"",( VLOOKUP($R383,g!$A$2:'g'!$E$989,4,FALSE))," ")</f>
        <v xml:space="preserve"> </v>
      </c>
      <c r="V383" s="162" t="str">
        <f>IF($R383&lt;&gt;"",( VLOOKUP($R383,g!$A$2:'g'!$E$989,5,FALSE))," ")</f>
        <v xml:space="preserve"> </v>
      </c>
      <c r="W383" s="10">
        <f t="shared" si="44"/>
        <v>0</v>
      </c>
      <c r="X383" s="10">
        <f t="shared" si="45"/>
        <v>0</v>
      </c>
      <c r="Y383" s="10">
        <f t="shared" si="46"/>
        <v>0</v>
      </c>
      <c r="Z383" s="167" t="str">
        <f t="shared" si="47"/>
        <v>ML VWH2425</v>
      </c>
      <c r="AA383" s="167">
        <f>VLOOKUP(A383,'r'!$A$4:'r'!$S$5080,18,FALSE)</f>
        <v>0</v>
      </c>
    </row>
    <row r="384" spans="1:27" x14ac:dyDescent="0.2">
      <c r="A384" s="186" t="s">
        <v>44</v>
      </c>
      <c r="B384" s="169" t="s">
        <v>44</v>
      </c>
      <c r="C384" s="169" t="s">
        <v>71</v>
      </c>
      <c r="D384" s="169">
        <v>2426</v>
      </c>
      <c r="E384" s="176"/>
      <c r="F384" s="161">
        <v>1</v>
      </c>
      <c r="G384" s="162">
        <f t="shared" si="42"/>
        <v>0</v>
      </c>
      <c r="H384" s="162">
        <f>SUMIF('r'!$A$4:'r'!$A$529,$A384,'r'!$C$4:'r'!$C$529)</f>
        <v>0</v>
      </c>
      <c r="I384" s="162">
        <f>SUMIF('r'!$A$4:'r'!$A$529,A384,'r'!$D$4:'r'!$D$529)</f>
        <v>51</v>
      </c>
      <c r="J384" s="162">
        <f t="shared" si="43"/>
        <v>51</v>
      </c>
      <c r="L384" s="166">
        <f>IF(E384&lt;2,(VLOOKUP(A384,'r'!$A$4:'r'!$B$5080,2,FALSE)),"")</f>
        <v>43465</v>
      </c>
      <c r="M384" s="167" t="str">
        <f>VLOOKUP(A384,'r'!$A$4:'r'!$G$5080,7,FALSE)</f>
        <v>next year</v>
      </c>
      <c r="N384" s="162">
        <f ca="1">SUMIF(w!$V$3:$V$113,$M384,w!W$3:W$113)</f>
        <v>0</v>
      </c>
      <c r="O384" s="162">
        <f ca="1">SUMIF(w!$V$3:$V$113,$M384,w!X$3:X$113)</f>
        <v>506</v>
      </c>
      <c r="P384" s="162">
        <f ca="1">SUMIF(w!$V$3:$V$113,$M384,w!Y$3:Y$113)</f>
        <v>506</v>
      </c>
      <c r="Q384" s="162">
        <f>SUMIF(w!$V$3:$V$113,$M384,w!Z$3:Z$113)</f>
        <v>0</v>
      </c>
      <c r="R384" s="177" t="str">
        <f>IF(E384=1,VLOOKUP(A384,rg!$A$4:'rg'!$E$960,2,FALSE),"")</f>
        <v/>
      </c>
      <c r="S384" s="162" t="str">
        <f>IF($R384&lt;&gt;"",( VLOOKUP($R384,g!$A$2:'g'!$E$989,2,FALSE))," ")</f>
        <v xml:space="preserve"> </v>
      </c>
      <c r="T384" s="162" t="str">
        <f>IF($R384&lt;&gt;"",( VLOOKUP($R384,g!$A$2:'g'!$E$989,3,FALSE))," ")</f>
        <v xml:space="preserve"> </v>
      </c>
      <c r="U384" s="168" t="str">
        <f>IF($R384&lt;&gt;"",( VLOOKUP($R384,g!$A$2:'g'!$E$989,4,FALSE))," ")</f>
        <v xml:space="preserve"> </v>
      </c>
      <c r="V384" s="162" t="str">
        <f>IF($R384&lt;&gt;"",( VLOOKUP($R384,g!$A$2:'g'!$E$989,5,FALSE))," ")</f>
        <v xml:space="preserve"> </v>
      </c>
      <c r="W384" s="10">
        <f t="shared" si="44"/>
        <v>0</v>
      </c>
      <c r="X384" s="10">
        <f t="shared" si="45"/>
        <v>0</v>
      </c>
      <c r="Y384" s="10">
        <f t="shared" si="46"/>
        <v>0</v>
      </c>
      <c r="Z384" s="167" t="str">
        <f t="shared" si="47"/>
        <v>ML VWH2426</v>
      </c>
      <c r="AA384" s="167">
        <f>VLOOKUP(A384,'r'!$A$4:'r'!$S$5080,18,FALSE)</f>
        <v>0</v>
      </c>
    </row>
    <row r="385" spans="1:27" x14ac:dyDescent="0.2">
      <c r="A385" s="186" t="s">
        <v>44</v>
      </c>
      <c r="B385" s="169" t="s">
        <v>44</v>
      </c>
      <c r="C385" s="169" t="s">
        <v>71</v>
      </c>
      <c r="D385" s="169">
        <v>2427</v>
      </c>
      <c r="E385" s="176"/>
      <c r="F385" s="161">
        <v>1</v>
      </c>
      <c r="G385" s="162">
        <f t="shared" si="42"/>
        <v>0</v>
      </c>
      <c r="H385" s="162">
        <f>SUMIF('r'!$A$4:'r'!$A$529,$A385,'r'!$C$4:'r'!$C$529)</f>
        <v>0</v>
      </c>
      <c r="I385" s="162">
        <f>SUMIF('r'!$A$4:'r'!$A$529,A385,'r'!$D$4:'r'!$D$529)</f>
        <v>51</v>
      </c>
      <c r="J385" s="162">
        <f t="shared" si="43"/>
        <v>51</v>
      </c>
      <c r="L385" s="166">
        <f>IF(E385&lt;2,(VLOOKUP(A385,'r'!$A$4:'r'!$B$5080,2,FALSE)),"")</f>
        <v>43465</v>
      </c>
      <c r="M385" s="167" t="str">
        <f>VLOOKUP(A385,'r'!$A$4:'r'!$G$5080,7,FALSE)</f>
        <v>next year</v>
      </c>
      <c r="N385" s="162">
        <f ca="1">SUMIF(w!$V$3:$V$113,$M385,w!W$3:W$113)</f>
        <v>0</v>
      </c>
      <c r="O385" s="162">
        <f ca="1">SUMIF(w!$V$3:$V$113,$M385,w!X$3:X$113)</f>
        <v>506</v>
      </c>
      <c r="P385" s="162">
        <f ca="1">SUMIF(w!$V$3:$V$113,$M385,w!Y$3:Y$113)</f>
        <v>506</v>
      </c>
      <c r="Q385" s="162">
        <f>SUMIF(w!$V$3:$V$113,$M385,w!Z$3:Z$113)</f>
        <v>0</v>
      </c>
      <c r="R385" s="177" t="str">
        <f>IF(E385=1,VLOOKUP(A385,rg!$A$4:'rg'!$E$960,2,FALSE),"")</f>
        <v/>
      </c>
      <c r="S385" s="162" t="str">
        <f>IF($R385&lt;&gt;"",( VLOOKUP($R385,g!$A$2:'g'!$E$989,2,FALSE))," ")</f>
        <v xml:space="preserve"> </v>
      </c>
      <c r="T385" s="162" t="str">
        <f>IF($R385&lt;&gt;"",( VLOOKUP($R385,g!$A$2:'g'!$E$989,3,FALSE))," ")</f>
        <v xml:space="preserve"> </v>
      </c>
      <c r="U385" s="168" t="str">
        <f>IF($R385&lt;&gt;"",( VLOOKUP($R385,g!$A$2:'g'!$E$989,4,FALSE))," ")</f>
        <v xml:space="preserve"> </v>
      </c>
      <c r="V385" s="162" t="str">
        <f>IF($R385&lt;&gt;"",( VLOOKUP($R385,g!$A$2:'g'!$E$989,5,FALSE))," ")</f>
        <v xml:space="preserve"> </v>
      </c>
      <c r="W385" s="10">
        <f t="shared" si="44"/>
        <v>0</v>
      </c>
      <c r="X385" s="10">
        <f t="shared" si="45"/>
        <v>0</v>
      </c>
      <c r="Y385" s="10">
        <f t="shared" si="46"/>
        <v>0</v>
      </c>
      <c r="Z385" s="167" t="str">
        <f t="shared" si="47"/>
        <v>ML VWH2427</v>
      </c>
      <c r="AA385" s="167">
        <f>VLOOKUP(A385,'r'!$A$4:'r'!$S$5080,18,FALSE)</f>
        <v>0</v>
      </c>
    </row>
    <row r="386" spans="1:27" x14ac:dyDescent="0.2">
      <c r="A386" s="186" t="s">
        <v>44</v>
      </c>
      <c r="B386" s="169" t="s">
        <v>44</v>
      </c>
      <c r="C386" s="169" t="s">
        <v>71</v>
      </c>
      <c r="D386" s="169">
        <v>2428</v>
      </c>
      <c r="E386" s="176"/>
      <c r="F386" s="161">
        <v>1</v>
      </c>
      <c r="G386" s="162">
        <f t="shared" si="42"/>
        <v>0</v>
      </c>
      <c r="H386" s="162">
        <f>SUMIF('r'!$A$4:'r'!$A$529,$A386,'r'!$C$4:'r'!$C$529)</f>
        <v>0</v>
      </c>
      <c r="I386" s="162">
        <f>SUMIF('r'!$A$4:'r'!$A$529,A386,'r'!$D$4:'r'!$D$529)</f>
        <v>51</v>
      </c>
      <c r="J386" s="162">
        <f t="shared" si="43"/>
        <v>51</v>
      </c>
      <c r="L386" s="166">
        <f>IF(E386&lt;2,(VLOOKUP(A386,'r'!$A$4:'r'!$B$5080,2,FALSE)),"")</f>
        <v>43465</v>
      </c>
      <c r="M386" s="167" t="str">
        <f>VLOOKUP(A386,'r'!$A$4:'r'!$G$5080,7,FALSE)</f>
        <v>next year</v>
      </c>
      <c r="N386" s="162">
        <f ca="1">SUMIF(w!$V$3:$V$113,$M386,w!W$3:W$113)</f>
        <v>0</v>
      </c>
      <c r="O386" s="162">
        <f ca="1">SUMIF(w!$V$3:$V$113,$M386,w!X$3:X$113)</f>
        <v>506</v>
      </c>
      <c r="P386" s="162">
        <f ca="1">SUMIF(w!$V$3:$V$113,$M386,w!Y$3:Y$113)</f>
        <v>506</v>
      </c>
      <c r="Q386" s="162">
        <f>SUMIF(w!$V$3:$V$113,$M386,w!Z$3:Z$113)</f>
        <v>0</v>
      </c>
      <c r="R386" s="177" t="str">
        <f>IF(E386=1,VLOOKUP(A386,rg!$A$4:'rg'!$E$960,2,FALSE),"")</f>
        <v/>
      </c>
      <c r="S386" s="162" t="str">
        <f>IF($R386&lt;&gt;"",( VLOOKUP($R386,g!$A$2:'g'!$E$989,2,FALSE))," ")</f>
        <v xml:space="preserve"> </v>
      </c>
      <c r="T386" s="162" t="str">
        <f>IF($R386&lt;&gt;"",( VLOOKUP($R386,g!$A$2:'g'!$E$989,3,FALSE))," ")</f>
        <v xml:space="preserve"> </v>
      </c>
      <c r="U386" s="168" t="str">
        <f>IF($R386&lt;&gt;"",( VLOOKUP($R386,g!$A$2:'g'!$E$989,4,FALSE))," ")</f>
        <v xml:space="preserve"> </v>
      </c>
      <c r="V386" s="162" t="str">
        <f>IF($R386&lt;&gt;"",( VLOOKUP($R386,g!$A$2:'g'!$E$989,5,FALSE))," ")</f>
        <v xml:space="preserve"> </v>
      </c>
      <c r="W386" s="10">
        <f t="shared" si="44"/>
        <v>0</v>
      </c>
      <c r="X386" s="10">
        <f t="shared" si="45"/>
        <v>0</v>
      </c>
      <c r="Y386" s="10">
        <f t="shared" si="46"/>
        <v>0</v>
      </c>
      <c r="Z386" s="167" t="str">
        <f t="shared" si="47"/>
        <v>ML VWH2428</v>
      </c>
      <c r="AA386" s="167">
        <f>VLOOKUP(A386,'r'!$A$4:'r'!$S$5080,18,FALSE)</f>
        <v>0</v>
      </c>
    </row>
    <row r="387" spans="1:27" x14ac:dyDescent="0.2">
      <c r="A387" s="186" t="s">
        <v>44</v>
      </c>
      <c r="B387" s="169" t="s">
        <v>44</v>
      </c>
      <c r="C387" s="169" t="s">
        <v>71</v>
      </c>
      <c r="D387" s="169">
        <v>2429</v>
      </c>
      <c r="E387" s="176"/>
      <c r="F387" s="161">
        <v>1</v>
      </c>
      <c r="G387" s="162">
        <f t="shared" si="42"/>
        <v>0</v>
      </c>
      <c r="H387" s="162">
        <f>SUMIF('r'!$A$4:'r'!$A$529,$A387,'r'!$C$4:'r'!$C$529)</f>
        <v>0</v>
      </c>
      <c r="I387" s="162">
        <f>SUMIF('r'!$A$4:'r'!$A$529,A387,'r'!$D$4:'r'!$D$529)</f>
        <v>51</v>
      </c>
      <c r="J387" s="162">
        <f t="shared" si="43"/>
        <v>51</v>
      </c>
      <c r="L387" s="166">
        <f>IF(E387&lt;2,(VLOOKUP(A387,'r'!$A$4:'r'!$B$5080,2,FALSE)),"")</f>
        <v>43465</v>
      </c>
      <c r="M387" s="167" t="str">
        <f>VLOOKUP(A387,'r'!$A$4:'r'!$G$5080,7,FALSE)</f>
        <v>next year</v>
      </c>
      <c r="N387" s="162">
        <f ca="1">SUMIF(w!$V$3:$V$113,$M387,w!W$3:W$113)</f>
        <v>0</v>
      </c>
      <c r="O387" s="162">
        <f ca="1">SUMIF(w!$V$3:$V$113,$M387,w!X$3:X$113)</f>
        <v>506</v>
      </c>
      <c r="P387" s="162">
        <f ca="1">SUMIF(w!$V$3:$V$113,$M387,w!Y$3:Y$113)</f>
        <v>506</v>
      </c>
      <c r="Q387" s="162">
        <f>SUMIF(w!$V$3:$V$113,$M387,w!Z$3:Z$113)</f>
        <v>0</v>
      </c>
      <c r="R387" s="177" t="str">
        <f>IF(E387=1,VLOOKUP(A387,rg!$A$4:'rg'!$E$960,2,FALSE),"")</f>
        <v/>
      </c>
      <c r="S387" s="162" t="str">
        <f>IF($R387&lt;&gt;"",( VLOOKUP($R387,g!$A$2:'g'!$E$989,2,FALSE))," ")</f>
        <v xml:space="preserve"> </v>
      </c>
      <c r="T387" s="162" t="str">
        <f>IF($R387&lt;&gt;"",( VLOOKUP($R387,g!$A$2:'g'!$E$989,3,FALSE))," ")</f>
        <v xml:space="preserve"> </v>
      </c>
      <c r="U387" s="168" t="str">
        <f>IF($R387&lt;&gt;"",( VLOOKUP($R387,g!$A$2:'g'!$E$989,4,FALSE))," ")</f>
        <v xml:space="preserve"> </v>
      </c>
      <c r="V387" s="162" t="str">
        <f>IF($R387&lt;&gt;"",( VLOOKUP($R387,g!$A$2:'g'!$E$989,5,FALSE))," ")</f>
        <v xml:space="preserve"> </v>
      </c>
      <c r="W387" s="10">
        <f t="shared" si="44"/>
        <v>0</v>
      </c>
      <c r="X387" s="10">
        <f t="shared" si="45"/>
        <v>0</v>
      </c>
      <c r="Y387" s="10">
        <f t="shared" si="46"/>
        <v>0</v>
      </c>
      <c r="Z387" s="167" t="str">
        <f t="shared" si="47"/>
        <v>ML VWH2429</v>
      </c>
      <c r="AA387" s="167">
        <f>VLOOKUP(A387,'r'!$A$4:'r'!$S$5080,18,FALSE)</f>
        <v>0</v>
      </c>
    </row>
    <row r="388" spans="1:27" x14ac:dyDescent="0.2">
      <c r="A388" s="186" t="s">
        <v>44</v>
      </c>
      <c r="B388" s="169" t="s">
        <v>44</v>
      </c>
      <c r="C388" s="169" t="s">
        <v>71</v>
      </c>
      <c r="D388" s="169">
        <v>2430</v>
      </c>
      <c r="E388" s="176"/>
      <c r="F388" s="161">
        <v>1</v>
      </c>
      <c r="G388" s="162">
        <f t="shared" si="42"/>
        <v>0</v>
      </c>
      <c r="H388" s="162">
        <f>SUMIF('r'!$A$4:'r'!$A$529,$A388,'r'!$C$4:'r'!$C$529)</f>
        <v>0</v>
      </c>
      <c r="I388" s="162">
        <f>SUMIF('r'!$A$4:'r'!$A$529,A388,'r'!$D$4:'r'!$D$529)</f>
        <v>51</v>
      </c>
      <c r="J388" s="162">
        <f t="shared" si="43"/>
        <v>51</v>
      </c>
      <c r="L388" s="166">
        <f>IF(E388&lt;2,(VLOOKUP(A388,'r'!$A$4:'r'!$B$5080,2,FALSE)),"")</f>
        <v>43465</v>
      </c>
      <c r="M388" s="167" t="str">
        <f>VLOOKUP(A388,'r'!$A$4:'r'!$G$5080,7,FALSE)</f>
        <v>next year</v>
      </c>
      <c r="N388" s="162">
        <f ca="1">SUMIF(w!$V$3:$V$113,$M388,w!W$3:W$113)</f>
        <v>0</v>
      </c>
      <c r="O388" s="162">
        <f ca="1">SUMIF(w!$V$3:$V$113,$M388,w!X$3:X$113)</f>
        <v>506</v>
      </c>
      <c r="P388" s="162">
        <f ca="1">SUMIF(w!$V$3:$V$113,$M388,w!Y$3:Y$113)</f>
        <v>506</v>
      </c>
      <c r="Q388" s="162">
        <f>SUMIF(w!$V$3:$V$113,$M388,w!Z$3:Z$113)</f>
        <v>0</v>
      </c>
      <c r="R388" s="177" t="str">
        <f>IF(E388=1,VLOOKUP(A388,rg!$A$4:'rg'!$E$960,2,FALSE),"")</f>
        <v/>
      </c>
      <c r="S388" s="162" t="str">
        <f>IF($R388&lt;&gt;"",( VLOOKUP($R388,g!$A$2:'g'!$E$989,2,FALSE))," ")</f>
        <v xml:space="preserve"> </v>
      </c>
      <c r="T388" s="162" t="str">
        <f>IF($R388&lt;&gt;"",( VLOOKUP($R388,g!$A$2:'g'!$E$989,3,FALSE))," ")</f>
        <v xml:space="preserve"> </v>
      </c>
      <c r="U388" s="168" t="str">
        <f>IF($R388&lt;&gt;"",( VLOOKUP($R388,g!$A$2:'g'!$E$989,4,FALSE))," ")</f>
        <v xml:space="preserve"> </v>
      </c>
      <c r="V388" s="162" t="str">
        <f>IF($R388&lt;&gt;"",( VLOOKUP($R388,g!$A$2:'g'!$E$989,5,FALSE))," ")</f>
        <v xml:space="preserve"> </v>
      </c>
      <c r="W388" s="10">
        <f t="shared" si="44"/>
        <v>0</v>
      </c>
      <c r="X388" s="10">
        <f t="shared" si="45"/>
        <v>0</v>
      </c>
      <c r="Y388" s="10">
        <f t="shared" si="46"/>
        <v>0</v>
      </c>
      <c r="Z388" s="167" t="str">
        <f t="shared" si="47"/>
        <v>ML VWH2430</v>
      </c>
      <c r="AA388" s="167">
        <f>VLOOKUP(A388,'r'!$A$4:'r'!$S$5080,18,FALSE)</f>
        <v>0</v>
      </c>
    </row>
    <row r="389" spans="1:27" x14ac:dyDescent="0.2">
      <c r="A389" s="186" t="s">
        <v>44</v>
      </c>
      <c r="B389" s="169" t="s">
        <v>44</v>
      </c>
      <c r="C389" s="169" t="s">
        <v>71</v>
      </c>
      <c r="D389" s="169">
        <v>2431</v>
      </c>
      <c r="E389" s="176"/>
      <c r="F389" s="161">
        <v>1</v>
      </c>
      <c r="G389" s="162">
        <f t="shared" si="42"/>
        <v>0</v>
      </c>
      <c r="H389" s="162">
        <f>SUMIF('r'!$A$4:'r'!$A$529,$A389,'r'!$C$4:'r'!$C$529)</f>
        <v>0</v>
      </c>
      <c r="I389" s="162">
        <f>SUMIF('r'!$A$4:'r'!$A$529,A389,'r'!$D$4:'r'!$D$529)</f>
        <v>51</v>
      </c>
      <c r="J389" s="162">
        <f t="shared" si="43"/>
        <v>51</v>
      </c>
      <c r="L389" s="166">
        <f>IF(E389&lt;2,(VLOOKUP(A389,'r'!$A$4:'r'!$B$5080,2,FALSE)),"")</f>
        <v>43465</v>
      </c>
      <c r="M389" s="167" t="str">
        <f>VLOOKUP(A389,'r'!$A$4:'r'!$G$5080,7,FALSE)</f>
        <v>next year</v>
      </c>
      <c r="N389" s="162">
        <f ca="1">SUMIF(w!$V$3:$V$113,$M389,w!W$3:W$113)</f>
        <v>0</v>
      </c>
      <c r="O389" s="162">
        <f ca="1">SUMIF(w!$V$3:$V$113,$M389,w!X$3:X$113)</f>
        <v>506</v>
      </c>
      <c r="P389" s="162">
        <f ca="1">SUMIF(w!$V$3:$V$113,$M389,w!Y$3:Y$113)</f>
        <v>506</v>
      </c>
      <c r="Q389" s="162">
        <f>SUMIF(w!$V$3:$V$113,$M389,w!Z$3:Z$113)</f>
        <v>0</v>
      </c>
      <c r="R389" s="177" t="str">
        <f>IF(E389=1,VLOOKUP(A389,rg!$A$4:'rg'!$E$960,2,FALSE),"")</f>
        <v/>
      </c>
      <c r="S389" s="162" t="str">
        <f>IF($R389&lt;&gt;"",( VLOOKUP($R389,g!$A$2:'g'!$E$989,2,FALSE))," ")</f>
        <v xml:space="preserve"> </v>
      </c>
      <c r="T389" s="162" t="str">
        <f>IF($R389&lt;&gt;"",( VLOOKUP($R389,g!$A$2:'g'!$E$989,3,FALSE))," ")</f>
        <v xml:space="preserve"> </v>
      </c>
      <c r="U389" s="168" t="str">
        <f>IF($R389&lt;&gt;"",( VLOOKUP($R389,g!$A$2:'g'!$E$989,4,FALSE))," ")</f>
        <v xml:space="preserve"> </v>
      </c>
      <c r="V389" s="162" t="str">
        <f>IF($R389&lt;&gt;"",( VLOOKUP($R389,g!$A$2:'g'!$E$989,5,FALSE))," ")</f>
        <v xml:space="preserve"> </v>
      </c>
      <c r="W389" s="10">
        <f t="shared" si="44"/>
        <v>0</v>
      </c>
      <c r="X389" s="10">
        <f t="shared" si="45"/>
        <v>0</v>
      </c>
      <c r="Y389" s="10">
        <f t="shared" si="46"/>
        <v>0</v>
      </c>
      <c r="Z389" s="167" t="str">
        <f t="shared" si="47"/>
        <v>ML VWH2431</v>
      </c>
      <c r="AA389" s="167">
        <f>VLOOKUP(A389,'r'!$A$4:'r'!$S$5080,18,FALSE)</f>
        <v>0</v>
      </c>
    </row>
    <row r="390" spans="1:27" x14ac:dyDescent="0.2">
      <c r="A390" s="186" t="s">
        <v>44</v>
      </c>
      <c r="B390" s="169" t="s">
        <v>44</v>
      </c>
      <c r="C390" s="169" t="s">
        <v>71</v>
      </c>
      <c r="D390" s="169">
        <v>2432</v>
      </c>
      <c r="E390" s="176"/>
      <c r="F390" s="161">
        <v>1</v>
      </c>
      <c r="G390" s="162">
        <f t="shared" si="42"/>
        <v>0</v>
      </c>
      <c r="H390" s="162">
        <f>SUMIF('r'!$A$4:'r'!$A$529,$A390,'r'!$C$4:'r'!$C$529)</f>
        <v>0</v>
      </c>
      <c r="I390" s="162">
        <f>SUMIF('r'!$A$4:'r'!$A$529,A390,'r'!$D$4:'r'!$D$529)</f>
        <v>51</v>
      </c>
      <c r="J390" s="162">
        <f t="shared" si="43"/>
        <v>51</v>
      </c>
      <c r="L390" s="166">
        <f>IF(E390&lt;2,(VLOOKUP(A390,'r'!$A$4:'r'!$B$5080,2,FALSE)),"")</f>
        <v>43465</v>
      </c>
      <c r="M390" s="167" t="str">
        <f>VLOOKUP(A390,'r'!$A$4:'r'!$G$5080,7,FALSE)</f>
        <v>next year</v>
      </c>
      <c r="N390" s="162">
        <f ca="1">SUMIF(w!$V$3:$V$113,$M390,w!W$3:W$113)</f>
        <v>0</v>
      </c>
      <c r="O390" s="162">
        <f ca="1">SUMIF(w!$V$3:$V$113,$M390,w!X$3:X$113)</f>
        <v>506</v>
      </c>
      <c r="P390" s="162">
        <f ca="1">SUMIF(w!$V$3:$V$113,$M390,w!Y$3:Y$113)</f>
        <v>506</v>
      </c>
      <c r="Q390" s="162">
        <f>SUMIF(w!$V$3:$V$113,$M390,w!Z$3:Z$113)</f>
        <v>0</v>
      </c>
      <c r="R390" s="177" t="str">
        <f>IF(E390=1,VLOOKUP(A390,rg!$A$4:'rg'!$E$960,2,FALSE),"")</f>
        <v/>
      </c>
      <c r="S390" s="162" t="str">
        <f>IF($R390&lt;&gt;"",( VLOOKUP($R390,g!$A$2:'g'!$E$989,2,FALSE))," ")</f>
        <v xml:space="preserve"> </v>
      </c>
      <c r="T390" s="162" t="str">
        <f>IF($R390&lt;&gt;"",( VLOOKUP($R390,g!$A$2:'g'!$E$989,3,FALSE))," ")</f>
        <v xml:space="preserve"> </v>
      </c>
      <c r="U390" s="168" t="str">
        <f>IF($R390&lt;&gt;"",( VLOOKUP($R390,g!$A$2:'g'!$E$989,4,FALSE))," ")</f>
        <v xml:space="preserve"> </v>
      </c>
      <c r="V390" s="162" t="str">
        <f>IF($R390&lt;&gt;"",( VLOOKUP($R390,g!$A$2:'g'!$E$989,5,FALSE))," ")</f>
        <v xml:space="preserve"> </v>
      </c>
      <c r="W390" s="10">
        <f t="shared" si="44"/>
        <v>0</v>
      </c>
      <c r="X390" s="10">
        <f t="shared" si="45"/>
        <v>0</v>
      </c>
      <c r="Y390" s="10">
        <f t="shared" si="46"/>
        <v>0</v>
      </c>
      <c r="Z390" s="167" t="str">
        <f t="shared" si="47"/>
        <v>ML VWH2432</v>
      </c>
      <c r="AA390" s="167">
        <f>VLOOKUP(A390,'r'!$A$4:'r'!$S$5080,18,FALSE)</f>
        <v>0</v>
      </c>
    </row>
    <row r="391" spans="1:27" x14ac:dyDescent="0.2">
      <c r="A391" s="169" t="s">
        <v>645</v>
      </c>
      <c r="B391" s="169" t="s">
        <v>44</v>
      </c>
      <c r="D391" s="169" t="s">
        <v>159</v>
      </c>
      <c r="E391" s="176"/>
      <c r="F391" s="161">
        <v>29</v>
      </c>
      <c r="G391" s="162">
        <f t="shared" si="42"/>
        <v>0</v>
      </c>
      <c r="H391" s="162">
        <f>SUMIF('r'!$A$4:'r'!$A$529,$A391,'r'!$C$4:'r'!$C$529)</f>
        <v>0</v>
      </c>
      <c r="I391" s="162">
        <f>SUMIF('r'!$A$4:'r'!$A$529,A391,'r'!$D$4:'r'!$D$529)</f>
        <v>29</v>
      </c>
      <c r="J391" s="162">
        <f t="shared" si="43"/>
        <v>29</v>
      </c>
      <c r="L391" s="166">
        <f>IF(E391&lt;2,(VLOOKUP(A391,'r'!$A$4:'r'!$B$5080,2,FALSE)),"")</f>
        <v>43100</v>
      </c>
      <c r="M391" s="167" t="str">
        <f>VLOOKUP(A391,'r'!$A$4:'r'!$G$5080,7,FALSE)</f>
        <v>waterloo</v>
      </c>
      <c r="N391" s="162">
        <f ca="1">SUMIF(w!$V$3:$V$113,$M391,w!W$3:W$113)</f>
        <v>73</v>
      </c>
      <c r="O391" s="162">
        <f ca="1">SUMIF(w!$V$3:$V$113,$M391,w!X$3:X$113)</f>
        <v>133</v>
      </c>
      <c r="P391" s="162">
        <f ca="1">SUMIF(w!$V$3:$V$113,$M391,w!Y$3:Y$113)</f>
        <v>60</v>
      </c>
      <c r="Q391" s="162">
        <f>SUMIF(w!$V$3:$V$113,$M391,w!Z$3:Z$113)</f>
        <v>2</v>
      </c>
      <c r="R391" s="177" t="str">
        <f>IF(E391=1,VLOOKUP(A391,rg!$A$4:'rg'!$E$960,2,FALSE),"")</f>
        <v/>
      </c>
      <c r="S391" s="162" t="str">
        <f>IF($R391&lt;&gt;"",( VLOOKUP($R391,g!$A$2:'g'!$E$989,2,FALSE))," ")</f>
        <v xml:space="preserve"> </v>
      </c>
      <c r="T391" s="162" t="str">
        <f>IF($R391&lt;&gt;"",( VLOOKUP($R391,g!$A$2:'g'!$E$989,3,FALSE))," ")</f>
        <v xml:space="preserve"> </v>
      </c>
      <c r="U391" s="168" t="str">
        <f>IF($R391&lt;&gt;"",( VLOOKUP($R391,g!$A$2:'g'!$E$989,4,FALSE))," ")</f>
        <v xml:space="preserve"> </v>
      </c>
      <c r="V391" s="162" t="str">
        <f>IF($R391&lt;&gt;"",( VLOOKUP($R391,g!$A$2:'g'!$E$989,5,FALSE))," ")</f>
        <v xml:space="preserve"> </v>
      </c>
      <c r="W391" s="10">
        <f t="shared" si="44"/>
        <v>0</v>
      </c>
      <c r="X391" s="10">
        <f t="shared" si="45"/>
        <v>0</v>
      </c>
      <c r="Y391" s="10">
        <f t="shared" si="46"/>
        <v>0</v>
      </c>
      <c r="Z391" s="167" t="str">
        <f t="shared" si="47"/>
        <v>ML DD</v>
      </c>
      <c r="AA391" s="167">
        <f>VLOOKUP(A391,'r'!$A$4:'r'!$S$5080,18,FALSE)</f>
        <v>0</v>
      </c>
    </row>
    <row r="392" spans="1:27" x14ac:dyDescent="0.2">
      <c r="A392" s="169" t="s">
        <v>669</v>
      </c>
      <c r="B392" s="169" t="s">
        <v>44</v>
      </c>
      <c r="D392" s="169" t="s">
        <v>159</v>
      </c>
      <c r="E392" s="176"/>
      <c r="F392" s="161">
        <v>17</v>
      </c>
      <c r="G392" s="162">
        <f t="shared" si="42"/>
        <v>0</v>
      </c>
      <c r="H392" s="162">
        <f>SUMIF('r'!$A$4:'r'!$A$529,$A392,'r'!$C$4:'r'!$C$529)</f>
        <v>0</v>
      </c>
      <c r="I392" s="162">
        <f>SUMIF('r'!$A$4:'r'!$A$529,A392,'r'!$D$4:'r'!$D$529)</f>
        <v>17</v>
      </c>
      <c r="J392" s="162">
        <f t="shared" si="43"/>
        <v>17</v>
      </c>
      <c r="L392" s="166">
        <f>IF(E392&lt;2,(VLOOKUP(A392,'r'!$A$4:'r'!$B$5080,2,FALSE)),"")</f>
        <v>43274</v>
      </c>
      <c r="M392" s="167" t="str">
        <f>VLOOKUP(A392,'r'!$A$4:'r'!$G$5080,7,FALSE)</f>
        <v>next year</v>
      </c>
      <c r="N392" s="162">
        <f ca="1">SUMIF(w!$V$3:$V$113,$M392,w!W$3:W$113)</f>
        <v>0</v>
      </c>
      <c r="O392" s="162">
        <f ca="1">SUMIF(w!$V$3:$V$113,$M392,w!X$3:X$113)</f>
        <v>506</v>
      </c>
      <c r="P392" s="162">
        <f ca="1">SUMIF(w!$V$3:$V$113,$M392,w!Y$3:Y$113)</f>
        <v>506</v>
      </c>
      <c r="Q392" s="162">
        <f>SUMIF(w!$V$3:$V$113,$M392,w!Z$3:Z$113)</f>
        <v>0</v>
      </c>
      <c r="R392" s="177" t="str">
        <f>IF(E392=1,VLOOKUP(A392,rg!$A$4:'rg'!$E$960,2,FALSE),"")</f>
        <v/>
      </c>
      <c r="S392" s="162" t="str">
        <f>IF($R392&lt;&gt;"",( VLOOKUP($R392,g!$A$2:'g'!$E$989,2,FALSE))," ")</f>
        <v xml:space="preserve"> </v>
      </c>
      <c r="T392" s="162" t="str">
        <f>IF($R392&lt;&gt;"",( VLOOKUP($R392,g!$A$2:'g'!$E$989,3,FALSE))," ")</f>
        <v xml:space="preserve"> </v>
      </c>
      <c r="U392" s="168" t="str">
        <f>IF($R392&lt;&gt;"",( VLOOKUP($R392,g!$A$2:'g'!$E$989,4,FALSE))," ")</f>
        <v xml:space="preserve"> </v>
      </c>
      <c r="V392" s="162" t="str">
        <f>IF($R392&lt;&gt;"",( VLOOKUP($R392,g!$A$2:'g'!$E$989,5,FALSE))," ")</f>
        <v xml:space="preserve"> </v>
      </c>
      <c r="W392" s="10">
        <f t="shared" si="44"/>
        <v>0</v>
      </c>
      <c r="X392" s="10">
        <f t="shared" si="45"/>
        <v>0</v>
      </c>
      <c r="Y392" s="10">
        <f t="shared" si="46"/>
        <v>0</v>
      </c>
      <c r="Z392" s="167" t="str">
        <f t="shared" si="47"/>
        <v>ML DD</v>
      </c>
      <c r="AA392" s="167">
        <f>VLOOKUP(A392,'r'!$A$4:'r'!$S$5080,18,FALSE)</f>
        <v>0</v>
      </c>
    </row>
    <row r="393" spans="1:27" x14ac:dyDescent="0.2">
      <c r="A393" s="169" t="s">
        <v>666</v>
      </c>
      <c r="B393" s="169" t="s">
        <v>44</v>
      </c>
      <c r="D393" s="169" t="s">
        <v>528</v>
      </c>
      <c r="E393" s="176"/>
      <c r="F393" s="161">
        <v>23</v>
      </c>
      <c r="G393" s="162">
        <f t="shared" si="42"/>
        <v>0</v>
      </c>
      <c r="H393" s="162">
        <f>SUMIF('r'!$A$4:'r'!$A$529,$A393,'r'!$C$4:'r'!$C$529)</f>
        <v>0</v>
      </c>
      <c r="I393" s="162">
        <f>SUMIF('r'!$A$4:'r'!$A$529,A393,'r'!$D$4:'r'!$D$529)</f>
        <v>23</v>
      </c>
      <c r="J393" s="162">
        <f t="shared" si="43"/>
        <v>23</v>
      </c>
      <c r="K393" s="165" t="s">
        <v>547</v>
      </c>
      <c r="L393" s="166">
        <f>IF(E393&lt;2,(VLOOKUP(A393,'r'!$A$4:'r'!$B$5080,2,FALSE)),"")</f>
        <v>43274</v>
      </c>
      <c r="M393" s="167" t="str">
        <f>VLOOKUP(A393,'r'!$A$4:'r'!$G$5080,7,FALSE)</f>
        <v>next year</v>
      </c>
      <c r="N393" s="162">
        <f ca="1">SUMIF(w!$V$3:$V$113,$M393,w!W$3:W$113)</f>
        <v>0</v>
      </c>
      <c r="O393" s="162">
        <f ca="1">SUMIF(w!$V$3:$V$113,$M393,w!X$3:X$113)</f>
        <v>506</v>
      </c>
      <c r="P393" s="162">
        <f ca="1">SUMIF(w!$V$3:$V$113,$M393,w!Y$3:Y$113)</f>
        <v>506</v>
      </c>
      <c r="Q393" s="162">
        <f>SUMIF(w!$V$3:$V$113,$M393,w!Z$3:Z$113)</f>
        <v>0</v>
      </c>
      <c r="R393" s="177" t="str">
        <f>IF(E393=1,VLOOKUP(A393,rg!$A$4:'rg'!$E$960,2,FALSE),"")</f>
        <v/>
      </c>
      <c r="S393" s="162" t="str">
        <f>IF($R393&lt;&gt;"",( VLOOKUP($R393,g!$A$2:'g'!$E$989,2,FALSE))," ")</f>
        <v xml:space="preserve"> </v>
      </c>
      <c r="T393" s="162" t="str">
        <f>IF($R393&lt;&gt;"",( VLOOKUP($R393,g!$A$2:'g'!$E$989,3,FALSE))," ")</f>
        <v xml:space="preserve"> </v>
      </c>
      <c r="U393" s="168" t="str">
        <f>IF($R393&lt;&gt;"",( VLOOKUP($R393,g!$A$2:'g'!$E$989,4,FALSE))," ")</f>
        <v xml:space="preserve"> </v>
      </c>
      <c r="V393" s="162" t="str">
        <f>IF($R393&lt;&gt;"",( VLOOKUP($R393,g!$A$2:'g'!$E$989,5,FALSE))," ")</f>
        <v xml:space="preserve"> </v>
      </c>
      <c r="W393" s="10">
        <f t="shared" si="44"/>
        <v>0</v>
      </c>
      <c r="X393" s="10">
        <f t="shared" si="45"/>
        <v>0</v>
      </c>
      <c r="Y393" s="10">
        <f t="shared" si="46"/>
        <v>0</v>
      </c>
      <c r="Z393" s="167" t="str">
        <f t="shared" si="47"/>
        <v>ML ELEC</v>
      </c>
      <c r="AA393" s="167">
        <f>VLOOKUP(A393,'r'!$A$4:'r'!$S$5080,18,FALSE)</f>
        <v>0</v>
      </c>
    </row>
    <row r="394" spans="1:27" x14ac:dyDescent="0.2">
      <c r="A394" s="169" t="s">
        <v>357</v>
      </c>
      <c r="B394" s="169" t="s">
        <v>44</v>
      </c>
      <c r="D394" s="169" t="s">
        <v>158</v>
      </c>
      <c r="E394" s="176"/>
      <c r="F394" s="161">
        <v>3</v>
      </c>
      <c r="G394" s="162">
        <f t="shared" si="42"/>
        <v>0</v>
      </c>
      <c r="H394" s="162">
        <f>SUMIF('r'!$A$4:'r'!$A$529,$A394,'r'!$C$4:'r'!$C$529)</f>
        <v>0</v>
      </c>
      <c r="I394" s="162">
        <f>SUMIF('r'!$A$4:'r'!$A$529,A394,'r'!$D$4:'r'!$D$529)</f>
        <v>3</v>
      </c>
      <c r="J394" s="162">
        <f t="shared" si="43"/>
        <v>3</v>
      </c>
      <c r="L394" s="166">
        <f>IF(E394&lt;2,(VLOOKUP(A394,'r'!$A$4:'r'!$B$5080,2,FALSE)),"")</f>
        <v>43260</v>
      </c>
      <c r="M394" s="167" t="str">
        <f>VLOOKUP(A394,'r'!$A$4:'r'!$G$5080,7,FALSE)</f>
        <v>next year</v>
      </c>
      <c r="N394" s="162">
        <f ca="1">SUMIF(w!$V$3:$V$113,$M394,w!W$3:W$113)</f>
        <v>0</v>
      </c>
      <c r="O394" s="162">
        <f ca="1">SUMIF(w!$V$3:$V$113,$M394,w!X$3:X$113)</f>
        <v>506</v>
      </c>
      <c r="P394" s="162">
        <f ca="1">SUMIF(w!$V$3:$V$113,$M394,w!Y$3:Y$113)</f>
        <v>506</v>
      </c>
      <c r="Q394" s="162">
        <f>SUMIF(w!$V$3:$V$113,$M394,w!Z$3:Z$113)</f>
        <v>0</v>
      </c>
      <c r="R394" s="177" t="str">
        <f>IF(E394=1,VLOOKUP(A394,rg!$A$4:'rg'!$E$960,2,FALSE),"")</f>
        <v/>
      </c>
      <c r="S394" s="162" t="str">
        <f>IF($R394&lt;&gt;"",( VLOOKUP($R394,g!$A$2:'g'!$E$989,2,FALSE))," ")</f>
        <v xml:space="preserve"> </v>
      </c>
      <c r="T394" s="162" t="str">
        <f>IF($R394&lt;&gt;"",( VLOOKUP($R394,g!$A$2:'g'!$E$989,3,FALSE))," ")</f>
        <v xml:space="preserve"> </v>
      </c>
      <c r="U394" s="168" t="str">
        <f>IF($R394&lt;&gt;"",( VLOOKUP($R394,g!$A$2:'g'!$E$989,4,FALSE))," ")</f>
        <v xml:space="preserve"> </v>
      </c>
      <c r="V394" s="162" t="str">
        <f>IF($R394&lt;&gt;"",( VLOOKUP($R394,g!$A$2:'g'!$E$989,5,FALSE))," ")</f>
        <v xml:space="preserve"> </v>
      </c>
      <c r="W394" s="10">
        <f t="shared" si="44"/>
        <v>0</v>
      </c>
      <c r="X394" s="10">
        <f t="shared" si="45"/>
        <v>0</v>
      </c>
      <c r="Y394" s="10">
        <f t="shared" si="46"/>
        <v>0</v>
      </c>
      <c r="Z394" s="167" t="str">
        <f t="shared" si="47"/>
        <v>ML SD</v>
      </c>
      <c r="AA394" s="167">
        <f>VLOOKUP(A394,'r'!$A$4:'r'!$S$5080,18,FALSE)</f>
        <v>0</v>
      </c>
    </row>
    <row r="395" spans="1:27" x14ac:dyDescent="0.2">
      <c r="A395" s="169" t="s">
        <v>358</v>
      </c>
      <c r="B395" s="169" t="s">
        <v>44</v>
      </c>
      <c r="D395" s="169" t="s">
        <v>158</v>
      </c>
      <c r="E395" s="176"/>
      <c r="F395" s="161">
        <v>2</v>
      </c>
      <c r="G395" s="162">
        <f t="shared" si="42"/>
        <v>0</v>
      </c>
      <c r="H395" s="162">
        <f>SUMIF('r'!$A$4:'r'!$A$529,$A395,'r'!$C$4:'r'!$C$529)</f>
        <v>0</v>
      </c>
      <c r="I395" s="162">
        <f>SUMIF('r'!$A$4:'r'!$A$529,A395,'r'!$D$4:'r'!$D$529)</f>
        <v>2</v>
      </c>
      <c r="J395" s="162">
        <f t="shared" si="43"/>
        <v>2</v>
      </c>
      <c r="L395" s="166">
        <f>IF(E395&lt;2,(VLOOKUP(A395,'r'!$A$4:'r'!$B$5080,2,FALSE)),"")</f>
        <v>43260</v>
      </c>
      <c r="M395" s="167" t="str">
        <f>VLOOKUP(A395,'r'!$A$4:'r'!$G$5080,7,FALSE)</f>
        <v>next year</v>
      </c>
      <c r="N395" s="162">
        <f ca="1">SUMIF(w!$V$3:$V$113,$M395,w!W$3:W$113)</f>
        <v>0</v>
      </c>
      <c r="O395" s="162">
        <f ca="1">SUMIF(w!$V$3:$V$113,$M395,w!X$3:X$113)</f>
        <v>506</v>
      </c>
      <c r="P395" s="162">
        <f ca="1">SUMIF(w!$V$3:$V$113,$M395,w!Y$3:Y$113)</f>
        <v>506</v>
      </c>
      <c r="Q395" s="162">
        <f>SUMIF(w!$V$3:$V$113,$M395,w!Z$3:Z$113)</f>
        <v>0</v>
      </c>
      <c r="R395" s="177" t="str">
        <f>IF(E395=1,VLOOKUP(A395,rg!$A$4:'rg'!$E$960,2,FALSE),"")</f>
        <v/>
      </c>
      <c r="S395" s="162" t="str">
        <f>IF($R395&lt;&gt;"",( VLOOKUP($R395,g!$A$2:'g'!$E$989,2,FALSE))," ")</f>
        <v xml:space="preserve"> </v>
      </c>
      <c r="T395" s="162" t="str">
        <f>IF($R395&lt;&gt;"",( VLOOKUP($R395,g!$A$2:'g'!$E$989,3,FALSE))," ")</f>
        <v xml:space="preserve"> </v>
      </c>
      <c r="U395" s="168" t="str">
        <f>IF($R395&lt;&gt;"",( VLOOKUP($R395,g!$A$2:'g'!$E$989,4,FALSE))," ")</f>
        <v xml:space="preserve"> </v>
      </c>
      <c r="V395" s="162" t="str">
        <f>IF($R395&lt;&gt;"",( VLOOKUP($R395,g!$A$2:'g'!$E$989,5,FALSE))," ")</f>
        <v xml:space="preserve"> </v>
      </c>
      <c r="W395" s="10">
        <f t="shared" si="44"/>
        <v>0</v>
      </c>
      <c r="X395" s="10">
        <f t="shared" si="45"/>
        <v>0</v>
      </c>
      <c r="Y395" s="10">
        <f t="shared" si="46"/>
        <v>0</v>
      </c>
      <c r="Z395" s="167" t="str">
        <f t="shared" si="47"/>
        <v>ML SD</v>
      </c>
      <c r="AA395" s="167">
        <f>VLOOKUP(A395,'r'!$A$4:'r'!$S$5080,18,FALSE)</f>
        <v>0</v>
      </c>
    </row>
    <row r="396" spans="1:27" x14ac:dyDescent="0.2">
      <c r="A396" s="186" t="s">
        <v>760</v>
      </c>
      <c r="B396" s="169" t="s">
        <v>44</v>
      </c>
      <c r="D396" s="186" t="s">
        <v>159</v>
      </c>
      <c r="E396" s="176"/>
      <c r="F396" s="161">
        <v>23</v>
      </c>
      <c r="G396" s="162">
        <f t="shared" ref="G396" si="48">IF(I396=0,999,0)</f>
        <v>0</v>
      </c>
      <c r="H396" s="162">
        <f>SUMIF('r'!$A$4:'r'!$A$529,$A396,'r'!$C$4:'r'!$C$529)</f>
        <v>0</v>
      </c>
      <c r="I396" s="162">
        <f>SUMIF('r'!$A$4:'r'!$A$529,A396,'r'!$D$4:'r'!$D$529)</f>
        <v>23</v>
      </c>
      <c r="J396" s="162">
        <f t="shared" ref="J396" si="49">I396-H396</f>
        <v>23</v>
      </c>
      <c r="L396" s="166">
        <f>IF(E396&lt;2,(VLOOKUP(A396,'r'!$A$4:'r'!$B$5080,2,FALSE)),"")</f>
        <v>43274</v>
      </c>
      <c r="M396" s="167" t="str">
        <f>VLOOKUP(A396,'r'!$A$4:'r'!$G$5080,7,FALSE)</f>
        <v>next year</v>
      </c>
      <c r="N396" s="162">
        <f ca="1">SUMIF(w!$V$3:$V$113,$M396,w!W$3:W$113)</f>
        <v>0</v>
      </c>
      <c r="O396" s="162">
        <f ca="1">SUMIF(w!$V$3:$V$113,$M396,w!X$3:X$113)</f>
        <v>506</v>
      </c>
      <c r="P396" s="162">
        <f ca="1">SUMIF(w!$V$3:$V$113,$M396,w!Y$3:Y$113)</f>
        <v>506</v>
      </c>
      <c r="Q396" s="162">
        <f>SUMIF(w!$V$3:$V$113,$M396,w!Z$3:Z$113)</f>
        <v>0</v>
      </c>
      <c r="R396" s="177" t="str">
        <f>IF(E396=1,VLOOKUP(A396,rg!$A$4:'rg'!$E$960,2,FALSE),"")</f>
        <v/>
      </c>
      <c r="S396" s="162" t="str">
        <f>IF($R396&lt;&gt;"",( VLOOKUP($R396,g!$A$2:'g'!$E$989,2,FALSE))," ")</f>
        <v xml:space="preserve"> </v>
      </c>
      <c r="T396" s="162" t="str">
        <f>IF($R396&lt;&gt;"",( VLOOKUP($R396,g!$A$2:'g'!$E$989,3,FALSE))," ")</f>
        <v xml:space="preserve"> </v>
      </c>
      <c r="U396" s="168" t="str">
        <f>IF($R396&lt;&gt;"",( VLOOKUP($R396,g!$A$2:'g'!$E$989,4,FALSE))," ")</f>
        <v xml:space="preserve"> </v>
      </c>
      <c r="V396" s="162" t="str">
        <f>IF($R396&lt;&gt;"",( VLOOKUP($R396,g!$A$2:'g'!$E$989,5,FALSE))," ")</f>
        <v xml:space="preserve"> </v>
      </c>
      <c r="W396" s="10">
        <f t="shared" ref="W396" si="50">IF(E396=1,IF(R396="",1,0),0)</f>
        <v>0</v>
      </c>
      <c r="X396" s="10">
        <f t="shared" ref="X396" si="51">IF(E396="",IF(R396="",0,1),0)</f>
        <v>0</v>
      </c>
      <c r="Y396" s="10">
        <f t="shared" ref="Y396" si="52">IF(U396&gt;" ",IF(B396&lt;&gt;U396,1,0),0)</f>
        <v>0</v>
      </c>
      <c r="Z396" s="167" t="str">
        <f t="shared" ref="Z396" si="53">B396&amp;" "&amp;C396&amp;D396</f>
        <v>ML DD</v>
      </c>
      <c r="AA396" s="167">
        <f>VLOOKUP(A396,'r'!$A$4:'r'!$S$5080,18,FALSE)</f>
        <v>0</v>
      </c>
    </row>
    <row r="397" spans="1:27" x14ac:dyDescent="0.2">
      <c r="A397" s="169" t="s">
        <v>615</v>
      </c>
      <c r="B397" s="169" t="s">
        <v>509</v>
      </c>
      <c r="C397" s="179" t="s">
        <v>680</v>
      </c>
      <c r="D397" s="178">
        <v>45052</v>
      </c>
      <c r="E397" s="176"/>
      <c r="F397" s="161">
        <v>1</v>
      </c>
      <c r="G397" s="162">
        <f t="shared" si="42"/>
        <v>0</v>
      </c>
      <c r="H397" s="162">
        <f>SUMIF('r'!$A$4:'r'!$A$529,$A397,'r'!$C$4:'r'!$C$529)</f>
        <v>0</v>
      </c>
      <c r="I397" s="162">
        <f>SUMIF('r'!$A$4:'r'!$A$529,A397,'r'!$D$4:'r'!$D$529)</f>
        <v>4</v>
      </c>
      <c r="J397" s="162">
        <f t="shared" si="43"/>
        <v>4</v>
      </c>
      <c r="L397" s="166">
        <f>IF(E397&lt;2,(VLOOKUP(A397,'r'!$A$4:'r'!$B$5080,2,FALSE)),"")</f>
        <v>43134</v>
      </c>
      <c r="M397" s="167" t="str">
        <f>VLOOKUP(A397,'r'!$A$4:'r'!$G$5080,7,FALSE)</f>
        <v>next year</v>
      </c>
      <c r="N397" s="162">
        <f ca="1">SUMIF(w!$V$3:$V$113,$M397,w!W$3:W$113)</f>
        <v>0</v>
      </c>
      <c r="O397" s="162">
        <f ca="1">SUMIF(w!$V$3:$V$113,$M397,w!X$3:X$113)</f>
        <v>506</v>
      </c>
      <c r="P397" s="162">
        <f ca="1">SUMIF(w!$V$3:$V$113,$M397,w!Y$3:Y$113)</f>
        <v>506</v>
      </c>
      <c r="Q397" s="162">
        <f>SUMIF(w!$V$3:$V$113,$M397,w!Z$3:Z$113)</f>
        <v>0</v>
      </c>
      <c r="R397" s="177" t="str">
        <f>IF(E397=1,VLOOKUP(A397,rg!$A$4:'rg'!$E$960,2,FALSE),"")</f>
        <v/>
      </c>
      <c r="S397" s="162" t="str">
        <f>IF($R397&lt;&gt;"",( VLOOKUP($R397,g!$A$2:'g'!$E$989,2,FALSE))," ")</f>
        <v xml:space="preserve"> </v>
      </c>
      <c r="T397" s="162" t="str">
        <f>IF($R397&lt;&gt;"",( VLOOKUP($R397,g!$A$2:'g'!$E$989,3,FALSE))," ")</f>
        <v xml:space="preserve"> </v>
      </c>
      <c r="U397" s="168" t="str">
        <f>IF($R397&lt;&gt;"",( VLOOKUP($R397,g!$A$2:'g'!$E$989,4,FALSE))," ")</f>
        <v xml:space="preserve"> </v>
      </c>
      <c r="V397" s="162" t="str">
        <f>IF($R397&lt;&gt;"",( VLOOKUP($R397,g!$A$2:'g'!$E$989,5,FALSE))," ")</f>
        <v xml:space="preserve"> </v>
      </c>
      <c r="W397" s="10">
        <f t="shared" si="44"/>
        <v>0</v>
      </c>
      <c r="X397" s="10">
        <f t="shared" si="45"/>
        <v>0</v>
      </c>
      <c r="Y397" s="10">
        <f t="shared" si="46"/>
        <v>0</v>
      </c>
      <c r="Z397" s="167" t="str">
        <f t="shared" si="47"/>
        <v>RTP ADH45052</v>
      </c>
      <c r="AA397" s="167">
        <f>VLOOKUP(A397,'r'!$A$4:'r'!$S$5080,18,FALSE)</f>
        <v>0</v>
      </c>
    </row>
    <row r="398" spans="1:27" x14ac:dyDescent="0.2">
      <c r="A398" s="169" t="s">
        <v>615</v>
      </c>
      <c r="B398" s="169" t="s">
        <v>509</v>
      </c>
      <c r="C398" s="179" t="s">
        <v>680</v>
      </c>
      <c r="D398" s="178">
        <v>45053</v>
      </c>
      <c r="E398" s="176"/>
      <c r="F398" s="161">
        <v>1</v>
      </c>
      <c r="G398" s="162">
        <f t="shared" si="42"/>
        <v>0</v>
      </c>
      <c r="H398" s="162">
        <f>SUMIF('r'!$A$4:'r'!$A$529,$A398,'r'!$C$4:'r'!$C$529)</f>
        <v>0</v>
      </c>
      <c r="I398" s="162">
        <f>SUMIF('r'!$A$4:'r'!$A$529,A398,'r'!$D$4:'r'!$D$529)</f>
        <v>4</v>
      </c>
      <c r="J398" s="162">
        <f t="shared" si="43"/>
        <v>4</v>
      </c>
      <c r="L398" s="166">
        <f>IF(E398&lt;2,(VLOOKUP(A398,'r'!$A$4:'r'!$B$5080,2,FALSE)),"")</f>
        <v>43134</v>
      </c>
      <c r="M398" s="167" t="str">
        <f>VLOOKUP(A398,'r'!$A$4:'r'!$G$5080,7,FALSE)</f>
        <v>next year</v>
      </c>
      <c r="N398" s="162">
        <f ca="1">SUMIF(w!$V$3:$V$113,$M398,w!W$3:W$113)</f>
        <v>0</v>
      </c>
      <c r="O398" s="162">
        <f ca="1">SUMIF(w!$V$3:$V$113,$M398,w!X$3:X$113)</f>
        <v>506</v>
      </c>
      <c r="P398" s="162">
        <f ca="1">SUMIF(w!$V$3:$V$113,$M398,w!Y$3:Y$113)</f>
        <v>506</v>
      </c>
      <c r="Q398" s="162">
        <f>SUMIF(w!$V$3:$V$113,$M398,w!Z$3:Z$113)</f>
        <v>0</v>
      </c>
      <c r="R398" s="177" t="str">
        <f>IF(E398=1,VLOOKUP(A398,rg!$A$4:'rg'!$E$960,2,FALSE),"")</f>
        <v/>
      </c>
      <c r="S398" s="162" t="str">
        <f>IF($R398&lt;&gt;"",( VLOOKUP($R398,g!$A$2:'g'!$E$989,2,FALSE))," ")</f>
        <v xml:space="preserve"> </v>
      </c>
      <c r="T398" s="162" t="str">
        <f>IF($R398&lt;&gt;"",( VLOOKUP($R398,g!$A$2:'g'!$E$989,3,FALSE))," ")</f>
        <v xml:space="preserve"> </v>
      </c>
      <c r="U398" s="168" t="str">
        <f>IF($R398&lt;&gt;"",( VLOOKUP($R398,g!$A$2:'g'!$E$989,4,FALSE))," ")</f>
        <v xml:space="preserve"> </v>
      </c>
      <c r="V398" s="162" t="str">
        <f>IF($R398&lt;&gt;"",( VLOOKUP($R398,g!$A$2:'g'!$E$989,5,FALSE))," ")</f>
        <v xml:space="preserve"> </v>
      </c>
      <c r="W398" s="10">
        <f t="shared" si="44"/>
        <v>0</v>
      </c>
      <c r="X398" s="10">
        <f t="shared" si="45"/>
        <v>0</v>
      </c>
      <c r="Y398" s="10">
        <f t="shared" si="46"/>
        <v>0</v>
      </c>
      <c r="Z398" s="167" t="str">
        <f t="shared" si="47"/>
        <v>RTP ADH45053</v>
      </c>
      <c r="AA398" s="167">
        <f>VLOOKUP(A398,'r'!$A$4:'r'!$S$5080,18,FALSE)</f>
        <v>0</v>
      </c>
    </row>
    <row r="399" spans="1:27" x14ac:dyDescent="0.2">
      <c r="A399" s="169" t="s">
        <v>615</v>
      </c>
      <c r="B399" s="169" t="s">
        <v>509</v>
      </c>
      <c r="C399" s="179" t="s">
        <v>680</v>
      </c>
      <c r="D399" s="178">
        <v>45054</v>
      </c>
      <c r="E399" s="176"/>
      <c r="F399" s="161">
        <v>1</v>
      </c>
      <c r="G399" s="162">
        <f t="shared" si="42"/>
        <v>0</v>
      </c>
      <c r="H399" s="162">
        <f>SUMIF('r'!$A$4:'r'!$A$529,$A399,'r'!$C$4:'r'!$C$529)</f>
        <v>0</v>
      </c>
      <c r="I399" s="162">
        <f>SUMIF('r'!$A$4:'r'!$A$529,A399,'r'!$D$4:'r'!$D$529)</f>
        <v>4</v>
      </c>
      <c r="J399" s="162">
        <f t="shared" si="43"/>
        <v>4</v>
      </c>
      <c r="L399" s="166">
        <f>IF(E399&lt;2,(VLOOKUP(A399,'r'!$A$4:'r'!$B$5080,2,FALSE)),"")</f>
        <v>43134</v>
      </c>
      <c r="M399" s="167" t="str">
        <f>VLOOKUP(A399,'r'!$A$4:'r'!$G$5080,7,FALSE)</f>
        <v>next year</v>
      </c>
      <c r="N399" s="162">
        <f ca="1">SUMIF(w!$V$3:$V$113,$M399,w!W$3:W$113)</f>
        <v>0</v>
      </c>
      <c r="O399" s="162">
        <f ca="1">SUMIF(w!$V$3:$V$113,$M399,w!X$3:X$113)</f>
        <v>506</v>
      </c>
      <c r="P399" s="162">
        <f ca="1">SUMIF(w!$V$3:$V$113,$M399,w!Y$3:Y$113)</f>
        <v>506</v>
      </c>
      <c r="Q399" s="162">
        <f>SUMIF(w!$V$3:$V$113,$M399,w!Z$3:Z$113)</f>
        <v>0</v>
      </c>
      <c r="R399" s="177" t="str">
        <f>IF(E399=1,VLOOKUP(A399,rg!$A$4:'rg'!$E$960,2,FALSE),"")</f>
        <v/>
      </c>
      <c r="S399" s="162" t="str">
        <f>IF($R399&lt;&gt;"",( VLOOKUP($R399,g!$A$2:'g'!$E$989,2,FALSE))," ")</f>
        <v xml:space="preserve"> </v>
      </c>
      <c r="T399" s="162" t="str">
        <f>IF($R399&lt;&gt;"",( VLOOKUP($R399,g!$A$2:'g'!$E$989,3,FALSE))," ")</f>
        <v xml:space="preserve"> </v>
      </c>
      <c r="U399" s="168" t="str">
        <f>IF($R399&lt;&gt;"",( VLOOKUP($R399,g!$A$2:'g'!$E$989,4,FALSE))," ")</f>
        <v xml:space="preserve"> </v>
      </c>
      <c r="V399" s="162" t="str">
        <f>IF($R399&lt;&gt;"",( VLOOKUP($R399,g!$A$2:'g'!$E$989,5,FALSE))," ")</f>
        <v xml:space="preserve"> </v>
      </c>
      <c r="W399" s="10">
        <f t="shared" si="44"/>
        <v>0</v>
      </c>
      <c r="X399" s="10">
        <f t="shared" si="45"/>
        <v>0</v>
      </c>
      <c r="Y399" s="10">
        <f t="shared" si="46"/>
        <v>0</v>
      </c>
      <c r="Z399" s="167" t="str">
        <f t="shared" si="47"/>
        <v>RTP ADH45054</v>
      </c>
      <c r="AA399" s="167">
        <f>VLOOKUP(A399,'r'!$A$4:'r'!$S$5080,18,FALSE)</f>
        <v>0</v>
      </c>
    </row>
    <row r="400" spans="1:27" x14ac:dyDescent="0.2">
      <c r="A400" s="169" t="s">
        <v>615</v>
      </c>
      <c r="B400" s="169" t="s">
        <v>509</v>
      </c>
      <c r="C400" s="179" t="s">
        <v>680</v>
      </c>
      <c r="D400" s="178">
        <v>45055</v>
      </c>
      <c r="E400" s="176"/>
      <c r="F400" s="161">
        <v>1</v>
      </c>
      <c r="G400" s="162">
        <f t="shared" si="42"/>
        <v>0</v>
      </c>
      <c r="H400" s="162">
        <f>SUMIF('r'!$A$4:'r'!$A$529,$A400,'r'!$C$4:'r'!$C$529)</f>
        <v>0</v>
      </c>
      <c r="I400" s="162">
        <f>SUMIF('r'!$A$4:'r'!$A$529,A400,'r'!$D$4:'r'!$D$529)</f>
        <v>4</v>
      </c>
      <c r="J400" s="162">
        <f t="shared" si="43"/>
        <v>4</v>
      </c>
      <c r="L400" s="166">
        <f>IF(E400&lt;2,(VLOOKUP(A400,'r'!$A$4:'r'!$B$5080,2,FALSE)),"")</f>
        <v>43134</v>
      </c>
      <c r="M400" s="167" t="str">
        <f>VLOOKUP(A400,'r'!$A$4:'r'!$G$5080,7,FALSE)</f>
        <v>next year</v>
      </c>
      <c r="N400" s="162">
        <f ca="1">SUMIF(w!$V$3:$V$113,$M400,w!W$3:W$113)</f>
        <v>0</v>
      </c>
      <c r="O400" s="162">
        <f ca="1">SUMIF(w!$V$3:$V$113,$M400,w!X$3:X$113)</f>
        <v>506</v>
      </c>
      <c r="P400" s="162">
        <f ca="1">SUMIF(w!$V$3:$V$113,$M400,w!Y$3:Y$113)</f>
        <v>506</v>
      </c>
      <c r="Q400" s="162">
        <f>SUMIF(w!$V$3:$V$113,$M400,w!Z$3:Z$113)</f>
        <v>0</v>
      </c>
      <c r="R400" s="177" t="str">
        <f>IF(E400=1,VLOOKUP(A400,rg!$A$4:'rg'!$E$960,2,FALSE),"")</f>
        <v/>
      </c>
      <c r="S400" s="162" t="str">
        <f>IF($R400&lt;&gt;"",( VLOOKUP($R400,g!$A$2:'g'!$E$989,2,FALSE))," ")</f>
        <v xml:space="preserve"> </v>
      </c>
      <c r="T400" s="162" t="str">
        <f>IF($R400&lt;&gt;"",( VLOOKUP($R400,g!$A$2:'g'!$E$989,3,FALSE))," ")</f>
        <v xml:space="preserve"> </v>
      </c>
      <c r="U400" s="168" t="str">
        <f>IF($R400&lt;&gt;"",( VLOOKUP($R400,g!$A$2:'g'!$E$989,4,FALSE))," ")</f>
        <v xml:space="preserve"> </v>
      </c>
      <c r="V400" s="162" t="str">
        <f>IF($R400&lt;&gt;"",( VLOOKUP($R400,g!$A$2:'g'!$E$989,5,FALSE))," ")</f>
        <v xml:space="preserve"> </v>
      </c>
      <c r="W400" s="10">
        <f t="shared" si="44"/>
        <v>0</v>
      </c>
      <c r="X400" s="10">
        <f t="shared" si="45"/>
        <v>0</v>
      </c>
      <c r="Y400" s="10">
        <f t="shared" si="46"/>
        <v>0</v>
      </c>
      <c r="Z400" s="167" t="str">
        <f t="shared" si="47"/>
        <v>RTP ADH45055</v>
      </c>
      <c r="AA400" s="167">
        <f>VLOOKUP(A400,'r'!$A$4:'r'!$S$5080,18,FALSE)</f>
        <v>0</v>
      </c>
    </row>
    <row r="401" spans="1:27" x14ac:dyDescent="0.2">
      <c r="A401" s="169">
        <v>110</v>
      </c>
      <c r="B401" s="169" t="s">
        <v>509</v>
      </c>
      <c r="C401" s="169" t="s">
        <v>611</v>
      </c>
      <c r="D401" s="169">
        <v>30042</v>
      </c>
      <c r="E401" s="176">
        <v>1</v>
      </c>
      <c r="F401" s="161">
        <v>1</v>
      </c>
      <c r="G401" s="162">
        <f t="shared" si="42"/>
        <v>0</v>
      </c>
      <c r="H401" s="162">
        <f>SUMIF('r'!$A$4:'r'!$A$529,$A401,'r'!$C$4:'r'!$C$529)</f>
        <v>2</v>
      </c>
      <c r="I401" s="162">
        <f>SUMIF('r'!$A$4:'r'!$A$529,A401,'r'!$D$4:'r'!$D$529)</f>
        <v>2</v>
      </c>
      <c r="J401" s="162">
        <f t="shared" si="43"/>
        <v>0</v>
      </c>
      <c r="L401" s="166">
        <f>IF(E401&lt;2,(VLOOKUP(A401,'r'!$A$4:'r'!$B$5080,2,FALSE)),"")</f>
        <v>0</v>
      </c>
      <c r="M401" s="167" t="str">
        <f>VLOOKUP(A401,'r'!$A$4:'r'!$G$5080,7,FALSE)</f>
        <v>hounslow trinity centre</v>
      </c>
      <c r="N401" s="162">
        <f ca="1">SUMIF(w!$V$3:$V$113,$M401,w!W$3:W$113)</f>
        <v>18</v>
      </c>
      <c r="O401" s="162">
        <f ca="1">SUMIF(w!$V$3:$V$113,$M401,w!X$3:X$113)</f>
        <v>20</v>
      </c>
      <c r="P401" s="162">
        <f ca="1">SUMIF(w!$V$3:$V$113,$M401,w!Y$3:Y$113)</f>
        <v>2</v>
      </c>
      <c r="Q401" s="162">
        <f>SUMIF(w!$V$3:$V$113,$M401,w!Z$3:Z$113)</f>
        <v>6</v>
      </c>
      <c r="R401" s="177" t="str">
        <f>IF(E401=1,VLOOKUP(A401,rg!$A$4:'rg'!$E$960,2,FALSE),"")</f>
        <v>AV</v>
      </c>
      <c r="S401" s="162" t="str">
        <f>IF($R401&lt;&gt;"",( VLOOKUP($R401,g!$A$2:'g'!$E$989,2,FALSE))," ")</f>
        <v>Hounslow</v>
      </c>
      <c r="T401" s="162">
        <f>IF($R401&lt;&gt;"",( VLOOKUP($R401,g!$A$2:'g'!$E$989,3,FALSE))," ")</f>
        <v>2</v>
      </c>
      <c r="U401" s="168" t="str">
        <f>IF($R401&lt;&gt;"",( VLOOKUP($R401,g!$A$2:'g'!$E$989,4,FALSE))," ")</f>
        <v>RTP</v>
      </c>
      <c r="V401" s="162" t="str">
        <f>IF($R401&lt;&gt;"",( VLOOKUP($R401,g!$A$2:'g'!$E$989,5,FALSE))," ")</f>
        <v>LONDON UNITED</v>
      </c>
      <c r="W401" s="10">
        <f t="shared" si="44"/>
        <v>0</v>
      </c>
      <c r="X401" s="10">
        <f t="shared" si="45"/>
        <v>0</v>
      </c>
      <c r="Y401" s="10">
        <f t="shared" si="46"/>
        <v>0</v>
      </c>
      <c r="Z401" s="167" t="str">
        <f t="shared" si="47"/>
        <v>RTP DLE30042</v>
      </c>
      <c r="AA401" s="167">
        <f>VLOOKUP(A401,'r'!$A$4:'r'!$S$5080,18,FALSE)</f>
        <v>0</v>
      </c>
    </row>
    <row r="402" spans="1:27" x14ac:dyDescent="0.2">
      <c r="A402" s="169">
        <v>110</v>
      </c>
      <c r="B402" s="169" t="s">
        <v>509</v>
      </c>
      <c r="C402" s="169" t="s">
        <v>611</v>
      </c>
      <c r="D402" s="169">
        <v>30043</v>
      </c>
      <c r="E402" s="176">
        <v>1</v>
      </c>
      <c r="F402" s="161">
        <v>1</v>
      </c>
      <c r="G402" s="162">
        <f t="shared" si="42"/>
        <v>0</v>
      </c>
      <c r="H402" s="162">
        <f>SUMIF('r'!$A$4:'r'!$A$529,$A402,'r'!$C$4:'r'!$C$529)</f>
        <v>2</v>
      </c>
      <c r="I402" s="162">
        <f>SUMIF('r'!$A$4:'r'!$A$529,A402,'r'!$D$4:'r'!$D$529)</f>
        <v>2</v>
      </c>
      <c r="J402" s="162">
        <f t="shared" si="43"/>
        <v>0</v>
      </c>
      <c r="L402" s="166">
        <f>IF(E402&lt;2,(VLOOKUP(A402,'r'!$A$4:'r'!$B$5080,2,FALSE)),"")</f>
        <v>0</v>
      </c>
      <c r="M402" s="167" t="str">
        <f>VLOOKUP(A402,'r'!$A$4:'r'!$G$5080,7,FALSE)</f>
        <v>hounslow trinity centre</v>
      </c>
      <c r="N402" s="162">
        <f ca="1">SUMIF(w!$V$3:$V$113,$M402,w!W$3:W$113)</f>
        <v>18</v>
      </c>
      <c r="O402" s="162">
        <f ca="1">SUMIF(w!$V$3:$V$113,$M402,w!X$3:X$113)</f>
        <v>20</v>
      </c>
      <c r="P402" s="162">
        <f ca="1">SUMIF(w!$V$3:$V$113,$M402,w!Y$3:Y$113)</f>
        <v>2</v>
      </c>
      <c r="Q402" s="162">
        <f>SUMIF(w!$V$3:$V$113,$M402,w!Z$3:Z$113)</f>
        <v>6</v>
      </c>
      <c r="R402" s="177" t="str">
        <f>IF(E402=1,VLOOKUP(A402,rg!$A$4:'rg'!$E$960,2,FALSE),"")</f>
        <v>AV</v>
      </c>
      <c r="S402" s="162" t="str">
        <f>IF($R402&lt;&gt;"",( VLOOKUP($R402,g!$A$2:'g'!$E$989,2,FALSE))," ")</f>
        <v>Hounslow</v>
      </c>
      <c r="T402" s="162">
        <f>IF($R402&lt;&gt;"",( VLOOKUP($R402,g!$A$2:'g'!$E$989,3,FALSE))," ")</f>
        <v>2</v>
      </c>
      <c r="U402" s="168" t="str">
        <f>IF($R402&lt;&gt;"",( VLOOKUP($R402,g!$A$2:'g'!$E$989,4,FALSE))," ")</f>
        <v>RTP</v>
      </c>
      <c r="V402" s="162" t="str">
        <f>IF($R402&lt;&gt;"",( VLOOKUP($R402,g!$A$2:'g'!$E$989,5,FALSE))," ")</f>
        <v>LONDON UNITED</v>
      </c>
      <c r="W402" s="10">
        <f t="shared" si="44"/>
        <v>0</v>
      </c>
      <c r="X402" s="10">
        <f t="shared" si="45"/>
        <v>0</v>
      </c>
      <c r="Y402" s="10">
        <f t="shared" si="46"/>
        <v>0</v>
      </c>
      <c r="Z402" s="167" t="str">
        <f t="shared" si="47"/>
        <v>RTP DLE30043</v>
      </c>
      <c r="AA402" s="167">
        <f>VLOOKUP(A402,'r'!$A$4:'r'!$S$5080,18,FALSE)</f>
        <v>0</v>
      </c>
    </row>
    <row r="403" spans="1:27" x14ac:dyDescent="0.2">
      <c r="A403" s="186" t="s">
        <v>671</v>
      </c>
      <c r="B403" s="169" t="s">
        <v>509</v>
      </c>
      <c r="C403" s="169" t="s">
        <v>611</v>
      </c>
      <c r="D403" s="169" t="s">
        <v>742</v>
      </c>
      <c r="E403" s="176">
        <v>1</v>
      </c>
      <c r="F403" s="161">
        <v>1</v>
      </c>
      <c r="G403" s="162">
        <f t="shared" si="42"/>
        <v>0</v>
      </c>
      <c r="H403" s="162">
        <f>SUMIF('r'!$A$4:'r'!$A$529,$A403,'r'!$C$4:'r'!$C$529)</f>
        <v>1</v>
      </c>
      <c r="I403" s="162">
        <f>SUMIF('r'!$A$4:'r'!$A$529,A403,'r'!$D$4:'r'!$D$529)</f>
        <v>9</v>
      </c>
      <c r="J403" s="162">
        <f t="shared" si="43"/>
        <v>8</v>
      </c>
      <c r="L403" s="166">
        <f>IF(E403&lt;2,(VLOOKUP(A403,'r'!$A$4:'r'!$B$5080,2,FALSE)),"")</f>
        <v>43100</v>
      </c>
      <c r="M403" s="167" t="str">
        <f>VLOOKUP(A403,'r'!$A$4:'r'!$G$5080,7,FALSE)</f>
        <v>kingston</v>
      </c>
      <c r="N403" s="162">
        <f ca="1">SUMIF(w!$V$3:$V$113,$M403,w!W$3:W$113)</f>
        <v>4</v>
      </c>
      <c r="O403" s="162">
        <f ca="1">SUMIF(w!$V$3:$V$113,$M403,w!X$3:X$113)</f>
        <v>12</v>
      </c>
      <c r="P403" s="162">
        <f ca="1">SUMIF(w!$V$3:$V$113,$M403,w!Y$3:Y$113)</f>
        <v>8</v>
      </c>
      <c r="Q403" s="162">
        <f>SUMIF(w!$V$3:$V$113,$M403,w!Z$3:Z$113)</f>
        <v>4</v>
      </c>
      <c r="R403" s="177" t="str">
        <f>IF(E403=1,VLOOKUP(A403,rg!$A$4:'rg'!$E$960,2,FALSE),"")</f>
        <v>EP</v>
      </c>
      <c r="S403" s="162" t="str">
        <f>IF($R403&lt;&gt;"",( VLOOKUP($R403,g!$A$2:'g'!$E$989,2,FALSE))," ")</f>
        <v>Epsom</v>
      </c>
      <c r="T403" s="162">
        <f>IF($R403&lt;&gt;"",( VLOOKUP($R403,g!$A$2:'g'!$E$989,3,FALSE))," ")</f>
        <v>8</v>
      </c>
      <c r="U403" s="168" t="str">
        <f>IF($R403&lt;&gt;"",( VLOOKUP($R403,g!$A$2:'g'!$E$989,4,FALSE))," ")</f>
        <v>RTP</v>
      </c>
      <c r="V403" s="162" t="str">
        <f>IF($R403&lt;&gt;"",( VLOOKUP($R403,g!$A$2:'g'!$E$989,5,FALSE))," ")</f>
        <v>LONDON UNITED</v>
      </c>
      <c r="W403" s="10">
        <f t="shared" si="44"/>
        <v>0</v>
      </c>
      <c r="X403" s="10">
        <f t="shared" si="45"/>
        <v>0</v>
      </c>
      <c r="Y403" s="10">
        <f t="shared" si="46"/>
        <v>0</v>
      </c>
      <c r="Z403" s="167" t="str">
        <f t="shared" si="47"/>
        <v>RTP DLE30070</v>
      </c>
      <c r="AA403" s="167">
        <f>VLOOKUP(A403,'r'!$A$4:'r'!$S$5080,18,FALSE)</f>
        <v>0</v>
      </c>
    </row>
    <row r="404" spans="1:27" x14ac:dyDescent="0.2">
      <c r="A404" s="186" t="s">
        <v>671</v>
      </c>
      <c r="B404" s="169" t="s">
        <v>509</v>
      </c>
      <c r="C404" s="169" t="s">
        <v>611</v>
      </c>
      <c r="D404" s="169">
        <v>30071</v>
      </c>
      <c r="E404" s="176"/>
      <c r="F404" s="161">
        <v>1</v>
      </c>
      <c r="G404" s="162">
        <f t="shared" si="42"/>
        <v>0</v>
      </c>
      <c r="H404" s="162">
        <f>SUMIF('r'!$A$4:'r'!$A$529,$A404,'r'!$C$4:'r'!$C$529)</f>
        <v>1</v>
      </c>
      <c r="I404" s="162">
        <f>SUMIF('r'!$A$4:'r'!$A$529,A404,'r'!$D$4:'r'!$D$529)</f>
        <v>9</v>
      </c>
      <c r="J404" s="162">
        <f t="shared" si="43"/>
        <v>8</v>
      </c>
      <c r="L404" s="166">
        <f>IF(E404&lt;2,(VLOOKUP(A404,'r'!$A$4:'r'!$B$5080,2,FALSE)),"")</f>
        <v>43100</v>
      </c>
      <c r="M404" s="167" t="str">
        <f>VLOOKUP(A404,'r'!$A$4:'r'!$G$5080,7,FALSE)</f>
        <v>kingston</v>
      </c>
      <c r="N404" s="162">
        <f ca="1">SUMIF(w!$V$3:$V$113,$M404,w!W$3:W$113)</f>
        <v>4</v>
      </c>
      <c r="O404" s="162">
        <f ca="1">SUMIF(w!$V$3:$V$113,$M404,w!X$3:X$113)</f>
        <v>12</v>
      </c>
      <c r="P404" s="162">
        <f ca="1">SUMIF(w!$V$3:$V$113,$M404,w!Y$3:Y$113)</f>
        <v>8</v>
      </c>
      <c r="Q404" s="162">
        <f>SUMIF(w!$V$3:$V$113,$M404,w!Z$3:Z$113)</f>
        <v>4</v>
      </c>
      <c r="R404" s="177" t="str">
        <f>IF(E404=1,VLOOKUP(A404,rg!$A$4:'rg'!$E$960,2,FALSE),"")</f>
        <v/>
      </c>
      <c r="S404" s="162" t="str">
        <f>IF($R404&lt;&gt;"",( VLOOKUP($R404,g!$A$2:'g'!$E$989,2,FALSE))," ")</f>
        <v xml:space="preserve"> </v>
      </c>
      <c r="T404" s="162" t="str">
        <f>IF($R404&lt;&gt;"",( VLOOKUP($R404,g!$A$2:'g'!$E$989,3,FALSE))," ")</f>
        <v xml:space="preserve"> </v>
      </c>
      <c r="U404" s="168" t="str">
        <f>IF($R404&lt;&gt;"",( VLOOKUP($R404,g!$A$2:'g'!$E$989,4,FALSE))," ")</f>
        <v xml:space="preserve"> </v>
      </c>
      <c r="V404" s="162" t="str">
        <f>IF($R404&lt;&gt;"",( VLOOKUP($R404,g!$A$2:'g'!$E$989,5,FALSE))," ")</f>
        <v xml:space="preserve"> </v>
      </c>
      <c r="W404" s="10">
        <f t="shared" si="44"/>
        <v>0</v>
      </c>
      <c r="X404" s="10">
        <f t="shared" si="45"/>
        <v>0</v>
      </c>
      <c r="Y404" s="10">
        <f t="shared" si="46"/>
        <v>0</v>
      </c>
      <c r="Z404" s="167" t="str">
        <f t="shared" si="47"/>
        <v>RTP DLE30071</v>
      </c>
      <c r="AA404" s="167">
        <f>VLOOKUP(A404,'r'!$A$4:'r'!$S$5080,18,FALSE)</f>
        <v>0</v>
      </c>
    </row>
    <row r="405" spans="1:27" x14ac:dyDescent="0.2">
      <c r="A405" s="186" t="s">
        <v>671</v>
      </c>
      <c r="B405" s="169" t="s">
        <v>509</v>
      </c>
      <c r="C405" s="169" t="s">
        <v>611</v>
      </c>
      <c r="D405" s="169">
        <v>30072</v>
      </c>
      <c r="E405" s="176"/>
      <c r="F405" s="161">
        <v>1</v>
      </c>
      <c r="G405" s="162">
        <f t="shared" si="42"/>
        <v>0</v>
      </c>
      <c r="H405" s="162">
        <f>SUMIF('r'!$A$4:'r'!$A$529,$A405,'r'!$C$4:'r'!$C$529)</f>
        <v>1</v>
      </c>
      <c r="I405" s="162">
        <f>SUMIF('r'!$A$4:'r'!$A$529,A405,'r'!$D$4:'r'!$D$529)</f>
        <v>9</v>
      </c>
      <c r="J405" s="162">
        <f t="shared" si="43"/>
        <v>8</v>
      </c>
      <c r="L405" s="166">
        <f>IF(E405&lt;2,(VLOOKUP(A405,'r'!$A$4:'r'!$B$5080,2,FALSE)),"")</f>
        <v>43100</v>
      </c>
      <c r="M405" s="167" t="str">
        <f>VLOOKUP(A405,'r'!$A$4:'r'!$G$5080,7,FALSE)</f>
        <v>kingston</v>
      </c>
      <c r="N405" s="162">
        <f ca="1">SUMIF(w!$V$3:$V$113,$M405,w!W$3:W$113)</f>
        <v>4</v>
      </c>
      <c r="O405" s="162">
        <f ca="1">SUMIF(w!$V$3:$V$113,$M405,w!X$3:X$113)</f>
        <v>12</v>
      </c>
      <c r="P405" s="162">
        <f ca="1">SUMIF(w!$V$3:$V$113,$M405,w!Y$3:Y$113)</f>
        <v>8</v>
      </c>
      <c r="Q405" s="162">
        <f>SUMIF(w!$V$3:$V$113,$M405,w!Z$3:Z$113)</f>
        <v>4</v>
      </c>
      <c r="R405" s="177" t="str">
        <f>IF(E405=1,VLOOKUP(A405,rg!$A$4:'rg'!$E$960,2,FALSE),"")</f>
        <v/>
      </c>
      <c r="S405" s="162" t="str">
        <f>IF($R405&lt;&gt;"",( VLOOKUP($R405,g!$A$2:'g'!$E$989,2,FALSE))," ")</f>
        <v xml:space="preserve"> </v>
      </c>
      <c r="T405" s="162" t="str">
        <f>IF($R405&lt;&gt;"",( VLOOKUP($R405,g!$A$2:'g'!$E$989,3,FALSE))," ")</f>
        <v xml:space="preserve"> </v>
      </c>
      <c r="U405" s="168" t="str">
        <f>IF($R405&lt;&gt;"",( VLOOKUP($R405,g!$A$2:'g'!$E$989,4,FALSE))," ")</f>
        <v xml:space="preserve"> </v>
      </c>
      <c r="V405" s="162" t="str">
        <f>IF($R405&lt;&gt;"",( VLOOKUP($R405,g!$A$2:'g'!$E$989,5,FALSE))," ")</f>
        <v xml:space="preserve"> </v>
      </c>
      <c r="W405" s="10">
        <f t="shared" si="44"/>
        <v>0</v>
      </c>
      <c r="X405" s="10">
        <f t="shared" si="45"/>
        <v>0</v>
      </c>
      <c r="Y405" s="10">
        <f t="shared" si="46"/>
        <v>0</v>
      </c>
      <c r="Z405" s="167" t="str">
        <f t="shared" si="47"/>
        <v>RTP DLE30072</v>
      </c>
      <c r="AA405" s="167">
        <f>VLOOKUP(A405,'r'!$A$4:'r'!$S$5080,18,FALSE)</f>
        <v>0</v>
      </c>
    </row>
    <row r="406" spans="1:27" x14ac:dyDescent="0.2">
      <c r="A406" s="186" t="s">
        <v>671</v>
      </c>
      <c r="B406" s="169" t="s">
        <v>509</v>
      </c>
      <c r="C406" s="169" t="s">
        <v>611</v>
      </c>
      <c r="D406" s="169">
        <v>30073</v>
      </c>
      <c r="E406" s="176"/>
      <c r="F406" s="161">
        <v>1</v>
      </c>
      <c r="G406" s="162">
        <f t="shared" si="42"/>
        <v>0</v>
      </c>
      <c r="H406" s="162">
        <f>SUMIF('r'!$A$4:'r'!$A$529,$A406,'r'!$C$4:'r'!$C$529)</f>
        <v>1</v>
      </c>
      <c r="I406" s="162">
        <f>SUMIF('r'!$A$4:'r'!$A$529,A406,'r'!$D$4:'r'!$D$529)</f>
        <v>9</v>
      </c>
      <c r="J406" s="162">
        <f t="shared" si="43"/>
        <v>8</v>
      </c>
      <c r="L406" s="166">
        <f>IF(E406&lt;2,(VLOOKUP(A406,'r'!$A$4:'r'!$B$5080,2,FALSE)),"")</f>
        <v>43100</v>
      </c>
      <c r="M406" s="167" t="str">
        <f>VLOOKUP(A406,'r'!$A$4:'r'!$G$5080,7,FALSE)</f>
        <v>kingston</v>
      </c>
      <c r="N406" s="162">
        <f ca="1">SUMIF(w!$V$3:$V$113,$M406,w!W$3:W$113)</f>
        <v>4</v>
      </c>
      <c r="O406" s="162">
        <f ca="1">SUMIF(w!$V$3:$V$113,$M406,w!X$3:X$113)</f>
        <v>12</v>
      </c>
      <c r="P406" s="162">
        <f ca="1">SUMIF(w!$V$3:$V$113,$M406,w!Y$3:Y$113)</f>
        <v>8</v>
      </c>
      <c r="Q406" s="162">
        <f>SUMIF(w!$V$3:$V$113,$M406,w!Z$3:Z$113)</f>
        <v>4</v>
      </c>
      <c r="R406" s="177" t="str">
        <f>IF(E406=1,VLOOKUP(A406,rg!$A$4:'rg'!$E$960,2,FALSE),"")</f>
        <v/>
      </c>
      <c r="S406" s="162" t="str">
        <f>IF($R406&lt;&gt;"",( VLOOKUP($R406,g!$A$2:'g'!$E$989,2,FALSE))," ")</f>
        <v xml:space="preserve"> </v>
      </c>
      <c r="T406" s="162" t="str">
        <f>IF($R406&lt;&gt;"",( VLOOKUP($R406,g!$A$2:'g'!$E$989,3,FALSE))," ")</f>
        <v xml:space="preserve"> </v>
      </c>
      <c r="U406" s="168" t="str">
        <f>IF($R406&lt;&gt;"",( VLOOKUP($R406,g!$A$2:'g'!$E$989,4,FALSE))," ")</f>
        <v xml:space="preserve"> </v>
      </c>
      <c r="V406" s="162" t="str">
        <f>IF($R406&lt;&gt;"",( VLOOKUP($R406,g!$A$2:'g'!$E$989,5,FALSE))," ")</f>
        <v xml:space="preserve"> </v>
      </c>
      <c r="W406" s="10">
        <f t="shared" si="44"/>
        <v>0</v>
      </c>
      <c r="X406" s="10">
        <f t="shared" si="45"/>
        <v>0</v>
      </c>
      <c r="Y406" s="10">
        <f t="shared" si="46"/>
        <v>0</v>
      </c>
      <c r="Z406" s="167" t="str">
        <f t="shared" si="47"/>
        <v>RTP DLE30073</v>
      </c>
      <c r="AA406" s="167">
        <f>VLOOKUP(A406,'r'!$A$4:'r'!$S$5080,18,FALSE)</f>
        <v>0</v>
      </c>
    </row>
    <row r="407" spans="1:27" x14ac:dyDescent="0.2">
      <c r="A407" s="186" t="s">
        <v>671</v>
      </c>
      <c r="B407" s="169" t="s">
        <v>509</v>
      </c>
      <c r="C407" s="169" t="s">
        <v>611</v>
      </c>
      <c r="D407" s="169">
        <v>30074</v>
      </c>
      <c r="E407" s="176"/>
      <c r="F407" s="161">
        <v>1</v>
      </c>
      <c r="G407" s="162">
        <f t="shared" si="42"/>
        <v>0</v>
      </c>
      <c r="H407" s="162">
        <f>SUMIF('r'!$A$4:'r'!$A$529,$A407,'r'!$C$4:'r'!$C$529)</f>
        <v>1</v>
      </c>
      <c r="I407" s="162">
        <f>SUMIF('r'!$A$4:'r'!$A$529,A407,'r'!$D$4:'r'!$D$529)</f>
        <v>9</v>
      </c>
      <c r="J407" s="162">
        <f t="shared" si="43"/>
        <v>8</v>
      </c>
      <c r="L407" s="166">
        <f>IF(E407&lt;2,(VLOOKUP(A407,'r'!$A$4:'r'!$B$5080,2,FALSE)),"")</f>
        <v>43100</v>
      </c>
      <c r="M407" s="167" t="str">
        <f>VLOOKUP(A407,'r'!$A$4:'r'!$G$5080,7,FALSE)</f>
        <v>kingston</v>
      </c>
      <c r="N407" s="162">
        <f ca="1">SUMIF(w!$V$3:$V$113,$M407,w!W$3:W$113)</f>
        <v>4</v>
      </c>
      <c r="O407" s="162">
        <f ca="1">SUMIF(w!$V$3:$V$113,$M407,w!X$3:X$113)</f>
        <v>12</v>
      </c>
      <c r="P407" s="162">
        <f ca="1">SUMIF(w!$V$3:$V$113,$M407,w!Y$3:Y$113)</f>
        <v>8</v>
      </c>
      <c r="Q407" s="162">
        <f>SUMIF(w!$V$3:$V$113,$M407,w!Z$3:Z$113)</f>
        <v>4</v>
      </c>
      <c r="R407" s="177" t="str">
        <f>IF(E407=1,VLOOKUP(A407,rg!$A$4:'rg'!$E$960,2,FALSE),"")</f>
        <v/>
      </c>
      <c r="S407" s="162" t="str">
        <f>IF($R407&lt;&gt;"",( VLOOKUP($R407,g!$A$2:'g'!$E$989,2,FALSE))," ")</f>
        <v xml:space="preserve"> </v>
      </c>
      <c r="T407" s="162" t="str">
        <f>IF($R407&lt;&gt;"",( VLOOKUP($R407,g!$A$2:'g'!$E$989,3,FALSE))," ")</f>
        <v xml:space="preserve"> </v>
      </c>
      <c r="U407" s="168" t="str">
        <f>IF($R407&lt;&gt;"",( VLOOKUP($R407,g!$A$2:'g'!$E$989,4,FALSE))," ")</f>
        <v xml:space="preserve"> </v>
      </c>
      <c r="V407" s="162" t="str">
        <f>IF($R407&lt;&gt;"",( VLOOKUP($R407,g!$A$2:'g'!$E$989,5,FALSE))," ")</f>
        <v xml:space="preserve"> </v>
      </c>
      <c r="W407" s="10">
        <f t="shared" si="44"/>
        <v>0</v>
      </c>
      <c r="X407" s="10">
        <f t="shared" si="45"/>
        <v>0</v>
      </c>
      <c r="Y407" s="10">
        <f t="shared" si="46"/>
        <v>0</v>
      </c>
      <c r="Z407" s="167" t="str">
        <f t="shared" si="47"/>
        <v>RTP DLE30074</v>
      </c>
      <c r="AA407" s="167">
        <f>VLOOKUP(A407,'r'!$A$4:'r'!$S$5080,18,FALSE)</f>
        <v>0</v>
      </c>
    </row>
    <row r="408" spans="1:27" x14ac:dyDescent="0.2">
      <c r="A408" s="186" t="s">
        <v>671</v>
      </c>
      <c r="B408" s="169" t="s">
        <v>509</v>
      </c>
      <c r="C408" s="169" t="s">
        <v>611</v>
      </c>
      <c r="D408" s="169">
        <v>30075</v>
      </c>
      <c r="E408" s="176"/>
      <c r="F408" s="161">
        <v>1</v>
      </c>
      <c r="G408" s="162">
        <f t="shared" si="42"/>
        <v>0</v>
      </c>
      <c r="H408" s="162">
        <f>SUMIF('r'!$A$4:'r'!$A$529,$A408,'r'!$C$4:'r'!$C$529)</f>
        <v>1</v>
      </c>
      <c r="I408" s="162">
        <f>SUMIF('r'!$A$4:'r'!$A$529,A408,'r'!$D$4:'r'!$D$529)</f>
        <v>9</v>
      </c>
      <c r="J408" s="162">
        <f t="shared" si="43"/>
        <v>8</v>
      </c>
      <c r="L408" s="166">
        <f>IF(E408&lt;2,(VLOOKUP(A408,'r'!$A$4:'r'!$B$5080,2,FALSE)),"")</f>
        <v>43100</v>
      </c>
      <c r="M408" s="167" t="str">
        <f>VLOOKUP(A408,'r'!$A$4:'r'!$G$5080,7,FALSE)</f>
        <v>kingston</v>
      </c>
      <c r="N408" s="162">
        <f ca="1">SUMIF(w!$V$3:$V$113,$M408,w!W$3:W$113)</f>
        <v>4</v>
      </c>
      <c r="O408" s="162">
        <f ca="1">SUMIF(w!$V$3:$V$113,$M408,w!X$3:X$113)</f>
        <v>12</v>
      </c>
      <c r="P408" s="162">
        <f ca="1">SUMIF(w!$V$3:$V$113,$M408,w!Y$3:Y$113)</f>
        <v>8</v>
      </c>
      <c r="Q408" s="162">
        <f>SUMIF(w!$V$3:$V$113,$M408,w!Z$3:Z$113)</f>
        <v>4</v>
      </c>
      <c r="R408" s="177" t="str">
        <f>IF(E408=1,VLOOKUP(A408,rg!$A$4:'rg'!$E$960,2,FALSE),"")</f>
        <v/>
      </c>
      <c r="S408" s="162" t="str">
        <f>IF($R408&lt;&gt;"",( VLOOKUP($R408,g!$A$2:'g'!$E$989,2,FALSE))," ")</f>
        <v xml:space="preserve"> </v>
      </c>
      <c r="T408" s="162" t="str">
        <f>IF($R408&lt;&gt;"",( VLOOKUP($R408,g!$A$2:'g'!$E$989,3,FALSE))," ")</f>
        <v xml:space="preserve"> </v>
      </c>
      <c r="U408" s="168" t="str">
        <f>IF($R408&lt;&gt;"",( VLOOKUP($R408,g!$A$2:'g'!$E$989,4,FALSE))," ")</f>
        <v xml:space="preserve"> </v>
      </c>
      <c r="V408" s="162" t="str">
        <f>IF($R408&lt;&gt;"",( VLOOKUP($R408,g!$A$2:'g'!$E$989,5,FALSE))," ")</f>
        <v xml:space="preserve"> </v>
      </c>
      <c r="W408" s="10">
        <f t="shared" si="44"/>
        <v>0</v>
      </c>
      <c r="X408" s="10">
        <f t="shared" si="45"/>
        <v>0</v>
      </c>
      <c r="Y408" s="10">
        <f t="shared" si="46"/>
        <v>0</v>
      </c>
      <c r="Z408" s="167" t="str">
        <f t="shared" si="47"/>
        <v>RTP DLE30075</v>
      </c>
      <c r="AA408" s="167">
        <f>VLOOKUP(A408,'r'!$A$4:'r'!$S$5080,18,FALSE)</f>
        <v>0</v>
      </c>
    </row>
    <row r="409" spans="1:27" x14ac:dyDescent="0.2">
      <c r="A409" s="186" t="s">
        <v>671</v>
      </c>
      <c r="B409" s="169" t="s">
        <v>509</v>
      </c>
      <c r="C409" s="169" t="s">
        <v>611</v>
      </c>
      <c r="D409" s="169">
        <v>30076</v>
      </c>
      <c r="E409" s="176"/>
      <c r="F409" s="161">
        <v>1</v>
      </c>
      <c r="G409" s="162">
        <f t="shared" si="42"/>
        <v>0</v>
      </c>
      <c r="H409" s="162">
        <f>SUMIF('r'!$A$4:'r'!$A$529,$A409,'r'!$C$4:'r'!$C$529)</f>
        <v>1</v>
      </c>
      <c r="I409" s="162">
        <f>SUMIF('r'!$A$4:'r'!$A$529,A409,'r'!$D$4:'r'!$D$529)</f>
        <v>9</v>
      </c>
      <c r="J409" s="162">
        <f t="shared" si="43"/>
        <v>8</v>
      </c>
      <c r="L409" s="166">
        <f>IF(E409&lt;2,(VLOOKUP(A409,'r'!$A$4:'r'!$B$5080,2,FALSE)),"")</f>
        <v>43100</v>
      </c>
      <c r="M409" s="167" t="str">
        <f>VLOOKUP(A409,'r'!$A$4:'r'!$G$5080,7,FALSE)</f>
        <v>kingston</v>
      </c>
      <c r="N409" s="162">
        <f ca="1">SUMIF(w!$V$3:$V$113,$M409,w!W$3:W$113)</f>
        <v>4</v>
      </c>
      <c r="O409" s="162">
        <f ca="1">SUMIF(w!$V$3:$V$113,$M409,w!X$3:X$113)</f>
        <v>12</v>
      </c>
      <c r="P409" s="162">
        <f ca="1">SUMIF(w!$V$3:$V$113,$M409,w!Y$3:Y$113)</f>
        <v>8</v>
      </c>
      <c r="Q409" s="162">
        <f>SUMIF(w!$V$3:$V$113,$M409,w!Z$3:Z$113)</f>
        <v>4</v>
      </c>
      <c r="R409" s="177" t="str">
        <f>IF(E409=1,VLOOKUP(A409,rg!$A$4:'rg'!$E$960,2,FALSE),"")</f>
        <v/>
      </c>
      <c r="S409" s="162" t="str">
        <f>IF($R409&lt;&gt;"",( VLOOKUP($R409,g!$A$2:'g'!$E$989,2,FALSE))," ")</f>
        <v xml:space="preserve"> </v>
      </c>
      <c r="T409" s="162" t="str">
        <f>IF($R409&lt;&gt;"",( VLOOKUP($R409,g!$A$2:'g'!$E$989,3,FALSE))," ")</f>
        <v xml:space="preserve"> </v>
      </c>
      <c r="U409" s="168" t="str">
        <f>IF($R409&lt;&gt;"",( VLOOKUP($R409,g!$A$2:'g'!$E$989,4,FALSE))," ")</f>
        <v xml:space="preserve"> </v>
      </c>
      <c r="V409" s="162" t="str">
        <f>IF($R409&lt;&gt;"",( VLOOKUP($R409,g!$A$2:'g'!$E$989,5,FALSE))," ")</f>
        <v xml:space="preserve"> </v>
      </c>
      <c r="W409" s="10">
        <f t="shared" si="44"/>
        <v>0</v>
      </c>
      <c r="X409" s="10">
        <f t="shared" si="45"/>
        <v>0</v>
      </c>
      <c r="Y409" s="10">
        <f t="shared" si="46"/>
        <v>0</v>
      </c>
      <c r="Z409" s="167" t="str">
        <f t="shared" si="47"/>
        <v>RTP DLE30076</v>
      </c>
      <c r="AA409" s="167">
        <f>VLOOKUP(A409,'r'!$A$4:'r'!$S$5080,18,FALSE)</f>
        <v>0</v>
      </c>
    </row>
    <row r="410" spans="1:27" x14ac:dyDescent="0.2">
      <c r="A410" s="186" t="s">
        <v>671</v>
      </c>
      <c r="B410" s="169" t="s">
        <v>509</v>
      </c>
      <c r="C410" s="169" t="s">
        <v>611</v>
      </c>
      <c r="D410" s="169">
        <v>30077</v>
      </c>
      <c r="E410" s="176"/>
      <c r="F410" s="161">
        <v>1</v>
      </c>
      <c r="G410" s="162">
        <f t="shared" si="42"/>
        <v>0</v>
      </c>
      <c r="H410" s="162">
        <f>SUMIF('r'!$A$4:'r'!$A$529,$A410,'r'!$C$4:'r'!$C$529)</f>
        <v>1</v>
      </c>
      <c r="I410" s="162">
        <f>SUMIF('r'!$A$4:'r'!$A$529,A410,'r'!$D$4:'r'!$D$529)</f>
        <v>9</v>
      </c>
      <c r="J410" s="162">
        <f t="shared" si="43"/>
        <v>8</v>
      </c>
      <c r="L410" s="166">
        <f>IF(E410&lt;2,(VLOOKUP(A410,'r'!$A$4:'r'!$B$5080,2,FALSE)),"")</f>
        <v>43100</v>
      </c>
      <c r="M410" s="167" t="str">
        <f>VLOOKUP(A410,'r'!$A$4:'r'!$G$5080,7,FALSE)</f>
        <v>kingston</v>
      </c>
      <c r="N410" s="162">
        <f ca="1">SUMIF(w!$V$3:$V$113,$M410,w!W$3:W$113)</f>
        <v>4</v>
      </c>
      <c r="O410" s="162">
        <f ca="1">SUMIF(w!$V$3:$V$113,$M410,w!X$3:X$113)</f>
        <v>12</v>
      </c>
      <c r="P410" s="162">
        <f ca="1">SUMIF(w!$V$3:$V$113,$M410,w!Y$3:Y$113)</f>
        <v>8</v>
      </c>
      <c r="Q410" s="162">
        <f>SUMIF(w!$V$3:$V$113,$M410,w!Z$3:Z$113)</f>
        <v>4</v>
      </c>
      <c r="R410" s="177" t="str">
        <f>IF(E410=1,VLOOKUP(A410,rg!$A$4:'rg'!$E$960,2,FALSE),"")</f>
        <v/>
      </c>
      <c r="S410" s="162" t="str">
        <f>IF($R410&lt;&gt;"",( VLOOKUP($R410,g!$A$2:'g'!$E$989,2,FALSE))," ")</f>
        <v xml:space="preserve"> </v>
      </c>
      <c r="T410" s="162" t="str">
        <f>IF($R410&lt;&gt;"",( VLOOKUP($R410,g!$A$2:'g'!$E$989,3,FALSE))," ")</f>
        <v xml:space="preserve"> </v>
      </c>
      <c r="U410" s="168" t="str">
        <f>IF($R410&lt;&gt;"",( VLOOKUP($R410,g!$A$2:'g'!$E$989,4,FALSE))," ")</f>
        <v xml:space="preserve"> </v>
      </c>
      <c r="V410" s="162" t="str">
        <f>IF($R410&lt;&gt;"",( VLOOKUP($R410,g!$A$2:'g'!$E$989,5,FALSE))," ")</f>
        <v xml:space="preserve"> </v>
      </c>
      <c r="W410" s="10">
        <f t="shared" si="44"/>
        <v>0</v>
      </c>
      <c r="X410" s="10">
        <f t="shared" si="45"/>
        <v>0</v>
      </c>
      <c r="Y410" s="10">
        <f t="shared" si="46"/>
        <v>0</v>
      </c>
      <c r="Z410" s="167" t="str">
        <f t="shared" si="47"/>
        <v>RTP DLE30077</v>
      </c>
      <c r="AA410" s="167">
        <f>VLOOKUP(A410,'r'!$A$4:'r'!$S$5080,18,FALSE)</f>
        <v>0</v>
      </c>
    </row>
    <row r="411" spans="1:27" x14ac:dyDescent="0.2">
      <c r="A411" s="186" t="s">
        <v>671</v>
      </c>
      <c r="B411" s="169" t="s">
        <v>509</v>
      </c>
      <c r="C411" s="169" t="s">
        <v>611</v>
      </c>
      <c r="D411" s="169">
        <v>30078</v>
      </c>
      <c r="E411" s="176"/>
      <c r="F411" s="161">
        <v>1</v>
      </c>
      <c r="G411" s="162">
        <f t="shared" si="42"/>
        <v>0</v>
      </c>
      <c r="H411" s="162">
        <f>SUMIF('r'!$A$4:'r'!$A$529,$A411,'r'!$C$4:'r'!$C$529)</f>
        <v>1</v>
      </c>
      <c r="I411" s="162">
        <f>SUMIF('r'!$A$4:'r'!$A$529,A411,'r'!$D$4:'r'!$D$529)</f>
        <v>9</v>
      </c>
      <c r="J411" s="162">
        <f t="shared" si="43"/>
        <v>8</v>
      </c>
      <c r="L411" s="166">
        <f>IF(E411&lt;2,(VLOOKUP(A411,'r'!$A$4:'r'!$B$5080,2,FALSE)),"")</f>
        <v>43100</v>
      </c>
      <c r="M411" s="167" t="str">
        <f>VLOOKUP(A411,'r'!$A$4:'r'!$G$5080,7,FALSE)</f>
        <v>kingston</v>
      </c>
      <c r="N411" s="162">
        <f ca="1">SUMIF(w!$V$3:$V$113,$M411,w!W$3:W$113)</f>
        <v>4</v>
      </c>
      <c r="O411" s="162">
        <f ca="1">SUMIF(w!$V$3:$V$113,$M411,w!X$3:X$113)</f>
        <v>12</v>
      </c>
      <c r="P411" s="162">
        <f ca="1">SUMIF(w!$V$3:$V$113,$M411,w!Y$3:Y$113)</f>
        <v>8</v>
      </c>
      <c r="Q411" s="162">
        <f>SUMIF(w!$V$3:$V$113,$M411,w!Z$3:Z$113)</f>
        <v>4</v>
      </c>
      <c r="R411" s="177" t="str">
        <f>IF(E411=1,VLOOKUP(A411,rg!$A$4:'rg'!$E$960,2,FALSE),"")</f>
        <v/>
      </c>
      <c r="S411" s="162" t="str">
        <f>IF($R411&lt;&gt;"",( VLOOKUP($R411,g!$A$2:'g'!$E$989,2,FALSE))," ")</f>
        <v xml:space="preserve"> </v>
      </c>
      <c r="T411" s="162" t="str">
        <f>IF($R411&lt;&gt;"",( VLOOKUP($R411,g!$A$2:'g'!$E$989,3,FALSE))," ")</f>
        <v xml:space="preserve"> </v>
      </c>
      <c r="U411" s="168" t="str">
        <f>IF($R411&lt;&gt;"",( VLOOKUP($R411,g!$A$2:'g'!$E$989,4,FALSE))," ")</f>
        <v xml:space="preserve"> </v>
      </c>
      <c r="V411" s="162" t="str">
        <f>IF($R411&lt;&gt;"",( VLOOKUP($R411,g!$A$2:'g'!$E$989,5,FALSE))," ")</f>
        <v xml:space="preserve"> </v>
      </c>
      <c r="W411" s="10">
        <f t="shared" si="44"/>
        <v>0</v>
      </c>
      <c r="X411" s="10">
        <f t="shared" si="45"/>
        <v>0</v>
      </c>
      <c r="Y411" s="10">
        <f t="shared" si="46"/>
        <v>0</v>
      </c>
      <c r="Z411" s="167" t="str">
        <f t="shared" si="47"/>
        <v>RTP DLE30078</v>
      </c>
      <c r="AA411" s="167">
        <f>VLOOKUP(A411,'r'!$A$4:'r'!$S$5080,18,FALSE)</f>
        <v>0</v>
      </c>
    </row>
    <row r="412" spans="1:27" x14ac:dyDescent="0.2">
      <c r="A412" s="169">
        <v>413</v>
      </c>
      <c r="B412" s="169" t="s">
        <v>509</v>
      </c>
      <c r="C412" s="169" t="s">
        <v>698</v>
      </c>
      <c r="D412" s="169" t="s">
        <v>699</v>
      </c>
      <c r="E412" s="176">
        <v>1</v>
      </c>
      <c r="F412" s="161">
        <v>1</v>
      </c>
      <c r="G412" s="162">
        <f t="shared" ref="G412:G475" si="54">IF(I412=0,999,0)</f>
        <v>0</v>
      </c>
      <c r="H412" s="162">
        <f>SUMIF('r'!$A$4:'r'!$A$529,$A412,'r'!$C$4:'r'!$C$529)</f>
        <v>2</v>
      </c>
      <c r="I412" s="162">
        <f>SUMIF('r'!$A$4:'r'!$A$529,A412,'r'!$D$4:'r'!$D$529)</f>
        <v>2</v>
      </c>
      <c r="J412" s="162">
        <f t="shared" ref="J412:J475" si="55">I412-H412</f>
        <v>0</v>
      </c>
      <c r="K412" s="181" t="s">
        <v>548</v>
      </c>
      <c r="L412" s="166">
        <f>IF(E412&lt;2,(VLOOKUP(A412,'r'!$A$4:'r'!$B$5080,2,FALSE)),"")</f>
        <v>0</v>
      </c>
      <c r="M412" s="167" t="str">
        <f>VLOOKUP(A412,'r'!$A$4:'r'!$G$5080,7,FALSE)</f>
        <v>morden</v>
      </c>
      <c r="N412" s="162">
        <f ca="1">SUMIF(w!$V$3:$V$113,$M412,w!W$3:W$113)</f>
        <v>2</v>
      </c>
      <c r="O412" s="162">
        <f ca="1">SUMIF(w!$V$3:$V$113,$M412,w!X$3:X$113)</f>
        <v>2</v>
      </c>
      <c r="P412" s="162">
        <f ca="1">SUMIF(w!$V$3:$V$113,$M412,w!Y$3:Y$113)</f>
        <v>0</v>
      </c>
      <c r="Q412" s="162">
        <f>SUMIF(w!$V$3:$V$113,$M412,w!Z$3:Z$113)</f>
        <v>2</v>
      </c>
      <c r="R412" s="177" t="str">
        <f>IF(E412=1,VLOOKUP(A412,rg!$A$4:'rg'!$E$960,2,FALSE),"")</f>
        <v>EP</v>
      </c>
      <c r="S412" s="162" t="str">
        <f>IF($R412&lt;&gt;"",( VLOOKUP($R412,g!$A$2:'g'!$E$989,2,FALSE))," ")</f>
        <v>Epsom</v>
      </c>
      <c r="T412" s="162">
        <f>IF($R412&lt;&gt;"",( VLOOKUP($R412,g!$A$2:'g'!$E$989,3,FALSE))," ")</f>
        <v>8</v>
      </c>
      <c r="U412" s="168" t="str">
        <f>IF($R412&lt;&gt;"",( VLOOKUP($R412,g!$A$2:'g'!$E$989,4,FALSE))," ")</f>
        <v>RTP</v>
      </c>
      <c r="V412" s="162" t="str">
        <f>IF($R412&lt;&gt;"",( VLOOKUP($R412,g!$A$2:'g'!$E$989,5,FALSE))," ")</f>
        <v>LONDON UNITED</v>
      </c>
      <c r="W412" s="10">
        <f t="shared" ref="W412:W475" si="56">IF(E412=1,IF(R412="",1,0),0)</f>
        <v>0</v>
      </c>
      <c r="X412" s="10">
        <f t="shared" ref="X412:X475" si="57">IF(E412="",IF(R412="",0,1),0)</f>
        <v>0</v>
      </c>
      <c r="Y412" s="10">
        <f t="shared" ref="Y412:Y475" si="58">IF(U412&gt;" ",IF(B412&lt;&gt;U412,1,0),0)</f>
        <v>0</v>
      </c>
      <c r="Z412" s="167" t="str">
        <f t="shared" si="47"/>
        <v>RTP MCL30088</v>
      </c>
      <c r="AA412" s="167">
        <f>VLOOKUP(A412,'r'!$A$4:'r'!$S$5080,18,FALSE)</f>
        <v>0</v>
      </c>
    </row>
    <row r="413" spans="1:27" x14ac:dyDescent="0.2">
      <c r="A413" s="169">
        <v>413</v>
      </c>
      <c r="B413" s="169" t="s">
        <v>509</v>
      </c>
      <c r="C413" s="169" t="s">
        <v>698</v>
      </c>
      <c r="D413" s="169" t="s">
        <v>700</v>
      </c>
      <c r="E413" s="176">
        <v>1</v>
      </c>
      <c r="F413" s="161">
        <v>1</v>
      </c>
      <c r="G413" s="162">
        <f t="shared" si="54"/>
        <v>0</v>
      </c>
      <c r="H413" s="162">
        <f>SUMIF('r'!$A$4:'r'!$A$529,$A413,'r'!$C$4:'r'!$C$529)</f>
        <v>2</v>
      </c>
      <c r="I413" s="162">
        <f>SUMIF('r'!$A$4:'r'!$A$529,A413,'r'!$D$4:'r'!$D$529)</f>
        <v>2</v>
      </c>
      <c r="J413" s="162">
        <f t="shared" si="55"/>
        <v>0</v>
      </c>
      <c r="K413" s="181" t="s">
        <v>549</v>
      </c>
      <c r="L413" s="166">
        <f>IF(E413&lt;2,(VLOOKUP(A413,'r'!$A$4:'r'!$B$5080,2,FALSE)),"")</f>
        <v>0</v>
      </c>
      <c r="M413" s="167" t="str">
        <f>VLOOKUP(A413,'r'!$A$4:'r'!$G$5080,7,FALSE)</f>
        <v>morden</v>
      </c>
      <c r="N413" s="162">
        <f ca="1">SUMIF(w!$V$3:$V$113,$M413,w!W$3:W$113)</f>
        <v>2</v>
      </c>
      <c r="O413" s="162">
        <f ca="1">SUMIF(w!$V$3:$V$113,$M413,w!X$3:X$113)</f>
        <v>2</v>
      </c>
      <c r="P413" s="162">
        <f ca="1">SUMIF(w!$V$3:$V$113,$M413,w!Y$3:Y$113)</f>
        <v>0</v>
      </c>
      <c r="Q413" s="162">
        <f>SUMIF(w!$V$3:$V$113,$M413,w!Z$3:Z$113)</f>
        <v>2</v>
      </c>
      <c r="R413" s="177" t="str">
        <f>IF(E413=1,VLOOKUP(A413,rg!$A$4:'rg'!$E$960,2,FALSE),"")</f>
        <v>EP</v>
      </c>
      <c r="S413" s="162" t="str">
        <f>IF($R413&lt;&gt;"",( VLOOKUP($R413,g!$A$2:'g'!$E$989,2,FALSE))," ")</f>
        <v>Epsom</v>
      </c>
      <c r="T413" s="162">
        <f>IF($R413&lt;&gt;"",( VLOOKUP($R413,g!$A$2:'g'!$E$989,3,FALSE))," ")</f>
        <v>8</v>
      </c>
      <c r="U413" s="168" t="str">
        <f>IF($R413&lt;&gt;"",( VLOOKUP($R413,g!$A$2:'g'!$E$989,4,FALSE))," ")</f>
        <v>RTP</v>
      </c>
      <c r="V413" s="162" t="str">
        <f>IF($R413&lt;&gt;"",( VLOOKUP($R413,g!$A$2:'g'!$E$989,5,FALSE))," ")</f>
        <v>LONDON UNITED</v>
      </c>
      <c r="W413" s="10">
        <f t="shared" si="56"/>
        <v>0</v>
      </c>
      <c r="X413" s="10">
        <f t="shared" si="57"/>
        <v>0</v>
      </c>
      <c r="Y413" s="10">
        <f t="shared" si="58"/>
        <v>0</v>
      </c>
      <c r="Z413" s="167" t="str">
        <f t="shared" si="47"/>
        <v>RTP MCL30090</v>
      </c>
      <c r="AA413" s="167">
        <f>VLOOKUP(A413,'r'!$A$4:'r'!$S$5080,18,FALSE)</f>
        <v>0</v>
      </c>
    </row>
    <row r="414" spans="1:27" x14ac:dyDescent="0.2">
      <c r="A414" s="169">
        <v>404</v>
      </c>
      <c r="B414" s="169" t="s">
        <v>509</v>
      </c>
      <c r="C414" s="169" t="s">
        <v>188</v>
      </c>
      <c r="D414" s="169" t="s">
        <v>701</v>
      </c>
      <c r="E414" s="176">
        <v>1</v>
      </c>
      <c r="F414" s="161">
        <v>1</v>
      </c>
      <c r="G414" s="162">
        <f t="shared" si="54"/>
        <v>0</v>
      </c>
      <c r="H414" s="162">
        <f>SUMIF('r'!$A$4:'r'!$A$529,$A414,'r'!$C$4:'r'!$C$529)</f>
        <v>1</v>
      </c>
      <c r="I414" s="162">
        <f>SUMIF('r'!$A$4:'r'!$A$529,A414,'r'!$D$4:'r'!$D$529)</f>
        <v>1</v>
      </c>
      <c r="J414" s="162">
        <f t="shared" si="55"/>
        <v>0</v>
      </c>
      <c r="K414" s="165" t="s">
        <v>313</v>
      </c>
      <c r="L414" s="166">
        <f>IF(E414&lt;2,(VLOOKUP(A414,'r'!$A$4:'r'!$B$5080,2,FALSE)),"")</f>
        <v>0</v>
      </c>
      <c r="M414" s="167" t="str">
        <f>VLOOKUP(A414,'r'!$A$4:'r'!$G$5080,7,FALSE)</f>
        <v>coulsdon</v>
      </c>
      <c r="N414" s="162">
        <f ca="1">SUMIF(w!$V$3:$V$113,$M414,w!W$3:W$113)</f>
        <v>4</v>
      </c>
      <c r="O414" s="162">
        <f ca="1">SUMIF(w!$V$3:$V$113,$M414,w!X$3:X$113)</f>
        <v>4</v>
      </c>
      <c r="P414" s="162">
        <f ca="1">SUMIF(w!$V$3:$V$113,$M414,w!Y$3:Y$113)</f>
        <v>0</v>
      </c>
      <c r="Q414" s="162">
        <f>SUMIF(w!$V$3:$V$113,$M414,w!Z$3:Z$113)</f>
        <v>4</v>
      </c>
      <c r="R414" s="177" t="str">
        <f>IF(E414=1,VLOOKUP(A414,rg!$A$4:'rg'!$E$960,2,FALSE),"")</f>
        <v>EP</v>
      </c>
      <c r="S414" s="162" t="str">
        <f>IF($R414&lt;&gt;"",( VLOOKUP($R414,g!$A$2:'g'!$E$989,2,FALSE))," ")</f>
        <v>Epsom</v>
      </c>
      <c r="T414" s="162">
        <f>IF($R414&lt;&gt;"",( VLOOKUP($R414,g!$A$2:'g'!$E$989,3,FALSE))," ")</f>
        <v>8</v>
      </c>
      <c r="U414" s="168" t="str">
        <f>IF($R414&lt;&gt;"",( VLOOKUP($R414,g!$A$2:'g'!$E$989,4,FALSE))," ")</f>
        <v>RTP</v>
      </c>
      <c r="V414" s="162" t="str">
        <f>IF($R414&lt;&gt;"",( VLOOKUP($R414,g!$A$2:'g'!$E$989,5,FALSE))," ")</f>
        <v>LONDON UNITED</v>
      </c>
      <c r="W414" s="10">
        <f t="shared" si="56"/>
        <v>0</v>
      </c>
      <c r="X414" s="10">
        <f t="shared" si="57"/>
        <v>0</v>
      </c>
      <c r="Y414" s="10">
        <f t="shared" si="58"/>
        <v>0</v>
      </c>
      <c r="Z414" s="167" t="str">
        <f t="shared" si="47"/>
        <v>RTP OS20255</v>
      </c>
      <c r="AA414" s="167">
        <f>VLOOKUP(A414,'r'!$A$4:'r'!$S$5080,18,FALSE)</f>
        <v>0</v>
      </c>
    </row>
    <row r="415" spans="1:27" x14ac:dyDescent="0.2">
      <c r="A415" s="169">
        <v>465</v>
      </c>
      <c r="B415" s="169" t="s">
        <v>509</v>
      </c>
      <c r="C415" s="169" t="s">
        <v>591</v>
      </c>
      <c r="D415" s="169" t="s">
        <v>702</v>
      </c>
      <c r="E415" s="176">
        <v>1</v>
      </c>
      <c r="F415" s="161">
        <v>1</v>
      </c>
      <c r="G415" s="162">
        <f t="shared" si="54"/>
        <v>0</v>
      </c>
      <c r="H415" s="162">
        <f>SUMIF('r'!$A$4:'r'!$A$529,$A415,'r'!$C$4:'r'!$C$529)</f>
        <v>1</v>
      </c>
      <c r="I415" s="162">
        <f>SUMIF('r'!$A$4:'r'!$A$529,A415,'r'!$D$4:'r'!$D$529)</f>
        <v>1</v>
      </c>
      <c r="J415" s="162">
        <f t="shared" si="55"/>
        <v>0</v>
      </c>
      <c r="K415" s="165" t="s">
        <v>314</v>
      </c>
      <c r="L415" s="166">
        <f>IF(E415&lt;2,(VLOOKUP(A415,'r'!$A$4:'r'!$B$5080,2,FALSE)),"")</f>
        <v>0</v>
      </c>
      <c r="M415" s="167" t="str">
        <f>VLOOKUP(A415,'r'!$A$4:'r'!$G$5080,7,FALSE)</f>
        <v>kingston</v>
      </c>
      <c r="N415" s="162">
        <f ca="1">SUMIF(w!$V$3:$V$113,$M415,w!W$3:W$113)</f>
        <v>4</v>
      </c>
      <c r="O415" s="162">
        <f ca="1">SUMIF(w!$V$3:$V$113,$M415,w!X$3:X$113)</f>
        <v>12</v>
      </c>
      <c r="P415" s="162">
        <f ca="1">SUMIF(w!$V$3:$V$113,$M415,w!Y$3:Y$113)</f>
        <v>8</v>
      </c>
      <c r="Q415" s="162">
        <f>SUMIF(w!$V$3:$V$113,$M415,w!Z$3:Z$113)</f>
        <v>4</v>
      </c>
      <c r="R415" s="177" t="str">
        <f>IF(E415=1,VLOOKUP(A415,rg!$A$4:'rg'!$E$960,2,FALSE),"")</f>
        <v>EP</v>
      </c>
      <c r="S415" s="162" t="str">
        <f>IF($R415&lt;&gt;"",( VLOOKUP($R415,g!$A$2:'g'!$E$989,2,FALSE))," ")</f>
        <v>Epsom</v>
      </c>
      <c r="T415" s="162">
        <f>IF($R415&lt;&gt;"",( VLOOKUP($R415,g!$A$2:'g'!$E$989,3,FALSE))," ")</f>
        <v>8</v>
      </c>
      <c r="U415" s="168" t="str">
        <f>IF($R415&lt;&gt;"",( VLOOKUP($R415,g!$A$2:'g'!$E$989,4,FALSE))," ")</f>
        <v>RTP</v>
      </c>
      <c r="V415" s="162" t="str">
        <f>IF($R415&lt;&gt;"",( VLOOKUP($R415,g!$A$2:'g'!$E$989,5,FALSE))," ")</f>
        <v>LONDON UNITED</v>
      </c>
      <c r="W415" s="10">
        <f t="shared" si="56"/>
        <v>0</v>
      </c>
      <c r="X415" s="10">
        <f t="shared" si="57"/>
        <v>0</v>
      </c>
      <c r="Y415" s="10">
        <f t="shared" si="58"/>
        <v>0</v>
      </c>
      <c r="Z415" s="167" t="str">
        <f t="shared" si="47"/>
        <v>RTP OV30083</v>
      </c>
      <c r="AA415" s="167">
        <f>VLOOKUP(A415,'r'!$A$4:'r'!$S$5080,18,FALSE)</f>
        <v>0</v>
      </c>
    </row>
    <row r="416" spans="1:27" x14ac:dyDescent="0.2">
      <c r="A416" s="169" t="s">
        <v>393</v>
      </c>
      <c r="B416" s="169" t="s">
        <v>509</v>
      </c>
      <c r="C416" s="169" t="s">
        <v>158</v>
      </c>
      <c r="D416" s="169" t="s">
        <v>703</v>
      </c>
      <c r="E416" s="176">
        <v>1</v>
      </c>
      <c r="F416" s="161">
        <v>1</v>
      </c>
      <c r="G416" s="162">
        <f t="shared" si="54"/>
        <v>0</v>
      </c>
      <c r="H416" s="162">
        <f>SUMIF('r'!$A$4:'r'!$A$529,$A416,'r'!$C$4:'r'!$C$529)</f>
        <v>3</v>
      </c>
      <c r="I416" s="162">
        <f>SUMIF('r'!$A$4:'r'!$A$529,A416,'r'!$D$4:'r'!$D$529)</f>
        <v>3</v>
      </c>
      <c r="J416" s="162">
        <f t="shared" si="55"/>
        <v>0</v>
      </c>
      <c r="K416" s="165" t="s">
        <v>567</v>
      </c>
      <c r="L416" s="166">
        <f>IF(E416&lt;2,(VLOOKUP(A416,'r'!$A$4:'r'!$B$5080,2,FALSE)),"")</f>
        <v>0</v>
      </c>
      <c r="M416" s="167" t="str">
        <f>VLOOKUP(A416,'r'!$A$4:'r'!$G$5080,7,FALSE)</f>
        <v>sutton</v>
      </c>
      <c r="N416" s="162">
        <f ca="1">SUMIF(w!$V$3:$V$113,$M416,w!W$3:W$113)</f>
        <v>5</v>
      </c>
      <c r="O416" s="162">
        <f ca="1">SUMIF(w!$V$3:$V$113,$M416,w!X$3:X$113)</f>
        <v>5</v>
      </c>
      <c r="P416" s="162">
        <f ca="1">SUMIF(w!$V$3:$V$113,$M416,w!Y$3:Y$113)</f>
        <v>0</v>
      </c>
      <c r="Q416" s="162">
        <f>SUMIF(w!$V$3:$V$113,$M416,w!Z$3:Z$113)</f>
        <v>3</v>
      </c>
      <c r="R416" s="177" t="str">
        <f>IF(E416=1,VLOOKUP(A416,rg!$A$4:'rg'!$E$960,2,FALSE),"")</f>
        <v>EP</v>
      </c>
      <c r="S416" s="162" t="str">
        <f>IF($R416&lt;&gt;"",( VLOOKUP($R416,g!$A$2:'g'!$E$989,2,FALSE))," ")</f>
        <v>Epsom</v>
      </c>
      <c r="T416" s="162">
        <f>IF($R416&lt;&gt;"",( VLOOKUP($R416,g!$A$2:'g'!$E$989,3,FALSE))," ")</f>
        <v>8</v>
      </c>
      <c r="U416" s="168" t="str">
        <f>IF($R416&lt;&gt;"",( VLOOKUP($R416,g!$A$2:'g'!$E$989,4,FALSE))," ")</f>
        <v>RTP</v>
      </c>
      <c r="V416" s="162" t="str">
        <f>IF($R416&lt;&gt;"",( VLOOKUP($R416,g!$A$2:'g'!$E$989,5,FALSE))," ")</f>
        <v>LONDON UNITED</v>
      </c>
      <c r="W416" s="10">
        <f t="shared" si="56"/>
        <v>0</v>
      </c>
      <c r="X416" s="10">
        <f t="shared" si="57"/>
        <v>0</v>
      </c>
      <c r="Y416" s="10">
        <f t="shared" si="58"/>
        <v>0</v>
      </c>
      <c r="Z416" s="167" t="str">
        <f t="shared" si="47"/>
        <v>RTP SD20275</v>
      </c>
      <c r="AA416" s="167">
        <f>VLOOKUP(A416,'r'!$A$4:'r'!$S$5080,18,FALSE)</f>
        <v>0</v>
      </c>
    </row>
    <row r="417" spans="1:27" x14ac:dyDescent="0.2">
      <c r="A417" s="169" t="s">
        <v>393</v>
      </c>
      <c r="B417" s="169" t="s">
        <v>509</v>
      </c>
      <c r="C417" s="169" t="s">
        <v>158</v>
      </c>
      <c r="D417" s="169" t="s">
        <v>704</v>
      </c>
      <c r="E417" s="176">
        <v>1</v>
      </c>
      <c r="F417" s="161">
        <v>1</v>
      </c>
      <c r="G417" s="162">
        <f t="shared" si="54"/>
        <v>0</v>
      </c>
      <c r="H417" s="162">
        <f>SUMIF('r'!$A$4:'r'!$A$529,$A417,'r'!$C$4:'r'!$C$529)</f>
        <v>3</v>
      </c>
      <c r="I417" s="162">
        <f>SUMIF('r'!$A$4:'r'!$A$529,A417,'r'!$D$4:'r'!$D$529)</f>
        <v>3</v>
      </c>
      <c r="J417" s="162">
        <f t="shared" si="55"/>
        <v>0</v>
      </c>
      <c r="K417" s="165" t="s">
        <v>568</v>
      </c>
      <c r="L417" s="166">
        <f>IF(E417&lt;2,(VLOOKUP(A417,'r'!$A$4:'r'!$B$5080,2,FALSE)),"")</f>
        <v>0</v>
      </c>
      <c r="M417" s="167" t="str">
        <f>VLOOKUP(A417,'r'!$A$4:'r'!$G$5080,7,FALSE)</f>
        <v>sutton</v>
      </c>
      <c r="N417" s="162">
        <f ca="1">SUMIF(w!$V$3:$V$113,$M417,w!W$3:W$113)</f>
        <v>5</v>
      </c>
      <c r="O417" s="162">
        <f ca="1">SUMIF(w!$V$3:$V$113,$M417,w!X$3:X$113)</f>
        <v>5</v>
      </c>
      <c r="P417" s="162">
        <f ca="1">SUMIF(w!$V$3:$V$113,$M417,w!Y$3:Y$113)</f>
        <v>0</v>
      </c>
      <c r="Q417" s="162">
        <f>SUMIF(w!$V$3:$V$113,$M417,w!Z$3:Z$113)</f>
        <v>3</v>
      </c>
      <c r="R417" s="177" t="str">
        <f>IF(E417=1,VLOOKUP(A417,rg!$A$4:'rg'!$E$960,2,FALSE),"")</f>
        <v>EP</v>
      </c>
      <c r="S417" s="162" t="str">
        <f>IF($R417&lt;&gt;"",( VLOOKUP($R417,g!$A$2:'g'!$E$989,2,FALSE))," ")</f>
        <v>Epsom</v>
      </c>
      <c r="T417" s="162">
        <f>IF($R417&lt;&gt;"",( VLOOKUP($R417,g!$A$2:'g'!$E$989,3,FALSE))," ")</f>
        <v>8</v>
      </c>
      <c r="U417" s="168" t="str">
        <f>IF($R417&lt;&gt;"",( VLOOKUP($R417,g!$A$2:'g'!$E$989,4,FALSE))," ")</f>
        <v>RTP</v>
      </c>
      <c r="V417" s="162" t="str">
        <f>IF($R417&lt;&gt;"",( VLOOKUP($R417,g!$A$2:'g'!$E$989,5,FALSE))," ")</f>
        <v>LONDON UNITED</v>
      </c>
      <c r="W417" s="10">
        <f t="shared" si="56"/>
        <v>0</v>
      </c>
      <c r="X417" s="10">
        <f t="shared" si="57"/>
        <v>0</v>
      </c>
      <c r="Y417" s="10">
        <f t="shared" si="58"/>
        <v>0</v>
      </c>
      <c r="Z417" s="167" t="str">
        <f t="shared" si="47"/>
        <v>RTP SD20276</v>
      </c>
      <c r="AA417" s="167">
        <f>VLOOKUP(A417,'r'!$A$4:'r'!$S$5080,18,FALSE)</f>
        <v>0</v>
      </c>
    </row>
    <row r="418" spans="1:27" x14ac:dyDescent="0.2">
      <c r="A418" s="169" t="s">
        <v>393</v>
      </c>
      <c r="B418" s="169" t="s">
        <v>509</v>
      </c>
      <c r="C418" s="169" t="s">
        <v>158</v>
      </c>
      <c r="D418" s="169" t="s">
        <v>705</v>
      </c>
      <c r="E418" s="176">
        <v>1</v>
      </c>
      <c r="F418" s="161">
        <v>1</v>
      </c>
      <c r="G418" s="162">
        <f t="shared" si="54"/>
        <v>0</v>
      </c>
      <c r="H418" s="162">
        <f>SUMIF('r'!$A$4:'r'!$A$529,$A418,'r'!$C$4:'r'!$C$529)</f>
        <v>3</v>
      </c>
      <c r="I418" s="162">
        <f>SUMIF('r'!$A$4:'r'!$A$529,A418,'r'!$D$4:'r'!$D$529)</f>
        <v>3</v>
      </c>
      <c r="J418" s="162">
        <f t="shared" si="55"/>
        <v>0</v>
      </c>
      <c r="K418" s="165" t="s">
        <v>569</v>
      </c>
      <c r="L418" s="166">
        <f>IF(E418&lt;2,(VLOOKUP(A418,'r'!$A$4:'r'!$B$5080,2,FALSE)),"")</f>
        <v>0</v>
      </c>
      <c r="M418" s="167" t="str">
        <f>VLOOKUP(A418,'r'!$A$4:'r'!$G$5080,7,FALSE)</f>
        <v>sutton</v>
      </c>
      <c r="N418" s="162">
        <f ca="1">SUMIF(w!$V$3:$V$113,$M418,w!W$3:W$113)</f>
        <v>5</v>
      </c>
      <c r="O418" s="162">
        <f ca="1">SUMIF(w!$V$3:$V$113,$M418,w!X$3:X$113)</f>
        <v>5</v>
      </c>
      <c r="P418" s="162">
        <f ca="1">SUMIF(w!$V$3:$V$113,$M418,w!Y$3:Y$113)</f>
        <v>0</v>
      </c>
      <c r="Q418" s="162">
        <f>SUMIF(w!$V$3:$V$113,$M418,w!Z$3:Z$113)</f>
        <v>3</v>
      </c>
      <c r="R418" s="177" t="str">
        <f>IF(E418=1,VLOOKUP(A418,rg!$A$4:'rg'!$E$960,2,FALSE),"")</f>
        <v>EP</v>
      </c>
      <c r="S418" s="162" t="str">
        <f>IF($R418&lt;&gt;"",( VLOOKUP($R418,g!$A$2:'g'!$E$989,2,FALSE))," ")</f>
        <v>Epsom</v>
      </c>
      <c r="T418" s="162">
        <f>IF($R418&lt;&gt;"",( VLOOKUP($R418,g!$A$2:'g'!$E$989,3,FALSE))," ")</f>
        <v>8</v>
      </c>
      <c r="U418" s="168" t="str">
        <f>IF($R418&lt;&gt;"",( VLOOKUP($R418,g!$A$2:'g'!$E$989,4,FALSE))," ")</f>
        <v>RTP</v>
      </c>
      <c r="V418" s="162" t="str">
        <f>IF($R418&lt;&gt;"",( VLOOKUP($R418,g!$A$2:'g'!$E$989,5,FALSE))," ")</f>
        <v>LONDON UNITED</v>
      </c>
      <c r="W418" s="10">
        <f t="shared" si="56"/>
        <v>0</v>
      </c>
      <c r="X418" s="10">
        <f t="shared" si="57"/>
        <v>0</v>
      </c>
      <c r="Y418" s="10">
        <f t="shared" si="58"/>
        <v>0</v>
      </c>
      <c r="Z418" s="167" t="str">
        <f t="shared" si="47"/>
        <v>RTP SD20277</v>
      </c>
      <c r="AA418" s="167">
        <f>VLOOKUP(A418,'r'!$A$4:'r'!$S$5080,18,FALSE)</f>
        <v>0</v>
      </c>
    </row>
    <row r="419" spans="1:27" x14ac:dyDescent="0.2">
      <c r="A419" s="186" t="s">
        <v>776</v>
      </c>
      <c r="B419" s="169" t="s">
        <v>509</v>
      </c>
      <c r="C419" s="169" t="s">
        <v>103</v>
      </c>
      <c r="D419" s="169">
        <v>45211</v>
      </c>
      <c r="E419" s="176">
        <v>1</v>
      </c>
      <c r="F419" s="161">
        <v>1</v>
      </c>
      <c r="G419" s="162">
        <f t="shared" si="54"/>
        <v>0</v>
      </c>
      <c r="H419" s="162">
        <f>SUMIF('r'!$A$4:'r'!$A$529,$A419,'r'!$C$4:'r'!$C$529)</f>
        <v>2</v>
      </c>
      <c r="I419" s="162">
        <f>SUMIF('r'!$A$4:'r'!$A$529,A419,'r'!$D$4:'r'!$D$529)</f>
        <v>2</v>
      </c>
      <c r="J419" s="162">
        <f t="shared" si="55"/>
        <v>0</v>
      </c>
      <c r="L419" s="166">
        <f>IF(E419&lt;2,(VLOOKUP(A419,'r'!$A$4:'r'!$B$5080,2,FALSE)),"")</f>
        <v>0</v>
      </c>
      <c r="M419" s="167" t="str">
        <f>VLOOKUP(A419,'r'!$A$4:'r'!$G$5080,7,FALSE)</f>
        <v>kingston</v>
      </c>
      <c r="N419" s="162">
        <f ca="1">SUMIF(w!$V$3:$V$113,$M419,w!W$3:W$113)</f>
        <v>4</v>
      </c>
      <c r="O419" s="162">
        <f ca="1">SUMIF(w!$V$3:$V$113,$M419,w!X$3:X$113)</f>
        <v>12</v>
      </c>
      <c r="P419" s="162">
        <f ca="1">SUMIF(w!$V$3:$V$113,$M419,w!Y$3:Y$113)</f>
        <v>8</v>
      </c>
      <c r="Q419" s="162">
        <f>SUMIF(w!$V$3:$V$113,$M419,w!Z$3:Z$113)</f>
        <v>4</v>
      </c>
      <c r="R419" s="177" t="str">
        <f>IF(E419=1,VLOOKUP(A419,rg!$A$4:'rg'!$E$960,2,FALSE),"")</f>
        <v>NC</v>
      </c>
      <c r="S419" s="162" t="str">
        <f>IF($R419&lt;&gt;"",( VLOOKUP($R419,g!$A$2:'g'!$E$989,2,FALSE))," ")</f>
        <v>Twickenham</v>
      </c>
      <c r="T419" s="162">
        <f>IF($R419&lt;&gt;"",( VLOOKUP($R419,g!$A$2:'g'!$E$989,3,FALSE))," ")</f>
        <v>2</v>
      </c>
      <c r="U419" s="168" t="str">
        <f>IF($R419&lt;&gt;"",( VLOOKUP($R419,g!$A$2:'g'!$E$989,4,FALSE))," ")</f>
        <v>RTP</v>
      </c>
      <c r="V419" s="162" t="str">
        <f>IF($R419&lt;&gt;"",( VLOOKUP($R419,g!$A$2:'g'!$E$989,5,FALSE))," ")</f>
        <v>LONDON UNITED</v>
      </c>
      <c r="W419" s="10">
        <f t="shared" si="56"/>
        <v>0</v>
      </c>
      <c r="X419" s="10">
        <f t="shared" si="57"/>
        <v>0</v>
      </c>
      <c r="Y419" s="10">
        <f t="shared" si="58"/>
        <v>0</v>
      </c>
      <c r="Z419" s="167" t="str">
        <f t="shared" si="47"/>
        <v>RTP VH45211</v>
      </c>
      <c r="AA419" s="167">
        <f>VLOOKUP(A419,'r'!$A$4:'r'!$S$5080,18,FALSE)</f>
        <v>0</v>
      </c>
    </row>
    <row r="420" spans="1:27" x14ac:dyDescent="0.2">
      <c r="A420" s="186" t="s">
        <v>776</v>
      </c>
      <c r="B420" s="169" t="s">
        <v>509</v>
      </c>
      <c r="C420" s="169" t="s">
        <v>103</v>
      </c>
      <c r="D420" s="169">
        <v>45212</v>
      </c>
      <c r="E420" s="176">
        <v>1</v>
      </c>
      <c r="F420" s="161">
        <v>1</v>
      </c>
      <c r="G420" s="162">
        <f t="shared" si="54"/>
        <v>0</v>
      </c>
      <c r="H420" s="162">
        <f>SUMIF('r'!$A$4:'r'!$A$529,$A420,'r'!$C$4:'r'!$C$529)</f>
        <v>2</v>
      </c>
      <c r="I420" s="162">
        <f>SUMIF('r'!$A$4:'r'!$A$529,A420,'r'!$D$4:'r'!$D$529)</f>
        <v>2</v>
      </c>
      <c r="J420" s="162">
        <f t="shared" si="55"/>
        <v>0</v>
      </c>
      <c r="L420" s="166">
        <f>IF(E420&lt;2,(VLOOKUP(A420,'r'!$A$4:'r'!$B$5080,2,FALSE)),"")</f>
        <v>0</v>
      </c>
      <c r="M420" s="167" t="str">
        <f>VLOOKUP(A420,'r'!$A$4:'r'!$G$5080,7,FALSE)</f>
        <v>kingston</v>
      </c>
      <c r="N420" s="162">
        <f ca="1">SUMIF(w!$V$3:$V$113,$M420,w!W$3:W$113)</f>
        <v>4</v>
      </c>
      <c r="O420" s="162">
        <f ca="1">SUMIF(w!$V$3:$V$113,$M420,w!X$3:X$113)</f>
        <v>12</v>
      </c>
      <c r="P420" s="162">
        <f ca="1">SUMIF(w!$V$3:$V$113,$M420,w!Y$3:Y$113)</f>
        <v>8</v>
      </c>
      <c r="Q420" s="162">
        <f>SUMIF(w!$V$3:$V$113,$M420,w!Z$3:Z$113)</f>
        <v>4</v>
      </c>
      <c r="R420" s="177" t="str">
        <f>IF(E420=1,VLOOKUP(A420,rg!$A$4:'rg'!$E$960,2,FALSE),"")</f>
        <v>NC</v>
      </c>
      <c r="S420" s="162" t="str">
        <f>IF($R420&lt;&gt;"",( VLOOKUP($R420,g!$A$2:'g'!$E$989,2,FALSE))," ")</f>
        <v>Twickenham</v>
      </c>
      <c r="T420" s="162">
        <f>IF($R420&lt;&gt;"",( VLOOKUP($R420,g!$A$2:'g'!$E$989,3,FALSE))," ")</f>
        <v>2</v>
      </c>
      <c r="U420" s="168" t="str">
        <f>IF($R420&lt;&gt;"",( VLOOKUP($R420,g!$A$2:'g'!$E$989,4,FALSE))," ")</f>
        <v>RTP</v>
      </c>
      <c r="V420" s="162" t="str">
        <f>IF($R420&lt;&gt;"",( VLOOKUP($R420,g!$A$2:'g'!$E$989,5,FALSE))," ")</f>
        <v>LONDON UNITED</v>
      </c>
      <c r="W420" s="10">
        <f t="shared" si="56"/>
        <v>0</v>
      </c>
      <c r="X420" s="10">
        <f t="shared" si="57"/>
        <v>0</v>
      </c>
      <c r="Y420" s="10">
        <f t="shared" si="58"/>
        <v>0</v>
      </c>
      <c r="Z420" s="167" t="str">
        <f t="shared" si="47"/>
        <v>RTP VH45212</v>
      </c>
      <c r="AA420" s="167">
        <f>VLOOKUP(A420,'r'!$A$4:'r'!$S$5080,18,FALSE)</f>
        <v>0</v>
      </c>
    </row>
    <row r="421" spans="1:27" x14ac:dyDescent="0.2">
      <c r="A421" s="169" t="s">
        <v>577</v>
      </c>
      <c r="B421" s="169" t="s">
        <v>509</v>
      </c>
      <c r="C421" s="179" t="s">
        <v>103</v>
      </c>
      <c r="D421" s="178">
        <v>45216</v>
      </c>
      <c r="E421" s="176">
        <v>1</v>
      </c>
      <c r="F421" s="161">
        <v>1</v>
      </c>
      <c r="G421" s="162">
        <f t="shared" si="54"/>
        <v>0</v>
      </c>
      <c r="H421" s="162">
        <f>SUMIF('r'!$A$4:'r'!$A$529,$A421,'r'!$C$4:'r'!$C$529)</f>
        <v>34</v>
      </c>
      <c r="I421" s="162">
        <f>SUMIF('r'!$A$4:'r'!$A$529,A421,'r'!$D$4:'r'!$D$529)</f>
        <v>36</v>
      </c>
      <c r="J421" s="162">
        <f t="shared" si="55"/>
        <v>2</v>
      </c>
      <c r="L421" s="166">
        <f>IF(E421&lt;2,(VLOOKUP(A421,'r'!$A$4:'r'!$B$5080,2,FALSE)),"")</f>
        <v>43050</v>
      </c>
      <c r="M421" s="167" t="str">
        <f>VLOOKUP(A421,'r'!$A$4:'r'!$G$5080,7,FALSE)</f>
        <v>euston</v>
      </c>
      <c r="N421" s="162">
        <f ca="1">SUMIF(w!$V$3:$V$113,$M421,w!W$3:W$113)</f>
        <v>40</v>
      </c>
      <c r="O421" s="162">
        <f ca="1">SUMIF(w!$V$3:$V$113,$M421,w!X$3:X$113)</f>
        <v>42</v>
      </c>
      <c r="P421" s="162">
        <f ca="1">SUMIF(w!$V$3:$V$113,$M421,w!Y$3:Y$113)</f>
        <v>2</v>
      </c>
      <c r="Q421" s="162">
        <f>SUMIF(w!$V$3:$V$113,$M421,w!Z$3:Z$113)</f>
        <v>40</v>
      </c>
      <c r="R421" s="177" t="str">
        <f>IF(E421=1,VLOOKUP(A421,rg!$A$4:'rg'!$E$960,2,FALSE),"")</f>
        <v>RP</v>
      </c>
      <c r="S421" s="162" t="str">
        <f>IF($R421&lt;&gt;"",( VLOOKUP($R421,g!$A$2:'g'!$E$989,2,FALSE))," ")</f>
        <v>Atlas Road</v>
      </c>
      <c r="T421" s="162">
        <f>IF($R421&lt;&gt;"",( VLOOKUP($R421,g!$A$2:'g'!$E$989,3,FALSE))," ")</f>
        <v>34</v>
      </c>
      <c r="U421" s="168" t="str">
        <f>IF($R421&lt;&gt;"",( VLOOKUP($R421,g!$A$2:'g'!$E$989,4,FALSE))," ")</f>
        <v>RTP</v>
      </c>
      <c r="V421" s="162" t="str">
        <f>IF($R421&lt;&gt;"",( VLOOKUP($R421,g!$A$2:'g'!$E$989,5,FALSE))," ")</f>
        <v>LONDON UNITED</v>
      </c>
      <c r="W421" s="10">
        <f t="shared" si="56"/>
        <v>0</v>
      </c>
      <c r="X421" s="10">
        <f t="shared" si="57"/>
        <v>0</v>
      </c>
      <c r="Y421" s="10">
        <f t="shared" si="58"/>
        <v>0</v>
      </c>
      <c r="Z421" s="167" t="str">
        <f t="shared" si="47"/>
        <v>RTP VH45216</v>
      </c>
      <c r="AA421" s="167">
        <f>VLOOKUP(A421,'r'!$A$4:'r'!$S$5080,18,FALSE)</f>
        <v>0</v>
      </c>
    </row>
    <row r="422" spans="1:27" x14ac:dyDescent="0.2">
      <c r="A422" s="169" t="s">
        <v>577</v>
      </c>
      <c r="B422" s="169" t="s">
        <v>509</v>
      </c>
      <c r="C422" s="179" t="s">
        <v>103</v>
      </c>
      <c r="D422" s="178">
        <v>45217</v>
      </c>
      <c r="E422" s="176">
        <v>1</v>
      </c>
      <c r="F422" s="161">
        <v>1</v>
      </c>
      <c r="G422" s="162">
        <f t="shared" si="54"/>
        <v>0</v>
      </c>
      <c r="H422" s="162">
        <f>SUMIF('r'!$A$4:'r'!$A$529,$A422,'r'!$C$4:'r'!$C$529)</f>
        <v>34</v>
      </c>
      <c r="I422" s="162">
        <f>SUMIF('r'!$A$4:'r'!$A$529,A422,'r'!$D$4:'r'!$D$529)</f>
        <v>36</v>
      </c>
      <c r="J422" s="162">
        <f t="shared" si="55"/>
        <v>2</v>
      </c>
      <c r="L422" s="166">
        <f>IF(E422&lt;2,(VLOOKUP(A422,'r'!$A$4:'r'!$B$5080,2,FALSE)),"")</f>
        <v>43050</v>
      </c>
      <c r="M422" s="167" t="str">
        <f>VLOOKUP(A422,'r'!$A$4:'r'!$G$5080,7,FALSE)</f>
        <v>euston</v>
      </c>
      <c r="N422" s="162">
        <f ca="1">SUMIF(w!$V$3:$V$113,$M422,w!W$3:W$113)</f>
        <v>40</v>
      </c>
      <c r="O422" s="162">
        <f ca="1">SUMIF(w!$V$3:$V$113,$M422,w!X$3:X$113)</f>
        <v>42</v>
      </c>
      <c r="P422" s="162">
        <f ca="1">SUMIF(w!$V$3:$V$113,$M422,w!Y$3:Y$113)</f>
        <v>2</v>
      </c>
      <c r="Q422" s="162">
        <f>SUMIF(w!$V$3:$V$113,$M422,w!Z$3:Z$113)</f>
        <v>40</v>
      </c>
      <c r="R422" s="177" t="str">
        <f>IF(E422=1,VLOOKUP(A422,rg!$A$4:'rg'!$E$960,2,FALSE),"")</f>
        <v>RP</v>
      </c>
      <c r="S422" s="162" t="str">
        <f>IF($R422&lt;&gt;"",( VLOOKUP($R422,g!$A$2:'g'!$E$989,2,FALSE))," ")</f>
        <v>Atlas Road</v>
      </c>
      <c r="T422" s="162">
        <f>IF($R422&lt;&gt;"",( VLOOKUP($R422,g!$A$2:'g'!$E$989,3,FALSE))," ")</f>
        <v>34</v>
      </c>
      <c r="U422" s="168" t="str">
        <f>IF($R422&lt;&gt;"",( VLOOKUP($R422,g!$A$2:'g'!$E$989,4,FALSE))," ")</f>
        <v>RTP</v>
      </c>
      <c r="V422" s="162" t="str">
        <f>IF($R422&lt;&gt;"",( VLOOKUP($R422,g!$A$2:'g'!$E$989,5,FALSE))," ")</f>
        <v>LONDON UNITED</v>
      </c>
      <c r="W422" s="10">
        <f t="shared" si="56"/>
        <v>0</v>
      </c>
      <c r="X422" s="10">
        <f t="shared" si="57"/>
        <v>0</v>
      </c>
      <c r="Y422" s="10">
        <f t="shared" si="58"/>
        <v>0</v>
      </c>
      <c r="Z422" s="167" t="str">
        <f t="shared" si="47"/>
        <v>RTP VH45217</v>
      </c>
      <c r="AA422" s="167">
        <f>VLOOKUP(A422,'r'!$A$4:'r'!$S$5080,18,FALSE)</f>
        <v>0</v>
      </c>
    </row>
    <row r="423" spans="1:27" x14ac:dyDescent="0.2">
      <c r="A423" s="169" t="s">
        <v>577</v>
      </c>
      <c r="B423" s="169" t="s">
        <v>509</v>
      </c>
      <c r="C423" s="179" t="s">
        <v>103</v>
      </c>
      <c r="D423" s="178">
        <v>45218</v>
      </c>
      <c r="E423" s="176">
        <v>1</v>
      </c>
      <c r="F423" s="161">
        <v>1</v>
      </c>
      <c r="G423" s="162">
        <f t="shared" si="54"/>
        <v>0</v>
      </c>
      <c r="H423" s="162">
        <f>SUMIF('r'!$A$4:'r'!$A$529,$A423,'r'!$C$4:'r'!$C$529)</f>
        <v>34</v>
      </c>
      <c r="I423" s="162">
        <f>SUMIF('r'!$A$4:'r'!$A$529,A423,'r'!$D$4:'r'!$D$529)</f>
        <v>36</v>
      </c>
      <c r="J423" s="162">
        <f t="shared" si="55"/>
        <v>2</v>
      </c>
      <c r="L423" s="166">
        <f>IF(E423&lt;2,(VLOOKUP(A423,'r'!$A$4:'r'!$B$5080,2,FALSE)),"")</f>
        <v>43050</v>
      </c>
      <c r="M423" s="167" t="str">
        <f>VLOOKUP(A423,'r'!$A$4:'r'!$G$5080,7,FALSE)</f>
        <v>euston</v>
      </c>
      <c r="N423" s="162">
        <f ca="1">SUMIF(w!$V$3:$V$113,$M423,w!W$3:W$113)</f>
        <v>40</v>
      </c>
      <c r="O423" s="162">
        <f ca="1">SUMIF(w!$V$3:$V$113,$M423,w!X$3:X$113)</f>
        <v>42</v>
      </c>
      <c r="P423" s="162">
        <f ca="1">SUMIF(w!$V$3:$V$113,$M423,w!Y$3:Y$113)</f>
        <v>2</v>
      </c>
      <c r="Q423" s="162">
        <f>SUMIF(w!$V$3:$V$113,$M423,w!Z$3:Z$113)</f>
        <v>40</v>
      </c>
      <c r="R423" s="177" t="str">
        <f>IF(E423=1,VLOOKUP(A423,rg!$A$4:'rg'!$E$960,2,FALSE),"")</f>
        <v>RP</v>
      </c>
      <c r="S423" s="162" t="str">
        <f>IF($R423&lt;&gt;"",( VLOOKUP($R423,g!$A$2:'g'!$E$989,2,FALSE))," ")</f>
        <v>Atlas Road</v>
      </c>
      <c r="T423" s="162">
        <f>IF($R423&lt;&gt;"",( VLOOKUP($R423,g!$A$2:'g'!$E$989,3,FALSE))," ")</f>
        <v>34</v>
      </c>
      <c r="U423" s="168" t="str">
        <f>IF($R423&lt;&gt;"",( VLOOKUP($R423,g!$A$2:'g'!$E$989,4,FALSE))," ")</f>
        <v>RTP</v>
      </c>
      <c r="V423" s="162" t="str">
        <f>IF($R423&lt;&gt;"",( VLOOKUP($R423,g!$A$2:'g'!$E$989,5,FALSE))," ")</f>
        <v>LONDON UNITED</v>
      </c>
      <c r="W423" s="10">
        <f t="shared" si="56"/>
        <v>0</v>
      </c>
      <c r="X423" s="10">
        <f t="shared" si="57"/>
        <v>0</v>
      </c>
      <c r="Y423" s="10">
        <f t="shared" si="58"/>
        <v>0</v>
      </c>
      <c r="Z423" s="167" t="str">
        <f t="shared" si="47"/>
        <v>RTP VH45218</v>
      </c>
      <c r="AA423" s="167">
        <f>VLOOKUP(A423,'r'!$A$4:'r'!$S$5080,18,FALSE)</f>
        <v>0</v>
      </c>
    </row>
    <row r="424" spans="1:27" x14ac:dyDescent="0.2">
      <c r="A424" s="169" t="s">
        <v>577</v>
      </c>
      <c r="B424" s="169" t="s">
        <v>509</v>
      </c>
      <c r="C424" s="179" t="s">
        <v>103</v>
      </c>
      <c r="D424" s="178">
        <v>45219</v>
      </c>
      <c r="E424" s="176">
        <v>1</v>
      </c>
      <c r="F424" s="161">
        <v>1</v>
      </c>
      <c r="G424" s="162">
        <f t="shared" si="54"/>
        <v>0</v>
      </c>
      <c r="H424" s="162">
        <f>SUMIF('r'!$A$4:'r'!$A$529,$A424,'r'!$C$4:'r'!$C$529)</f>
        <v>34</v>
      </c>
      <c r="I424" s="162">
        <f>SUMIF('r'!$A$4:'r'!$A$529,A424,'r'!$D$4:'r'!$D$529)</f>
        <v>36</v>
      </c>
      <c r="J424" s="162">
        <f t="shared" si="55"/>
        <v>2</v>
      </c>
      <c r="L424" s="166">
        <f>IF(E424&lt;2,(VLOOKUP(A424,'r'!$A$4:'r'!$B$5080,2,FALSE)),"")</f>
        <v>43050</v>
      </c>
      <c r="M424" s="167" t="str">
        <f>VLOOKUP(A424,'r'!$A$4:'r'!$G$5080,7,FALSE)</f>
        <v>euston</v>
      </c>
      <c r="N424" s="162">
        <f ca="1">SUMIF(w!$V$3:$V$113,$M424,w!W$3:W$113)</f>
        <v>40</v>
      </c>
      <c r="O424" s="162">
        <f ca="1">SUMIF(w!$V$3:$V$113,$M424,w!X$3:X$113)</f>
        <v>42</v>
      </c>
      <c r="P424" s="162">
        <f ca="1">SUMIF(w!$V$3:$V$113,$M424,w!Y$3:Y$113)</f>
        <v>2</v>
      </c>
      <c r="Q424" s="162">
        <f>SUMIF(w!$V$3:$V$113,$M424,w!Z$3:Z$113)</f>
        <v>40</v>
      </c>
      <c r="R424" s="177" t="str">
        <f>IF(E424=1,VLOOKUP(A424,rg!$A$4:'rg'!$E$960,2,FALSE),"")</f>
        <v>RP</v>
      </c>
      <c r="S424" s="162" t="str">
        <f>IF($R424&lt;&gt;"",( VLOOKUP($R424,g!$A$2:'g'!$E$989,2,FALSE))," ")</f>
        <v>Atlas Road</v>
      </c>
      <c r="T424" s="162">
        <f>IF($R424&lt;&gt;"",( VLOOKUP($R424,g!$A$2:'g'!$E$989,3,FALSE))," ")</f>
        <v>34</v>
      </c>
      <c r="U424" s="168" t="str">
        <f>IF($R424&lt;&gt;"",( VLOOKUP($R424,g!$A$2:'g'!$E$989,4,FALSE))," ")</f>
        <v>RTP</v>
      </c>
      <c r="V424" s="162" t="str">
        <f>IF($R424&lt;&gt;"",( VLOOKUP($R424,g!$A$2:'g'!$E$989,5,FALSE))," ")</f>
        <v>LONDON UNITED</v>
      </c>
      <c r="W424" s="10">
        <f t="shared" si="56"/>
        <v>0</v>
      </c>
      <c r="X424" s="10">
        <f t="shared" si="57"/>
        <v>0</v>
      </c>
      <c r="Y424" s="10">
        <f t="shared" si="58"/>
        <v>0</v>
      </c>
      <c r="Z424" s="167" t="str">
        <f t="shared" si="47"/>
        <v>RTP VH45219</v>
      </c>
      <c r="AA424" s="167">
        <f>VLOOKUP(A424,'r'!$A$4:'r'!$S$5080,18,FALSE)</f>
        <v>0</v>
      </c>
    </row>
    <row r="425" spans="1:27" x14ac:dyDescent="0.2">
      <c r="A425" s="169" t="s">
        <v>577</v>
      </c>
      <c r="B425" s="169" t="s">
        <v>509</v>
      </c>
      <c r="C425" s="179" t="s">
        <v>103</v>
      </c>
      <c r="D425" s="178">
        <v>45220</v>
      </c>
      <c r="E425" s="176">
        <v>1</v>
      </c>
      <c r="F425" s="161">
        <v>1</v>
      </c>
      <c r="G425" s="162">
        <f t="shared" si="54"/>
        <v>0</v>
      </c>
      <c r="H425" s="162">
        <f>SUMIF('r'!$A$4:'r'!$A$529,$A425,'r'!$C$4:'r'!$C$529)</f>
        <v>34</v>
      </c>
      <c r="I425" s="162">
        <f>SUMIF('r'!$A$4:'r'!$A$529,A425,'r'!$D$4:'r'!$D$529)</f>
        <v>36</v>
      </c>
      <c r="J425" s="162">
        <f t="shared" si="55"/>
        <v>2</v>
      </c>
      <c r="L425" s="166">
        <f>IF(E425&lt;2,(VLOOKUP(A425,'r'!$A$4:'r'!$B$5080,2,FALSE)),"")</f>
        <v>43050</v>
      </c>
      <c r="M425" s="167" t="str">
        <f>VLOOKUP(A425,'r'!$A$4:'r'!$G$5080,7,FALSE)</f>
        <v>euston</v>
      </c>
      <c r="N425" s="162">
        <f ca="1">SUMIF(w!$V$3:$V$113,$M425,w!W$3:W$113)</f>
        <v>40</v>
      </c>
      <c r="O425" s="162">
        <f ca="1">SUMIF(w!$V$3:$V$113,$M425,w!X$3:X$113)</f>
        <v>42</v>
      </c>
      <c r="P425" s="162">
        <f ca="1">SUMIF(w!$V$3:$V$113,$M425,w!Y$3:Y$113)</f>
        <v>2</v>
      </c>
      <c r="Q425" s="162">
        <f>SUMIF(w!$V$3:$V$113,$M425,w!Z$3:Z$113)</f>
        <v>40</v>
      </c>
      <c r="R425" s="177" t="str">
        <f>IF(E425=1,VLOOKUP(A425,rg!$A$4:'rg'!$E$960,2,FALSE),"")</f>
        <v>RP</v>
      </c>
      <c r="S425" s="162" t="str">
        <f>IF($R425&lt;&gt;"",( VLOOKUP($R425,g!$A$2:'g'!$E$989,2,FALSE))," ")</f>
        <v>Atlas Road</v>
      </c>
      <c r="T425" s="162">
        <f>IF($R425&lt;&gt;"",( VLOOKUP($R425,g!$A$2:'g'!$E$989,3,FALSE))," ")</f>
        <v>34</v>
      </c>
      <c r="U425" s="168" t="str">
        <f>IF($R425&lt;&gt;"",( VLOOKUP($R425,g!$A$2:'g'!$E$989,4,FALSE))," ")</f>
        <v>RTP</v>
      </c>
      <c r="V425" s="162" t="str">
        <f>IF($R425&lt;&gt;"",( VLOOKUP($R425,g!$A$2:'g'!$E$989,5,FALSE))," ")</f>
        <v>LONDON UNITED</v>
      </c>
      <c r="W425" s="10">
        <f t="shared" si="56"/>
        <v>0</v>
      </c>
      <c r="X425" s="10">
        <f t="shared" si="57"/>
        <v>0</v>
      </c>
      <c r="Y425" s="10">
        <f t="shared" si="58"/>
        <v>0</v>
      </c>
      <c r="Z425" s="167" t="str">
        <f t="shared" si="47"/>
        <v>RTP VH45220</v>
      </c>
      <c r="AA425" s="167">
        <f>VLOOKUP(A425,'r'!$A$4:'r'!$S$5080,18,FALSE)</f>
        <v>0</v>
      </c>
    </row>
    <row r="426" spans="1:27" x14ac:dyDescent="0.2">
      <c r="A426" s="169" t="s">
        <v>577</v>
      </c>
      <c r="B426" s="169" t="s">
        <v>509</v>
      </c>
      <c r="C426" s="179" t="s">
        <v>103</v>
      </c>
      <c r="D426" s="178">
        <v>45221</v>
      </c>
      <c r="E426" s="176">
        <v>1</v>
      </c>
      <c r="F426" s="161">
        <v>1</v>
      </c>
      <c r="G426" s="162">
        <f t="shared" si="54"/>
        <v>0</v>
      </c>
      <c r="H426" s="162">
        <f>SUMIF('r'!$A$4:'r'!$A$529,$A426,'r'!$C$4:'r'!$C$529)</f>
        <v>34</v>
      </c>
      <c r="I426" s="162">
        <f>SUMIF('r'!$A$4:'r'!$A$529,A426,'r'!$D$4:'r'!$D$529)</f>
        <v>36</v>
      </c>
      <c r="J426" s="162">
        <f t="shared" si="55"/>
        <v>2</v>
      </c>
      <c r="L426" s="166">
        <f>IF(E426&lt;2,(VLOOKUP(A426,'r'!$A$4:'r'!$B$5080,2,FALSE)),"")</f>
        <v>43050</v>
      </c>
      <c r="M426" s="167" t="str">
        <f>VLOOKUP(A426,'r'!$A$4:'r'!$G$5080,7,FALSE)</f>
        <v>euston</v>
      </c>
      <c r="N426" s="162">
        <f ca="1">SUMIF(w!$V$3:$V$113,$M426,w!W$3:W$113)</f>
        <v>40</v>
      </c>
      <c r="O426" s="162">
        <f ca="1">SUMIF(w!$V$3:$V$113,$M426,w!X$3:X$113)</f>
        <v>42</v>
      </c>
      <c r="P426" s="162">
        <f ca="1">SUMIF(w!$V$3:$V$113,$M426,w!Y$3:Y$113)</f>
        <v>2</v>
      </c>
      <c r="Q426" s="162">
        <f>SUMIF(w!$V$3:$V$113,$M426,w!Z$3:Z$113)</f>
        <v>40</v>
      </c>
      <c r="R426" s="177" t="str">
        <f>IF(E426=1,VLOOKUP(A426,rg!$A$4:'rg'!$E$960,2,FALSE),"")</f>
        <v>RP</v>
      </c>
      <c r="S426" s="162" t="str">
        <f>IF($R426&lt;&gt;"",( VLOOKUP($R426,g!$A$2:'g'!$E$989,2,FALSE))," ")</f>
        <v>Atlas Road</v>
      </c>
      <c r="T426" s="162">
        <f>IF($R426&lt;&gt;"",( VLOOKUP($R426,g!$A$2:'g'!$E$989,3,FALSE))," ")</f>
        <v>34</v>
      </c>
      <c r="U426" s="168" t="str">
        <f>IF($R426&lt;&gt;"",( VLOOKUP($R426,g!$A$2:'g'!$E$989,4,FALSE))," ")</f>
        <v>RTP</v>
      </c>
      <c r="V426" s="162" t="str">
        <f>IF($R426&lt;&gt;"",( VLOOKUP($R426,g!$A$2:'g'!$E$989,5,FALSE))," ")</f>
        <v>LONDON UNITED</v>
      </c>
      <c r="W426" s="10">
        <f t="shared" si="56"/>
        <v>0</v>
      </c>
      <c r="X426" s="10">
        <f t="shared" si="57"/>
        <v>0</v>
      </c>
      <c r="Y426" s="10">
        <f t="shared" si="58"/>
        <v>0</v>
      </c>
      <c r="Z426" s="167" t="str">
        <f t="shared" si="47"/>
        <v>RTP VH45221</v>
      </c>
      <c r="AA426" s="167">
        <f>VLOOKUP(A426,'r'!$A$4:'r'!$S$5080,18,FALSE)</f>
        <v>0</v>
      </c>
    </row>
    <row r="427" spans="1:27" x14ac:dyDescent="0.2">
      <c r="A427" s="169" t="s">
        <v>577</v>
      </c>
      <c r="B427" s="169" t="s">
        <v>509</v>
      </c>
      <c r="C427" s="179" t="s">
        <v>103</v>
      </c>
      <c r="D427" s="178">
        <v>45222</v>
      </c>
      <c r="E427" s="176">
        <v>1</v>
      </c>
      <c r="F427" s="161">
        <v>1</v>
      </c>
      <c r="G427" s="162">
        <f t="shared" si="54"/>
        <v>0</v>
      </c>
      <c r="H427" s="162">
        <f>SUMIF('r'!$A$4:'r'!$A$529,$A427,'r'!$C$4:'r'!$C$529)</f>
        <v>34</v>
      </c>
      <c r="I427" s="162">
        <f>SUMIF('r'!$A$4:'r'!$A$529,A427,'r'!$D$4:'r'!$D$529)</f>
        <v>36</v>
      </c>
      <c r="J427" s="162">
        <f t="shared" si="55"/>
        <v>2</v>
      </c>
      <c r="L427" s="166">
        <f>IF(E427&lt;2,(VLOOKUP(A427,'r'!$A$4:'r'!$B$5080,2,FALSE)),"")</f>
        <v>43050</v>
      </c>
      <c r="M427" s="167" t="str">
        <f>VLOOKUP(A427,'r'!$A$4:'r'!$G$5080,7,FALSE)</f>
        <v>euston</v>
      </c>
      <c r="N427" s="162">
        <f ca="1">SUMIF(w!$V$3:$V$113,$M427,w!W$3:W$113)</f>
        <v>40</v>
      </c>
      <c r="O427" s="162">
        <f ca="1">SUMIF(w!$V$3:$V$113,$M427,w!X$3:X$113)</f>
        <v>42</v>
      </c>
      <c r="P427" s="162">
        <f ca="1">SUMIF(w!$V$3:$V$113,$M427,w!Y$3:Y$113)</f>
        <v>2</v>
      </c>
      <c r="Q427" s="162">
        <f>SUMIF(w!$V$3:$V$113,$M427,w!Z$3:Z$113)</f>
        <v>40</v>
      </c>
      <c r="R427" s="177" t="str">
        <f>IF(E427=1,VLOOKUP(A427,rg!$A$4:'rg'!$E$960,2,FALSE),"")</f>
        <v>RP</v>
      </c>
      <c r="S427" s="162" t="str">
        <f>IF($R427&lt;&gt;"",( VLOOKUP($R427,g!$A$2:'g'!$E$989,2,FALSE))," ")</f>
        <v>Atlas Road</v>
      </c>
      <c r="T427" s="162">
        <f>IF($R427&lt;&gt;"",( VLOOKUP($R427,g!$A$2:'g'!$E$989,3,FALSE))," ")</f>
        <v>34</v>
      </c>
      <c r="U427" s="168" t="str">
        <f>IF($R427&lt;&gt;"",( VLOOKUP($R427,g!$A$2:'g'!$E$989,4,FALSE))," ")</f>
        <v>RTP</v>
      </c>
      <c r="V427" s="162" t="str">
        <f>IF($R427&lt;&gt;"",( VLOOKUP($R427,g!$A$2:'g'!$E$989,5,FALSE))," ")</f>
        <v>LONDON UNITED</v>
      </c>
      <c r="W427" s="10">
        <f t="shared" si="56"/>
        <v>0</v>
      </c>
      <c r="X427" s="10">
        <f t="shared" si="57"/>
        <v>0</v>
      </c>
      <c r="Y427" s="10">
        <f t="shared" si="58"/>
        <v>0</v>
      </c>
      <c r="Z427" s="167" t="str">
        <f t="shared" si="47"/>
        <v>RTP VH45222</v>
      </c>
      <c r="AA427" s="167">
        <f>VLOOKUP(A427,'r'!$A$4:'r'!$S$5080,18,FALSE)</f>
        <v>0</v>
      </c>
    </row>
    <row r="428" spans="1:27" x14ac:dyDescent="0.2">
      <c r="A428" s="169" t="s">
        <v>577</v>
      </c>
      <c r="B428" s="169" t="s">
        <v>509</v>
      </c>
      <c r="C428" s="179" t="s">
        <v>103</v>
      </c>
      <c r="D428" s="178">
        <v>45223</v>
      </c>
      <c r="E428" s="176">
        <v>1</v>
      </c>
      <c r="F428" s="161">
        <v>1</v>
      </c>
      <c r="G428" s="162">
        <f t="shared" si="54"/>
        <v>0</v>
      </c>
      <c r="H428" s="162">
        <f>SUMIF('r'!$A$4:'r'!$A$529,$A428,'r'!$C$4:'r'!$C$529)</f>
        <v>34</v>
      </c>
      <c r="I428" s="162">
        <f>SUMIF('r'!$A$4:'r'!$A$529,A428,'r'!$D$4:'r'!$D$529)</f>
        <v>36</v>
      </c>
      <c r="J428" s="162">
        <f t="shared" si="55"/>
        <v>2</v>
      </c>
      <c r="L428" s="166">
        <f>IF(E428&lt;2,(VLOOKUP(A428,'r'!$A$4:'r'!$B$5080,2,FALSE)),"")</f>
        <v>43050</v>
      </c>
      <c r="M428" s="167" t="str">
        <f>VLOOKUP(A428,'r'!$A$4:'r'!$G$5080,7,FALSE)</f>
        <v>euston</v>
      </c>
      <c r="N428" s="162">
        <f ca="1">SUMIF(w!$V$3:$V$113,$M428,w!W$3:W$113)</f>
        <v>40</v>
      </c>
      <c r="O428" s="162">
        <f ca="1">SUMIF(w!$V$3:$V$113,$M428,w!X$3:X$113)</f>
        <v>42</v>
      </c>
      <c r="P428" s="162">
        <f ca="1">SUMIF(w!$V$3:$V$113,$M428,w!Y$3:Y$113)</f>
        <v>2</v>
      </c>
      <c r="Q428" s="162">
        <f>SUMIF(w!$V$3:$V$113,$M428,w!Z$3:Z$113)</f>
        <v>40</v>
      </c>
      <c r="R428" s="177" t="str">
        <f>IF(E428=1,VLOOKUP(A428,rg!$A$4:'rg'!$E$960,2,FALSE),"")</f>
        <v>RP</v>
      </c>
      <c r="S428" s="162" t="str">
        <f>IF($R428&lt;&gt;"",( VLOOKUP($R428,g!$A$2:'g'!$E$989,2,FALSE))," ")</f>
        <v>Atlas Road</v>
      </c>
      <c r="T428" s="162">
        <f>IF($R428&lt;&gt;"",( VLOOKUP($R428,g!$A$2:'g'!$E$989,3,FALSE))," ")</f>
        <v>34</v>
      </c>
      <c r="U428" s="168" t="str">
        <f>IF($R428&lt;&gt;"",( VLOOKUP($R428,g!$A$2:'g'!$E$989,4,FALSE))," ")</f>
        <v>RTP</v>
      </c>
      <c r="V428" s="162" t="str">
        <f>IF($R428&lt;&gt;"",( VLOOKUP($R428,g!$A$2:'g'!$E$989,5,FALSE))," ")</f>
        <v>LONDON UNITED</v>
      </c>
      <c r="W428" s="10">
        <f t="shared" si="56"/>
        <v>0</v>
      </c>
      <c r="X428" s="10">
        <f t="shared" si="57"/>
        <v>0</v>
      </c>
      <c r="Y428" s="10">
        <f t="shared" si="58"/>
        <v>0</v>
      </c>
      <c r="Z428" s="167" t="str">
        <f t="shared" si="47"/>
        <v>RTP VH45223</v>
      </c>
      <c r="AA428" s="167">
        <f>VLOOKUP(A428,'r'!$A$4:'r'!$S$5080,18,FALSE)</f>
        <v>0</v>
      </c>
    </row>
    <row r="429" spans="1:27" x14ac:dyDescent="0.2">
      <c r="A429" s="169" t="s">
        <v>577</v>
      </c>
      <c r="B429" s="169" t="s">
        <v>509</v>
      </c>
      <c r="C429" s="179" t="s">
        <v>103</v>
      </c>
      <c r="D429" s="178">
        <v>45224</v>
      </c>
      <c r="E429" s="176">
        <v>1</v>
      </c>
      <c r="F429" s="161">
        <v>1</v>
      </c>
      <c r="G429" s="162">
        <f t="shared" si="54"/>
        <v>0</v>
      </c>
      <c r="H429" s="162">
        <f>SUMIF('r'!$A$4:'r'!$A$529,$A429,'r'!$C$4:'r'!$C$529)</f>
        <v>34</v>
      </c>
      <c r="I429" s="162">
        <f>SUMIF('r'!$A$4:'r'!$A$529,A429,'r'!$D$4:'r'!$D$529)</f>
        <v>36</v>
      </c>
      <c r="J429" s="162">
        <f t="shared" si="55"/>
        <v>2</v>
      </c>
      <c r="L429" s="166">
        <f>IF(E429&lt;2,(VLOOKUP(A429,'r'!$A$4:'r'!$B$5080,2,FALSE)),"")</f>
        <v>43050</v>
      </c>
      <c r="M429" s="167" t="str">
        <f>VLOOKUP(A429,'r'!$A$4:'r'!$G$5080,7,FALSE)</f>
        <v>euston</v>
      </c>
      <c r="N429" s="162">
        <f ca="1">SUMIF(w!$V$3:$V$113,$M429,w!W$3:W$113)</f>
        <v>40</v>
      </c>
      <c r="O429" s="162">
        <f ca="1">SUMIF(w!$V$3:$V$113,$M429,w!X$3:X$113)</f>
        <v>42</v>
      </c>
      <c r="P429" s="162">
        <f ca="1">SUMIF(w!$V$3:$V$113,$M429,w!Y$3:Y$113)</f>
        <v>2</v>
      </c>
      <c r="Q429" s="162">
        <f>SUMIF(w!$V$3:$V$113,$M429,w!Z$3:Z$113)</f>
        <v>40</v>
      </c>
      <c r="R429" s="177" t="str">
        <f>IF(E429=1,VLOOKUP(A429,rg!$A$4:'rg'!$E$960,2,FALSE),"")</f>
        <v>RP</v>
      </c>
      <c r="S429" s="162" t="str">
        <f>IF($R429&lt;&gt;"",( VLOOKUP($R429,g!$A$2:'g'!$E$989,2,FALSE))," ")</f>
        <v>Atlas Road</v>
      </c>
      <c r="T429" s="162">
        <f>IF($R429&lt;&gt;"",( VLOOKUP($R429,g!$A$2:'g'!$E$989,3,FALSE))," ")</f>
        <v>34</v>
      </c>
      <c r="U429" s="168" t="str">
        <f>IF($R429&lt;&gt;"",( VLOOKUP($R429,g!$A$2:'g'!$E$989,4,FALSE))," ")</f>
        <v>RTP</v>
      </c>
      <c r="V429" s="162" t="str">
        <f>IF($R429&lt;&gt;"",( VLOOKUP($R429,g!$A$2:'g'!$E$989,5,FALSE))," ")</f>
        <v>LONDON UNITED</v>
      </c>
      <c r="W429" s="10">
        <f t="shared" si="56"/>
        <v>0</v>
      </c>
      <c r="X429" s="10">
        <f t="shared" si="57"/>
        <v>0</v>
      </c>
      <c r="Y429" s="10">
        <f t="shared" si="58"/>
        <v>0</v>
      </c>
      <c r="Z429" s="167" t="str">
        <f t="shared" si="47"/>
        <v>RTP VH45224</v>
      </c>
      <c r="AA429" s="167">
        <f>VLOOKUP(A429,'r'!$A$4:'r'!$S$5080,18,FALSE)</f>
        <v>0</v>
      </c>
    </row>
    <row r="430" spans="1:27" x14ac:dyDescent="0.2">
      <c r="A430" s="169" t="s">
        <v>577</v>
      </c>
      <c r="B430" s="169" t="s">
        <v>509</v>
      </c>
      <c r="C430" s="179" t="s">
        <v>103</v>
      </c>
      <c r="D430" s="178">
        <v>45225</v>
      </c>
      <c r="E430" s="176">
        <v>1</v>
      </c>
      <c r="F430" s="161">
        <v>1</v>
      </c>
      <c r="G430" s="162">
        <f t="shared" si="54"/>
        <v>0</v>
      </c>
      <c r="H430" s="162">
        <f>SUMIF('r'!$A$4:'r'!$A$529,$A430,'r'!$C$4:'r'!$C$529)</f>
        <v>34</v>
      </c>
      <c r="I430" s="162">
        <f>SUMIF('r'!$A$4:'r'!$A$529,A430,'r'!$D$4:'r'!$D$529)</f>
        <v>36</v>
      </c>
      <c r="J430" s="162">
        <f t="shared" si="55"/>
        <v>2</v>
      </c>
      <c r="L430" s="166">
        <f>IF(E430&lt;2,(VLOOKUP(A430,'r'!$A$4:'r'!$B$5080,2,FALSE)),"")</f>
        <v>43050</v>
      </c>
      <c r="M430" s="167" t="str">
        <f>VLOOKUP(A430,'r'!$A$4:'r'!$G$5080,7,FALSE)</f>
        <v>euston</v>
      </c>
      <c r="N430" s="162">
        <f ca="1">SUMIF(w!$V$3:$V$113,$M430,w!W$3:W$113)</f>
        <v>40</v>
      </c>
      <c r="O430" s="162">
        <f ca="1">SUMIF(w!$V$3:$V$113,$M430,w!X$3:X$113)</f>
        <v>42</v>
      </c>
      <c r="P430" s="162">
        <f ca="1">SUMIF(w!$V$3:$V$113,$M430,w!Y$3:Y$113)</f>
        <v>2</v>
      </c>
      <c r="Q430" s="162">
        <f>SUMIF(w!$V$3:$V$113,$M430,w!Z$3:Z$113)</f>
        <v>40</v>
      </c>
      <c r="R430" s="177" t="str">
        <f>IF(E430=1,VLOOKUP(A430,rg!$A$4:'rg'!$E$960,2,FALSE),"")</f>
        <v>RP</v>
      </c>
      <c r="S430" s="162" t="str">
        <f>IF($R430&lt;&gt;"",( VLOOKUP($R430,g!$A$2:'g'!$E$989,2,FALSE))," ")</f>
        <v>Atlas Road</v>
      </c>
      <c r="T430" s="162">
        <f>IF($R430&lt;&gt;"",( VLOOKUP($R430,g!$A$2:'g'!$E$989,3,FALSE))," ")</f>
        <v>34</v>
      </c>
      <c r="U430" s="168" t="str">
        <f>IF($R430&lt;&gt;"",( VLOOKUP($R430,g!$A$2:'g'!$E$989,4,FALSE))," ")</f>
        <v>RTP</v>
      </c>
      <c r="V430" s="162" t="str">
        <f>IF($R430&lt;&gt;"",( VLOOKUP($R430,g!$A$2:'g'!$E$989,5,FALSE))," ")</f>
        <v>LONDON UNITED</v>
      </c>
      <c r="W430" s="10">
        <f t="shared" si="56"/>
        <v>0</v>
      </c>
      <c r="X430" s="10">
        <f t="shared" si="57"/>
        <v>0</v>
      </c>
      <c r="Y430" s="10">
        <f t="shared" si="58"/>
        <v>0</v>
      </c>
      <c r="Z430" s="167" t="str">
        <f t="shared" si="47"/>
        <v>RTP VH45225</v>
      </c>
      <c r="AA430" s="167">
        <f>VLOOKUP(A430,'r'!$A$4:'r'!$S$5080,18,FALSE)</f>
        <v>0</v>
      </c>
    </row>
    <row r="431" spans="1:27" x14ac:dyDescent="0.2">
      <c r="A431" s="169" t="s">
        <v>577</v>
      </c>
      <c r="B431" s="169" t="s">
        <v>509</v>
      </c>
      <c r="C431" s="179" t="s">
        <v>103</v>
      </c>
      <c r="D431" s="178">
        <v>45226</v>
      </c>
      <c r="E431" s="176">
        <v>1</v>
      </c>
      <c r="F431" s="161">
        <v>1</v>
      </c>
      <c r="G431" s="162">
        <f t="shared" si="54"/>
        <v>0</v>
      </c>
      <c r="H431" s="162">
        <f>SUMIF('r'!$A$4:'r'!$A$529,$A431,'r'!$C$4:'r'!$C$529)</f>
        <v>34</v>
      </c>
      <c r="I431" s="162">
        <f>SUMIF('r'!$A$4:'r'!$A$529,A431,'r'!$D$4:'r'!$D$529)</f>
        <v>36</v>
      </c>
      <c r="J431" s="162">
        <f t="shared" si="55"/>
        <v>2</v>
      </c>
      <c r="L431" s="166">
        <f>IF(E431&lt;2,(VLOOKUP(A431,'r'!$A$4:'r'!$B$5080,2,FALSE)),"")</f>
        <v>43050</v>
      </c>
      <c r="M431" s="167" t="str">
        <f>VLOOKUP(A431,'r'!$A$4:'r'!$G$5080,7,FALSE)</f>
        <v>euston</v>
      </c>
      <c r="N431" s="162">
        <f ca="1">SUMIF(w!$V$3:$V$113,$M431,w!W$3:W$113)</f>
        <v>40</v>
      </c>
      <c r="O431" s="162">
        <f ca="1">SUMIF(w!$V$3:$V$113,$M431,w!X$3:X$113)</f>
        <v>42</v>
      </c>
      <c r="P431" s="162">
        <f ca="1">SUMIF(w!$V$3:$V$113,$M431,w!Y$3:Y$113)</f>
        <v>2</v>
      </c>
      <c r="Q431" s="162">
        <f>SUMIF(w!$V$3:$V$113,$M431,w!Z$3:Z$113)</f>
        <v>40</v>
      </c>
      <c r="R431" s="177" t="str">
        <f>IF(E431=1,VLOOKUP(A431,rg!$A$4:'rg'!$E$960,2,FALSE),"")</f>
        <v>RP</v>
      </c>
      <c r="S431" s="162" t="str">
        <f>IF($R431&lt;&gt;"",( VLOOKUP($R431,g!$A$2:'g'!$E$989,2,FALSE))," ")</f>
        <v>Atlas Road</v>
      </c>
      <c r="T431" s="162">
        <f>IF($R431&lt;&gt;"",( VLOOKUP($R431,g!$A$2:'g'!$E$989,3,FALSE))," ")</f>
        <v>34</v>
      </c>
      <c r="U431" s="168" t="str">
        <f>IF($R431&lt;&gt;"",( VLOOKUP($R431,g!$A$2:'g'!$E$989,4,FALSE))," ")</f>
        <v>RTP</v>
      </c>
      <c r="V431" s="162" t="str">
        <f>IF($R431&lt;&gt;"",( VLOOKUP($R431,g!$A$2:'g'!$E$989,5,FALSE))," ")</f>
        <v>LONDON UNITED</v>
      </c>
      <c r="W431" s="10">
        <f t="shared" si="56"/>
        <v>0</v>
      </c>
      <c r="X431" s="10">
        <f t="shared" si="57"/>
        <v>0</v>
      </c>
      <c r="Y431" s="10">
        <f t="shared" si="58"/>
        <v>0</v>
      </c>
      <c r="Z431" s="167" t="str">
        <f t="shared" si="47"/>
        <v>RTP VH45226</v>
      </c>
      <c r="AA431" s="167">
        <f>VLOOKUP(A431,'r'!$A$4:'r'!$S$5080,18,FALSE)</f>
        <v>0</v>
      </c>
    </row>
    <row r="432" spans="1:27" x14ac:dyDescent="0.2">
      <c r="A432" s="169" t="s">
        <v>577</v>
      </c>
      <c r="B432" s="169" t="s">
        <v>509</v>
      </c>
      <c r="C432" s="179" t="s">
        <v>103</v>
      </c>
      <c r="D432" s="178">
        <v>45227</v>
      </c>
      <c r="E432" s="176">
        <v>1</v>
      </c>
      <c r="F432" s="161">
        <v>1</v>
      </c>
      <c r="G432" s="162">
        <f t="shared" si="54"/>
        <v>0</v>
      </c>
      <c r="H432" s="162">
        <f>SUMIF('r'!$A$4:'r'!$A$529,$A432,'r'!$C$4:'r'!$C$529)</f>
        <v>34</v>
      </c>
      <c r="I432" s="162">
        <f>SUMIF('r'!$A$4:'r'!$A$529,A432,'r'!$D$4:'r'!$D$529)</f>
        <v>36</v>
      </c>
      <c r="J432" s="162">
        <f t="shared" si="55"/>
        <v>2</v>
      </c>
      <c r="L432" s="166">
        <f>IF(E432&lt;2,(VLOOKUP(A432,'r'!$A$4:'r'!$B$5080,2,FALSE)),"")</f>
        <v>43050</v>
      </c>
      <c r="M432" s="167" t="str">
        <f>VLOOKUP(A432,'r'!$A$4:'r'!$G$5080,7,FALSE)</f>
        <v>euston</v>
      </c>
      <c r="N432" s="162">
        <f ca="1">SUMIF(w!$V$3:$V$113,$M432,w!W$3:W$113)</f>
        <v>40</v>
      </c>
      <c r="O432" s="162">
        <f ca="1">SUMIF(w!$V$3:$V$113,$M432,w!X$3:X$113)</f>
        <v>42</v>
      </c>
      <c r="P432" s="162">
        <f ca="1">SUMIF(w!$V$3:$V$113,$M432,w!Y$3:Y$113)</f>
        <v>2</v>
      </c>
      <c r="Q432" s="162">
        <f>SUMIF(w!$V$3:$V$113,$M432,w!Z$3:Z$113)</f>
        <v>40</v>
      </c>
      <c r="R432" s="177" t="str">
        <f>IF(E432=1,VLOOKUP(A432,rg!$A$4:'rg'!$E$960,2,FALSE),"")</f>
        <v>RP</v>
      </c>
      <c r="S432" s="162" t="str">
        <f>IF($R432&lt;&gt;"",( VLOOKUP($R432,g!$A$2:'g'!$E$989,2,FALSE))," ")</f>
        <v>Atlas Road</v>
      </c>
      <c r="T432" s="162">
        <f>IF($R432&lt;&gt;"",( VLOOKUP($R432,g!$A$2:'g'!$E$989,3,FALSE))," ")</f>
        <v>34</v>
      </c>
      <c r="U432" s="168" t="str">
        <f>IF($R432&lt;&gt;"",( VLOOKUP($R432,g!$A$2:'g'!$E$989,4,FALSE))," ")</f>
        <v>RTP</v>
      </c>
      <c r="V432" s="162" t="str">
        <f>IF($R432&lt;&gt;"",( VLOOKUP($R432,g!$A$2:'g'!$E$989,5,FALSE))," ")</f>
        <v>LONDON UNITED</v>
      </c>
      <c r="W432" s="10">
        <f t="shared" si="56"/>
        <v>0</v>
      </c>
      <c r="X432" s="10">
        <f t="shared" si="57"/>
        <v>0</v>
      </c>
      <c r="Y432" s="10">
        <f t="shared" si="58"/>
        <v>0</v>
      </c>
      <c r="Z432" s="167" t="str">
        <f t="shared" ref="Z432:Z495" si="59">B432&amp;" "&amp;C432&amp;D432</f>
        <v>RTP VH45227</v>
      </c>
      <c r="AA432" s="167">
        <f>VLOOKUP(A432,'r'!$A$4:'r'!$S$5080,18,FALSE)</f>
        <v>0</v>
      </c>
    </row>
    <row r="433" spans="1:27" x14ac:dyDescent="0.2">
      <c r="A433" s="169" t="s">
        <v>577</v>
      </c>
      <c r="B433" s="169" t="s">
        <v>509</v>
      </c>
      <c r="C433" s="179" t="s">
        <v>103</v>
      </c>
      <c r="D433" s="178">
        <v>45228</v>
      </c>
      <c r="E433" s="176">
        <v>1</v>
      </c>
      <c r="F433" s="161">
        <v>1</v>
      </c>
      <c r="G433" s="162">
        <f t="shared" si="54"/>
        <v>0</v>
      </c>
      <c r="H433" s="162">
        <f>SUMIF('r'!$A$4:'r'!$A$529,$A433,'r'!$C$4:'r'!$C$529)</f>
        <v>34</v>
      </c>
      <c r="I433" s="162">
        <f>SUMIF('r'!$A$4:'r'!$A$529,A433,'r'!$D$4:'r'!$D$529)</f>
        <v>36</v>
      </c>
      <c r="J433" s="162">
        <f t="shared" si="55"/>
        <v>2</v>
      </c>
      <c r="L433" s="166">
        <f>IF(E433&lt;2,(VLOOKUP(A433,'r'!$A$4:'r'!$B$5080,2,FALSE)),"")</f>
        <v>43050</v>
      </c>
      <c r="M433" s="167" t="str">
        <f>VLOOKUP(A433,'r'!$A$4:'r'!$G$5080,7,FALSE)</f>
        <v>euston</v>
      </c>
      <c r="N433" s="162">
        <f ca="1">SUMIF(w!$V$3:$V$113,$M433,w!W$3:W$113)</f>
        <v>40</v>
      </c>
      <c r="O433" s="162">
        <f ca="1">SUMIF(w!$V$3:$V$113,$M433,w!X$3:X$113)</f>
        <v>42</v>
      </c>
      <c r="P433" s="162">
        <f ca="1">SUMIF(w!$V$3:$V$113,$M433,w!Y$3:Y$113)</f>
        <v>2</v>
      </c>
      <c r="Q433" s="162">
        <f>SUMIF(w!$V$3:$V$113,$M433,w!Z$3:Z$113)</f>
        <v>40</v>
      </c>
      <c r="R433" s="177" t="str">
        <f>IF(E433=1,VLOOKUP(A433,rg!$A$4:'rg'!$E$960,2,FALSE),"")</f>
        <v>RP</v>
      </c>
      <c r="S433" s="162" t="str">
        <f>IF($R433&lt;&gt;"",( VLOOKUP($R433,g!$A$2:'g'!$E$989,2,FALSE))," ")</f>
        <v>Atlas Road</v>
      </c>
      <c r="T433" s="162">
        <f>IF($R433&lt;&gt;"",( VLOOKUP($R433,g!$A$2:'g'!$E$989,3,FALSE))," ")</f>
        <v>34</v>
      </c>
      <c r="U433" s="168" t="str">
        <f>IF($R433&lt;&gt;"",( VLOOKUP($R433,g!$A$2:'g'!$E$989,4,FALSE))," ")</f>
        <v>RTP</v>
      </c>
      <c r="V433" s="162" t="str">
        <f>IF($R433&lt;&gt;"",( VLOOKUP($R433,g!$A$2:'g'!$E$989,5,FALSE))," ")</f>
        <v>LONDON UNITED</v>
      </c>
      <c r="W433" s="10">
        <f t="shared" si="56"/>
        <v>0</v>
      </c>
      <c r="X433" s="10">
        <f t="shared" si="57"/>
        <v>0</v>
      </c>
      <c r="Y433" s="10">
        <f t="shared" si="58"/>
        <v>0</v>
      </c>
      <c r="Z433" s="167" t="str">
        <f t="shared" si="59"/>
        <v>RTP VH45228</v>
      </c>
      <c r="AA433" s="167">
        <f>VLOOKUP(A433,'r'!$A$4:'r'!$S$5080,18,FALSE)</f>
        <v>0</v>
      </c>
    </row>
    <row r="434" spans="1:27" x14ac:dyDescent="0.2">
      <c r="A434" s="169" t="s">
        <v>577</v>
      </c>
      <c r="B434" s="169" t="s">
        <v>509</v>
      </c>
      <c r="C434" s="179" t="s">
        <v>103</v>
      </c>
      <c r="D434" s="178">
        <v>45229</v>
      </c>
      <c r="E434" s="176">
        <v>1</v>
      </c>
      <c r="F434" s="161">
        <v>1</v>
      </c>
      <c r="G434" s="162">
        <f t="shared" si="54"/>
        <v>0</v>
      </c>
      <c r="H434" s="162">
        <f>SUMIF('r'!$A$4:'r'!$A$529,$A434,'r'!$C$4:'r'!$C$529)</f>
        <v>34</v>
      </c>
      <c r="I434" s="162">
        <f>SUMIF('r'!$A$4:'r'!$A$529,A434,'r'!$D$4:'r'!$D$529)</f>
        <v>36</v>
      </c>
      <c r="J434" s="162">
        <f t="shared" si="55"/>
        <v>2</v>
      </c>
      <c r="L434" s="166">
        <f>IF(E434&lt;2,(VLOOKUP(A434,'r'!$A$4:'r'!$B$5080,2,FALSE)),"")</f>
        <v>43050</v>
      </c>
      <c r="M434" s="167" t="str">
        <f>VLOOKUP(A434,'r'!$A$4:'r'!$G$5080,7,FALSE)</f>
        <v>euston</v>
      </c>
      <c r="N434" s="162">
        <f ca="1">SUMIF(w!$V$3:$V$113,$M434,w!W$3:W$113)</f>
        <v>40</v>
      </c>
      <c r="O434" s="162">
        <f ca="1">SUMIF(w!$V$3:$V$113,$M434,w!X$3:X$113)</f>
        <v>42</v>
      </c>
      <c r="P434" s="162">
        <f ca="1">SUMIF(w!$V$3:$V$113,$M434,w!Y$3:Y$113)</f>
        <v>2</v>
      </c>
      <c r="Q434" s="162">
        <f>SUMIF(w!$V$3:$V$113,$M434,w!Z$3:Z$113)</f>
        <v>40</v>
      </c>
      <c r="R434" s="177" t="str">
        <f>IF(E434=1,VLOOKUP(A434,rg!$A$4:'rg'!$E$960,2,FALSE),"")</f>
        <v>RP</v>
      </c>
      <c r="S434" s="162" t="str">
        <f>IF($R434&lt;&gt;"",( VLOOKUP($R434,g!$A$2:'g'!$E$989,2,FALSE))," ")</f>
        <v>Atlas Road</v>
      </c>
      <c r="T434" s="162">
        <f>IF($R434&lt;&gt;"",( VLOOKUP($R434,g!$A$2:'g'!$E$989,3,FALSE))," ")</f>
        <v>34</v>
      </c>
      <c r="U434" s="168" t="str">
        <f>IF($R434&lt;&gt;"",( VLOOKUP($R434,g!$A$2:'g'!$E$989,4,FALSE))," ")</f>
        <v>RTP</v>
      </c>
      <c r="V434" s="162" t="str">
        <f>IF($R434&lt;&gt;"",( VLOOKUP($R434,g!$A$2:'g'!$E$989,5,FALSE))," ")</f>
        <v>LONDON UNITED</v>
      </c>
      <c r="W434" s="10">
        <f t="shared" si="56"/>
        <v>0</v>
      </c>
      <c r="X434" s="10">
        <f t="shared" si="57"/>
        <v>0</v>
      </c>
      <c r="Y434" s="10">
        <f t="shared" si="58"/>
        <v>0</v>
      </c>
      <c r="Z434" s="167" t="str">
        <f t="shared" si="59"/>
        <v>RTP VH45229</v>
      </c>
      <c r="AA434" s="167">
        <f>VLOOKUP(A434,'r'!$A$4:'r'!$S$5080,18,FALSE)</f>
        <v>0</v>
      </c>
    </row>
    <row r="435" spans="1:27" x14ac:dyDescent="0.2">
      <c r="A435" s="169" t="s">
        <v>577</v>
      </c>
      <c r="B435" s="169" t="s">
        <v>509</v>
      </c>
      <c r="C435" s="179" t="s">
        <v>103</v>
      </c>
      <c r="D435" s="178">
        <v>45230</v>
      </c>
      <c r="E435" s="176">
        <v>1</v>
      </c>
      <c r="F435" s="161">
        <v>1</v>
      </c>
      <c r="G435" s="162">
        <f t="shared" si="54"/>
        <v>0</v>
      </c>
      <c r="H435" s="162">
        <f>SUMIF('r'!$A$4:'r'!$A$529,$A435,'r'!$C$4:'r'!$C$529)</f>
        <v>34</v>
      </c>
      <c r="I435" s="162">
        <f>SUMIF('r'!$A$4:'r'!$A$529,A435,'r'!$D$4:'r'!$D$529)</f>
        <v>36</v>
      </c>
      <c r="J435" s="162">
        <f t="shared" si="55"/>
        <v>2</v>
      </c>
      <c r="L435" s="166">
        <f>IF(E435&lt;2,(VLOOKUP(A435,'r'!$A$4:'r'!$B$5080,2,FALSE)),"")</f>
        <v>43050</v>
      </c>
      <c r="M435" s="167" t="str">
        <f>VLOOKUP(A435,'r'!$A$4:'r'!$G$5080,7,FALSE)</f>
        <v>euston</v>
      </c>
      <c r="N435" s="162">
        <f ca="1">SUMIF(w!$V$3:$V$113,$M435,w!W$3:W$113)</f>
        <v>40</v>
      </c>
      <c r="O435" s="162">
        <f ca="1">SUMIF(w!$V$3:$V$113,$M435,w!X$3:X$113)</f>
        <v>42</v>
      </c>
      <c r="P435" s="162">
        <f ca="1">SUMIF(w!$V$3:$V$113,$M435,w!Y$3:Y$113)</f>
        <v>2</v>
      </c>
      <c r="Q435" s="162">
        <f>SUMIF(w!$V$3:$V$113,$M435,w!Z$3:Z$113)</f>
        <v>40</v>
      </c>
      <c r="R435" s="177" t="str">
        <f>IF(E435=1,VLOOKUP(A435,rg!$A$4:'rg'!$E$960,2,FALSE),"")</f>
        <v>RP</v>
      </c>
      <c r="S435" s="162" t="str">
        <f>IF($R435&lt;&gt;"",( VLOOKUP($R435,g!$A$2:'g'!$E$989,2,FALSE))," ")</f>
        <v>Atlas Road</v>
      </c>
      <c r="T435" s="162">
        <f>IF($R435&lt;&gt;"",( VLOOKUP($R435,g!$A$2:'g'!$E$989,3,FALSE))," ")</f>
        <v>34</v>
      </c>
      <c r="U435" s="168" t="str">
        <f>IF($R435&lt;&gt;"",( VLOOKUP($R435,g!$A$2:'g'!$E$989,4,FALSE))," ")</f>
        <v>RTP</v>
      </c>
      <c r="V435" s="162" t="str">
        <f>IF($R435&lt;&gt;"",( VLOOKUP($R435,g!$A$2:'g'!$E$989,5,FALSE))," ")</f>
        <v>LONDON UNITED</v>
      </c>
      <c r="W435" s="10">
        <f t="shared" si="56"/>
        <v>0</v>
      </c>
      <c r="X435" s="10">
        <f t="shared" si="57"/>
        <v>0</v>
      </c>
      <c r="Y435" s="10">
        <f t="shared" si="58"/>
        <v>0</v>
      </c>
      <c r="Z435" s="167" t="str">
        <f t="shared" si="59"/>
        <v>RTP VH45230</v>
      </c>
      <c r="AA435" s="167">
        <f>VLOOKUP(A435,'r'!$A$4:'r'!$S$5080,18,FALSE)</f>
        <v>0</v>
      </c>
    </row>
    <row r="436" spans="1:27" x14ac:dyDescent="0.2">
      <c r="A436" s="169" t="s">
        <v>577</v>
      </c>
      <c r="B436" s="169" t="s">
        <v>509</v>
      </c>
      <c r="C436" s="179" t="s">
        <v>103</v>
      </c>
      <c r="D436" s="178">
        <v>45231</v>
      </c>
      <c r="E436" s="176">
        <v>1</v>
      </c>
      <c r="F436" s="161">
        <v>1</v>
      </c>
      <c r="G436" s="162">
        <f t="shared" si="54"/>
        <v>0</v>
      </c>
      <c r="H436" s="162">
        <f>SUMIF('r'!$A$4:'r'!$A$529,$A436,'r'!$C$4:'r'!$C$529)</f>
        <v>34</v>
      </c>
      <c r="I436" s="162">
        <f>SUMIF('r'!$A$4:'r'!$A$529,A436,'r'!$D$4:'r'!$D$529)</f>
        <v>36</v>
      </c>
      <c r="J436" s="162">
        <f t="shared" si="55"/>
        <v>2</v>
      </c>
      <c r="L436" s="166">
        <f>IF(E436&lt;2,(VLOOKUP(A436,'r'!$A$4:'r'!$B$5080,2,FALSE)),"")</f>
        <v>43050</v>
      </c>
      <c r="M436" s="167" t="str">
        <f>VLOOKUP(A436,'r'!$A$4:'r'!$G$5080,7,FALSE)</f>
        <v>euston</v>
      </c>
      <c r="N436" s="162">
        <f ca="1">SUMIF(w!$V$3:$V$113,$M436,w!W$3:W$113)</f>
        <v>40</v>
      </c>
      <c r="O436" s="162">
        <f ca="1">SUMIF(w!$V$3:$V$113,$M436,w!X$3:X$113)</f>
        <v>42</v>
      </c>
      <c r="P436" s="162">
        <f ca="1">SUMIF(w!$V$3:$V$113,$M436,w!Y$3:Y$113)</f>
        <v>2</v>
      </c>
      <c r="Q436" s="162">
        <f>SUMIF(w!$V$3:$V$113,$M436,w!Z$3:Z$113)</f>
        <v>40</v>
      </c>
      <c r="R436" s="177" t="str">
        <f>IF(E436=1,VLOOKUP(A436,rg!$A$4:'rg'!$E$960,2,FALSE),"")</f>
        <v>RP</v>
      </c>
      <c r="S436" s="162" t="str">
        <f>IF($R436&lt;&gt;"",( VLOOKUP($R436,g!$A$2:'g'!$E$989,2,FALSE))," ")</f>
        <v>Atlas Road</v>
      </c>
      <c r="T436" s="162">
        <f>IF($R436&lt;&gt;"",( VLOOKUP($R436,g!$A$2:'g'!$E$989,3,FALSE))," ")</f>
        <v>34</v>
      </c>
      <c r="U436" s="168" t="str">
        <f>IF($R436&lt;&gt;"",( VLOOKUP($R436,g!$A$2:'g'!$E$989,4,FALSE))," ")</f>
        <v>RTP</v>
      </c>
      <c r="V436" s="162" t="str">
        <f>IF($R436&lt;&gt;"",( VLOOKUP($R436,g!$A$2:'g'!$E$989,5,FALSE))," ")</f>
        <v>LONDON UNITED</v>
      </c>
      <c r="W436" s="10">
        <f t="shared" si="56"/>
        <v>0</v>
      </c>
      <c r="X436" s="10">
        <f t="shared" si="57"/>
        <v>0</v>
      </c>
      <c r="Y436" s="10">
        <f t="shared" si="58"/>
        <v>0</v>
      </c>
      <c r="Z436" s="167" t="str">
        <f t="shared" si="59"/>
        <v>RTP VH45231</v>
      </c>
      <c r="AA436" s="167">
        <f>VLOOKUP(A436,'r'!$A$4:'r'!$S$5080,18,FALSE)</f>
        <v>0</v>
      </c>
    </row>
    <row r="437" spans="1:27" x14ac:dyDescent="0.2">
      <c r="A437" s="169" t="s">
        <v>577</v>
      </c>
      <c r="B437" s="169" t="s">
        <v>509</v>
      </c>
      <c r="C437" s="179" t="s">
        <v>103</v>
      </c>
      <c r="D437" s="178">
        <v>45232</v>
      </c>
      <c r="E437" s="176"/>
      <c r="F437" s="161">
        <v>1</v>
      </c>
      <c r="G437" s="162">
        <f t="shared" si="54"/>
        <v>0</v>
      </c>
      <c r="H437" s="162">
        <f>SUMIF('r'!$A$4:'r'!$A$529,$A437,'r'!$C$4:'r'!$C$529)</f>
        <v>34</v>
      </c>
      <c r="I437" s="162">
        <f>SUMIF('r'!$A$4:'r'!$A$529,A437,'r'!$D$4:'r'!$D$529)</f>
        <v>36</v>
      </c>
      <c r="J437" s="162">
        <f t="shared" si="55"/>
        <v>2</v>
      </c>
      <c r="L437" s="166">
        <f>IF(E437&lt;2,(VLOOKUP(A437,'r'!$A$4:'r'!$B$5080,2,FALSE)),"")</f>
        <v>43050</v>
      </c>
      <c r="M437" s="167" t="str">
        <f>VLOOKUP(A437,'r'!$A$4:'r'!$G$5080,7,FALSE)</f>
        <v>euston</v>
      </c>
      <c r="N437" s="162">
        <f ca="1">SUMIF(w!$V$3:$V$113,$M437,w!W$3:W$113)</f>
        <v>40</v>
      </c>
      <c r="O437" s="162">
        <f ca="1">SUMIF(w!$V$3:$V$113,$M437,w!X$3:X$113)</f>
        <v>42</v>
      </c>
      <c r="P437" s="162">
        <f ca="1">SUMIF(w!$V$3:$V$113,$M437,w!Y$3:Y$113)</f>
        <v>2</v>
      </c>
      <c r="Q437" s="162">
        <f>SUMIF(w!$V$3:$V$113,$M437,w!Z$3:Z$113)</f>
        <v>40</v>
      </c>
      <c r="R437" s="177" t="str">
        <f>IF(E437=1,VLOOKUP(A437,rg!$A$4:'rg'!$E$960,2,FALSE),"")</f>
        <v/>
      </c>
      <c r="S437" s="162" t="str">
        <f>IF($R437&lt;&gt;"",( VLOOKUP($R437,g!$A$2:'g'!$E$989,2,FALSE))," ")</f>
        <v xml:space="preserve"> </v>
      </c>
      <c r="T437" s="162" t="str">
        <f>IF($R437&lt;&gt;"",( VLOOKUP($R437,g!$A$2:'g'!$E$989,3,FALSE))," ")</f>
        <v xml:space="preserve"> </v>
      </c>
      <c r="U437" s="168" t="str">
        <f>IF($R437&lt;&gt;"",( VLOOKUP($R437,g!$A$2:'g'!$E$989,4,FALSE))," ")</f>
        <v xml:space="preserve"> </v>
      </c>
      <c r="V437" s="162" t="str">
        <f>IF($R437&lt;&gt;"",( VLOOKUP($R437,g!$A$2:'g'!$E$989,5,FALSE))," ")</f>
        <v xml:space="preserve"> </v>
      </c>
      <c r="W437" s="10">
        <f t="shared" si="56"/>
        <v>0</v>
      </c>
      <c r="X437" s="10">
        <f t="shared" si="57"/>
        <v>0</v>
      </c>
      <c r="Y437" s="10">
        <f t="shared" si="58"/>
        <v>0</v>
      </c>
      <c r="Z437" s="167" t="str">
        <f t="shared" si="59"/>
        <v>RTP VH45232</v>
      </c>
      <c r="AA437" s="167">
        <f>VLOOKUP(A437,'r'!$A$4:'r'!$S$5080,18,FALSE)</f>
        <v>0</v>
      </c>
    </row>
    <row r="438" spans="1:27" x14ac:dyDescent="0.2">
      <c r="A438" s="169" t="s">
        <v>577</v>
      </c>
      <c r="B438" s="169" t="s">
        <v>509</v>
      </c>
      <c r="C438" s="179" t="s">
        <v>103</v>
      </c>
      <c r="D438" s="178">
        <v>45233</v>
      </c>
      <c r="E438" s="176">
        <v>1</v>
      </c>
      <c r="F438" s="161">
        <v>1</v>
      </c>
      <c r="G438" s="162">
        <f t="shared" si="54"/>
        <v>0</v>
      </c>
      <c r="H438" s="162">
        <f>SUMIF('r'!$A$4:'r'!$A$529,$A438,'r'!$C$4:'r'!$C$529)</f>
        <v>34</v>
      </c>
      <c r="I438" s="162">
        <f>SUMIF('r'!$A$4:'r'!$A$529,A438,'r'!$D$4:'r'!$D$529)</f>
        <v>36</v>
      </c>
      <c r="J438" s="162">
        <f t="shared" si="55"/>
        <v>2</v>
      </c>
      <c r="L438" s="166">
        <f>IF(E438&lt;2,(VLOOKUP(A438,'r'!$A$4:'r'!$B$5080,2,FALSE)),"")</f>
        <v>43050</v>
      </c>
      <c r="M438" s="167" t="str">
        <f>VLOOKUP(A438,'r'!$A$4:'r'!$G$5080,7,FALSE)</f>
        <v>euston</v>
      </c>
      <c r="N438" s="162">
        <f ca="1">SUMIF(w!$V$3:$V$113,$M438,w!W$3:W$113)</f>
        <v>40</v>
      </c>
      <c r="O438" s="162">
        <f ca="1">SUMIF(w!$V$3:$V$113,$M438,w!X$3:X$113)</f>
        <v>42</v>
      </c>
      <c r="P438" s="162">
        <f ca="1">SUMIF(w!$V$3:$V$113,$M438,w!Y$3:Y$113)</f>
        <v>2</v>
      </c>
      <c r="Q438" s="162">
        <f>SUMIF(w!$V$3:$V$113,$M438,w!Z$3:Z$113)</f>
        <v>40</v>
      </c>
      <c r="R438" s="177" t="str">
        <f>IF(E438=1,VLOOKUP(A438,rg!$A$4:'rg'!$E$960,2,FALSE),"")</f>
        <v>RP</v>
      </c>
      <c r="S438" s="162" t="str">
        <f>IF($R438&lt;&gt;"",( VLOOKUP($R438,g!$A$2:'g'!$E$989,2,FALSE))," ")</f>
        <v>Atlas Road</v>
      </c>
      <c r="T438" s="162">
        <f>IF($R438&lt;&gt;"",( VLOOKUP($R438,g!$A$2:'g'!$E$989,3,FALSE))," ")</f>
        <v>34</v>
      </c>
      <c r="U438" s="168" t="str">
        <f>IF($R438&lt;&gt;"",( VLOOKUP($R438,g!$A$2:'g'!$E$989,4,FALSE))," ")</f>
        <v>RTP</v>
      </c>
      <c r="V438" s="162" t="str">
        <f>IF($R438&lt;&gt;"",( VLOOKUP($R438,g!$A$2:'g'!$E$989,5,FALSE))," ")</f>
        <v>LONDON UNITED</v>
      </c>
      <c r="W438" s="10">
        <f t="shared" si="56"/>
        <v>0</v>
      </c>
      <c r="X438" s="10">
        <f t="shared" si="57"/>
        <v>0</v>
      </c>
      <c r="Y438" s="10">
        <f t="shared" si="58"/>
        <v>0</v>
      </c>
      <c r="Z438" s="167" t="str">
        <f t="shared" si="59"/>
        <v>RTP VH45233</v>
      </c>
      <c r="AA438" s="167">
        <f>VLOOKUP(A438,'r'!$A$4:'r'!$S$5080,18,FALSE)</f>
        <v>0</v>
      </c>
    </row>
    <row r="439" spans="1:27" x14ac:dyDescent="0.2">
      <c r="A439" s="169" t="s">
        <v>577</v>
      </c>
      <c r="B439" s="169" t="s">
        <v>509</v>
      </c>
      <c r="C439" s="179" t="s">
        <v>103</v>
      </c>
      <c r="D439" s="178">
        <v>45234</v>
      </c>
      <c r="E439" s="176">
        <v>1</v>
      </c>
      <c r="F439" s="161">
        <v>1</v>
      </c>
      <c r="G439" s="162">
        <f t="shared" si="54"/>
        <v>0</v>
      </c>
      <c r="H439" s="162">
        <f>SUMIF('r'!$A$4:'r'!$A$529,$A439,'r'!$C$4:'r'!$C$529)</f>
        <v>34</v>
      </c>
      <c r="I439" s="162">
        <f>SUMIF('r'!$A$4:'r'!$A$529,A439,'r'!$D$4:'r'!$D$529)</f>
        <v>36</v>
      </c>
      <c r="J439" s="162">
        <f t="shared" si="55"/>
        <v>2</v>
      </c>
      <c r="L439" s="166">
        <f>IF(E439&lt;2,(VLOOKUP(A439,'r'!$A$4:'r'!$B$5080,2,FALSE)),"")</f>
        <v>43050</v>
      </c>
      <c r="M439" s="167" t="str">
        <f>VLOOKUP(A439,'r'!$A$4:'r'!$G$5080,7,FALSE)</f>
        <v>euston</v>
      </c>
      <c r="N439" s="162">
        <f ca="1">SUMIF(w!$V$3:$V$113,$M439,w!W$3:W$113)</f>
        <v>40</v>
      </c>
      <c r="O439" s="162">
        <f ca="1">SUMIF(w!$V$3:$V$113,$M439,w!X$3:X$113)</f>
        <v>42</v>
      </c>
      <c r="P439" s="162">
        <f ca="1">SUMIF(w!$V$3:$V$113,$M439,w!Y$3:Y$113)</f>
        <v>2</v>
      </c>
      <c r="Q439" s="162">
        <f>SUMIF(w!$V$3:$V$113,$M439,w!Z$3:Z$113)</f>
        <v>40</v>
      </c>
      <c r="R439" s="177" t="str">
        <f>IF(E439=1,VLOOKUP(A439,rg!$A$4:'rg'!$E$960,2,FALSE),"")</f>
        <v>RP</v>
      </c>
      <c r="S439" s="162" t="str">
        <f>IF($R439&lt;&gt;"",( VLOOKUP($R439,g!$A$2:'g'!$E$989,2,FALSE))," ")</f>
        <v>Atlas Road</v>
      </c>
      <c r="T439" s="162">
        <f>IF($R439&lt;&gt;"",( VLOOKUP($R439,g!$A$2:'g'!$E$989,3,FALSE))," ")</f>
        <v>34</v>
      </c>
      <c r="U439" s="168" t="str">
        <f>IF($R439&lt;&gt;"",( VLOOKUP($R439,g!$A$2:'g'!$E$989,4,FALSE))," ")</f>
        <v>RTP</v>
      </c>
      <c r="V439" s="162" t="str">
        <f>IF($R439&lt;&gt;"",( VLOOKUP($R439,g!$A$2:'g'!$E$989,5,FALSE))," ")</f>
        <v>LONDON UNITED</v>
      </c>
      <c r="W439" s="10">
        <f t="shared" si="56"/>
        <v>0</v>
      </c>
      <c r="X439" s="10">
        <f t="shared" si="57"/>
        <v>0</v>
      </c>
      <c r="Y439" s="10">
        <f t="shared" si="58"/>
        <v>0</v>
      </c>
      <c r="Z439" s="167" t="str">
        <f t="shared" si="59"/>
        <v>RTP VH45234</v>
      </c>
      <c r="AA439" s="167">
        <f>VLOOKUP(A439,'r'!$A$4:'r'!$S$5080,18,FALSE)</f>
        <v>0</v>
      </c>
    </row>
    <row r="440" spans="1:27" x14ac:dyDescent="0.2">
      <c r="A440" s="169" t="s">
        <v>577</v>
      </c>
      <c r="B440" s="169" t="s">
        <v>509</v>
      </c>
      <c r="C440" s="179" t="s">
        <v>103</v>
      </c>
      <c r="D440" s="178">
        <v>45235</v>
      </c>
      <c r="E440" s="176">
        <v>1</v>
      </c>
      <c r="F440" s="161">
        <v>1</v>
      </c>
      <c r="G440" s="162">
        <f t="shared" si="54"/>
        <v>0</v>
      </c>
      <c r="H440" s="162">
        <f>SUMIF('r'!$A$4:'r'!$A$529,$A440,'r'!$C$4:'r'!$C$529)</f>
        <v>34</v>
      </c>
      <c r="I440" s="162">
        <f>SUMIF('r'!$A$4:'r'!$A$529,A440,'r'!$D$4:'r'!$D$529)</f>
        <v>36</v>
      </c>
      <c r="J440" s="162">
        <f t="shared" si="55"/>
        <v>2</v>
      </c>
      <c r="L440" s="166">
        <f>IF(E440&lt;2,(VLOOKUP(A440,'r'!$A$4:'r'!$B$5080,2,FALSE)),"")</f>
        <v>43050</v>
      </c>
      <c r="M440" s="167" t="str">
        <f>VLOOKUP(A440,'r'!$A$4:'r'!$G$5080,7,FALSE)</f>
        <v>euston</v>
      </c>
      <c r="N440" s="162">
        <f ca="1">SUMIF(w!$V$3:$V$113,$M440,w!W$3:W$113)</f>
        <v>40</v>
      </c>
      <c r="O440" s="162">
        <f ca="1">SUMIF(w!$V$3:$V$113,$M440,w!X$3:X$113)</f>
        <v>42</v>
      </c>
      <c r="P440" s="162">
        <f ca="1">SUMIF(w!$V$3:$V$113,$M440,w!Y$3:Y$113)</f>
        <v>2</v>
      </c>
      <c r="Q440" s="162">
        <f>SUMIF(w!$V$3:$V$113,$M440,w!Z$3:Z$113)</f>
        <v>40</v>
      </c>
      <c r="R440" s="177" t="str">
        <f>IF(E440=1,VLOOKUP(A440,rg!$A$4:'rg'!$E$960,2,FALSE),"")</f>
        <v>RP</v>
      </c>
      <c r="S440" s="162" t="str">
        <f>IF($R440&lt;&gt;"",( VLOOKUP($R440,g!$A$2:'g'!$E$989,2,FALSE))," ")</f>
        <v>Atlas Road</v>
      </c>
      <c r="T440" s="162">
        <f>IF($R440&lt;&gt;"",( VLOOKUP($R440,g!$A$2:'g'!$E$989,3,FALSE))," ")</f>
        <v>34</v>
      </c>
      <c r="U440" s="168" t="str">
        <f>IF($R440&lt;&gt;"",( VLOOKUP($R440,g!$A$2:'g'!$E$989,4,FALSE))," ")</f>
        <v>RTP</v>
      </c>
      <c r="V440" s="162" t="str">
        <f>IF($R440&lt;&gt;"",( VLOOKUP($R440,g!$A$2:'g'!$E$989,5,FALSE))," ")</f>
        <v>LONDON UNITED</v>
      </c>
      <c r="W440" s="10">
        <f t="shared" si="56"/>
        <v>0</v>
      </c>
      <c r="X440" s="10">
        <f t="shared" si="57"/>
        <v>0</v>
      </c>
      <c r="Y440" s="10">
        <f t="shared" si="58"/>
        <v>0</v>
      </c>
      <c r="Z440" s="167" t="str">
        <f t="shared" si="59"/>
        <v>RTP VH45235</v>
      </c>
      <c r="AA440" s="167">
        <f>VLOOKUP(A440,'r'!$A$4:'r'!$S$5080,18,FALSE)</f>
        <v>0</v>
      </c>
    </row>
    <row r="441" spans="1:27" x14ac:dyDescent="0.2">
      <c r="A441" s="169" t="s">
        <v>577</v>
      </c>
      <c r="B441" s="169" t="s">
        <v>509</v>
      </c>
      <c r="C441" s="179" t="s">
        <v>103</v>
      </c>
      <c r="D441" s="178">
        <v>45236</v>
      </c>
      <c r="E441" s="176">
        <v>1</v>
      </c>
      <c r="F441" s="161">
        <v>1</v>
      </c>
      <c r="G441" s="162">
        <f t="shared" si="54"/>
        <v>0</v>
      </c>
      <c r="H441" s="162">
        <f>SUMIF('r'!$A$4:'r'!$A$529,$A441,'r'!$C$4:'r'!$C$529)</f>
        <v>34</v>
      </c>
      <c r="I441" s="162">
        <f>SUMIF('r'!$A$4:'r'!$A$529,A441,'r'!$D$4:'r'!$D$529)</f>
        <v>36</v>
      </c>
      <c r="J441" s="162">
        <f t="shared" si="55"/>
        <v>2</v>
      </c>
      <c r="L441" s="166">
        <f>IF(E441&lt;2,(VLOOKUP(A441,'r'!$A$4:'r'!$B$5080,2,FALSE)),"")</f>
        <v>43050</v>
      </c>
      <c r="M441" s="167" t="str">
        <f>VLOOKUP(A441,'r'!$A$4:'r'!$G$5080,7,FALSE)</f>
        <v>euston</v>
      </c>
      <c r="N441" s="162">
        <f ca="1">SUMIF(w!$V$3:$V$113,$M441,w!W$3:W$113)</f>
        <v>40</v>
      </c>
      <c r="O441" s="162">
        <f ca="1">SUMIF(w!$V$3:$V$113,$M441,w!X$3:X$113)</f>
        <v>42</v>
      </c>
      <c r="P441" s="162">
        <f ca="1">SUMIF(w!$V$3:$V$113,$M441,w!Y$3:Y$113)</f>
        <v>2</v>
      </c>
      <c r="Q441" s="162">
        <f>SUMIF(w!$V$3:$V$113,$M441,w!Z$3:Z$113)</f>
        <v>40</v>
      </c>
      <c r="R441" s="177" t="str">
        <f>IF(E441=1,VLOOKUP(A441,rg!$A$4:'rg'!$E$960,2,FALSE),"")</f>
        <v>RP</v>
      </c>
      <c r="S441" s="162" t="str">
        <f>IF($R441&lt;&gt;"",( VLOOKUP($R441,g!$A$2:'g'!$E$989,2,FALSE))," ")</f>
        <v>Atlas Road</v>
      </c>
      <c r="T441" s="162">
        <f>IF($R441&lt;&gt;"",( VLOOKUP($R441,g!$A$2:'g'!$E$989,3,FALSE))," ")</f>
        <v>34</v>
      </c>
      <c r="U441" s="168" t="str">
        <f>IF($R441&lt;&gt;"",( VLOOKUP($R441,g!$A$2:'g'!$E$989,4,FALSE))," ")</f>
        <v>RTP</v>
      </c>
      <c r="V441" s="162" t="str">
        <f>IF($R441&lt;&gt;"",( VLOOKUP($R441,g!$A$2:'g'!$E$989,5,FALSE))," ")</f>
        <v>LONDON UNITED</v>
      </c>
      <c r="W441" s="10">
        <f t="shared" si="56"/>
        <v>0</v>
      </c>
      <c r="X441" s="10">
        <f t="shared" si="57"/>
        <v>0</v>
      </c>
      <c r="Y441" s="10">
        <f t="shared" si="58"/>
        <v>0</v>
      </c>
      <c r="Z441" s="167" t="str">
        <f t="shared" si="59"/>
        <v>RTP VH45236</v>
      </c>
      <c r="AA441" s="167">
        <f>VLOOKUP(A441,'r'!$A$4:'r'!$S$5080,18,FALSE)</f>
        <v>0</v>
      </c>
    </row>
    <row r="442" spans="1:27" x14ac:dyDescent="0.2">
      <c r="A442" s="169" t="s">
        <v>577</v>
      </c>
      <c r="B442" s="169" t="s">
        <v>509</v>
      </c>
      <c r="C442" s="179" t="s">
        <v>103</v>
      </c>
      <c r="D442" s="178">
        <v>45237</v>
      </c>
      <c r="E442" s="176">
        <v>1</v>
      </c>
      <c r="F442" s="161">
        <v>1</v>
      </c>
      <c r="G442" s="162">
        <f t="shared" si="54"/>
        <v>0</v>
      </c>
      <c r="H442" s="162">
        <f>SUMIF('r'!$A$4:'r'!$A$529,$A442,'r'!$C$4:'r'!$C$529)</f>
        <v>34</v>
      </c>
      <c r="I442" s="162">
        <f>SUMIF('r'!$A$4:'r'!$A$529,A442,'r'!$D$4:'r'!$D$529)</f>
        <v>36</v>
      </c>
      <c r="J442" s="162">
        <f t="shared" si="55"/>
        <v>2</v>
      </c>
      <c r="L442" s="166">
        <f>IF(E442&lt;2,(VLOOKUP(A442,'r'!$A$4:'r'!$B$5080,2,FALSE)),"")</f>
        <v>43050</v>
      </c>
      <c r="M442" s="167" t="str">
        <f>VLOOKUP(A442,'r'!$A$4:'r'!$G$5080,7,FALSE)</f>
        <v>euston</v>
      </c>
      <c r="N442" s="162">
        <f ca="1">SUMIF(w!$V$3:$V$113,$M442,w!W$3:W$113)</f>
        <v>40</v>
      </c>
      <c r="O442" s="162">
        <f ca="1">SUMIF(w!$V$3:$V$113,$M442,w!X$3:X$113)</f>
        <v>42</v>
      </c>
      <c r="P442" s="162">
        <f ca="1">SUMIF(w!$V$3:$V$113,$M442,w!Y$3:Y$113)</f>
        <v>2</v>
      </c>
      <c r="Q442" s="162">
        <f>SUMIF(w!$V$3:$V$113,$M442,w!Z$3:Z$113)</f>
        <v>40</v>
      </c>
      <c r="R442" s="177" t="str">
        <f>IF(E442=1,VLOOKUP(A442,rg!$A$4:'rg'!$E$960,2,FALSE),"")</f>
        <v>RP</v>
      </c>
      <c r="S442" s="162" t="str">
        <f>IF($R442&lt;&gt;"",( VLOOKUP($R442,g!$A$2:'g'!$E$989,2,FALSE))," ")</f>
        <v>Atlas Road</v>
      </c>
      <c r="T442" s="162">
        <f>IF($R442&lt;&gt;"",( VLOOKUP($R442,g!$A$2:'g'!$E$989,3,FALSE))," ")</f>
        <v>34</v>
      </c>
      <c r="U442" s="168" t="str">
        <f>IF($R442&lt;&gt;"",( VLOOKUP($R442,g!$A$2:'g'!$E$989,4,FALSE))," ")</f>
        <v>RTP</v>
      </c>
      <c r="V442" s="162" t="str">
        <f>IF($R442&lt;&gt;"",( VLOOKUP($R442,g!$A$2:'g'!$E$989,5,FALSE))," ")</f>
        <v>LONDON UNITED</v>
      </c>
      <c r="W442" s="10">
        <f t="shared" si="56"/>
        <v>0</v>
      </c>
      <c r="X442" s="10">
        <f t="shared" si="57"/>
        <v>0</v>
      </c>
      <c r="Y442" s="10">
        <f t="shared" si="58"/>
        <v>0</v>
      </c>
      <c r="Z442" s="167" t="str">
        <f t="shared" si="59"/>
        <v>RTP VH45237</v>
      </c>
      <c r="AA442" s="167">
        <f>VLOOKUP(A442,'r'!$A$4:'r'!$S$5080,18,FALSE)</f>
        <v>0</v>
      </c>
    </row>
    <row r="443" spans="1:27" x14ac:dyDescent="0.2">
      <c r="A443" s="169" t="s">
        <v>577</v>
      </c>
      <c r="B443" s="169" t="s">
        <v>509</v>
      </c>
      <c r="C443" s="179" t="s">
        <v>103</v>
      </c>
      <c r="D443" s="178">
        <v>45238</v>
      </c>
      <c r="E443" s="176">
        <v>1</v>
      </c>
      <c r="F443" s="161">
        <v>1</v>
      </c>
      <c r="G443" s="162">
        <f t="shared" si="54"/>
        <v>0</v>
      </c>
      <c r="H443" s="162">
        <f>SUMIF('r'!$A$4:'r'!$A$529,$A443,'r'!$C$4:'r'!$C$529)</f>
        <v>34</v>
      </c>
      <c r="I443" s="162">
        <f>SUMIF('r'!$A$4:'r'!$A$529,A443,'r'!$D$4:'r'!$D$529)</f>
        <v>36</v>
      </c>
      <c r="J443" s="162">
        <f t="shared" si="55"/>
        <v>2</v>
      </c>
      <c r="L443" s="166">
        <f>IF(E443&lt;2,(VLOOKUP(A443,'r'!$A$4:'r'!$B$5080,2,FALSE)),"")</f>
        <v>43050</v>
      </c>
      <c r="M443" s="167" t="str">
        <f>VLOOKUP(A443,'r'!$A$4:'r'!$G$5080,7,FALSE)</f>
        <v>euston</v>
      </c>
      <c r="N443" s="162">
        <f ca="1">SUMIF(w!$V$3:$V$113,$M443,w!W$3:W$113)</f>
        <v>40</v>
      </c>
      <c r="O443" s="162">
        <f ca="1">SUMIF(w!$V$3:$V$113,$M443,w!X$3:X$113)</f>
        <v>42</v>
      </c>
      <c r="P443" s="162">
        <f ca="1">SUMIF(w!$V$3:$V$113,$M443,w!Y$3:Y$113)</f>
        <v>2</v>
      </c>
      <c r="Q443" s="162">
        <f>SUMIF(w!$V$3:$V$113,$M443,w!Z$3:Z$113)</f>
        <v>40</v>
      </c>
      <c r="R443" s="177" t="str">
        <f>IF(E443=1,VLOOKUP(A443,rg!$A$4:'rg'!$E$960,2,FALSE),"")</f>
        <v>RP</v>
      </c>
      <c r="S443" s="162" t="str">
        <f>IF($R443&lt;&gt;"",( VLOOKUP($R443,g!$A$2:'g'!$E$989,2,FALSE))," ")</f>
        <v>Atlas Road</v>
      </c>
      <c r="T443" s="162">
        <f>IF($R443&lt;&gt;"",( VLOOKUP($R443,g!$A$2:'g'!$E$989,3,FALSE))," ")</f>
        <v>34</v>
      </c>
      <c r="U443" s="168" t="str">
        <f>IF($R443&lt;&gt;"",( VLOOKUP($R443,g!$A$2:'g'!$E$989,4,FALSE))," ")</f>
        <v>RTP</v>
      </c>
      <c r="V443" s="162" t="str">
        <f>IF($R443&lt;&gt;"",( VLOOKUP($R443,g!$A$2:'g'!$E$989,5,FALSE))," ")</f>
        <v>LONDON UNITED</v>
      </c>
      <c r="W443" s="10">
        <f t="shared" si="56"/>
        <v>0</v>
      </c>
      <c r="X443" s="10">
        <f t="shared" si="57"/>
        <v>0</v>
      </c>
      <c r="Y443" s="10">
        <f t="shared" si="58"/>
        <v>0</v>
      </c>
      <c r="Z443" s="167" t="str">
        <f t="shared" si="59"/>
        <v>RTP VH45238</v>
      </c>
      <c r="AA443" s="167">
        <f>VLOOKUP(A443,'r'!$A$4:'r'!$S$5080,18,FALSE)</f>
        <v>0</v>
      </c>
    </row>
    <row r="444" spans="1:27" x14ac:dyDescent="0.2">
      <c r="A444" s="169" t="s">
        <v>577</v>
      </c>
      <c r="B444" s="169" t="s">
        <v>509</v>
      </c>
      <c r="C444" s="179" t="s">
        <v>103</v>
      </c>
      <c r="D444" s="178">
        <v>45239</v>
      </c>
      <c r="E444" s="176">
        <v>1</v>
      </c>
      <c r="F444" s="161">
        <v>1</v>
      </c>
      <c r="G444" s="162">
        <f t="shared" si="54"/>
        <v>0</v>
      </c>
      <c r="H444" s="162">
        <f>SUMIF('r'!$A$4:'r'!$A$529,$A444,'r'!$C$4:'r'!$C$529)</f>
        <v>34</v>
      </c>
      <c r="I444" s="162">
        <f>SUMIF('r'!$A$4:'r'!$A$529,A444,'r'!$D$4:'r'!$D$529)</f>
        <v>36</v>
      </c>
      <c r="J444" s="162">
        <f t="shared" si="55"/>
        <v>2</v>
      </c>
      <c r="L444" s="166">
        <f>IF(E444&lt;2,(VLOOKUP(A444,'r'!$A$4:'r'!$B$5080,2,FALSE)),"")</f>
        <v>43050</v>
      </c>
      <c r="M444" s="167" t="str">
        <f>VLOOKUP(A444,'r'!$A$4:'r'!$G$5080,7,FALSE)</f>
        <v>euston</v>
      </c>
      <c r="N444" s="162">
        <f ca="1">SUMIF(w!$V$3:$V$113,$M444,w!W$3:W$113)</f>
        <v>40</v>
      </c>
      <c r="O444" s="162">
        <f ca="1">SUMIF(w!$V$3:$V$113,$M444,w!X$3:X$113)</f>
        <v>42</v>
      </c>
      <c r="P444" s="162">
        <f ca="1">SUMIF(w!$V$3:$V$113,$M444,w!Y$3:Y$113)</f>
        <v>2</v>
      </c>
      <c r="Q444" s="162">
        <f>SUMIF(w!$V$3:$V$113,$M444,w!Z$3:Z$113)</f>
        <v>40</v>
      </c>
      <c r="R444" s="177" t="str">
        <f>IF(E444=1,VLOOKUP(A444,rg!$A$4:'rg'!$E$960,2,FALSE),"")</f>
        <v>RP</v>
      </c>
      <c r="S444" s="162" t="str">
        <f>IF($R444&lt;&gt;"",( VLOOKUP($R444,g!$A$2:'g'!$E$989,2,FALSE))," ")</f>
        <v>Atlas Road</v>
      </c>
      <c r="T444" s="162">
        <f>IF($R444&lt;&gt;"",( VLOOKUP($R444,g!$A$2:'g'!$E$989,3,FALSE))," ")</f>
        <v>34</v>
      </c>
      <c r="U444" s="168" t="str">
        <f>IF($R444&lt;&gt;"",( VLOOKUP($R444,g!$A$2:'g'!$E$989,4,FALSE))," ")</f>
        <v>RTP</v>
      </c>
      <c r="V444" s="162" t="str">
        <f>IF($R444&lt;&gt;"",( VLOOKUP($R444,g!$A$2:'g'!$E$989,5,FALSE))," ")</f>
        <v>LONDON UNITED</v>
      </c>
      <c r="W444" s="10">
        <f t="shared" si="56"/>
        <v>0</v>
      </c>
      <c r="X444" s="10">
        <f t="shared" si="57"/>
        <v>0</v>
      </c>
      <c r="Y444" s="10">
        <f t="shared" si="58"/>
        <v>0</v>
      </c>
      <c r="Z444" s="167" t="str">
        <f t="shared" si="59"/>
        <v>RTP VH45239</v>
      </c>
      <c r="AA444" s="167">
        <f>VLOOKUP(A444,'r'!$A$4:'r'!$S$5080,18,FALSE)</f>
        <v>0</v>
      </c>
    </row>
    <row r="445" spans="1:27" x14ac:dyDescent="0.2">
      <c r="A445" s="169" t="s">
        <v>577</v>
      </c>
      <c r="B445" s="169" t="s">
        <v>509</v>
      </c>
      <c r="C445" s="179" t="s">
        <v>103</v>
      </c>
      <c r="D445" s="178">
        <v>45240</v>
      </c>
      <c r="E445" s="176">
        <v>1</v>
      </c>
      <c r="F445" s="161">
        <v>1</v>
      </c>
      <c r="G445" s="162">
        <f t="shared" si="54"/>
        <v>0</v>
      </c>
      <c r="H445" s="162">
        <f>SUMIF('r'!$A$4:'r'!$A$529,$A445,'r'!$C$4:'r'!$C$529)</f>
        <v>34</v>
      </c>
      <c r="I445" s="162">
        <f>SUMIF('r'!$A$4:'r'!$A$529,A445,'r'!$D$4:'r'!$D$529)</f>
        <v>36</v>
      </c>
      <c r="J445" s="162">
        <f t="shared" si="55"/>
        <v>2</v>
      </c>
      <c r="L445" s="166">
        <f>IF(E445&lt;2,(VLOOKUP(A445,'r'!$A$4:'r'!$B$5080,2,FALSE)),"")</f>
        <v>43050</v>
      </c>
      <c r="M445" s="167" t="str">
        <f>VLOOKUP(A445,'r'!$A$4:'r'!$G$5080,7,FALSE)</f>
        <v>euston</v>
      </c>
      <c r="N445" s="162">
        <f ca="1">SUMIF(w!$V$3:$V$113,$M445,w!W$3:W$113)</f>
        <v>40</v>
      </c>
      <c r="O445" s="162">
        <f ca="1">SUMIF(w!$V$3:$V$113,$M445,w!X$3:X$113)</f>
        <v>42</v>
      </c>
      <c r="P445" s="162">
        <f ca="1">SUMIF(w!$V$3:$V$113,$M445,w!Y$3:Y$113)</f>
        <v>2</v>
      </c>
      <c r="Q445" s="162">
        <f>SUMIF(w!$V$3:$V$113,$M445,w!Z$3:Z$113)</f>
        <v>40</v>
      </c>
      <c r="R445" s="177" t="str">
        <f>IF(E445=1,VLOOKUP(A445,rg!$A$4:'rg'!$E$960,2,FALSE),"")</f>
        <v>RP</v>
      </c>
      <c r="S445" s="162" t="str">
        <f>IF($R445&lt;&gt;"",( VLOOKUP($R445,g!$A$2:'g'!$E$989,2,FALSE))," ")</f>
        <v>Atlas Road</v>
      </c>
      <c r="T445" s="162">
        <f>IF($R445&lt;&gt;"",( VLOOKUP($R445,g!$A$2:'g'!$E$989,3,FALSE))," ")</f>
        <v>34</v>
      </c>
      <c r="U445" s="168" t="str">
        <f>IF($R445&lt;&gt;"",( VLOOKUP($R445,g!$A$2:'g'!$E$989,4,FALSE))," ")</f>
        <v>RTP</v>
      </c>
      <c r="V445" s="162" t="str">
        <f>IF($R445&lt;&gt;"",( VLOOKUP($R445,g!$A$2:'g'!$E$989,5,FALSE))," ")</f>
        <v>LONDON UNITED</v>
      </c>
      <c r="W445" s="10">
        <f t="shared" si="56"/>
        <v>0</v>
      </c>
      <c r="X445" s="10">
        <f t="shared" si="57"/>
        <v>0</v>
      </c>
      <c r="Y445" s="10">
        <f t="shared" si="58"/>
        <v>0</v>
      </c>
      <c r="Z445" s="167" t="str">
        <f t="shared" si="59"/>
        <v>RTP VH45240</v>
      </c>
      <c r="AA445" s="167">
        <f>VLOOKUP(A445,'r'!$A$4:'r'!$S$5080,18,FALSE)</f>
        <v>0</v>
      </c>
    </row>
    <row r="446" spans="1:27" x14ac:dyDescent="0.2">
      <c r="A446" s="169" t="s">
        <v>577</v>
      </c>
      <c r="B446" s="169" t="s">
        <v>509</v>
      </c>
      <c r="C446" s="179" t="s">
        <v>103</v>
      </c>
      <c r="D446" s="178">
        <v>45241</v>
      </c>
      <c r="E446" s="176">
        <v>1</v>
      </c>
      <c r="F446" s="161">
        <v>1</v>
      </c>
      <c r="G446" s="162">
        <f t="shared" si="54"/>
        <v>0</v>
      </c>
      <c r="H446" s="162">
        <f>SUMIF('r'!$A$4:'r'!$A$529,$A446,'r'!$C$4:'r'!$C$529)</f>
        <v>34</v>
      </c>
      <c r="I446" s="162">
        <f>SUMIF('r'!$A$4:'r'!$A$529,A446,'r'!$D$4:'r'!$D$529)</f>
        <v>36</v>
      </c>
      <c r="J446" s="162">
        <f t="shared" si="55"/>
        <v>2</v>
      </c>
      <c r="L446" s="166">
        <f>IF(E446&lt;2,(VLOOKUP(A446,'r'!$A$4:'r'!$B$5080,2,FALSE)),"")</f>
        <v>43050</v>
      </c>
      <c r="M446" s="167" t="str">
        <f>VLOOKUP(A446,'r'!$A$4:'r'!$G$5080,7,FALSE)</f>
        <v>euston</v>
      </c>
      <c r="N446" s="162">
        <f ca="1">SUMIF(w!$V$3:$V$113,$M446,w!W$3:W$113)</f>
        <v>40</v>
      </c>
      <c r="O446" s="162">
        <f ca="1">SUMIF(w!$V$3:$V$113,$M446,w!X$3:X$113)</f>
        <v>42</v>
      </c>
      <c r="P446" s="162">
        <f ca="1">SUMIF(w!$V$3:$V$113,$M446,w!Y$3:Y$113)</f>
        <v>2</v>
      </c>
      <c r="Q446" s="162">
        <f>SUMIF(w!$V$3:$V$113,$M446,w!Z$3:Z$113)</f>
        <v>40</v>
      </c>
      <c r="R446" s="177" t="str">
        <f>IF(E446=1,VLOOKUP(A446,rg!$A$4:'rg'!$E$960,2,FALSE),"")</f>
        <v>RP</v>
      </c>
      <c r="S446" s="162" t="str">
        <f>IF($R446&lt;&gt;"",( VLOOKUP($R446,g!$A$2:'g'!$E$989,2,FALSE))," ")</f>
        <v>Atlas Road</v>
      </c>
      <c r="T446" s="162">
        <f>IF($R446&lt;&gt;"",( VLOOKUP($R446,g!$A$2:'g'!$E$989,3,FALSE))," ")</f>
        <v>34</v>
      </c>
      <c r="U446" s="168" t="str">
        <f>IF($R446&lt;&gt;"",( VLOOKUP($R446,g!$A$2:'g'!$E$989,4,FALSE))," ")</f>
        <v>RTP</v>
      </c>
      <c r="V446" s="162" t="str">
        <f>IF($R446&lt;&gt;"",( VLOOKUP($R446,g!$A$2:'g'!$E$989,5,FALSE))," ")</f>
        <v>LONDON UNITED</v>
      </c>
      <c r="W446" s="10">
        <f t="shared" si="56"/>
        <v>0</v>
      </c>
      <c r="X446" s="10">
        <f t="shared" si="57"/>
        <v>0</v>
      </c>
      <c r="Y446" s="10">
        <f t="shared" si="58"/>
        <v>0</v>
      </c>
      <c r="Z446" s="167" t="str">
        <f t="shared" si="59"/>
        <v>RTP VH45241</v>
      </c>
      <c r="AA446" s="167">
        <f>VLOOKUP(A446,'r'!$A$4:'r'!$S$5080,18,FALSE)</f>
        <v>0</v>
      </c>
    </row>
    <row r="447" spans="1:27" x14ac:dyDescent="0.2">
      <c r="A447" s="169" t="s">
        <v>577</v>
      </c>
      <c r="B447" s="169" t="s">
        <v>509</v>
      </c>
      <c r="C447" s="179" t="s">
        <v>103</v>
      </c>
      <c r="D447" s="178">
        <v>45242</v>
      </c>
      <c r="E447" s="176">
        <v>1</v>
      </c>
      <c r="F447" s="161">
        <v>1</v>
      </c>
      <c r="G447" s="162">
        <f t="shared" si="54"/>
        <v>0</v>
      </c>
      <c r="H447" s="162">
        <f>SUMIF('r'!$A$4:'r'!$A$529,$A447,'r'!$C$4:'r'!$C$529)</f>
        <v>34</v>
      </c>
      <c r="I447" s="162">
        <f>SUMIF('r'!$A$4:'r'!$A$529,A447,'r'!$D$4:'r'!$D$529)</f>
        <v>36</v>
      </c>
      <c r="J447" s="162">
        <f t="shared" si="55"/>
        <v>2</v>
      </c>
      <c r="L447" s="166">
        <f>IF(E447&lt;2,(VLOOKUP(A447,'r'!$A$4:'r'!$B$5080,2,FALSE)),"")</f>
        <v>43050</v>
      </c>
      <c r="M447" s="167" t="str">
        <f>VLOOKUP(A447,'r'!$A$4:'r'!$G$5080,7,FALSE)</f>
        <v>euston</v>
      </c>
      <c r="N447" s="162">
        <f ca="1">SUMIF(w!$V$3:$V$113,$M447,w!W$3:W$113)</f>
        <v>40</v>
      </c>
      <c r="O447" s="162">
        <f ca="1">SUMIF(w!$V$3:$V$113,$M447,w!X$3:X$113)</f>
        <v>42</v>
      </c>
      <c r="P447" s="162">
        <f ca="1">SUMIF(w!$V$3:$V$113,$M447,w!Y$3:Y$113)</f>
        <v>2</v>
      </c>
      <c r="Q447" s="162">
        <f>SUMIF(w!$V$3:$V$113,$M447,w!Z$3:Z$113)</f>
        <v>40</v>
      </c>
      <c r="R447" s="177" t="str">
        <f>IF(E447=1,VLOOKUP(A447,rg!$A$4:'rg'!$E$960,2,FALSE),"")</f>
        <v>RP</v>
      </c>
      <c r="S447" s="162" t="str">
        <f>IF($R447&lt;&gt;"",( VLOOKUP($R447,g!$A$2:'g'!$E$989,2,FALSE))," ")</f>
        <v>Atlas Road</v>
      </c>
      <c r="T447" s="162">
        <f>IF($R447&lt;&gt;"",( VLOOKUP($R447,g!$A$2:'g'!$E$989,3,FALSE))," ")</f>
        <v>34</v>
      </c>
      <c r="U447" s="168" t="str">
        <f>IF($R447&lt;&gt;"",( VLOOKUP($R447,g!$A$2:'g'!$E$989,4,FALSE))," ")</f>
        <v>RTP</v>
      </c>
      <c r="V447" s="162" t="str">
        <f>IF($R447&lt;&gt;"",( VLOOKUP($R447,g!$A$2:'g'!$E$989,5,FALSE))," ")</f>
        <v>LONDON UNITED</v>
      </c>
      <c r="W447" s="10">
        <f t="shared" si="56"/>
        <v>0</v>
      </c>
      <c r="X447" s="10">
        <f t="shared" si="57"/>
        <v>0</v>
      </c>
      <c r="Y447" s="10">
        <f t="shared" si="58"/>
        <v>0</v>
      </c>
      <c r="Z447" s="167" t="str">
        <f t="shared" si="59"/>
        <v>RTP VH45242</v>
      </c>
      <c r="AA447" s="167">
        <f>VLOOKUP(A447,'r'!$A$4:'r'!$S$5080,18,FALSE)</f>
        <v>0</v>
      </c>
    </row>
    <row r="448" spans="1:27" x14ac:dyDescent="0.2">
      <c r="A448" s="169" t="s">
        <v>577</v>
      </c>
      <c r="B448" s="169" t="s">
        <v>509</v>
      </c>
      <c r="C448" s="179" t="s">
        <v>103</v>
      </c>
      <c r="D448" s="178">
        <v>45243</v>
      </c>
      <c r="E448" s="176">
        <v>1</v>
      </c>
      <c r="F448" s="161">
        <v>1</v>
      </c>
      <c r="G448" s="162">
        <f t="shared" si="54"/>
        <v>0</v>
      </c>
      <c r="H448" s="162">
        <f>SUMIF('r'!$A$4:'r'!$A$529,$A448,'r'!$C$4:'r'!$C$529)</f>
        <v>34</v>
      </c>
      <c r="I448" s="162">
        <f>SUMIF('r'!$A$4:'r'!$A$529,A448,'r'!$D$4:'r'!$D$529)</f>
        <v>36</v>
      </c>
      <c r="J448" s="162">
        <f t="shared" si="55"/>
        <v>2</v>
      </c>
      <c r="L448" s="166">
        <f>IF(E448&lt;2,(VLOOKUP(A448,'r'!$A$4:'r'!$B$5080,2,FALSE)),"")</f>
        <v>43050</v>
      </c>
      <c r="M448" s="167" t="str">
        <f>VLOOKUP(A448,'r'!$A$4:'r'!$G$5080,7,FALSE)</f>
        <v>euston</v>
      </c>
      <c r="N448" s="162">
        <f ca="1">SUMIF(w!$V$3:$V$113,$M448,w!W$3:W$113)</f>
        <v>40</v>
      </c>
      <c r="O448" s="162">
        <f ca="1">SUMIF(w!$V$3:$V$113,$M448,w!X$3:X$113)</f>
        <v>42</v>
      </c>
      <c r="P448" s="162">
        <f ca="1">SUMIF(w!$V$3:$V$113,$M448,w!Y$3:Y$113)</f>
        <v>2</v>
      </c>
      <c r="Q448" s="162">
        <f>SUMIF(w!$V$3:$V$113,$M448,w!Z$3:Z$113)</f>
        <v>40</v>
      </c>
      <c r="R448" s="177" t="str">
        <f>IF(E448=1,VLOOKUP(A448,rg!$A$4:'rg'!$E$960,2,FALSE),"")</f>
        <v>RP</v>
      </c>
      <c r="S448" s="162" t="str">
        <f>IF($R448&lt;&gt;"",( VLOOKUP($R448,g!$A$2:'g'!$E$989,2,FALSE))," ")</f>
        <v>Atlas Road</v>
      </c>
      <c r="T448" s="162">
        <f>IF($R448&lt;&gt;"",( VLOOKUP($R448,g!$A$2:'g'!$E$989,3,FALSE))," ")</f>
        <v>34</v>
      </c>
      <c r="U448" s="168" t="str">
        <f>IF($R448&lt;&gt;"",( VLOOKUP($R448,g!$A$2:'g'!$E$989,4,FALSE))," ")</f>
        <v>RTP</v>
      </c>
      <c r="V448" s="162" t="str">
        <f>IF($R448&lt;&gt;"",( VLOOKUP($R448,g!$A$2:'g'!$E$989,5,FALSE))," ")</f>
        <v>LONDON UNITED</v>
      </c>
      <c r="W448" s="10">
        <f t="shared" si="56"/>
        <v>0</v>
      </c>
      <c r="X448" s="10">
        <f t="shared" si="57"/>
        <v>0</v>
      </c>
      <c r="Y448" s="10">
        <f t="shared" si="58"/>
        <v>0</v>
      </c>
      <c r="Z448" s="167" t="str">
        <f t="shared" si="59"/>
        <v>RTP VH45243</v>
      </c>
      <c r="AA448" s="167">
        <f>VLOOKUP(A448,'r'!$A$4:'r'!$S$5080,18,FALSE)</f>
        <v>0</v>
      </c>
    </row>
    <row r="449" spans="1:27" x14ac:dyDescent="0.2">
      <c r="A449" s="169" t="s">
        <v>577</v>
      </c>
      <c r="B449" s="169" t="s">
        <v>509</v>
      </c>
      <c r="C449" s="179" t="s">
        <v>103</v>
      </c>
      <c r="D449" s="178">
        <v>45244</v>
      </c>
      <c r="E449" s="176">
        <v>1</v>
      </c>
      <c r="F449" s="161">
        <v>1</v>
      </c>
      <c r="G449" s="162">
        <f t="shared" si="54"/>
        <v>0</v>
      </c>
      <c r="H449" s="162">
        <f>SUMIF('r'!$A$4:'r'!$A$529,$A449,'r'!$C$4:'r'!$C$529)</f>
        <v>34</v>
      </c>
      <c r="I449" s="162">
        <f>SUMIF('r'!$A$4:'r'!$A$529,A449,'r'!$D$4:'r'!$D$529)</f>
        <v>36</v>
      </c>
      <c r="J449" s="162">
        <f t="shared" si="55"/>
        <v>2</v>
      </c>
      <c r="L449" s="166">
        <f>IF(E449&lt;2,(VLOOKUP(A449,'r'!$A$4:'r'!$B$5080,2,FALSE)),"")</f>
        <v>43050</v>
      </c>
      <c r="M449" s="167" t="str">
        <f>VLOOKUP(A449,'r'!$A$4:'r'!$G$5080,7,FALSE)</f>
        <v>euston</v>
      </c>
      <c r="N449" s="162">
        <f ca="1">SUMIF(w!$V$3:$V$113,$M449,w!W$3:W$113)</f>
        <v>40</v>
      </c>
      <c r="O449" s="162">
        <f ca="1">SUMIF(w!$V$3:$V$113,$M449,w!X$3:X$113)</f>
        <v>42</v>
      </c>
      <c r="P449" s="162">
        <f ca="1">SUMIF(w!$V$3:$V$113,$M449,w!Y$3:Y$113)</f>
        <v>2</v>
      </c>
      <c r="Q449" s="162">
        <f>SUMIF(w!$V$3:$V$113,$M449,w!Z$3:Z$113)</f>
        <v>40</v>
      </c>
      <c r="R449" s="177" t="str">
        <f>IF(E449=1,VLOOKUP(A449,rg!$A$4:'rg'!$E$960,2,FALSE),"")</f>
        <v>RP</v>
      </c>
      <c r="S449" s="162" t="str">
        <f>IF($R449&lt;&gt;"",( VLOOKUP($R449,g!$A$2:'g'!$E$989,2,FALSE))," ")</f>
        <v>Atlas Road</v>
      </c>
      <c r="T449" s="162">
        <f>IF($R449&lt;&gt;"",( VLOOKUP($R449,g!$A$2:'g'!$E$989,3,FALSE))," ")</f>
        <v>34</v>
      </c>
      <c r="U449" s="168" t="str">
        <f>IF($R449&lt;&gt;"",( VLOOKUP($R449,g!$A$2:'g'!$E$989,4,FALSE))," ")</f>
        <v>RTP</v>
      </c>
      <c r="V449" s="162" t="str">
        <f>IF($R449&lt;&gt;"",( VLOOKUP($R449,g!$A$2:'g'!$E$989,5,FALSE))," ")</f>
        <v>LONDON UNITED</v>
      </c>
      <c r="W449" s="10">
        <f t="shared" si="56"/>
        <v>0</v>
      </c>
      <c r="X449" s="10">
        <f t="shared" si="57"/>
        <v>0</v>
      </c>
      <c r="Y449" s="10">
        <f t="shared" si="58"/>
        <v>0</v>
      </c>
      <c r="Z449" s="167" t="str">
        <f t="shared" si="59"/>
        <v>RTP VH45244</v>
      </c>
      <c r="AA449" s="167">
        <f>VLOOKUP(A449,'r'!$A$4:'r'!$S$5080,18,FALSE)</f>
        <v>0</v>
      </c>
    </row>
    <row r="450" spans="1:27" x14ac:dyDescent="0.2">
      <c r="A450" s="169" t="s">
        <v>577</v>
      </c>
      <c r="B450" s="169" t="s">
        <v>509</v>
      </c>
      <c r="C450" s="179" t="s">
        <v>103</v>
      </c>
      <c r="D450" s="178">
        <v>45245</v>
      </c>
      <c r="E450" s="176">
        <v>1</v>
      </c>
      <c r="F450" s="161">
        <v>1</v>
      </c>
      <c r="G450" s="162">
        <f t="shared" si="54"/>
        <v>0</v>
      </c>
      <c r="H450" s="162">
        <f>SUMIF('r'!$A$4:'r'!$A$529,$A450,'r'!$C$4:'r'!$C$529)</f>
        <v>34</v>
      </c>
      <c r="I450" s="162">
        <f>SUMIF('r'!$A$4:'r'!$A$529,A450,'r'!$D$4:'r'!$D$529)</f>
        <v>36</v>
      </c>
      <c r="J450" s="162">
        <f t="shared" si="55"/>
        <v>2</v>
      </c>
      <c r="L450" s="166">
        <f>IF(E450&lt;2,(VLOOKUP(A450,'r'!$A$4:'r'!$B$5080,2,FALSE)),"")</f>
        <v>43050</v>
      </c>
      <c r="M450" s="167" t="str">
        <f>VLOOKUP(A450,'r'!$A$4:'r'!$G$5080,7,FALSE)</f>
        <v>euston</v>
      </c>
      <c r="N450" s="162">
        <f ca="1">SUMIF(w!$V$3:$V$113,$M450,w!W$3:W$113)</f>
        <v>40</v>
      </c>
      <c r="O450" s="162">
        <f ca="1">SUMIF(w!$V$3:$V$113,$M450,w!X$3:X$113)</f>
        <v>42</v>
      </c>
      <c r="P450" s="162">
        <f ca="1">SUMIF(w!$V$3:$V$113,$M450,w!Y$3:Y$113)</f>
        <v>2</v>
      </c>
      <c r="Q450" s="162">
        <f>SUMIF(w!$V$3:$V$113,$M450,w!Z$3:Z$113)</f>
        <v>40</v>
      </c>
      <c r="R450" s="177" t="str">
        <f>IF(E450=1,VLOOKUP(A450,rg!$A$4:'rg'!$E$960,2,FALSE),"")</f>
        <v>RP</v>
      </c>
      <c r="S450" s="162" t="str">
        <f>IF($R450&lt;&gt;"",( VLOOKUP($R450,g!$A$2:'g'!$E$989,2,FALSE))," ")</f>
        <v>Atlas Road</v>
      </c>
      <c r="T450" s="162">
        <f>IF($R450&lt;&gt;"",( VLOOKUP($R450,g!$A$2:'g'!$E$989,3,FALSE))," ")</f>
        <v>34</v>
      </c>
      <c r="U450" s="168" t="str">
        <f>IF($R450&lt;&gt;"",( VLOOKUP($R450,g!$A$2:'g'!$E$989,4,FALSE))," ")</f>
        <v>RTP</v>
      </c>
      <c r="V450" s="162" t="str">
        <f>IF($R450&lt;&gt;"",( VLOOKUP($R450,g!$A$2:'g'!$E$989,5,FALSE))," ")</f>
        <v>LONDON UNITED</v>
      </c>
      <c r="W450" s="10">
        <f t="shared" si="56"/>
        <v>0</v>
      </c>
      <c r="X450" s="10">
        <f t="shared" si="57"/>
        <v>0</v>
      </c>
      <c r="Y450" s="10">
        <f t="shared" si="58"/>
        <v>0</v>
      </c>
      <c r="Z450" s="167" t="str">
        <f t="shared" si="59"/>
        <v>RTP VH45245</v>
      </c>
      <c r="AA450" s="167">
        <f>VLOOKUP(A450,'r'!$A$4:'r'!$S$5080,18,FALSE)</f>
        <v>0</v>
      </c>
    </row>
    <row r="451" spans="1:27" x14ac:dyDescent="0.2">
      <c r="A451" s="169" t="s">
        <v>577</v>
      </c>
      <c r="B451" s="169" t="s">
        <v>509</v>
      </c>
      <c r="C451" s="179" t="s">
        <v>103</v>
      </c>
      <c r="D451" s="178">
        <v>45246</v>
      </c>
      <c r="E451" s="176">
        <v>1</v>
      </c>
      <c r="F451" s="161">
        <v>1</v>
      </c>
      <c r="G451" s="162">
        <f t="shared" si="54"/>
        <v>0</v>
      </c>
      <c r="H451" s="162">
        <f>SUMIF('r'!$A$4:'r'!$A$529,$A451,'r'!$C$4:'r'!$C$529)</f>
        <v>34</v>
      </c>
      <c r="I451" s="162">
        <f>SUMIF('r'!$A$4:'r'!$A$529,A451,'r'!$D$4:'r'!$D$529)</f>
        <v>36</v>
      </c>
      <c r="J451" s="162">
        <f t="shared" si="55"/>
        <v>2</v>
      </c>
      <c r="L451" s="166">
        <f>IF(E451&lt;2,(VLOOKUP(A451,'r'!$A$4:'r'!$B$5080,2,FALSE)),"")</f>
        <v>43050</v>
      </c>
      <c r="M451" s="167" t="str">
        <f>VLOOKUP(A451,'r'!$A$4:'r'!$G$5080,7,FALSE)</f>
        <v>euston</v>
      </c>
      <c r="N451" s="162">
        <f ca="1">SUMIF(w!$V$3:$V$113,$M451,w!W$3:W$113)</f>
        <v>40</v>
      </c>
      <c r="O451" s="162">
        <f ca="1">SUMIF(w!$V$3:$V$113,$M451,w!X$3:X$113)</f>
        <v>42</v>
      </c>
      <c r="P451" s="162">
        <f ca="1">SUMIF(w!$V$3:$V$113,$M451,w!Y$3:Y$113)</f>
        <v>2</v>
      </c>
      <c r="Q451" s="162">
        <f>SUMIF(w!$V$3:$V$113,$M451,w!Z$3:Z$113)</f>
        <v>40</v>
      </c>
      <c r="R451" s="177" t="str">
        <f>IF(E451=1,VLOOKUP(A451,rg!$A$4:'rg'!$E$960,2,FALSE),"")</f>
        <v>RP</v>
      </c>
      <c r="S451" s="162" t="str">
        <f>IF($R451&lt;&gt;"",( VLOOKUP($R451,g!$A$2:'g'!$E$989,2,FALSE))," ")</f>
        <v>Atlas Road</v>
      </c>
      <c r="T451" s="162">
        <f>IF($R451&lt;&gt;"",( VLOOKUP($R451,g!$A$2:'g'!$E$989,3,FALSE))," ")</f>
        <v>34</v>
      </c>
      <c r="U451" s="168" t="str">
        <f>IF($R451&lt;&gt;"",( VLOOKUP($R451,g!$A$2:'g'!$E$989,4,FALSE))," ")</f>
        <v>RTP</v>
      </c>
      <c r="V451" s="162" t="str">
        <f>IF($R451&lt;&gt;"",( VLOOKUP($R451,g!$A$2:'g'!$E$989,5,FALSE))," ")</f>
        <v>LONDON UNITED</v>
      </c>
      <c r="W451" s="10">
        <f t="shared" si="56"/>
        <v>0</v>
      </c>
      <c r="X451" s="10">
        <f t="shared" si="57"/>
        <v>0</v>
      </c>
      <c r="Y451" s="10">
        <f t="shared" si="58"/>
        <v>0</v>
      </c>
      <c r="Z451" s="167" t="str">
        <f t="shared" si="59"/>
        <v>RTP VH45246</v>
      </c>
      <c r="AA451" s="167">
        <f>VLOOKUP(A451,'r'!$A$4:'r'!$S$5080,18,FALSE)</f>
        <v>0</v>
      </c>
    </row>
    <row r="452" spans="1:27" x14ac:dyDescent="0.2">
      <c r="A452" s="169" t="s">
        <v>577</v>
      </c>
      <c r="B452" s="169" t="s">
        <v>509</v>
      </c>
      <c r="C452" s="179" t="s">
        <v>103</v>
      </c>
      <c r="D452" s="178">
        <v>45247</v>
      </c>
      <c r="E452" s="176">
        <v>1</v>
      </c>
      <c r="F452" s="161">
        <v>1</v>
      </c>
      <c r="G452" s="162">
        <f t="shared" si="54"/>
        <v>0</v>
      </c>
      <c r="H452" s="162">
        <f>SUMIF('r'!$A$4:'r'!$A$529,$A452,'r'!$C$4:'r'!$C$529)</f>
        <v>34</v>
      </c>
      <c r="I452" s="162">
        <f>SUMIF('r'!$A$4:'r'!$A$529,A452,'r'!$D$4:'r'!$D$529)</f>
        <v>36</v>
      </c>
      <c r="J452" s="162">
        <f t="shared" si="55"/>
        <v>2</v>
      </c>
      <c r="L452" s="166">
        <f>IF(E452&lt;2,(VLOOKUP(A452,'r'!$A$4:'r'!$B$5080,2,FALSE)),"")</f>
        <v>43050</v>
      </c>
      <c r="M452" s="167" t="str">
        <f>VLOOKUP(A452,'r'!$A$4:'r'!$G$5080,7,FALSE)</f>
        <v>euston</v>
      </c>
      <c r="N452" s="162">
        <f ca="1">SUMIF(w!$V$3:$V$113,$M452,w!W$3:W$113)</f>
        <v>40</v>
      </c>
      <c r="O452" s="162">
        <f ca="1">SUMIF(w!$V$3:$V$113,$M452,w!X$3:X$113)</f>
        <v>42</v>
      </c>
      <c r="P452" s="162">
        <f ca="1">SUMIF(w!$V$3:$V$113,$M452,w!Y$3:Y$113)</f>
        <v>2</v>
      </c>
      <c r="Q452" s="162">
        <f>SUMIF(w!$V$3:$V$113,$M452,w!Z$3:Z$113)</f>
        <v>40</v>
      </c>
      <c r="R452" s="177" t="str">
        <f>IF(E452=1,VLOOKUP(A452,rg!$A$4:'rg'!$E$960,2,FALSE),"")</f>
        <v>RP</v>
      </c>
      <c r="S452" s="162" t="str">
        <f>IF($R452&lt;&gt;"",( VLOOKUP($R452,g!$A$2:'g'!$E$989,2,FALSE))," ")</f>
        <v>Atlas Road</v>
      </c>
      <c r="T452" s="162">
        <f>IF($R452&lt;&gt;"",( VLOOKUP($R452,g!$A$2:'g'!$E$989,3,FALSE))," ")</f>
        <v>34</v>
      </c>
      <c r="U452" s="168" t="str">
        <f>IF($R452&lt;&gt;"",( VLOOKUP($R452,g!$A$2:'g'!$E$989,4,FALSE))," ")</f>
        <v>RTP</v>
      </c>
      <c r="V452" s="162" t="str">
        <f>IF($R452&lt;&gt;"",( VLOOKUP($R452,g!$A$2:'g'!$E$989,5,FALSE))," ")</f>
        <v>LONDON UNITED</v>
      </c>
      <c r="W452" s="10">
        <f t="shared" si="56"/>
        <v>0</v>
      </c>
      <c r="X452" s="10">
        <f t="shared" si="57"/>
        <v>0</v>
      </c>
      <c r="Y452" s="10">
        <f t="shared" si="58"/>
        <v>0</v>
      </c>
      <c r="Z452" s="167" t="str">
        <f t="shared" si="59"/>
        <v>RTP VH45247</v>
      </c>
      <c r="AA452" s="167">
        <f>VLOOKUP(A452,'r'!$A$4:'r'!$S$5080,18,FALSE)</f>
        <v>0</v>
      </c>
    </row>
    <row r="453" spans="1:27" x14ac:dyDescent="0.2">
      <c r="A453" s="169" t="s">
        <v>577</v>
      </c>
      <c r="B453" s="169" t="s">
        <v>509</v>
      </c>
      <c r="C453" s="179" t="s">
        <v>103</v>
      </c>
      <c r="D453" s="178">
        <v>45248</v>
      </c>
      <c r="E453" s="176">
        <v>1</v>
      </c>
      <c r="F453" s="161">
        <v>1</v>
      </c>
      <c r="G453" s="162">
        <f t="shared" si="54"/>
        <v>0</v>
      </c>
      <c r="H453" s="162">
        <f>SUMIF('r'!$A$4:'r'!$A$529,$A453,'r'!$C$4:'r'!$C$529)</f>
        <v>34</v>
      </c>
      <c r="I453" s="162">
        <f>SUMIF('r'!$A$4:'r'!$A$529,A453,'r'!$D$4:'r'!$D$529)</f>
        <v>36</v>
      </c>
      <c r="J453" s="162">
        <f t="shared" si="55"/>
        <v>2</v>
      </c>
      <c r="L453" s="166">
        <f>IF(E453&lt;2,(VLOOKUP(A453,'r'!$A$4:'r'!$B$5080,2,FALSE)),"")</f>
        <v>43050</v>
      </c>
      <c r="M453" s="167" t="str">
        <f>VLOOKUP(A453,'r'!$A$4:'r'!$G$5080,7,FALSE)</f>
        <v>euston</v>
      </c>
      <c r="N453" s="162">
        <f ca="1">SUMIF(w!$V$3:$V$113,$M453,w!W$3:W$113)</f>
        <v>40</v>
      </c>
      <c r="O453" s="162">
        <f ca="1">SUMIF(w!$V$3:$V$113,$M453,w!X$3:X$113)</f>
        <v>42</v>
      </c>
      <c r="P453" s="162">
        <f ca="1">SUMIF(w!$V$3:$V$113,$M453,w!Y$3:Y$113)</f>
        <v>2</v>
      </c>
      <c r="Q453" s="162">
        <f>SUMIF(w!$V$3:$V$113,$M453,w!Z$3:Z$113)</f>
        <v>40</v>
      </c>
      <c r="R453" s="177" t="str">
        <f>IF(E453=1,VLOOKUP(A453,rg!$A$4:'rg'!$E$960,2,FALSE),"")</f>
        <v>RP</v>
      </c>
      <c r="S453" s="162" t="str">
        <f>IF($R453&lt;&gt;"",( VLOOKUP($R453,g!$A$2:'g'!$E$989,2,FALSE))," ")</f>
        <v>Atlas Road</v>
      </c>
      <c r="T453" s="162">
        <f>IF($R453&lt;&gt;"",( VLOOKUP($R453,g!$A$2:'g'!$E$989,3,FALSE))," ")</f>
        <v>34</v>
      </c>
      <c r="U453" s="168" t="str">
        <f>IF($R453&lt;&gt;"",( VLOOKUP($R453,g!$A$2:'g'!$E$989,4,FALSE))," ")</f>
        <v>RTP</v>
      </c>
      <c r="V453" s="162" t="str">
        <f>IF($R453&lt;&gt;"",( VLOOKUP($R453,g!$A$2:'g'!$E$989,5,FALSE))," ")</f>
        <v>LONDON UNITED</v>
      </c>
      <c r="W453" s="10">
        <f t="shared" si="56"/>
        <v>0</v>
      </c>
      <c r="X453" s="10">
        <f t="shared" si="57"/>
        <v>0</v>
      </c>
      <c r="Y453" s="10">
        <f t="shared" si="58"/>
        <v>0</v>
      </c>
      <c r="Z453" s="167" t="str">
        <f t="shared" si="59"/>
        <v>RTP VH45248</v>
      </c>
      <c r="AA453" s="167">
        <f>VLOOKUP(A453,'r'!$A$4:'r'!$S$5080,18,FALSE)</f>
        <v>0</v>
      </c>
    </row>
    <row r="454" spans="1:27" x14ac:dyDescent="0.2">
      <c r="A454" s="169" t="s">
        <v>577</v>
      </c>
      <c r="B454" s="169" t="s">
        <v>509</v>
      </c>
      <c r="C454" s="179" t="s">
        <v>103</v>
      </c>
      <c r="D454" s="178">
        <v>45249</v>
      </c>
      <c r="E454" s="176">
        <v>1</v>
      </c>
      <c r="F454" s="161">
        <v>1</v>
      </c>
      <c r="G454" s="162">
        <f t="shared" si="54"/>
        <v>0</v>
      </c>
      <c r="H454" s="162">
        <f>SUMIF('r'!$A$4:'r'!$A$529,$A454,'r'!$C$4:'r'!$C$529)</f>
        <v>34</v>
      </c>
      <c r="I454" s="162">
        <f>SUMIF('r'!$A$4:'r'!$A$529,A454,'r'!$D$4:'r'!$D$529)</f>
        <v>36</v>
      </c>
      <c r="J454" s="162">
        <f t="shared" si="55"/>
        <v>2</v>
      </c>
      <c r="L454" s="166">
        <f>IF(E454&lt;2,(VLOOKUP(A454,'r'!$A$4:'r'!$B$5080,2,FALSE)),"")</f>
        <v>43050</v>
      </c>
      <c r="M454" s="167" t="str">
        <f>VLOOKUP(A454,'r'!$A$4:'r'!$G$5080,7,FALSE)</f>
        <v>euston</v>
      </c>
      <c r="N454" s="162">
        <f ca="1">SUMIF(w!$V$3:$V$113,$M454,w!W$3:W$113)</f>
        <v>40</v>
      </c>
      <c r="O454" s="162">
        <f ca="1">SUMIF(w!$V$3:$V$113,$M454,w!X$3:X$113)</f>
        <v>42</v>
      </c>
      <c r="P454" s="162">
        <f ca="1">SUMIF(w!$V$3:$V$113,$M454,w!Y$3:Y$113)</f>
        <v>2</v>
      </c>
      <c r="Q454" s="162">
        <f>SUMIF(w!$V$3:$V$113,$M454,w!Z$3:Z$113)</f>
        <v>40</v>
      </c>
      <c r="R454" s="177" t="str">
        <f>IF(E454=1,VLOOKUP(A454,rg!$A$4:'rg'!$E$960,2,FALSE),"")</f>
        <v>RP</v>
      </c>
      <c r="S454" s="162" t="str">
        <f>IF($R454&lt;&gt;"",( VLOOKUP($R454,g!$A$2:'g'!$E$989,2,FALSE))," ")</f>
        <v>Atlas Road</v>
      </c>
      <c r="T454" s="162">
        <f>IF($R454&lt;&gt;"",( VLOOKUP($R454,g!$A$2:'g'!$E$989,3,FALSE))," ")</f>
        <v>34</v>
      </c>
      <c r="U454" s="168" t="str">
        <f>IF($R454&lt;&gt;"",( VLOOKUP($R454,g!$A$2:'g'!$E$989,4,FALSE))," ")</f>
        <v>RTP</v>
      </c>
      <c r="V454" s="162" t="str">
        <f>IF($R454&lt;&gt;"",( VLOOKUP($R454,g!$A$2:'g'!$E$989,5,FALSE))," ")</f>
        <v>LONDON UNITED</v>
      </c>
      <c r="W454" s="10">
        <f t="shared" si="56"/>
        <v>0</v>
      </c>
      <c r="X454" s="10">
        <f t="shared" si="57"/>
        <v>0</v>
      </c>
      <c r="Y454" s="10">
        <f t="shared" si="58"/>
        <v>0</v>
      </c>
      <c r="Z454" s="167" t="str">
        <f t="shared" si="59"/>
        <v>RTP VH45249</v>
      </c>
      <c r="AA454" s="167">
        <f>VLOOKUP(A454,'r'!$A$4:'r'!$S$5080,18,FALSE)</f>
        <v>0</v>
      </c>
    </row>
    <row r="455" spans="1:27" x14ac:dyDescent="0.2">
      <c r="A455" s="169" t="s">
        <v>577</v>
      </c>
      <c r="B455" s="169" t="s">
        <v>509</v>
      </c>
      <c r="C455" s="179" t="s">
        <v>103</v>
      </c>
      <c r="D455" s="178">
        <v>45250</v>
      </c>
      <c r="E455" s="176">
        <v>1</v>
      </c>
      <c r="F455" s="161">
        <v>1</v>
      </c>
      <c r="G455" s="162">
        <f t="shared" si="54"/>
        <v>0</v>
      </c>
      <c r="H455" s="162">
        <f>SUMIF('r'!$A$4:'r'!$A$529,$A455,'r'!$C$4:'r'!$C$529)</f>
        <v>34</v>
      </c>
      <c r="I455" s="162">
        <f>SUMIF('r'!$A$4:'r'!$A$529,A455,'r'!$D$4:'r'!$D$529)</f>
        <v>36</v>
      </c>
      <c r="J455" s="162">
        <f t="shared" si="55"/>
        <v>2</v>
      </c>
      <c r="L455" s="166">
        <f>IF(E455&lt;2,(VLOOKUP(A455,'r'!$A$4:'r'!$B$5080,2,FALSE)),"")</f>
        <v>43050</v>
      </c>
      <c r="M455" s="167" t="str">
        <f>VLOOKUP(A455,'r'!$A$4:'r'!$G$5080,7,FALSE)</f>
        <v>euston</v>
      </c>
      <c r="N455" s="162">
        <f ca="1">SUMIF(w!$V$3:$V$113,$M455,w!W$3:W$113)</f>
        <v>40</v>
      </c>
      <c r="O455" s="162">
        <f ca="1">SUMIF(w!$V$3:$V$113,$M455,w!X$3:X$113)</f>
        <v>42</v>
      </c>
      <c r="P455" s="162">
        <f ca="1">SUMIF(w!$V$3:$V$113,$M455,w!Y$3:Y$113)</f>
        <v>2</v>
      </c>
      <c r="Q455" s="162">
        <f>SUMIF(w!$V$3:$V$113,$M455,w!Z$3:Z$113)</f>
        <v>40</v>
      </c>
      <c r="R455" s="177" t="str">
        <f>IF(E455=1,VLOOKUP(A455,rg!$A$4:'rg'!$E$960,2,FALSE),"")</f>
        <v>RP</v>
      </c>
      <c r="S455" s="162" t="str">
        <f>IF($R455&lt;&gt;"",( VLOOKUP($R455,g!$A$2:'g'!$E$989,2,FALSE))," ")</f>
        <v>Atlas Road</v>
      </c>
      <c r="T455" s="162">
        <f>IF($R455&lt;&gt;"",( VLOOKUP($R455,g!$A$2:'g'!$E$989,3,FALSE))," ")</f>
        <v>34</v>
      </c>
      <c r="U455" s="168" t="str">
        <f>IF($R455&lt;&gt;"",( VLOOKUP($R455,g!$A$2:'g'!$E$989,4,FALSE))," ")</f>
        <v>RTP</v>
      </c>
      <c r="V455" s="162" t="str">
        <f>IF($R455&lt;&gt;"",( VLOOKUP($R455,g!$A$2:'g'!$E$989,5,FALSE))," ")</f>
        <v>LONDON UNITED</v>
      </c>
      <c r="W455" s="10">
        <f t="shared" si="56"/>
        <v>0</v>
      </c>
      <c r="X455" s="10">
        <f t="shared" si="57"/>
        <v>0</v>
      </c>
      <c r="Y455" s="10">
        <f t="shared" si="58"/>
        <v>0</v>
      </c>
      <c r="Z455" s="167" t="str">
        <f t="shared" si="59"/>
        <v>RTP VH45250</v>
      </c>
      <c r="AA455" s="167">
        <f>VLOOKUP(A455,'r'!$A$4:'r'!$S$5080,18,FALSE)</f>
        <v>0</v>
      </c>
    </row>
    <row r="456" spans="1:27" x14ac:dyDescent="0.2">
      <c r="A456" s="169" t="s">
        <v>577</v>
      </c>
      <c r="B456" s="169" t="s">
        <v>509</v>
      </c>
      <c r="C456" s="179" t="s">
        <v>103</v>
      </c>
      <c r="D456" s="178">
        <v>45251</v>
      </c>
      <c r="E456" s="176"/>
      <c r="F456" s="161">
        <v>1</v>
      </c>
      <c r="G456" s="162">
        <f t="shared" si="54"/>
        <v>0</v>
      </c>
      <c r="H456" s="162">
        <f>SUMIF('r'!$A$4:'r'!$A$529,$A456,'r'!$C$4:'r'!$C$529)</f>
        <v>34</v>
      </c>
      <c r="I456" s="162">
        <f>SUMIF('r'!$A$4:'r'!$A$529,A456,'r'!$D$4:'r'!$D$529)</f>
        <v>36</v>
      </c>
      <c r="J456" s="162">
        <f t="shared" si="55"/>
        <v>2</v>
      </c>
      <c r="L456" s="166">
        <f>IF(E456&lt;2,(VLOOKUP(A456,'r'!$A$4:'r'!$B$5080,2,FALSE)),"")</f>
        <v>43050</v>
      </c>
      <c r="M456" s="167" t="str">
        <f>VLOOKUP(A456,'r'!$A$4:'r'!$G$5080,7,FALSE)</f>
        <v>euston</v>
      </c>
      <c r="N456" s="162">
        <f ca="1">SUMIF(w!$V$3:$V$113,$M456,w!W$3:W$113)</f>
        <v>40</v>
      </c>
      <c r="O456" s="162">
        <f ca="1">SUMIF(w!$V$3:$V$113,$M456,w!X$3:X$113)</f>
        <v>42</v>
      </c>
      <c r="P456" s="162">
        <f ca="1">SUMIF(w!$V$3:$V$113,$M456,w!Y$3:Y$113)</f>
        <v>2</v>
      </c>
      <c r="Q456" s="162">
        <f>SUMIF(w!$V$3:$V$113,$M456,w!Z$3:Z$113)</f>
        <v>40</v>
      </c>
      <c r="R456" s="177" t="str">
        <f>IF(E456=1,VLOOKUP(A456,rg!$A$4:'rg'!$E$960,2,FALSE),"")</f>
        <v/>
      </c>
      <c r="S456" s="162" t="str">
        <f>IF($R456&lt;&gt;"",( VLOOKUP($R456,g!$A$2:'g'!$E$989,2,FALSE))," ")</f>
        <v xml:space="preserve"> </v>
      </c>
      <c r="T456" s="162" t="str">
        <f>IF($R456&lt;&gt;"",( VLOOKUP($R456,g!$A$2:'g'!$E$989,3,FALSE))," ")</f>
        <v xml:space="preserve"> </v>
      </c>
      <c r="U456" s="168" t="str">
        <f>IF($R456&lt;&gt;"",( VLOOKUP($R456,g!$A$2:'g'!$E$989,4,FALSE))," ")</f>
        <v xml:space="preserve"> </v>
      </c>
      <c r="V456" s="162" t="str">
        <f>IF($R456&lt;&gt;"",( VLOOKUP($R456,g!$A$2:'g'!$E$989,5,FALSE))," ")</f>
        <v xml:space="preserve"> </v>
      </c>
      <c r="W456" s="10">
        <f t="shared" si="56"/>
        <v>0</v>
      </c>
      <c r="X456" s="10">
        <f t="shared" si="57"/>
        <v>0</v>
      </c>
      <c r="Y456" s="10">
        <f t="shared" si="58"/>
        <v>0</v>
      </c>
      <c r="Z456" s="167" t="str">
        <f t="shared" si="59"/>
        <v>RTP VH45251</v>
      </c>
      <c r="AA456" s="167">
        <f>VLOOKUP(A456,'r'!$A$4:'r'!$S$5080,18,FALSE)</f>
        <v>0</v>
      </c>
    </row>
    <row r="457" spans="1:27" x14ac:dyDescent="0.2">
      <c r="A457" s="169">
        <v>72</v>
      </c>
      <c r="B457" s="169" t="s">
        <v>509</v>
      </c>
      <c r="C457" s="182"/>
      <c r="D457" s="169" t="s">
        <v>159</v>
      </c>
      <c r="E457" s="176"/>
      <c r="F457" s="161">
        <v>18</v>
      </c>
      <c r="G457" s="162">
        <f t="shared" si="54"/>
        <v>0</v>
      </c>
      <c r="H457" s="162">
        <f>SUMIF('r'!$A$4:'r'!$A$529,$A457,'r'!$C$4:'r'!$C$529)</f>
        <v>0</v>
      </c>
      <c r="I457" s="162">
        <f>SUMIF('r'!$A$4:'r'!$A$529,A457,'r'!$D$4:'r'!$D$529)</f>
        <v>18</v>
      </c>
      <c r="J457" s="162">
        <f t="shared" si="55"/>
        <v>18</v>
      </c>
      <c r="K457" s="165" t="s">
        <v>687</v>
      </c>
      <c r="L457" s="166">
        <f>IF(E457&lt;2,(VLOOKUP(A457,'r'!$A$4:'r'!$B$5080,2,FALSE)),"")</f>
        <v>43100</v>
      </c>
      <c r="M457" s="167" t="str">
        <f>VLOOKUP(A457,'r'!$A$4:'r'!$G$5080,7,FALSE)</f>
        <v>shepherds bush</v>
      </c>
      <c r="N457" s="162">
        <f ca="1">SUMIF(w!$V$3:$V$113,$M457,w!W$3:W$113)</f>
        <v>2</v>
      </c>
      <c r="O457" s="162">
        <f ca="1">SUMIF(w!$V$3:$V$113,$M457,w!X$3:X$113)</f>
        <v>21</v>
      </c>
      <c r="P457" s="162">
        <f ca="1">SUMIF(w!$V$3:$V$113,$M457,w!Y$3:Y$113)</f>
        <v>19</v>
      </c>
      <c r="Q457" s="162">
        <f>SUMIF(w!$V$3:$V$113,$M457,w!Z$3:Z$113)</f>
        <v>2</v>
      </c>
      <c r="R457" s="177" t="str">
        <f>IF(E457=1,VLOOKUP(A457,rg!$A$4:'rg'!$E$960,2,FALSE),"")</f>
        <v/>
      </c>
      <c r="S457" s="162" t="str">
        <f>IF($R457&lt;&gt;"",( VLOOKUP($R457,g!$A$2:'g'!$E$989,2,FALSE))," ")</f>
        <v xml:space="preserve"> </v>
      </c>
      <c r="T457" s="162" t="str">
        <f>IF($R457&lt;&gt;"",( VLOOKUP($R457,g!$A$2:'g'!$E$989,3,FALSE))," ")</f>
        <v xml:space="preserve"> </v>
      </c>
      <c r="U457" s="168" t="str">
        <f>IF($R457&lt;&gt;"",( VLOOKUP($R457,g!$A$2:'g'!$E$989,4,FALSE))," ")</f>
        <v xml:space="preserve"> </v>
      </c>
      <c r="V457" s="162" t="str">
        <f>IF($R457&lt;&gt;"",( VLOOKUP($R457,g!$A$2:'g'!$E$989,5,FALSE))," ")</f>
        <v xml:space="preserve"> </v>
      </c>
      <c r="W457" s="10">
        <f t="shared" si="56"/>
        <v>0</v>
      </c>
      <c r="X457" s="10">
        <f t="shared" si="57"/>
        <v>0</v>
      </c>
      <c r="Y457" s="10">
        <f t="shared" si="58"/>
        <v>0</v>
      </c>
      <c r="Z457" s="167" t="str">
        <f t="shared" si="59"/>
        <v>RTP DD</v>
      </c>
      <c r="AA457" s="167">
        <f>VLOOKUP(A457,'r'!$A$4:'r'!$S$5080,18,FALSE)</f>
        <v>0</v>
      </c>
    </row>
    <row r="458" spans="1:27" x14ac:dyDescent="0.2">
      <c r="A458" s="169">
        <v>70</v>
      </c>
      <c r="B458" s="169" t="s">
        <v>509</v>
      </c>
      <c r="C458" s="182"/>
      <c r="D458" s="169" t="s">
        <v>528</v>
      </c>
      <c r="E458" s="176"/>
      <c r="F458" s="161">
        <v>18</v>
      </c>
      <c r="G458" s="162">
        <f t="shared" si="54"/>
        <v>0</v>
      </c>
      <c r="H458" s="162">
        <f>SUMIF('r'!$A$4:'r'!$A$529,$A458,'r'!$C$4:'r'!$C$529)</f>
        <v>0</v>
      </c>
      <c r="I458" s="162">
        <f>SUMIF('r'!$A$4:'r'!$A$529,A458,'r'!$D$4:'r'!$D$529)</f>
        <v>18</v>
      </c>
      <c r="J458" s="162">
        <f t="shared" si="55"/>
        <v>18</v>
      </c>
      <c r="L458" s="166">
        <f>IF(E458&lt;2,(VLOOKUP(A458,'r'!$A$4:'r'!$B$5080,2,FALSE)),"")</f>
        <v>43274</v>
      </c>
      <c r="M458" s="167" t="str">
        <f>VLOOKUP(A458,'r'!$A$4:'r'!$G$5080,7,FALSE)</f>
        <v>next year</v>
      </c>
      <c r="N458" s="162">
        <f ca="1">SUMIF(w!$V$3:$V$113,$M458,w!W$3:W$113)</f>
        <v>0</v>
      </c>
      <c r="O458" s="162">
        <f ca="1">SUMIF(w!$V$3:$V$113,$M458,w!X$3:X$113)</f>
        <v>506</v>
      </c>
      <c r="P458" s="162">
        <f ca="1">SUMIF(w!$V$3:$V$113,$M458,w!Y$3:Y$113)</f>
        <v>506</v>
      </c>
      <c r="Q458" s="162">
        <f>SUMIF(w!$V$3:$V$113,$M458,w!Z$3:Z$113)</f>
        <v>0</v>
      </c>
      <c r="R458" s="177" t="str">
        <f>IF(E458=1,VLOOKUP(A458,rg!$A$4:'rg'!$E$960,2,FALSE),"")</f>
        <v/>
      </c>
      <c r="S458" s="162" t="str">
        <f>IF($R458&lt;&gt;"",( VLOOKUP($R458,g!$A$2:'g'!$E$989,2,FALSE))," ")</f>
        <v xml:space="preserve"> </v>
      </c>
      <c r="T458" s="162" t="str">
        <f>IF($R458&lt;&gt;"",( VLOOKUP($R458,g!$A$2:'g'!$E$989,3,FALSE))," ")</f>
        <v xml:space="preserve"> </v>
      </c>
      <c r="U458" s="168" t="str">
        <f>IF($R458&lt;&gt;"",( VLOOKUP($R458,g!$A$2:'g'!$E$989,4,FALSE))," ")</f>
        <v xml:space="preserve"> </v>
      </c>
      <c r="V458" s="162" t="str">
        <f>IF($R458&lt;&gt;"",( VLOOKUP($R458,g!$A$2:'g'!$E$989,5,FALSE))," ")</f>
        <v xml:space="preserve"> </v>
      </c>
      <c r="W458" s="10">
        <f t="shared" si="56"/>
        <v>0</v>
      </c>
      <c r="X458" s="10">
        <f t="shared" si="57"/>
        <v>0</v>
      </c>
      <c r="Y458" s="10">
        <f t="shared" si="58"/>
        <v>0</v>
      </c>
      <c r="Z458" s="167" t="str">
        <f t="shared" si="59"/>
        <v>RTP ELEC</v>
      </c>
      <c r="AA458" s="167">
        <f>VLOOKUP(A458,'r'!$A$4:'r'!$S$5080,18,FALSE)</f>
        <v>0</v>
      </c>
    </row>
    <row r="459" spans="1:27" x14ac:dyDescent="0.2">
      <c r="A459" s="169" t="s">
        <v>338</v>
      </c>
      <c r="B459" s="169" t="s">
        <v>509</v>
      </c>
      <c r="C459" s="182"/>
      <c r="D459" s="169" t="s">
        <v>528</v>
      </c>
      <c r="E459" s="176"/>
      <c r="F459" s="161">
        <v>18</v>
      </c>
      <c r="G459" s="162">
        <f t="shared" si="54"/>
        <v>0</v>
      </c>
      <c r="H459" s="162">
        <f>SUMIF('r'!$A$4:'r'!$A$529,$A459,'r'!$C$4:'r'!$C$529)</f>
        <v>0</v>
      </c>
      <c r="I459" s="162">
        <f>SUMIF('r'!$A$4:'r'!$A$529,A459,'r'!$D$4:'r'!$D$529)</f>
        <v>18</v>
      </c>
      <c r="J459" s="162">
        <f t="shared" si="55"/>
        <v>18</v>
      </c>
      <c r="L459" s="166">
        <f>IF(E459&lt;2,(VLOOKUP(A459,'r'!$A$4:'r'!$B$5080,2,FALSE)),"")</f>
        <v>43311</v>
      </c>
      <c r="M459" s="167" t="str">
        <f>VLOOKUP(A459,'r'!$A$4:'r'!$G$5080,7,FALSE)</f>
        <v>next year</v>
      </c>
      <c r="N459" s="162">
        <f ca="1">SUMIF(w!$V$3:$V$113,$M459,w!W$3:W$113)</f>
        <v>0</v>
      </c>
      <c r="O459" s="162">
        <f ca="1">SUMIF(w!$V$3:$V$113,$M459,w!X$3:X$113)</f>
        <v>506</v>
      </c>
      <c r="P459" s="162">
        <f ca="1">SUMIF(w!$V$3:$V$113,$M459,w!Y$3:Y$113)</f>
        <v>506</v>
      </c>
      <c r="Q459" s="162">
        <f>SUMIF(w!$V$3:$V$113,$M459,w!Z$3:Z$113)</f>
        <v>0</v>
      </c>
      <c r="R459" s="177" t="str">
        <f>IF(E459=1,VLOOKUP(A459,rg!$A$4:'rg'!$E$960,2,FALSE),"")</f>
        <v/>
      </c>
      <c r="S459" s="162" t="str">
        <f>IF($R459&lt;&gt;"",( VLOOKUP($R459,g!$A$2:'g'!$E$989,2,FALSE))," ")</f>
        <v xml:space="preserve"> </v>
      </c>
      <c r="T459" s="162" t="str">
        <f>IF($R459&lt;&gt;"",( VLOOKUP($R459,g!$A$2:'g'!$E$989,3,FALSE))," ")</f>
        <v xml:space="preserve"> </v>
      </c>
      <c r="U459" s="168" t="str">
        <f>IF($R459&lt;&gt;"",( VLOOKUP($R459,g!$A$2:'g'!$E$989,4,FALSE))," ")</f>
        <v xml:space="preserve"> </v>
      </c>
      <c r="V459" s="162" t="str">
        <f>IF($R459&lt;&gt;"",( VLOOKUP($R459,g!$A$2:'g'!$E$989,5,FALSE))," ")</f>
        <v xml:space="preserve"> </v>
      </c>
      <c r="W459" s="10">
        <f t="shared" si="56"/>
        <v>0</v>
      </c>
      <c r="X459" s="10">
        <f t="shared" si="57"/>
        <v>0</v>
      </c>
      <c r="Y459" s="10">
        <f t="shared" si="58"/>
        <v>0</v>
      </c>
      <c r="Z459" s="167" t="str">
        <f t="shared" si="59"/>
        <v>RTP ELEC</v>
      </c>
      <c r="AA459" s="167">
        <f>VLOOKUP(A459,'r'!$A$4:'r'!$S$5080,18,FALSE)</f>
        <v>0</v>
      </c>
    </row>
    <row r="460" spans="1:27" x14ac:dyDescent="0.2">
      <c r="A460" s="169" t="s">
        <v>407</v>
      </c>
      <c r="B460" s="169" t="s">
        <v>520</v>
      </c>
      <c r="C460" s="179" t="s">
        <v>150</v>
      </c>
      <c r="D460" s="178" t="s">
        <v>542</v>
      </c>
      <c r="E460" s="176">
        <v>1</v>
      </c>
      <c r="F460" s="161">
        <v>1</v>
      </c>
      <c r="G460" s="162">
        <f t="shared" si="54"/>
        <v>0</v>
      </c>
      <c r="H460" s="162">
        <f>SUMIF('r'!$A$4:'r'!$A$529,$A460,'r'!$C$4:'r'!$C$529)</f>
        <v>4</v>
      </c>
      <c r="I460" s="162">
        <f>SUMIF('r'!$A$4:'r'!$A$529,A460,'r'!$D$4:'r'!$D$529)</f>
        <v>4</v>
      </c>
      <c r="J460" s="162">
        <f t="shared" si="55"/>
        <v>0</v>
      </c>
      <c r="L460" s="166">
        <f>IF(E460&lt;2,(VLOOKUP(A460,'r'!$A$4:'r'!$B$5080,2,FALSE)),"")</f>
        <v>0</v>
      </c>
      <c r="M460" s="167" t="str">
        <f>VLOOKUP(A460,'r'!$A$4:'r'!$G$5080,7,FALSE)</f>
        <v>enfield</v>
      </c>
      <c r="N460" s="162">
        <f ca="1">SUMIF(w!$V$3:$V$113,$M460,w!W$3:W$113)</f>
        <v>5</v>
      </c>
      <c r="O460" s="162">
        <f ca="1">SUMIF(w!$V$3:$V$113,$M460,w!X$3:X$113)</f>
        <v>5</v>
      </c>
      <c r="P460" s="162">
        <f ca="1">SUMIF(w!$V$3:$V$113,$M460,w!Y$3:Y$113)</f>
        <v>0</v>
      </c>
      <c r="Q460" s="162">
        <f>SUMIF(w!$V$3:$V$113,$M460,w!Z$3:Z$113)</f>
        <v>5</v>
      </c>
      <c r="R460" s="177" t="str">
        <f>IF(E460=1,VLOOKUP(A460,rg!$A$4:'rg'!$E$960,2,FALSE),"")</f>
        <v>SM</v>
      </c>
      <c r="S460" s="162" t="str">
        <f>IF($R460&lt;&gt;"",( VLOOKUP($R460,g!$A$2:'g'!$E$989,2,FALSE))," ")</f>
        <v>South Mimms</v>
      </c>
      <c r="T460" s="162">
        <f>IF($R460&lt;&gt;"",( VLOOKUP($R460,g!$A$2:'g'!$E$989,3,FALSE))," ")</f>
        <v>8</v>
      </c>
      <c r="U460" s="168" t="str">
        <f>IF($R460&lt;&gt;"",( VLOOKUP($R460,g!$A$2:'g'!$E$989,4,FALSE))," ")</f>
        <v>SB</v>
      </c>
      <c r="V460" s="162" t="str">
        <f>IF($R460&lt;&gt;"",( VLOOKUP($R460,g!$A$2:'g'!$E$989,5,FALSE))," ")</f>
        <v>SULLIVAN BUS</v>
      </c>
      <c r="W460" s="10">
        <f t="shared" si="56"/>
        <v>0</v>
      </c>
      <c r="X460" s="10">
        <f t="shared" si="57"/>
        <v>0</v>
      </c>
      <c r="Y460" s="10">
        <f t="shared" si="58"/>
        <v>0</v>
      </c>
      <c r="Z460" s="167" t="str">
        <f t="shared" si="59"/>
        <v>SB AE20</v>
      </c>
      <c r="AA460" s="167">
        <f>VLOOKUP(A460,'r'!$A$4:'r'!$S$5080,18,FALSE)</f>
        <v>0</v>
      </c>
    </row>
    <row r="461" spans="1:27" x14ac:dyDescent="0.2">
      <c r="A461" s="169" t="s">
        <v>407</v>
      </c>
      <c r="B461" s="169" t="s">
        <v>520</v>
      </c>
      <c r="C461" s="179" t="s">
        <v>150</v>
      </c>
      <c r="D461" s="178" t="s">
        <v>543</v>
      </c>
      <c r="E461" s="176">
        <v>1</v>
      </c>
      <c r="F461" s="161">
        <v>1</v>
      </c>
      <c r="G461" s="162">
        <f t="shared" si="54"/>
        <v>0</v>
      </c>
      <c r="H461" s="162">
        <f>SUMIF('r'!$A$4:'r'!$A$529,$A461,'r'!$C$4:'r'!$C$529)</f>
        <v>4</v>
      </c>
      <c r="I461" s="162">
        <f>SUMIF('r'!$A$4:'r'!$A$529,A461,'r'!$D$4:'r'!$D$529)</f>
        <v>4</v>
      </c>
      <c r="J461" s="162">
        <f t="shared" si="55"/>
        <v>0</v>
      </c>
      <c r="L461" s="166">
        <f>IF(E461&lt;2,(VLOOKUP(A461,'r'!$A$4:'r'!$B$5080,2,FALSE)),"")</f>
        <v>0</v>
      </c>
      <c r="M461" s="167" t="str">
        <f>VLOOKUP(A461,'r'!$A$4:'r'!$G$5080,7,FALSE)</f>
        <v>enfield</v>
      </c>
      <c r="N461" s="162">
        <f ca="1">SUMIF(w!$V$3:$V$113,$M461,w!W$3:W$113)</f>
        <v>5</v>
      </c>
      <c r="O461" s="162">
        <f ca="1">SUMIF(w!$V$3:$V$113,$M461,w!X$3:X$113)</f>
        <v>5</v>
      </c>
      <c r="P461" s="162">
        <f ca="1">SUMIF(w!$V$3:$V$113,$M461,w!Y$3:Y$113)</f>
        <v>0</v>
      </c>
      <c r="Q461" s="162">
        <f>SUMIF(w!$V$3:$V$113,$M461,w!Z$3:Z$113)</f>
        <v>5</v>
      </c>
      <c r="R461" s="177" t="str">
        <f>IF(E461=1,VLOOKUP(A461,rg!$A$4:'rg'!$E$960,2,FALSE),"")</f>
        <v>SM</v>
      </c>
      <c r="S461" s="162" t="str">
        <f>IF($R461&lt;&gt;"",( VLOOKUP($R461,g!$A$2:'g'!$E$989,2,FALSE))," ")</f>
        <v>South Mimms</v>
      </c>
      <c r="T461" s="162">
        <f>IF($R461&lt;&gt;"",( VLOOKUP($R461,g!$A$2:'g'!$E$989,3,FALSE))," ")</f>
        <v>8</v>
      </c>
      <c r="U461" s="168" t="str">
        <f>IF($R461&lt;&gt;"",( VLOOKUP($R461,g!$A$2:'g'!$E$989,4,FALSE))," ")</f>
        <v>SB</v>
      </c>
      <c r="V461" s="162" t="str">
        <f>IF($R461&lt;&gt;"",( VLOOKUP($R461,g!$A$2:'g'!$E$989,5,FALSE))," ")</f>
        <v>SULLIVAN BUS</v>
      </c>
      <c r="W461" s="10">
        <f t="shared" si="56"/>
        <v>0</v>
      </c>
      <c r="X461" s="10">
        <f t="shared" si="57"/>
        <v>0</v>
      </c>
      <c r="Y461" s="10">
        <f t="shared" si="58"/>
        <v>0</v>
      </c>
      <c r="Z461" s="167" t="str">
        <f t="shared" si="59"/>
        <v>SB AE21</v>
      </c>
      <c r="AA461" s="167">
        <f>VLOOKUP(A461,'r'!$A$4:'r'!$S$5080,18,FALSE)</f>
        <v>0</v>
      </c>
    </row>
    <row r="462" spans="1:27" x14ac:dyDescent="0.2">
      <c r="A462" s="169" t="s">
        <v>407</v>
      </c>
      <c r="B462" s="169" t="s">
        <v>520</v>
      </c>
      <c r="C462" s="179" t="s">
        <v>150</v>
      </c>
      <c r="D462" s="178" t="s">
        <v>544</v>
      </c>
      <c r="E462" s="176">
        <v>1</v>
      </c>
      <c r="F462" s="161">
        <v>1</v>
      </c>
      <c r="G462" s="162">
        <f t="shared" si="54"/>
        <v>0</v>
      </c>
      <c r="H462" s="162">
        <f>SUMIF('r'!$A$4:'r'!$A$529,$A462,'r'!$C$4:'r'!$C$529)</f>
        <v>4</v>
      </c>
      <c r="I462" s="162">
        <f>SUMIF('r'!$A$4:'r'!$A$529,A462,'r'!$D$4:'r'!$D$529)</f>
        <v>4</v>
      </c>
      <c r="J462" s="162">
        <f t="shared" si="55"/>
        <v>0</v>
      </c>
      <c r="L462" s="166">
        <f>IF(E462&lt;2,(VLOOKUP(A462,'r'!$A$4:'r'!$B$5080,2,FALSE)),"")</f>
        <v>0</v>
      </c>
      <c r="M462" s="167" t="str">
        <f>VLOOKUP(A462,'r'!$A$4:'r'!$G$5080,7,FALSE)</f>
        <v>enfield</v>
      </c>
      <c r="N462" s="162">
        <f ca="1">SUMIF(w!$V$3:$V$113,$M462,w!W$3:W$113)</f>
        <v>5</v>
      </c>
      <c r="O462" s="162">
        <f ca="1">SUMIF(w!$V$3:$V$113,$M462,w!X$3:X$113)</f>
        <v>5</v>
      </c>
      <c r="P462" s="162">
        <f ca="1">SUMIF(w!$V$3:$V$113,$M462,w!Y$3:Y$113)</f>
        <v>0</v>
      </c>
      <c r="Q462" s="162">
        <f>SUMIF(w!$V$3:$V$113,$M462,w!Z$3:Z$113)</f>
        <v>5</v>
      </c>
      <c r="R462" s="177" t="str">
        <f>IF(E462=1,VLOOKUP(A462,rg!$A$4:'rg'!$E$960,2,FALSE),"")</f>
        <v>SM</v>
      </c>
      <c r="S462" s="162" t="str">
        <f>IF($R462&lt;&gt;"",( VLOOKUP($R462,g!$A$2:'g'!$E$989,2,FALSE))," ")</f>
        <v>South Mimms</v>
      </c>
      <c r="T462" s="162">
        <f>IF($R462&lt;&gt;"",( VLOOKUP($R462,g!$A$2:'g'!$E$989,3,FALSE))," ")</f>
        <v>8</v>
      </c>
      <c r="U462" s="168" t="str">
        <f>IF($R462&lt;&gt;"",( VLOOKUP($R462,g!$A$2:'g'!$E$989,4,FALSE))," ")</f>
        <v>SB</v>
      </c>
      <c r="V462" s="162" t="str">
        <f>IF($R462&lt;&gt;"",( VLOOKUP($R462,g!$A$2:'g'!$E$989,5,FALSE))," ")</f>
        <v>SULLIVAN BUS</v>
      </c>
      <c r="W462" s="10">
        <f t="shared" si="56"/>
        <v>0</v>
      </c>
      <c r="X462" s="10">
        <f t="shared" si="57"/>
        <v>0</v>
      </c>
      <c r="Y462" s="10">
        <f t="shared" si="58"/>
        <v>0</v>
      </c>
      <c r="Z462" s="167" t="str">
        <f t="shared" si="59"/>
        <v>SB AE22</v>
      </c>
      <c r="AA462" s="167">
        <f>VLOOKUP(A462,'r'!$A$4:'r'!$S$5080,18,FALSE)</f>
        <v>0</v>
      </c>
    </row>
    <row r="463" spans="1:27" x14ac:dyDescent="0.2">
      <c r="A463" s="169" t="s">
        <v>407</v>
      </c>
      <c r="B463" s="169" t="s">
        <v>520</v>
      </c>
      <c r="C463" s="179" t="s">
        <v>150</v>
      </c>
      <c r="D463" s="178" t="s">
        <v>59</v>
      </c>
      <c r="E463" s="176">
        <v>1</v>
      </c>
      <c r="F463" s="161">
        <v>1</v>
      </c>
      <c r="G463" s="162">
        <f t="shared" si="54"/>
        <v>0</v>
      </c>
      <c r="H463" s="162">
        <f>SUMIF('r'!$A$4:'r'!$A$529,$A463,'r'!$C$4:'r'!$C$529)</f>
        <v>4</v>
      </c>
      <c r="I463" s="162">
        <f>SUMIF('r'!$A$4:'r'!$A$529,A463,'r'!$D$4:'r'!$D$529)</f>
        <v>4</v>
      </c>
      <c r="J463" s="162">
        <f t="shared" si="55"/>
        <v>0</v>
      </c>
      <c r="L463" s="166">
        <f>IF(E463&lt;2,(VLOOKUP(A463,'r'!$A$4:'r'!$B$5080,2,FALSE)),"")</f>
        <v>0</v>
      </c>
      <c r="M463" s="167" t="str">
        <f>VLOOKUP(A463,'r'!$A$4:'r'!$G$5080,7,FALSE)</f>
        <v>enfield</v>
      </c>
      <c r="N463" s="162">
        <f ca="1">SUMIF(w!$V$3:$V$113,$M463,w!W$3:W$113)</f>
        <v>5</v>
      </c>
      <c r="O463" s="162">
        <f ca="1">SUMIF(w!$V$3:$V$113,$M463,w!X$3:X$113)</f>
        <v>5</v>
      </c>
      <c r="P463" s="162">
        <f ca="1">SUMIF(w!$V$3:$V$113,$M463,w!Y$3:Y$113)</f>
        <v>0</v>
      </c>
      <c r="Q463" s="162">
        <f>SUMIF(w!$V$3:$V$113,$M463,w!Z$3:Z$113)</f>
        <v>5</v>
      </c>
      <c r="R463" s="177" t="str">
        <f>IF(E463=1,VLOOKUP(A463,rg!$A$4:'rg'!$E$960,2,FALSE),"")</f>
        <v>SM</v>
      </c>
      <c r="S463" s="162" t="str">
        <f>IF($R463&lt;&gt;"",( VLOOKUP($R463,g!$A$2:'g'!$E$989,2,FALSE))," ")</f>
        <v>South Mimms</v>
      </c>
      <c r="T463" s="162">
        <f>IF($R463&lt;&gt;"",( VLOOKUP($R463,g!$A$2:'g'!$E$989,3,FALSE))," ")</f>
        <v>8</v>
      </c>
      <c r="U463" s="168" t="str">
        <f>IF($R463&lt;&gt;"",( VLOOKUP($R463,g!$A$2:'g'!$E$989,4,FALSE))," ")</f>
        <v>SB</v>
      </c>
      <c r="V463" s="162" t="str">
        <f>IF($R463&lt;&gt;"",( VLOOKUP($R463,g!$A$2:'g'!$E$989,5,FALSE))," ")</f>
        <v>SULLIVAN BUS</v>
      </c>
      <c r="W463" s="10">
        <f t="shared" si="56"/>
        <v>0</v>
      </c>
      <c r="X463" s="10">
        <f t="shared" si="57"/>
        <v>0</v>
      </c>
      <c r="Y463" s="10">
        <f t="shared" si="58"/>
        <v>0</v>
      </c>
      <c r="Z463" s="167" t="str">
        <f t="shared" si="59"/>
        <v>SB AE26</v>
      </c>
      <c r="AA463" s="167">
        <f>VLOOKUP(A463,'r'!$A$4:'r'!$S$5080,18,FALSE)</f>
        <v>0</v>
      </c>
    </row>
    <row r="464" spans="1:27" x14ac:dyDescent="0.2">
      <c r="A464" s="169" t="s">
        <v>650</v>
      </c>
      <c r="B464" s="169" t="s">
        <v>520</v>
      </c>
      <c r="C464" s="169" t="s">
        <v>13</v>
      </c>
      <c r="D464" s="179" t="s">
        <v>635</v>
      </c>
      <c r="E464" s="176">
        <v>1</v>
      </c>
      <c r="F464" s="161">
        <v>1</v>
      </c>
      <c r="G464" s="162">
        <f t="shared" si="54"/>
        <v>0</v>
      </c>
      <c r="H464" s="162">
        <f>SUMIF('r'!$A$4:'r'!$A$529,$A464,'r'!$C$4:'r'!$C$529)</f>
        <v>4</v>
      </c>
      <c r="I464" s="162">
        <f>SUMIF('r'!$A$4:'r'!$A$529,A464,'r'!$D$4:'r'!$D$529)</f>
        <v>4</v>
      </c>
      <c r="J464" s="162">
        <f t="shared" si="55"/>
        <v>0</v>
      </c>
      <c r="L464" s="166">
        <f>IF(E464&lt;2,(VLOOKUP(A464,'r'!$A$4:'r'!$B$5080,2,FALSE)),"")</f>
        <v>0</v>
      </c>
      <c r="M464" s="167" t="str">
        <f>VLOOKUP(A464,'r'!$A$4:'r'!$G$5080,7,FALSE)</f>
        <v>turnpike lane</v>
      </c>
      <c r="N464" s="162">
        <f ca="1">SUMIF(w!$V$3:$V$113,$M464,w!W$3:W$113)</f>
        <v>4</v>
      </c>
      <c r="O464" s="162">
        <f ca="1">SUMIF(w!$V$3:$V$113,$M464,w!X$3:X$113)</f>
        <v>4</v>
      </c>
      <c r="P464" s="162">
        <f ca="1">SUMIF(w!$V$3:$V$113,$M464,w!Y$3:Y$113)</f>
        <v>0</v>
      </c>
      <c r="Q464" s="162">
        <f>SUMIF(w!$V$3:$V$113,$M464,w!Z$3:Z$113)</f>
        <v>4</v>
      </c>
      <c r="R464" s="177" t="str">
        <f>IF(E464=1,VLOOKUP(A464,rg!$A$4:'rg'!$E$960,2,FALSE),"")</f>
        <v>SM</v>
      </c>
      <c r="S464" s="162" t="str">
        <f>IF($R464&lt;&gt;"",( VLOOKUP($R464,g!$A$2:'g'!$E$989,2,FALSE))," ")</f>
        <v>South Mimms</v>
      </c>
      <c r="T464" s="162">
        <f>IF($R464&lt;&gt;"",( VLOOKUP($R464,g!$A$2:'g'!$E$989,3,FALSE))," ")</f>
        <v>8</v>
      </c>
      <c r="U464" s="168" t="str">
        <f>IF($R464&lt;&gt;"",( VLOOKUP($R464,g!$A$2:'g'!$E$989,4,FALSE))," ")</f>
        <v>SB</v>
      </c>
      <c r="V464" s="162" t="str">
        <f>IF($R464&lt;&gt;"",( VLOOKUP($R464,g!$A$2:'g'!$E$989,5,FALSE))," ")</f>
        <v>SULLIVAN BUS</v>
      </c>
      <c r="W464" s="10">
        <f t="shared" si="56"/>
        <v>0</v>
      </c>
      <c r="X464" s="10">
        <f t="shared" si="57"/>
        <v>0</v>
      </c>
      <c r="Y464" s="10">
        <f t="shared" si="58"/>
        <v>0</v>
      </c>
      <c r="Z464" s="167" t="str">
        <f t="shared" si="59"/>
        <v>SB E73</v>
      </c>
      <c r="AA464" s="167">
        <f>VLOOKUP(A464,'r'!$A$4:'r'!$S$5080,18,FALSE)</f>
        <v>0</v>
      </c>
    </row>
    <row r="465" spans="1:27" x14ac:dyDescent="0.2">
      <c r="A465" s="169" t="s">
        <v>650</v>
      </c>
      <c r="B465" s="169" t="s">
        <v>520</v>
      </c>
      <c r="C465" s="169" t="s">
        <v>13</v>
      </c>
      <c r="D465" s="179">
        <v>77</v>
      </c>
      <c r="E465" s="176">
        <v>1</v>
      </c>
      <c r="F465" s="161">
        <v>1</v>
      </c>
      <c r="G465" s="162">
        <f t="shared" si="54"/>
        <v>0</v>
      </c>
      <c r="H465" s="162">
        <f>SUMIF('r'!$A$4:'r'!$A$529,$A465,'r'!$C$4:'r'!$C$529)</f>
        <v>4</v>
      </c>
      <c r="I465" s="162">
        <f>SUMIF('r'!$A$4:'r'!$A$529,A465,'r'!$D$4:'r'!$D$529)</f>
        <v>4</v>
      </c>
      <c r="J465" s="162">
        <f t="shared" si="55"/>
        <v>0</v>
      </c>
      <c r="L465" s="166">
        <f>IF(E465&lt;2,(VLOOKUP(A465,'r'!$A$4:'r'!$B$5080,2,FALSE)),"")</f>
        <v>0</v>
      </c>
      <c r="M465" s="167" t="str">
        <f>VLOOKUP(A465,'r'!$A$4:'r'!$G$5080,7,FALSE)</f>
        <v>turnpike lane</v>
      </c>
      <c r="N465" s="162">
        <f ca="1">SUMIF(w!$V$3:$V$113,$M465,w!W$3:W$113)</f>
        <v>4</v>
      </c>
      <c r="O465" s="162">
        <f ca="1">SUMIF(w!$V$3:$V$113,$M465,w!X$3:X$113)</f>
        <v>4</v>
      </c>
      <c r="P465" s="162">
        <f ca="1">SUMIF(w!$V$3:$V$113,$M465,w!Y$3:Y$113)</f>
        <v>0</v>
      </c>
      <c r="Q465" s="162">
        <f>SUMIF(w!$V$3:$V$113,$M465,w!Z$3:Z$113)</f>
        <v>4</v>
      </c>
      <c r="R465" s="177" t="str">
        <f>IF(E465=1,VLOOKUP(A465,rg!$A$4:'rg'!$E$960,2,FALSE),"")</f>
        <v>SM</v>
      </c>
      <c r="S465" s="162" t="str">
        <f>IF($R465&lt;&gt;"",( VLOOKUP($R465,g!$A$2:'g'!$E$989,2,FALSE))," ")</f>
        <v>South Mimms</v>
      </c>
      <c r="T465" s="162">
        <f>IF($R465&lt;&gt;"",( VLOOKUP($R465,g!$A$2:'g'!$E$989,3,FALSE))," ")</f>
        <v>8</v>
      </c>
      <c r="U465" s="168" t="str">
        <f>IF($R465&lt;&gt;"",( VLOOKUP($R465,g!$A$2:'g'!$E$989,4,FALSE))," ")</f>
        <v>SB</v>
      </c>
      <c r="V465" s="162" t="str">
        <f>IF($R465&lt;&gt;"",( VLOOKUP($R465,g!$A$2:'g'!$E$989,5,FALSE))," ")</f>
        <v>SULLIVAN BUS</v>
      </c>
      <c r="W465" s="10">
        <f t="shared" si="56"/>
        <v>0</v>
      </c>
      <c r="X465" s="10">
        <f t="shared" si="57"/>
        <v>0</v>
      </c>
      <c r="Y465" s="10">
        <f t="shared" si="58"/>
        <v>0</v>
      </c>
      <c r="Z465" s="167" t="str">
        <f t="shared" si="59"/>
        <v>SB E77</v>
      </c>
      <c r="AA465" s="167">
        <f>VLOOKUP(A465,'r'!$A$4:'r'!$S$5080,18,FALSE)</f>
        <v>0</v>
      </c>
    </row>
    <row r="466" spans="1:27" x14ac:dyDescent="0.2">
      <c r="A466" s="169" t="s">
        <v>650</v>
      </c>
      <c r="B466" s="169" t="s">
        <v>520</v>
      </c>
      <c r="C466" s="169" t="s">
        <v>13</v>
      </c>
      <c r="D466" s="179">
        <v>78</v>
      </c>
      <c r="E466" s="176">
        <v>1</v>
      </c>
      <c r="F466" s="161">
        <v>1</v>
      </c>
      <c r="G466" s="162">
        <f t="shared" si="54"/>
        <v>0</v>
      </c>
      <c r="H466" s="162">
        <f>SUMIF('r'!$A$4:'r'!$A$529,$A466,'r'!$C$4:'r'!$C$529)</f>
        <v>4</v>
      </c>
      <c r="I466" s="162">
        <f>SUMIF('r'!$A$4:'r'!$A$529,A466,'r'!$D$4:'r'!$D$529)</f>
        <v>4</v>
      </c>
      <c r="J466" s="162">
        <f t="shared" si="55"/>
        <v>0</v>
      </c>
      <c r="L466" s="166">
        <f>IF(E466&lt;2,(VLOOKUP(A466,'r'!$A$4:'r'!$B$5080,2,FALSE)),"")</f>
        <v>0</v>
      </c>
      <c r="M466" s="167" t="str">
        <f>VLOOKUP(A466,'r'!$A$4:'r'!$G$5080,7,FALSE)</f>
        <v>turnpike lane</v>
      </c>
      <c r="N466" s="162">
        <f ca="1">SUMIF(w!$V$3:$V$113,$M466,w!W$3:W$113)</f>
        <v>4</v>
      </c>
      <c r="O466" s="162">
        <f ca="1">SUMIF(w!$V$3:$V$113,$M466,w!X$3:X$113)</f>
        <v>4</v>
      </c>
      <c r="P466" s="162">
        <f ca="1">SUMIF(w!$V$3:$V$113,$M466,w!Y$3:Y$113)</f>
        <v>0</v>
      </c>
      <c r="Q466" s="162">
        <f>SUMIF(w!$V$3:$V$113,$M466,w!Z$3:Z$113)</f>
        <v>4</v>
      </c>
      <c r="R466" s="177" t="str">
        <f>IF(E466=1,VLOOKUP(A466,rg!$A$4:'rg'!$E$960,2,FALSE),"")</f>
        <v>SM</v>
      </c>
      <c r="S466" s="162" t="str">
        <f>IF($R466&lt;&gt;"",( VLOOKUP($R466,g!$A$2:'g'!$E$989,2,FALSE))," ")</f>
        <v>South Mimms</v>
      </c>
      <c r="T466" s="162">
        <f>IF($R466&lt;&gt;"",( VLOOKUP($R466,g!$A$2:'g'!$E$989,3,FALSE))," ")</f>
        <v>8</v>
      </c>
      <c r="U466" s="168" t="str">
        <f>IF($R466&lt;&gt;"",( VLOOKUP($R466,g!$A$2:'g'!$E$989,4,FALSE))," ")</f>
        <v>SB</v>
      </c>
      <c r="V466" s="162" t="str">
        <f>IF($R466&lt;&gt;"",( VLOOKUP($R466,g!$A$2:'g'!$E$989,5,FALSE))," ")</f>
        <v>SULLIVAN BUS</v>
      </c>
      <c r="W466" s="10">
        <f t="shared" si="56"/>
        <v>0</v>
      </c>
      <c r="X466" s="10">
        <f t="shared" si="57"/>
        <v>0</v>
      </c>
      <c r="Y466" s="10">
        <f t="shared" si="58"/>
        <v>0</v>
      </c>
      <c r="Z466" s="167" t="str">
        <f t="shared" si="59"/>
        <v>SB E78</v>
      </c>
      <c r="AA466" s="167">
        <f>VLOOKUP(A466,'r'!$A$4:'r'!$S$5080,18,FALSE)</f>
        <v>0</v>
      </c>
    </row>
    <row r="467" spans="1:27" x14ac:dyDescent="0.2">
      <c r="A467" s="169" t="s">
        <v>650</v>
      </c>
      <c r="B467" s="169" t="s">
        <v>520</v>
      </c>
      <c r="C467" s="169" t="s">
        <v>13</v>
      </c>
      <c r="D467" s="179">
        <v>80</v>
      </c>
      <c r="E467" s="176">
        <v>1</v>
      </c>
      <c r="F467" s="161">
        <v>1</v>
      </c>
      <c r="G467" s="162">
        <f t="shared" si="54"/>
        <v>0</v>
      </c>
      <c r="H467" s="162">
        <f>SUMIF('r'!$A$4:'r'!$A$529,$A467,'r'!$C$4:'r'!$C$529)</f>
        <v>4</v>
      </c>
      <c r="I467" s="162">
        <f>SUMIF('r'!$A$4:'r'!$A$529,A467,'r'!$D$4:'r'!$D$529)</f>
        <v>4</v>
      </c>
      <c r="J467" s="162">
        <f t="shared" si="55"/>
        <v>0</v>
      </c>
      <c r="L467" s="166">
        <f>IF(E467&lt;2,(VLOOKUP(A467,'r'!$A$4:'r'!$B$5080,2,FALSE)),"")</f>
        <v>0</v>
      </c>
      <c r="M467" s="167" t="str">
        <f>VLOOKUP(A467,'r'!$A$4:'r'!$G$5080,7,FALSE)</f>
        <v>turnpike lane</v>
      </c>
      <c r="N467" s="162">
        <f ca="1">SUMIF(w!$V$3:$V$113,$M467,w!W$3:W$113)</f>
        <v>4</v>
      </c>
      <c r="O467" s="162">
        <f ca="1">SUMIF(w!$V$3:$V$113,$M467,w!X$3:X$113)</f>
        <v>4</v>
      </c>
      <c r="P467" s="162">
        <f ca="1">SUMIF(w!$V$3:$V$113,$M467,w!Y$3:Y$113)</f>
        <v>0</v>
      </c>
      <c r="Q467" s="162">
        <f>SUMIF(w!$V$3:$V$113,$M467,w!Z$3:Z$113)</f>
        <v>4</v>
      </c>
      <c r="R467" s="177" t="str">
        <f>IF(E467=1,VLOOKUP(A467,rg!$A$4:'rg'!$E$960,2,FALSE),"")</f>
        <v>SM</v>
      </c>
      <c r="S467" s="162" t="str">
        <f>IF($R467&lt;&gt;"",( VLOOKUP($R467,g!$A$2:'g'!$E$989,2,FALSE))," ")</f>
        <v>South Mimms</v>
      </c>
      <c r="T467" s="162">
        <f>IF($R467&lt;&gt;"",( VLOOKUP($R467,g!$A$2:'g'!$E$989,3,FALSE))," ")</f>
        <v>8</v>
      </c>
      <c r="U467" s="168" t="str">
        <f>IF($R467&lt;&gt;"",( VLOOKUP($R467,g!$A$2:'g'!$E$989,4,FALSE))," ")</f>
        <v>SB</v>
      </c>
      <c r="V467" s="162" t="str">
        <f>IF($R467&lt;&gt;"",( VLOOKUP($R467,g!$A$2:'g'!$E$989,5,FALSE))," ")</f>
        <v>SULLIVAN BUS</v>
      </c>
      <c r="W467" s="10">
        <f t="shared" si="56"/>
        <v>0</v>
      </c>
      <c r="X467" s="10">
        <f t="shared" si="57"/>
        <v>0</v>
      </c>
      <c r="Y467" s="10">
        <f t="shared" si="58"/>
        <v>0</v>
      </c>
      <c r="Z467" s="167" t="str">
        <f t="shared" si="59"/>
        <v>SB E80</v>
      </c>
      <c r="AA467" s="167">
        <f>VLOOKUP(A467,'r'!$A$4:'r'!$S$5080,18,FALSE)</f>
        <v>0</v>
      </c>
    </row>
    <row r="468" spans="1:27" x14ac:dyDescent="0.2">
      <c r="A468" s="169" t="s">
        <v>649</v>
      </c>
      <c r="B468" s="169" t="s">
        <v>520</v>
      </c>
      <c r="D468" s="179" t="s">
        <v>158</v>
      </c>
      <c r="E468" s="176"/>
      <c r="F468" s="161">
        <v>8</v>
      </c>
      <c r="G468" s="162">
        <f t="shared" si="54"/>
        <v>0</v>
      </c>
      <c r="H468" s="162">
        <f>SUMIF('r'!$A$4:'r'!$A$529,$A468,'r'!$C$4:'r'!$C$529)</f>
        <v>0</v>
      </c>
      <c r="I468" s="162">
        <f>SUMIF('r'!$A$4:'r'!$A$529,A468,'r'!$D$4:'r'!$D$529)</f>
        <v>8</v>
      </c>
      <c r="J468" s="162">
        <f t="shared" si="55"/>
        <v>8</v>
      </c>
      <c r="K468" s="165" t="s">
        <v>743</v>
      </c>
      <c r="L468" s="166">
        <f>IF(E468&lt;2,(VLOOKUP(A468,'r'!$A$4:'r'!$B$5080,2,FALSE)),"")</f>
        <v>43134</v>
      </c>
      <c r="M468" s="167" t="str">
        <f>VLOOKUP(A468,'r'!$A$4:'r'!$G$5080,7,FALSE)</f>
        <v>next year</v>
      </c>
      <c r="N468" s="162">
        <f ca="1">SUMIF(w!$V$3:$V$113,$M468,w!W$3:W$113)</f>
        <v>0</v>
      </c>
      <c r="O468" s="162">
        <f ca="1">SUMIF(w!$V$3:$V$113,$M468,w!X$3:X$113)</f>
        <v>506</v>
      </c>
      <c r="P468" s="162">
        <f ca="1">SUMIF(w!$V$3:$V$113,$M468,w!Y$3:Y$113)</f>
        <v>506</v>
      </c>
      <c r="Q468" s="162">
        <f>SUMIF(w!$V$3:$V$113,$M468,w!Z$3:Z$113)</f>
        <v>0</v>
      </c>
      <c r="R468" s="177" t="str">
        <f>IF(E468=1,VLOOKUP(A468,rg!$A$4:'rg'!$E$960,2,FALSE),"")</f>
        <v/>
      </c>
      <c r="S468" s="162" t="str">
        <f>IF($R468&lt;&gt;"",( VLOOKUP($R468,g!$A$2:'g'!$E$989,2,FALSE))," ")</f>
        <v xml:space="preserve"> </v>
      </c>
      <c r="T468" s="162" t="str">
        <f>IF($R468&lt;&gt;"",( VLOOKUP($R468,g!$A$2:'g'!$E$989,3,FALSE))," ")</f>
        <v xml:space="preserve"> </v>
      </c>
      <c r="U468" s="168" t="str">
        <f>IF($R468&lt;&gt;"",( VLOOKUP($R468,g!$A$2:'g'!$E$989,4,FALSE))," ")</f>
        <v xml:space="preserve"> </v>
      </c>
      <c r="V468" s="162" t="str">
        <f>IF($R468&lt;&gt;"",( VLOOKUP($R468,g!$A$2:'g'!$E$989,5,FALSE))," ")</f>
        <v xml:space="preserve"> </v>
      </c>
      <c r="W468" s="10">
        <f t="shared" si="56"/>
        <v>0</v>
      </c>
      <c r="X468" s="10">
        <f t="shared" si="57"/>
        <v>0</v>
      </c>
      <c r="Y468" s="10">
        <f t="shared" si="58"/>
        <v>0</v>
      </c>
      <c r="Z468" s="167" t="str">
        <f t="shared" si="59"/>
        <v>SB SD</v>
      </c>
      <c r="AA468" s="167">
        <f>VLOOKUP(A468,'r'!$A$4:'r'!$S$5080,18,FALSE)</f>
        <v>0</v>
      </c>
    </row>
    <row r="469" spans="1:27" x14ac:dyDescent="0.2">
      <c r="A469" s="169" t="s">
        <v>746</v>
      </c>
      <c r="B469" s="169" t="s">
        <v>45</v>
      </c>
      <c r="D469" s="179">
        <v>12426</v>
      </c>
      <c r="E469" s="176">
        <v>1</v>
      </c>
      <c r="F469" s="161">
        <v>1</v>
      </c>
      <c r="G469" s="162">
        <f t="shared" si="54"/>
        <v>0</v>
      </c>
      <c r="H469" s="162">
        <f>SUMIF('r'!$A$4:'r'!$A$529,$A469,'r'!$C$4:'r'!$C$529)</f>
        <v>7</v>
      </c>
      <c r="I469" s="162">
        <f>SUMIF('r'!$A$4:'r'!$A$529,A469,'r'!$D$4:'r'!$D$529)</f>
        <v>7</v>
      </c>
      <c r="J469" s="162">
        <f t="shared" si="55"/>
        <v>0</v>
      </c>
      <c r="L469" s="166">
        <f>IF(E469&lt;2,(VLOOKUP(A469,'r'!$A$4:'r'!$B$5080,2,FALSE)),"")</f>
        <v>0</v>
      </c>
      <c r="M469" s="167" t="str">
        <f>VLOOKUP(A469,'r'!$A$4:'r'!$G$5080,7,FALSE)</f>
        <v>dalston</v>
      </c>
      <c r="N469" s="162">
        <f ca="1">SUMIF(w!$V$3:$V$113,$M469,w!W$3:W$113)</f>
        <v>14</v>
      </c>
      <c r="O469" s="162">
        <f ca="1">SUMIF(w!$V$3:$V$113,$M469,w!X$3:X$113)</f>
        <v>31</v>
      </c>
      <c r="P469" s="162">
        <f ca="1">SUMIF(w!$V$3:$V$113,$M469,w!Y$3:Y$113)</f>
        <v>17</v>
      </c>
      <c r="Q469" s="162">
        <f>SUMIF(w!$V$3:$V$113,$M469,w!Z$3:Z$113)</f>
        <v>7</v>
      </c>
      <c r="R469" s="177" t="str">
        <f>IF(E469=1,VLOOKUP(A469,rg!$A$4:'rg'!$E$960,2,FALSE),"")</f>
        <v>T</v>
      </c>
      <c r="S469" s="162" t="str">
        <f>IF($R469&lt;&gt;"",( VLOOKUP($R469,g!$A$2:'g'!$E$989,2,FALSE))," ")</f>
        <v>Leyton</v>
      </c>
      <c r="T469" s="162">
        <f>IF($R469&lt;&gt;"",( VLOOKUP($R469,g!$A$2:'g'!$E$989,3,FALSE))," ")</f>
        <v>7</v>
      </c>
      <c r="U469" s="168" t="str">
        <f>IF($R469&lt;&gt;"",( VLOOKUP($R469,g!$A$2:'g'!$E$989,4,FALSE))," ")</f>
        <v>SLN</v>
      </c>
      <c r="V469" s="162" t="str">
        <f>IF($R469&lt;&gt;"",( VLOOKUP($R469,g!$A$2:'g'!$E$989,5,FALSE))," ")</f>
        <v>STAGECOACH</v>
      </c>
      <c r="W469" s="10">
        <f t="shared" si="56"/>
        <v>0</v>
      </c>
      <c r="X469" s="10">
        <f t="shared" si="57"/>
        <v>0</v>
      </c>
      <c r="Y469" s="10">
        <f t="shared" si="58"/>
        <v>0</v>
      </c>
      <c r="Z469" s="167" t="str">
        <f t="shared" si="59"/>
        <v>SLN 12426</v>
      </c>
      <c r="AA469" s="167">
        <f>VLOOKUP(A469,'r'!$A$4:'r'!$S$5080,18,FALSE)</f>
        <v>0</v>
      </c>
    </row>
    <row r="470" spans="1:27" x14ac:dyDescent="0.2">
      <c r="A470" s="169" t="s">
        <v>746</v>
      </c>
      <c r="B470" s="169" t="s">
        <v>45</v>
      </c>
      <c r="D470" s="179">
        <v>12427</v>
      </c>
      <c r="E470" s="176">
        <v>1</v>
      </c>
      <c r="F470" s="161">
        <v>1</v>
      </c>
      <c r="G470" s="162">
        <f t="shared" si="54"/>
        <v>0</v>
      </c>
      <c r="H470" s="162">
        <f>SUMIF('r'!$A$4:'r'!$A$529,$A470,'r'!$C$4:'r'!$C$529)</f>
        <v>7</v>
      </c>
      <c r="I470" s="162">
        <f>SUMIF('r'!$A$4:'r'!$A$529,A470,'r'!$D$4:'r'!$D$529)</f>
        <v>7</v>
      </c>
      <c r="J470" s="162">
        <f t="shared" si="55"/>
        <v>0</v>
      </c>
      <c r="L470" s="166">
        <f>IF(E470&lt;2,(VLOOKUP(A470,'r'!$A$4:'r'!$B$5080,2,FALSE)),"")</f>
        <v>0</v>
      </c>
      <c r="M470" s="167" t="str">
        <f>VLOOKUP(A470,'r'!$A$4:'r'!$G$5080,7,FALSE)</f>
        <v>dalston</v>
      </c>
      <c r="N470" s="162">
        <f ca="1">SUMIF(w!$V$3:$V$113,$M470,w!W$3:W$113)</f>
        <v>14</v>
      </c>
      <c r="O470" s="162">
        <f ca="1">SUMIF(w!$V$3:$V$113,$M470,w!X$3:X$113)</f>
        <v>31</v>
      </c>
      <c r="P470" s="162">
        <f ca="1">SUMIF(w!$V$3:$V$113,$M470,w!Y$3:Y$113)</f>
        <v>17</v>
      </c>
      <c r="Q470" s="162">
        <f>SUMIF(w!$V$3:$V$113,$M470,w!Z$3:Z$113)</f>
        <v>7</v>
      </c>
      <c r="R470" s="177" t="str">
        <f>IF(E470=1,VLOOKUP(A470,rg!$A$4:'rg'!$E$960,2,FALSE),"")</f>
        <v>T</v>
      </c>
      <c r="S470" s="162" t="str">
        <f>IF($R470&lt;&gt;"",( VLOOKUP($R470,g!$A$2:'g'!$E$989,2,FALSE))," ")</f>
        <v>Leyton</v>
      </c>
      <c r="T470" s="162">
        <f>IF($R470&lt;&gt;"",( VLOOKUP($R470,g!$A$2:'g'!$E$989,3,FALSE))," ")</f>
        <v>7</v>
      </c>
      <c r="U470" s="168" t="str">
        <f>IF($R470&lt;&gt;"",( VLOOKUP($R470,g!$A$2:'g'!$E$989,4,FALSE))," ")</f>
        <v>SLN</v>
      </c>
      <c r="V470" s="162" t="str">
        <f>IF($R470&lt;&gt;"",( VLOOKUP($R470,g!$A$2:'g'!$E$989,5,FALSE))," ")</f>
        <v>STAGECOACH</v>
      </c>
      <c r="W470" s="10">
        <f t="shared" si="56"/>
        <v>0</v>
      </c>
      <c r="X470" s="10">
        <f t="shared" si="57"/>
        <v>0</v>
      </c>
      <c r="Y470" s="10">
        <f t="shared" si="58"/>
        <v>0</v>
      </c>
      <c r="Z470" s="167" t="str">
        <f t="shared" si="59"/>
        <v>SLN 12427</v>
      </c>
      <c r="AA470" s="167">
        <f>VLOOKUP(A470,'r'!$A$4:'r'!$S$5080,18,FALSE)</f>
        <v>0</v>
      </c>
    </row>
    <row r="471" spans="1:27" x14ac:dyDescent="0.2">
      <c r="A471" s="169" t="s">
        <v>746</v>
      </c>
      <c r="B471" s="169" t="s">
        <v>45</v>
      </c>
      <c r="D471" s="179">
        <v>12428</v>
      </c>
      <c r="E471" s="176">
        <v>1</v>
      </c>
      <c r="F471" s="161">
        <v>1</v>
      </c>
      <c r="G471" s="162">
        <f t="shared" si="54"/>
        <v>0</v>
      </c>
      <c r="H471" s="162">
        <f>SUMIF('r'!$A$4:'r'!$A$529,$A471,'r'!$C$4:'r'!$C$529)</f>
        <v>7</v>
      </c>
      <c r="I471" s="162">
        <f>SUMIF('r'!$A$4:'r'!$A$529,A471,'r'!$D$4:'r'!$D$529)</f>
        <v>7</v>
      </c>
      <c r="J471" s="162">
        <f t="shared" si="55"/>
        <v>0</v>
      </c>
      <c r="L471" s="166">
        <f>IF(E471&lt;2,(VLOOKUP(A471,'r'!$A$4:'r'!$B$5080,2,FALSE)),"")</f>
        <v>0</v>
      </c>
      <c r="M471" s="167" t="str">
        <f>VLOOKUP(A471,'r'!$A$4:'r'!$G$5080,7,FALSE)</f>
        <v>dalston</v>
      </c>
      <c r="N471" s="162">
        <f ca="1">SUMIF(w!$V$3:$V$113,$M471,w!W$3:W$113)</f>
        <v>14</v>
      </c>
      <c r="O471" s="162">
        <f ca="1">SUMIF(w!$V$3:$V$113,$M471,w!X$3:X$113)</f>
        <v>31</v>
      </c>
      <c r="P471" s="162">
        <f ca="1">SUMIF(w!$V$3:$V$113,$M471,w!Y$3:Y$113)</f>
        <v>17</v>
      </c>
      <c r="Q471" s="162">
        <f>SUMIF(w!$V$3:$V$113,$M471,w!Z$3:Z$113)</f>
        <v>7</v>
      </c>
      <c r="R471" s="177" t="str">
        <f>IF(E471=1,VLOOKUP(A471,rg!$A$4:'rg'!$E$960,2,FALSE),"")</f>
        <v>T</v>
      </c>
      <c r="S471" s="162" t="str">
        <f>IF($R471&lt;&gt;"",( VLOOKUP($R471,g!$A$2:'g'!$E$989,2,FALSE))," ")</f>
        <v>Leyton</v>
      </c>
      <c r="T471" s="162">
        <f>IF($R471&lt;&gt;"",( VLOOKUP($R471,g!$A$2:'g'!$E$989,3,FALSE))," ")</f>
        <v>7</v>
      </c>
      <c r="U471" s="168" t="str">
        <f>IF($R471&lt;&gt;"",( VLOOKUP($R471,g!$A$2:'g'!$E$989,4,FALSE))," ")</f>
        <v>SLN</v>
      </c>
      <c r="V471" s="162" t="str">
        <f>IF($R471&lt;&gt;"",( VLOOKUP($R471,g!$A$2:'g'!$E$989,5,FALSE))," ")</f>
        <v>STAGECOACH</v>
      </c>
      <c r="W471" s="10">
        <f t="shared" si="56"/>
        <v>0</v>
      </c>
      <c r="X471" s="10">
        <f t="shared" si="57"/>
        <v>0</v>
      </c>
      <c r="Y471" s="10">
        <f t="shared" si="58"/>
        <v>0</v>
      </c>
      <c r="Z471" s="167" t="str">
        <f t="shared" si="59"/>
        <v>SLN 12428</v>
      </c>
      <c r="AA471" s="167">
        <f>VLOOKUP(A471,'r'!$A$4:'r'!$S$5080,18,FALSE)</f>
        <v>0</v>
      </c>
    </row>
    <row r="472" spans="1:27" x14ac:dyDescent="0.2">
      <c r="A472" s="169" t="s">
        <v>746</v>
      </c>
      <c r="B472" s="169" t="s">
        <v>45</v>
      </c>
      <c r="D472" s="179">
        <v>12429</v>
      </c>
      <c r="E472" s="176">
        <v>1</v>
      </c>
      <c r="F472" s="161">
        <v>1</v>
      </c>
      <c r="G472" s="162">
        <f t="shared" si="54"/>
        <v>0</v>
      </c>
      <c r="H472" s="162">
        <f>SUMIF('r'!$A$4:'r'!$A$529,$A472,'r'!$C$4:'r'!$C$529)</f>
        <v>7</v>
      </c>
      <c r="I472" s="162">
        <f>SUMIF('r'!$A$4:'r'!$A$529,A472,'r'!$D$4:'r'!$D$529)</f>
        <v>7</v>
      </c>
      <c r="J472" s="162">
        <f t="shared" si="55"/>
        <v>0</v>
      </c>
      <c r="L472" s="166">
        <f>IF(E472&lt;2,(VLOOKUP(A472,'r'!$A$4:'r'!$B$5080,2,FALSE)),"")</f>
        <v>0</v>
      </c>
      <c r="M472" s="167" t="str">
        <f>VLOOKUP(A472,'r'!$A$4:'r'!$G$5080,7,FALSE)</f>
        <v>dalston</v>
      </c>
      <c r="N472" s="162">
        <f ca="1">SUMIF(w!$V$3:$V$113,$M472,w!W$3:W$113)</f>
        <v>14</v>
      </c>
      <c r="O472" s="162">
        <f ca="1">SUMIF(w!$V$3:$V$113,$M472,w!X$3:X$113)</f>
        <v>31</v>
      </c>
      <c r="P472" s="162">
        <f ca="1">SUMIF(w!$V$3:$V$113,$M472,w!Y$3:Y$113)</f>
        <v>17</v>
      </c>
      <c r="Q472" s="162">
        <f>SUMIF(w!$V$3:$V$113,$M472,w!Z$3:Z$113)</f>
        <v>7</v>
      </c>
      <c r="R472" s="177" t="str">
        <f>IF(E472=1,VLOOKUP(A472,rg!$A$4:'rg'!$E$960,2,FALSE),"")</f>
        <v>T</v>
      </c>
      <c r="S472" s="162" t="str">
        <f>IF($R472&lt;&gt;"",( VLOOKUP($R472,g!$A$2:'g'!$E$989,2,FALSE))," ")</f>
        <v>Leyton</v>
      </c>
      <c r="T472" s="162">
        <f>IF($R472&lt;&gt;"",( VLOOKUP($R472,g!$A$2:'g'!$E$989,3,FALSE))," ")</f>
        <v>7</v>
      </c>
      <c r="U472" s="168" t="str">
        <f>IF($R472&lt;&gt;"",( VLOOKUP($R472,g!$A$2:'g'!$E$989,4,FALSE))," ")</f>
        <v>SLN</v>
      </c>
      <c r="V472" s="162" t="str">
        <f>IF($R472&lt;&gt;"",( VLOOKUP($R472,g!$A$2:'g'!$E$989,5,FALSE))," ")</f>
        <v>STAGECOACH</v>
      </c>
      <c r="W472" s="10">
        <f t="shared" si="56"/>
        <v>0</v>
      </c>
      <c r="X472" s="10">
        <f t="shared" si="57"/>
        <v>0</v>
      </c>
      <c r="Y472" s="10">
        <f t="shared" si="58"/>
        <v>0</v>
      </c>
      <c r="Z472" s="167" t="str">
        <f t="shared" si="59"/>
        <v>SLN 12429</v>
      </c>
      <c r="AA472" s="167">
        <f>VLOOKUP(A472,'r'!$A$4:'r'!$S$5080,18,FALSE)</f>
        <v>0</v>
      </c>
    </row>
    <row r="473" spans="1:27" x14ac:dyDescent="0.2">
      <c r="A473" s="169" t="s">
        <v>746</v>
      </c>
      <c r="B473" s="169" t="s">
        <v>45</v>
      </c>
      <c r="D473" s="179">
        <v>12430</v>
      </c>
      <c r="E473" s="176">
        <v>1</v>
      </c>
      <c r="F473" s="161">
        <v>1</v>
      </c>
      <c r="G473" s="162">
        <f t="shared" si="54"/>
        <v>0</v>
      </c>
      <c r="H473" s="162">
        <f>SUMIF('r'!$A$4:'r'!$A$529,$A473,'r'!$C$4:'r'!$C$529)</f>
        <v>7</v>
      </c>
      <c r="I473" s="162">
        <f>SUMIF('r'!$A$4:'r'!$A$529,A473,'r'!$D$4:'r'!$D$529)</f>
        <v>7</v>
      </c>
      <c r="J473" s="162">
        <f t="shared" si="55"/>
        <v>0</v>
      </c>
      <c r="L473" s="166">
        <f>IF(E473&lt;2,(VLOOKUP(A473,'r'!$A$4:'r'!$B$5080,2,FALSE)),"")</f>
        <v>0</v>
      </c>
      <c r="M473" s="167" t="str">
        <f>VLOOKUP(A473,'r'!$A$4:'r'!$G$5080,7,FALSE)</f>
        <v>dalston</v>
      </c>
      <c r="N473" s="162">
        <f ca="1">SUMIF(w!$V$3:$V$113,$M473,w!W$3:W$113)</f>
        <v>14</v>
      </c>
      <c r="O473" s="162">
        <f ca="1">SUMIF(w!$V$3:$V$113,$M473,w!X$3:X$113)</f>
        <v>31</v>
      </c>
      <c r="P473" s="162">
        <f ca="1">SUMIF(w!$V$3:$V$113,$M473,w!Y$3:Y$113)</f>
        <v>17</v>
      </c>
      <c r="Q473" s="162">
        <f>SUMIF(w!$V$3:$V$113,$M473,w!Z$3:Z$113)</f>
        <v>7</v>
      </c>
      <c r="R473" s="177" t="str">
        <f>IF(E473=1,VLOOKUP(A473,rg!$A$4:'rg'!$E$960,2,FALSE),"")</f>
        <v>T</v>
      </c>
      <c r="S473" s="162" t="str">
        <f>IF($R473&lt;&gt;"",( VLOOKUP($R473,g!$A$2:'g'!$E$989,2,FALSE))," ")</f>
        <v>Leyton</v>
      </c>
      <c r="T473" s="162">
        <f>IF($R473&lt;&gt;"",( VLOOKUP($R473,g!$A$2:'g'!$E$989,3,FALSE))," ")</f>
        <v>7</v>
      </c>
      <c r="U473" s="168" t="str">
        <f>IF($R473&lt;&gt;"",( VLOOKUP($R473,g!$A$2:'g'!$E$989,4,FALSE))," ")</f>
        <v>SLN</v>
      </c>
      <c r="V473" s="162" t="str">
        <f>IF($R473&lt;&gt;"",( VLOOKUP($R473,g!$A$2:'g'!$E$989,5,FALSE))," ")</f>
        <v>STAGECOACH</v>
      </c>
      <c r="W473" s="10">
        <f t="shared" si="56"/>
        <v>0</v>
      </c>
      <c r="X473" s="10">
        <f t="shared" si="57"/>
        <v>0</v>
      </c>
      <c r="Y473" s="10">
        <f t="shared" si="58"/>
        <v>0</v>
      </c>
      <c r="Z473" s="167" t="str">
        <f t="shared" si="59"/>
        <v>SLN 12430</v>
      </c>
      <c r="AA473" s="167">
        <f>VLOOKUP(A473,'r'!$A$4:'r'!$S$5080,18,FALSE)</f>
        <v>0</v>
      </c>
    </row>
    <row r="474" spans="1:27" x14ac:dyDescent="0.2">
      <c r="A474" s="169" t="s">
        <v>746</v>
      </c>
      <c r="B474" s="169" t="s">
        <v>45</v>
      </c>
      <c r="D474" s="179">
        <v>12431</v>
      </c>
      <c r="E474" s="176">
        <v>1</v>
      </c>
      <c r="F474" s="161">
        <v>1</v>
      </c>
      <c r="G474" s="162">
        <f t="shared" si="54"/>
        <v>0</v>
      </c>
      <c r="H474" s="162">
        <f>SUMIF('r'!$A$4:'r'!$A$529,$A474,'r'!$C$4:'r'!$C$529)</f>
        <v>7</v>
      </c>
      <c r="I474" s="162">
        <f>SUMIF('r'!$A$4:'r'!$A$529,A474,'r'!$D$4:'r'!$D$529)</f>
        <v>7</v>
      </c>
      <c r="J474" s="162">
        <f t="shared" si="55"/>
        <v>0</v>
      </c>
      <c r="L474" s="166">
        <f>IF(E474&lt;2,(VLOOKUP(A474,'r'!$A$4:'r'!$B$5080,2,FALSE)),"")</f>
        <v>0</v>
      </c>
      <c r="M474" s="167" t="str">
        <f>VLOOKUP(A474,'r'!$A$4:'r'!$G$5080,7,FALSE)</f>
        <v>dalston</v>
      </c>
      <c r="N474" s="162">
        <f ca="1">SUMIF(w!$V$3:$V$113,$M474,w!W$3:W$113)</f>
        <v>14</v>
      </c>
      <c r="O474" s="162">
        <f ca="1">SUMIF(w!$V$3:$V$113,$M474,w!X$3:X$113)</f>
        <v>31</v>
      </c>
      <c r="P474" s="162">
        <f ca="1">SUMIF(w!$V$3:$V$113,$M474,w!Y$3:Y$113)</f>
        <v>17</v>
      </c>
      <c r="Q474" s="162">
        <f>SUMIF(w!$V$3:$V$113,$M474,w!Z$3:Z$113)</f>
        <v>7</v>
      </c>
      <c r="R474" s="177" t="str">
        <f>IF(E474=1,VLOOKUP(A474,rg!$A$4:'rg'!$E$960,2,FALSE),"")</f>
        <v>T</v>
      </c>
      <c r="S474" s="162" t="str">
        <f>IF($R474&lt;&gt;"",( VLOOKUP($R474,g!$A$2:'g'!$E$989,2,FALSE))," ")</f>
        <v>Leyton</v>
      </c>
      <c r="T474" s="162">
        <f>IF($R474&lt;&gt;"",( VLOOKUP($R474,g!$A$2:'g'!$E$989,3,FALSE))," ")</f>
        <v>7</v>
      </c>
      <c r="U474" s="168" t="str">
        <f>IF($R474&lt;&gt;"",( VLOOKUP($R474,g!$A$2:'g'!$E$989,4,FALSE))," ")</f>
        <v>SLN</v>
      </c>
      <c r="V474" s="162" t="str">
        <f>IF($R474&lt;&gt;"",( VLOOKUP($R474,g!$A$2:'g'!$E$989,5,FALSE))," ")</f>
        <v>STAGECOACH</v>
      </c>
      <c r="W474" s="10">
        <f t="shared" si="56"/>
        <v>0</v>
      </c>
      <c r="X474" s="10">
        <f t="shared" si="57"/>
        <v>0</v>
      </c>
      <c r="Y474" s="10">
        <f t="shared" si="58"/>
        <v>0</v>
      </c>
      <c r="Z474" s="167" t="str">
        <f t="shared" si="59"/>
        <v>SLN 12431</v>
      </c>
      <c r="AA474" s="167">
        <f>VLOOKUP(A474,'r'!$A$4:'r'!$S$5080,18,FALSE)</f>
        <v>0</v>
      </c>
    </row>
    <row r="475" spans="1:27" x14ac:dyDescent="0.2">
      <c r="A475" s="169" t="s">
        <v>746</v>
      </c>
      <c r="B475" s="169" t="s">
        <v>45</v>
      </c>
      <c r="D475" s="179">
        <v>12432</v>
      </c>
      <c r="E475" s="176">
        <v>1</v>
      </c>
      <c r="F475" s="161">
        <v>1</v>
      </c>
      <c r="G475" s="162">
        <f t="shared" si="54"/>
        <v>0</v>
      </c>
      <c r="H475" s="162">
        <f>SUMIF('r'!$A$4:'r'!$A$529,$A475,'r'!$C$4:'r'!$C$529)</f>
        <v>7</v>
      </c>
      <c r="I475" s="162">
        <f>SUMIF('r'!$A$4:'r'!$A$529,A475,'r'!$D$4:'r'!$D$529)</f>
        <v>7</v>
      </c>
      <c r="J475" s="162">
        <f t="shared" si="55"/>
        <v>0</v>
      </c>
      <c r="L475" s="166">
        <f>IF(E475&lt;2,(VLOOKUP(A475,'r'!$A$4:'r'!$B$5080,2,FALSE)),"")</f>
        <v>0</v>
      </c>
      <c r="M475" s="167" t="str">
        <f>VLOOKUP(A475,'r'!$A$4:'r'!$G$5080,7,FALSE)</f>
        <v>dalston</v>
      </c>
      <c r="N475" s="162">
        <f ca="1">SUMIF(w!$V$3:$V$113,$M475,w!W$3:W$113)</f>
        <v>14</v>
      </c>
      <c r="O475" s="162">
        <f ca="1">SUMIF(w!$V$3:$V$113,$M475,w!X$3:X$113)</f>
        <v>31</v>
      </c>
      <c r="P475" s="162">
        <f ca="1">SUMIF(w!$V$3:$V$113,$M475,w!Y$3:Y$113)</f>
        <v>17</v>
      </c>
      <c r="Q475" s="162">
        <f>SUMIF(w!$V$3:$V$113,$M475,w!Z$3:Z$113)</f>
        <v>7</v>
      </c>
      <c r="R475" s="177" t="str">
        <f>IF(E475=1,VLOOKUP(A475,rg!$A$4:'rg'!$E$960,2,FALSE),"")</f>
        <v>T</v>
      </c>
      <c r="S475" s="162" t="str">
        <f>IF($R475&lt;&gt;"",( VLOOKUP($R475,g!$A$2:'g'!$E$989,2,FALSE))," ")</f>
        <v>Leyton</v>
      </c>
      <c r="T475" s="162">
        <f>IF($R475&lt;&gt;"",( VLOOKUP($R475,g!$A$2:'g'!$E$989,3,FALSE))," ")</f>
        <v>7</v>
      </c>
      <c r="U475" s="168" t="str">
        <f>IF($R475&lt;&gt;"",( VLOOKUP($R475,g!$A$2:'g'!$E$989,4,FALSE))," ")</f>
        <v>SLN</v>
      </c>
      <c r="V475" s="162" t="str">
        <f>IF($R475&lt;&gt;"",( VLOOKUP($R475,g!$A$2:'g'!$E$989,5,FALSE))," ")</f>
        <v>STAGECOACH</v>
      </c>
      <c r="W475" s="10">
        <f t="shared" si="56"/>
        <v>0</v>
      </c>
      <c r="X475" s="10">
        <f t="shared" si="57"/>
        <v>0</v>
      </c>
      <c r="Y475" s="10">
        <f t="shared" si="58"/>
        <v>0</v>
      </c>
      <c r="Z475" s="167" t="str">
        <f t="shared" si="59"/>
        <v>SLN 12432</v>
      </c>
      <c r="AA475" s="167">
        <f>VLOOKUP(A475,'r'!$A$4:'r'!$S$5080,18,FALSE)</f>
        <v>0</v>
      </c>
    </row>
    <row r="476" spans="1:27" x14ac:dyDescent="0.2">
      <c r="A476" s="169" t="s">
        <v>683</v>
      </c>
      <c r="B476" s="169" t="s">
        <v>45</v>
      </c>
      <c r="D476" s="179">
        <v>12433</v>
      </c>
      <c r="E476" s="176"/>
      <c r="F476" s="161">
        <v>1</v>
      </c>
      <c r="G476" s="162">
        <f t="shared" ref="G476:G539" si="60">IF(I476=0,999,0)</f>
        <v>0</v>
      </c>
      <c r="H476" s="162">
        <f>SUMIF('r'!$A$4:'r'!$A$529,$A476,'r'!$C$4:'r'!$C$529)</f>
        <v>0</v>
      </c>
      <c r="I476" s="162">
        <f>SUMIF('r'!$A$4:'r'!$A$529,A476,'r'!$D$4:'r'!$D$529)</f>
        <v>20</v>
      </c>
      <c r="J476" s="162">
        <f t="shared" ref="J476:J539" si="61">I476-H476</f>
        <v>20</v>
      </c>
      <c r="L476" s="166">
        <f>IF(E476&lt;2,(VLOOKUP(A476,'r'!$A$4:'r'!$B$5080,2,FALSE)),"")</f>
        <v>43176</v>
      </c>
      <c r="M476" s="167" t="str">
        <f>VLOOKUP(A476,'r'!$A$4:'r'!$G$5080,7,FALSE)</f>
        <v>next year</v>
      </c>
      <c r="N476" s="162">
        <f ca="1">SUMIF(w!$V$3:$V$113,$M476,w!W$3:W$113)</f>
        <v>0</v>
      </c>
      <c r="O476" s="162">
        <f ca="1">SUMIF(w!$V$3:$V$113,$M476,w!X$3:X$113)</f>
        <v>506</v>
      </c>
      <c r="P476" s="162">
        <f ca="1">SUMIF(w!$V$3:$V$113,$M476,w!Y$3:Y$113)</f>
        <v>506</v>
      </c>
      <c r="Q476" s="162">
        <f>SUMIF(w!$V$3:$V$113,$M476,w!Z$3:Z$113)</f>
        <v>0</v>
      </c>
      <c r="R476" s="177" t="str">
        <f>IF(E476=1,VLOOKUP(A476,rg!$A$4:'rg'!$E$960,2,FALSE),"")</f>
        <v/>
      </c>
      <c r="S476" s="162" t="str">
        <f>IF($R476&lt;&gt;"",( VLOOKUP($R476,g!$A$2:'g'!$E$989,2,FALSE))," ")</f>
        <v xml:space="preserve"> </v>
      </c>
      <c r="T476" s="162" t="str">
        <f>IF($R476&lt;&gt;"",( VLOOKUP($R476,g!$A$2:'g'!$E$989,3,FALSE))," ")</f>
        <v xml:space="preserve"> </v>
      </c>
      <c r="U476" s="168" t="str">
        <f>IF($R476&lt;&gt;"",( VLOOKUP($R476,g!$A$2:'g'!$E$989,4,FALSE))," ")</f>
        <v xml:space="preserve"> </v>
      </c>
      <c r="V476" s="162" t="str">
        <f>IF($R476&lt;&gt;"",( VLOOKUP($R476,g!$A$2:'g'!$E$989,5,FALSE))," ")</f>
        <v xml:space="preserve"> </v>
      </c>
      <c r="W476" s="10">
        <f t="shared" ref="W476:W539" si="62">IF(E476=1,IF(R476="",1,0),0)</f>
        <v>0</v>
      </c>
      <c r="X476" s="10">
        <f t="shared" ref="X476:X539" si="63">IF(E476="",IF(R476="",0,1),0)</f>
        <v>0</v>
      </c>
      <c r="Y476" s="10">
        <f t="shared" ref="Y476:Y539" si="64">IF(U476&gt;" ",IF(B476&lt;&gt;U476,1,0),0)</f>
        <v>0</v>
      </c>
      <c r="Z476" s="167" t="str">
        <f t="shared" si="59"/>
        <v>SLN 12433</v>
      </c>
      <c r="AA476" s="167">
        <f>VLOOKUP(A476,'r'!$A$4:'r'!$S$5080,18,FALSE)</f>
        <v>0</v>
      </c>
    </row>
    <row r="477" spans="1:27" x14ac:dyDescent="0.2">
      <c r="A477" s="169" t="s">
        <v>683</v>
      </c>
      <c r="B477" s="169" t="s">
        <v>45</v>
      </c>
      <c r="D477" s="179">
        <v>12434</v>
      </c>
      <c r="E477" s="176"/>
      <c r="F477" s="161">
        <v>1</v>
      </c>
      <c r="G477" s="162">
        <f t="shared" si="60"/>
        <v>0</v>
      </c>
      <c r="H477" s="162">
        <f>SUMIF('r'!$A$4:'r'!$A$529,$A477,'r'!$C$4:'r'!$C$529)</f>
        <v>0</v>
      </c>
      <c r="I477" s="162">
        <f>SUMIF('r'!$A$4:'r'!$A$529,A477,'r'!$D$4:'r'!$D$529)</f>
        <v>20</v>
      </c>
      <c r="J477" s="162">
        <f t="shared" si="61"/>
        <v>20</v>
      </c>
      <c r="L477" s="166">
        <f>IF(E477&lt;2,(VLOOKUP(A477,'r'!$A$4:'r'!$B$5080,2,FALSE)),"")</f>
        <v>43176</v>
      </c>
      <c r="M477" s="167" t="str">
        <f>VLOOKUP(A477,'r'!$A$4:'r'!$G$5080,7,FALSE)</f>
        <v>next year</v>
      </c>
      <c r="N477" s="162">
        <f ca="1">SUMIF(w!$V$3:$V$113,$M477,w!W$3:W$113)</f>
        <v>0</v>
      </c>
      <c r="O477" s="162">
        <f ca="1">SUMIF(w!$V$3:$V$113,$M477,w!X$3:X$113)</f>
        <v>506</v>
      </c>
      <c r="P477" s="162">
        <f ca="1">SUMIF(w!$V$3:$V$113,$M477,w!Y$3:Y$113)</f>
        <v>506</v>
      </c>
      <c r="Q477" s="162">
        <f>SUMIF(w!$V$3:$V$113,$M477,w!Z$3:Z$113)</f>
        <v>0</v>
      </c>
      <c r="R477" s="177" t="str">
        <f>IF(E477=1,VLOOKUP(A477,rg!$A$4:'rg'!$E$960,2,FALSE),"")</f>
        <v/>
      </c>
      <c r="S477" s="162" t="str">
        <f>IF($R477&lt;&gt;"",( VLOOKUP($R477,g!$A$2:'g'!$E$989,2,FALSE))," ")</f>
        <v xml:space="preserve"> </v>
      </c>
      <c r="T477" s="162" t="str">
        <f>IF($R477&lt;&gt;"",( VLOOKUP($R477,g!$A$2:'g'!$E$989,3,FALSE))," ")</f>
        <v xml:space="preserve"> </v>
      </c>
      <c r="U477" s="168" t="str">
        <f>IF($R477&lt;&gt;"",( VLOOKUP($R477,g!$A$2:'g'!$E$989,4,FALSE))," ")</f>
        <v xml:space="preserve"> </v>
      </c>
      <c r="V477" s="162" t="str">
        <f>IF($R477&lt;&gt;"",( VLOOKUP($R477,g!$A$2:'g'!$E$989,5,FALSE))," ")</f>
        <v xml:space="preserve"> </v>
      </c>
      <c r="W477" s="10">
        <f t="shared" si="62"/>
        <v>0</v>
      </c>
      <c r="X477" s="10">
        <f t="shared" si="63"/>
        <v>0</v>
      </c>
      <c r="Y477" s="10">
        <f t="shared" si="64"/>
        <v>0</v>
      </c>
      <c r="Z477" s="167" t="str">
        <f t="shared" si="59"/>
        <v>SLN 12434</v>
      </c>
      <c r="AA477" s="167">
        <f>VLOOKUP(A477,'r'!$A$4:'r'!$S$5080,18,FALSE)</f>
        <v>0</v>
      </c>
    </row>
    <row r="478" spans="1:27" x14ac:dyDescent="0.2">
      <c r="A478" s="169" t="s">
        <v>683</v>
      </c>
      <c r="B478" s="169" t="s">
        <v>45</v>
      </c>
      <c r="D478" s="179">
        <v>12435</v>
      </c>
      <c r="E478" s="176"/>
      <c r="F478" s="161">
        <v>1</v>
      </c>
      <c r="G478" s="162">
        <f t="shared" si="60"/>
        <v>0</v>
      </c>
      <c r="H478" s="162">
        <f>SUMIF('r'!$A$4:'r'!$A$529,$A478,'r'!$C$4:'r'!$C$529)</f>
        <v>0</v>
      </c>
      <c r="I478" s="162">
        <f>SUMIF('r'!$A$4:'r'!$A$529,A478,'r'!$D$4:'r'!$D$529)</f>
        <v>20</v>
      </c>
      <c r="J478" s="162">
        <f t="shared" si="61"/>
        <v>20</v>
      </c>
      <c r="L478" s="166">
        <f>IF(E478&lt;2,(VLOOKUP(A478,'r'!$A$4:'r'!$B$5080,2,FALSE)),"")</f>
        <v>43176</v>
      </c>
      <c r="M478" s="167" t="str">
        <f>VLOOKUP(A478,'r'!$A$4:'r'!$G$5080,7,FALSE)</f>
        <v>next year</v>
      </c>
      <c r="N478" s="162">
        <f ca="1">SUMIF(w!$V$3:$V$113,$M478,w!W$3:W$113)</f>
        <v>0</v>
      </c>
      <c r="O478" s="162">
        <f ca="1">SUMIF(w!$V$3:$V$113,$M478,w!X$3:X$113)</f>
        <v>506</v>
      </c>
      <c r="P478" s="162">
        <f ca="1">SUMIF(w!$V$3:$V$113,$M478,w!Y$3:Y$113)</f>
        <v>506</v>
      </c>
      <c r="Q478" s="162">
        <f>SUMIF(w!$V$3:$V$113,$M478,w!Z$3:Z$113)</f>
        <v>0</v>
      </c>
      <c r="R478" s="177" t="str">
        <f>IF(E478=1,VLOOKUP(A478,rg!$A$4:'rg'!$E$960,2,FALSE),"")</f>
        <v/>
      </c>
      <c r="S478" s="162" t="str">
        <f>IF($R478&lt;&gt;"",( VLOOKUP($R478,g!$A$2:'g'!$E$989,2,FALSE))," ")</f>
        <v xml:space="preserve"> </v>
      </c>
      <c r="T478" s="162" t="str">
        <f>IF($R478&lt;&gt;"",( VLOOKUP($R478,g!$A$2:'g'!$E$989,3,FALSE))," ")</f>
        <v xml:space="preserve"> </v>
      </c>
      <c r="U478" s="168" t="str">
        <f>IF($R478&lt;&gt;"",( VLOOKUP($R478,g!$A$2:'g'!$E$989,4,FALSE))," ")</f>
        <v xml:space="preserve"> </v>
      </c>
      <c r="V478" s="162" t="str">
        <f>IF($R478&lt;&gt;"",( VLOOKUP($R478,g!$A$2:'g'!$E$989,5,FALSE))," ")</f>
        <v xml:space="preserve"> </v>
      </c>
      <c r="W478" s="10">
        <f t="shared" si="62"/>
        <v>0</v>
      </c>
      <c r="X478" s="10">
        <f t="shared" si="63"/>
        <v>0</v>
      </c>
      <c r="Y478" s="10">
        <f t="shared" si="64"/>
        <v>0</v>
      </c>
      <c r="Z478" s="167" t="str">
        <f t="shared" si="59"/>
        <v>SLN 12435</v>
      </c>
      <c r="AA478" s="167">
        <f>VLOOKUP(A478,'r'!$A$4:'r'!$S$5080,18,FALSE)</f>
        <v>0</v>
      </c>
    </row>
    <row r="479" spans="1:27" x14ac:dyDescent="0.2">
      <c r="A479" s="169" t="s">
        <v>683</v>
      </c>
      <c r="B479" s="169" t="s">
        <v>45</v>
      </c>
      <c r="D479" s="179">
        <v>12436</v>
      </c>
      <c r="E479" s="176"/>
      <c r="F479" s="161">
        <v>1</v>
      </c>
      <c r="G479" s="162">
        <f t="shared" si="60"/>
        <v>0</v>
      </c>
      <c r="H479" s="162">
        <f>SUMIF('r'!$A$4:'r'!$A$529,$A479,'r'!$C$4:'r'!$C$529)</f>
        <v>0</v>
      </c>
      <c r="I479" s="162">
        <f>SUMIF('r'!$A$4:'r'!$A$529,A479,'r'!$D$4:'r'!$D$529)</f>
        <v>20</v>
      </c>
      <c r="J479" s="162">
        <f t="shared" si="61"/>
        <v>20</v>
      </c>
      <c r="L479" s="166">
        <f>IF(E479&lt;2,(VLOOKUP(A479,'r'!$A$4:'r'!$B$5080,2,FALSE)),"")</f>
        <v>43176</v>
      </c>
      <c r="M479" s="167" t="str">
        <f>VLOOKUP(A479,'r'!$A$4:'r'!$G$5080,7,FALSE)</f>
        <v>next year</v>
      </c>
      <c r="N479" s="162">
        <f ca="1">SUMIF(w!$V$3:$V$113,$M479,w!W$3:W$113)</f>
        <v>0</v>
      </c>
      <c r="O479" s="162">
        <f ca="1">SUMIF(w!$V$3:$V$113,$M479,w!X$3:X$113)</f>
        <v>506</v>
      </c>
      <c r="P479" s="162">
        <f ca="1">SUMIF(w!$V$3:$V$113,$M479,w!Y$3:Y$113)</f>
        <v>506</v>
      </c>
      <c r="Q479" s="162">
        <f>SUMIF(w!$V$3:$V$113,$M479,w!Z$3:Z$113)</f>
        <v>0</v>
      </c>
      <c r="R479" s="177" t="str">
        <f>IF(E479=1,VLOOKUP(A479,rg!$A$4:'rg'!$E$960,2,FALSE),"")</f>
        <v/>
      </c>
      <c r="S479" s="162" t="str">
        <f>IF($R479&lt;&gt;"",( VLOOKUP($R479,g!$A$2:'g'!$E$989,2,FALSE))," ")</f>
        <v xml:space="preserve"> </v>
      </c>
      <c r="T479" s="162" t="str">
        <f>IF($R479&lt;&gt;"",( VLOOKUP($R479,g!$A$2:'g'!$E$989,3,FALSE))," ")</f>
        <v xml:space="preserve"> </v>
      </c>
      <c r="U479" s="168" t="str">
        <f>IF($R479&lt;&gt;"",( VLOOKUP($R479,g!$A$2:'g'!$E$989,4,FALSE))," ")</f>
        <v xml:space="preserve"> </v>
      </c>
      <c r="V479" s="162" t="str">
        <f>IF($R479&lt;&gt;"",( VLOOKUP($R479,g!$A$2:'g'!$E$989,5,FALSE))," ")</f>
        <v xml:space="preserve"> </v>
      </c>
      <c r="W479" s="10">
        <f t="shared" si="62"/>
        <v>0</v>
      </c>
      <c r="X479" s="10">
        <f t="shared" si="63"/>
        <v>0</v>
      </c>
      <c r="Y479" s="10">
        <f t="shared" si="64"/>
        <v>0</v>
      </c>
      <c r="Z479" s="167" t="str">
        <f t="shared" si="59"/>
        <v>SLN 12436</v>
      </c>
      <c r="AA479" s="167">
        <f>VLOOKUP(A479,'r'!$A$4:'r'!$S$5080,18,FALSE)</f>
        <v>0</v>
      </c>
    </row>
    <row r="480" spans="1:27" x14ac:dyDescent="0.2">
      <c r="A480" s="169" t="s">
        <v>683</v>
      </c>
      <c r="B480" s="169" t="s">
        <v>45</v>
      </c>
      <c r="D480" s="179">
        <v>12437</v>
      </c>
      <c r="E480" s="176"/>
      <c r="F480" s="161">
        <v>1</v>
      </c>
      <c r="G480" s="162">
        <f t="shared" si="60"/>
        <v>0</v>
      </c>
      <c r="H480" s="162">
        <f>SUMIF('r'!$A$4:'r'!$A$529,$A480,'r'!$C$4:'r'!$C$529)</f>
        <v>0</v>
      </c>
      <c r="I480" s="162">
        <f>SUMIF('r'!$A$4:'r'!$A$529,A480,'r'!$D$4:'r'!$D$529)</f>
        <v>20</v>
      </c>
      <c r="J480" s="162">
        <f t="shared" si="61"/>
        <v>20</v>
      </c>
      <c r="L480" s="166">
        <f>IF(E480&lt;2,(VLOOKUP(A480,'r'!$A$4:'r'!$B$5080,2,FALSE)),"")</f>
        <v>43176</v>
      </c>
      <c r="M480" s="167" t="str">
        <f>VLOOKUP(A480,'r'!$A$4:'r'!$G$5080,7,FALSE)</f>
        <v>next year</v>
      </c>
      <c r="N480" s="162">
        <f ca="1">SUMIF(w!$V$3:$V$113,$M480,w!W$3:W$113)</f>
        <v>0</v>
      </c>
      <c r="O480" s="162">
        <f ca="1">SUMIF(w!$V$3:$V$113,$M480,w!X$3:X$113)</f>
        <v>506</v>
      </c>
      <c r="P480" s="162">
        <f ca="1">SUMIF(w!$V$3:$V$113,$M480,w!Y$3:Y$113)</f>
        <v>506</v>
      </c>
      <c r="Q480" s="162">
        <f>SUMIF(w!$V$3:$V$113,$M480,w!Z$3:Z$113)</f>
        <v>0</v>
      </c>
      <c r="R480" s="177" t="str">
        <f>IF(E480=1,VLOOKUP(A480,rg!$A$4:'rg'!$E$960,2,FALSE),"")</f>
        <v/>
      </c>
      <c r="S480" s="162" t="str">
        <f>IF($R480&lt;&gt;"",( VLOOKUP($R480,g!$A$2:'g'!$E$989,2,FALSE))," ")</f>
        <v xml:space="preserve"> </v>
      </c>
      <c r="T480" s="162" t="str">
        <f>IF($R480&lt;&gt;"",( VLOOKUP($R480,g!$A$2:'g'!$E$989,3,FALSE))," ")</f>
        <v xml:space="preserve"> </v>
      </c>
      <c r="U480" s="168" t="str">
        <f>IF($R480&lt;&gt;"",( VLOOKUP($R480,g!$A$2:'g'!$E$989,4,FALSE))," ")</f>
        <v xml:space="preserve"> </v>
      </c>
      <c r="V480" s="162" t="str">
        <f>IF($R480&lt;&gt;"",( VLOOKUP($R480,g!$A$2:'g'!$E$989,5,FALSE))," ")</f>
        <v xml:space="preserve"> </v>
      </c>
      <c r="W480" s="10">
        <f t="shared" si="62"/>
        <v>0</v>
      </c>
      <c r="X480" s="10">
        <f t="shared" si="63"/>
        <v>0</v>
      </c>
      <c r="Y480" s="10">
        <f t="shared" si="64"/>
        <v>0</v>
      </c>
      <c r="Z480" s="167" t="str">
        <f t="shared" si="59"/>
        <v>SLN 12437</v>
      </c>
      <c r="AA480" s="167">
        <f>VLOOKUP(A480,'r'!$A$4:'r'!$S$5080,18,FALSE)</f>
        <v>0</v>
      </c>
    </row>
    <row r="481" spans="1:27" x14ac:dyDescent="0.2">
      <c r="A481" s="169" t="s">
        <v>683</v>
      </c>
      <c r="B481" s="169" t="s">
        <v>45</v>
      </c>
      <c r="D481" s="179">
        <v>12438</v>
      </c>
      <c r="E481" s="176"/>
      <c r="F481" s="161">
        <v>1</v>
      </c>
      <c r="G481" s="162">
        <f t="shared" si="60"/>
        <v>0</v>
      </c>
      <c r="H481" s="162">
        <f>SUMIF('r'!$A$4:'r'!$A$529,$A481,'r'!$C$4:'r'!$C$529)</f>
        <v>0</v>
      </c>
      <c r="I481" s="162">
        <f>SUMIF('r'!$A$4:'r'!$A$529,A481,'r'!$D$4:'r'!$D$529)</f>
        <v>20</v>
      </c>
      <c r="J481" s="162">
        <f t="shared" si="61"/>
        <v>20</v>
      </c>
      <c r="L481" s="166">
        <f>IF(E481&lt;2,(VLOOKUP(A481,'r'!$A$4:'r'!$B$5080,2,FALSE)),"")</f>
        <v>43176</v>
      </c>
      <c r="M481" s="167" t="str">
        <f>VLOOKUP(A481,'r'!$A$4:'r'!$G$5080,7,FALSE)</f>
        <v>next year</v>
      </c>
      <c r="N481" s="162">
        <f ca="1">SUMIF(w!$V$3:$V$113,$M481,w!W$3:W$113)</f>
        <v>0</v>
      </c>
      <c r="O481" s="162">
        <f ca="1">SUMIF(w!$V$3:$V$113,$M481,w!X$3:X$113)</f>
        <v>506</v>
      </c>
      <c r="P481" s="162">
        <f ca="1">SUMIF(w!$V$3:$V$113,$M481,w!Y$3:Y$113)</f>
        <v>506</v>
      </c>
      <c r="Q481" s="162">
        <f>SUMIF(w!$V$3:$V$113,$M481,w!Z$3:Z$113)</f>
        <v>0</v>
      </c>
      <c r="R481" s="177" t="str">
        <f>IF(E481=1,VLOOKUP(A481,rg!$A$4:'rg'!$E$960,2,FALSE),"")</f>
        <v/>
      </c>
      <c r="S481" s="162" t="str">
        <f>IF($R481&lt;&gt;"",( VLOOKUP($R481,g!$A$2:'g'!$E$989,2,FALSE))," ")</f>
        <v xml:space="preserve"> </v>
      </c>
      <c r="T481" s="162" t="str">
        <f>IF($R481&lt;&gt;"",( VLOOKUP($R481,g!$A$2:'g'!$E$989,3,FALSE))," ")</f>
        <v xml:space="preserve"> </v>
      </c>
      <c r="U481" s="168" t="str">
        <f>IF($R481&lt;&gt;"",( VLOOKUP($R481,g!$A$2:'g'!$E$989,4,FALSE))," ")</f>
        <v xml:space="preserve"> </v>
      </c>
      <c r="V481" s="162" t="str">
        <f>IF($R481&lt;&gt;"",( VLOOKUP($R481,g!$A$2:'g'!$E$989,5,FALSE))," ")</f>
        <v xml:space="preserve"> </v>
      </c>
      <c r="W481" s="10">
        <f t="shared" si="62"/>
        <v>0</v>
      </c>
      <c r="X481" s="10">
        <f t="shared" si="63"/>
        <v>0</v>
      </c>
      <c r="Y481" s="10">
        <f t="shared" si="64"/>
        <v>0</v>
      </c>
      <c r="Z481" s="167" t="str">
        <f t="shared" si="59"/>
        <v>SLN 12438</v>
      </c>
      <c r="AA481" s="167">
        <f>VLOOKUP(A481,'r'!$A$4:'r'!$S$5080,18,FALSE)</f>
        <v>0</v>
      </c>
    </row>
    <row r="482" spans="1:27" x14ac:dyDescent="0.2">
      <c r="A482" s="169" t="s">
        <v>683</v>
      </c>
      <c r="B482" s="169" t="s">
        <v>45</v>
      </c>
      <c r="D482" s="179">
        <v>12439</v>
      </c>
      <c r="E482" s="176"/>
      <c r="F482" s="161">
        <v>1</v>
      </c>
      <c r="G482" s="162">
        <f t="shared" si="60"/>
        <v>0</v>
      </c>
      <c r="H482" s="162">
        <f>SUMIF('r'!$A$4:'r'!$A$529,$A482,'r'!$C$4:'r'!$C$529)</f>
        <v>0</v>
      </c>
      <c r="I482" s="162">
        <f>SUMIF('r'!$A$4:'r'!$A$529,A482,'r'!$D$4:'r'!$D$529)</f>
        <v>20</v>
      </c>
      <c r="J482" s="162">
        <f t="shared" si="61"/>
        <v>20</v>
      </c>
      <c r="L482" s="166">
        <f>IF(E482&lt;2,(VLOOKUP(A482,'r'!$A$4:'r'!$B$5080,2,FALSE)),"")</f>
        <v>43176</v>
      </c>
      <c r="M482" s="167" t="str">
        <f>VLOOKUP(A482,'r'!$A$4:'r'!$G$5080,7,FALSE)</f>
        <v>next year</v>
      </c>
      <c r="N482" s="162">
        <f ca="1">SUMIF(w!$V$3:$V$113,$M482,w!W$3:W$113)</f>
        <v>0</v>
      </c>
      <c r="O482" s="162">
        <f ca="1">SUMIF(w!$V$3:$V$113,$M482,w!X$3:X$113)</f>
        <v>506</v>
      </c>
      <c r="P482" s="162">
        <f ca="1">SUMIF(w!$V$3:$V$113,$M482,w!Y$3:Y$113)</f>
        <v>506</v>
      </c>
      <c r="Q482" s="162">
        <f>SUMIF(w!$V$3:$V$113,$M482,w!Z$3:Z$113)</f>
        <v>0</v>
      </c>
      <c r="R482" s="177" t="str">
        <f>IF(E482=1,VLOOKUP(A482,rg!$A$4:'rg'!$E$960,2,FALSE),"")</f>
        <v/>
      </c>
      <c r="S482" s="162" t="str">
        <f>IF($R482&lt;&gt;"",( VLOOKUP($R482,g!$A$2:'g'!$E$989,2,FALSE))," ")</f>
        <v xml:space="preserve"> </v>
      </c>
      <c r="T482" s="162" t="str">
        <f>IF($R482&lt;&gt;"",( VLOOKUP($R482,g!$A$2:'g'!$E$989,3,FALSE))," ")</f>
        <v xml:space="preserve"> </v>
      </c>
      <c r="U482" s="168" t="str">
        <f>IF($R482&lt;&gt;"",( VLOOKUP($R482,g!$A$2:'g'!$E$989,4,FALSE))," ")</f>
        <v xml:space="preserve"> </v>
      </c>
      <c r="V482" s="162" t="str">
        <f>IF($R482&lt;&gt;"",( VLOOKUP($R482,g!$A$2:'g'!$E$989,5,FALSE))," ")</f>
        <v xml:space="preserve"> </v>
      </c>
      <c r="W482" s="10">
        <f t="shared" si="62"/>
        <v>0</v>
      </c>
      <c r="X482" s="10">
        <f t="shared" si="63"/>
        <v>0</v>
      </c>
      <c r="Y482" s="10">
        <f t="shared" si="64"/>
        <v>0</v>
      </c>
      <c r="Z482" s="167" t="str">
        <f t="shared" si="59"/>
        <v>SLN 12439</v>
      </c>
      <c r="AA482" s="167">
        <f>VLOOKUP(A482,'r'!$A$4:'r'!$S$5080,18,FALSE)</f>
        <v>0</v>
      </c>
    </row>
    <row r="483" spans="1:27" x14ac:dyDescent="0.2">
      <c r="A483" s="169" t="s">
        <v>683</v>
      </c>
      <c r="B483" s="169" t="s">
        <v>45</v>
      </c>
      <c r="D483" s="179">
        <v>12440</v>
      </c>
      <c r="E483" s="176"/>
      <c r="F483" s="161">
        <v>1</v>
      </c>
      <c r="G483" s="162">
        <f t="shared" si="60"/>
        <v>0</v>
      </c>
      <c r="H483" s="162">
        <f>SUMIF('r'!$A$4:'r'!$A$529,$A483,'r'!$C$4:'r'!$C$529)</f>
        <v>0</v>
      </c>
      <c r="I483" s="162">
        <f>SUMIF('r'!$A$4:'r'!$A$529,A483,'r'!$D$4:'r'!$D$529)</f>
        <v>20</v>
      </c>
      <c r="J483" s="162">
        <f t="shared" si="61"/>
        <v>20</v>
      </c>
      <c r="L483" s="166">
        <f>IF(E483&lt;2,(VLOOKUP(A483,'r'!$A$4:'r'!$B$5080,2,FALSE)),"")</f>
        <v>43176</v>
      </c>
      <c r="M483" s="167" t="str">
        <f>VLOOKUP(A483,'r'!$A$4:'r'!$G$5080,7,FALSE)</f>
        <v>next year</v>
      </c>
      <c r="N483" s="162">
        <f ca="1">SUMIF(w!$V$3:$V$113,$M483,w!W$3:W$113)</f>
        <v>0</v>
      </c>
      <c r="O483" s="162">
        <f ca="1">SUMIF(w!$V$3:$V$113,$M483,w!X$3:X$113)</f>
        <v>506</v>
      </c>
      <c r="P483" s="162">
        <f ca="1">SUMIF(w!$V$3:$V$113,$M483,w!Y$3:Y$113)</f>
        <v>506</v>
      </c>
      <c r="Q483" s="162">
        <f>SUMIF(w!$V$3:$V$113,$M483,w!Z$3:Z$113)</f>
        <v>0</v>
      </c>
      <c r="R483" s="177" t="str">
        <f>IF(E483=1,VLOOKUP(A483,rg!$A$4:'rg'!$E$960,2,FALSE),"")</f>
        <v/>
      </c>
      <c r="S483" s="162" t="str">
        <f>IF($R483&lt;&gt;"",( VLOOKUP($R483,g!$A$2:'g'!$E$989,2,FALSE))," ")</f>
        <v xml:space="preserve"> </v>
      </c>
      <c r="T483" s="162" t="str">
        <f>IF($R483&lt;&gt;"",( VLOOKUP($R483,g!$A$2:'g'!$E$989,3,FALSE))," ")</f>
        <v xml:space="preserve"> </v>
      </c>
      <c r="U483" s="168" t="str">
        <f>IF($R483&lt;&gt;"",( VLOOKUP($R483,g!$A$2:'g'!$E$989,4,FALSE))," ")</f>
        <v xml:space="preserve"> </v>
      </c>
      <c r="V483" s="162" t="str">
        <f>IF($R483&lt;&gt;"",( VLOOKUP($R483,g!$A$2:'g'!$E$989,5,FALSE))," ")</f>
        <v xml:space="preserve"> </v>
      </c>
      <c r="W483" s="10">
        <f t="shared" si="62"/>
        <v>0</v>
      </c>
      <c r="X483" s="10">
        <f t="shared" si="63"/>
        <v>0</v>
      </c>
      <c r="Y483" s="10">
        <f t="shared" si="64"/>
        <v>0</v>
      </c>
      <c r="Z483" s="167" t="str">
        <f t="shared" si="59"/>
        <v>SLN 12440</v>
      </c>
      <c r="AA483" s="167">
        <f>VLOOKUP(A483,'r'!$A$4:'r'!$S$5080,18,FALSE)</f>
        <v>0</v>
      </c>
    </row>
    <row r="484" spans="1:27" x14ac:dyDescent="0.2">
      <c r="A484" s="169" t="s">
        <v>683</v>
      </c>
      <c r="B484" s="169" t="s">
        <v>45</v>
      </c>
      <c r="D484" s="179">
        <v>12441</v>
      </c>
      <c r="E484" s="176"/>
      <c r="F484" s="161">
        <v>1</v>
      </c>
      <c r="G484" s="162">
        <f t="shared" si="60"/>
        <v>0</v>
      </c>
      <c r="H484" s="162">
        <f>SUMIF('r'!$A$4:'r'!$A$529,$A484,'r'!$C$4:'r'!$C$529)</f>
        <v>0</v>
      </c>
      <c r="I484" s="162">
        <f>SUMIF('r'!$A$4:'r'!$A$529,A484,'r'!$D$4:'r'!$D$529)</f>
        <v>20</v>
      </c>
      <c r="J484" s="162">
        <f t="shared" si="61"/>
        <v>20</v>
      </c>
      <c r="L484" s="166">
        <f>IF(E484&lt;2,(VLOOKUP(A484,'r'!$A$4:'r'!$B$5080,2,FALSE)),"")</f>
        <v>43176</v>
      </c>
      <c r="M484" s="167" t="str">
        <f>VLOOKUP(A484,'r'!$A$4:'r'!$G$5080,7,FALSE)</f>
        <v>next year</v>
      </c>
      <c r="N484" s="162">
        <f ca="1">SUMIF(w!$V$3:$V$113,$M484,w!W$3:W$113)</f>
        <v>0</v>
      </c>
      <c r="O484" s="162">
        <f ca="1">SUMIF(w!$V$3:$V$113,$M484,w!X$3:X$113)</f>
        <v>506</v>
      </c>
      <c r="P484" s="162">
        <f ca="1">SUMIF(w!$V$3:$V$113,$M484,w!Y$3:Y$113)</f>
        <v>506</v>
      </c>
      <c r="Q484" s="162">
        <f>SUMIF(w!$V$3:$V$113,$M484,w!Z$3:Z$113)</f>
        <v>0</v>
      </c>
      <c r="R484" s="177" t="str">
        <f>IF(E484=1,VLOOKUP(A484,rg!$A$4:'rg'!$E$960,2,FALSE),"")</f>
        <v/>
      </c>
      <c r="S484" s="162" t="str">
        <f>IF($R484&lt;&gt;"",( VLOOKUP($R484,g!$A$2:'g'!$E$989,2,FALSE))," ")</f>
        <v xml:space="preserve"> </v>
      </c>
      <c r="T484" s="162" t="str">
        <f>IF($R484&lt;&gt;"",( VLOOKUP($R484,g!$A$2:'g'!$E$989,3,FALSE))," ")</f>
        <v xml:space="preserve"> </v>
      </c>
      <c r="U484" s="168" t="str">
        <f>IF($R484&lt;&gt;"",( VLOOKUP($R484,g!$A$2:'g'!$E$989,4,FALSE))," ")</f>
        <v xml:space="preserve"> </v>
      </c>
      <c r="V484" s="162" t="str">
        <f>IF($R484&lt;&gt;"",( VLOOKUP($R484,g!$A$2:'g'!$E$989,5,FALSE))," ")</f>
        <v xml:space="preserve"> </v>
      </c>
      <c r="W484" s="10">
        <f t="shared" si="62"/>
        <v>0</v>
      </c>
      <c r="X484" s="10">
        <f t="shared" si="63"/>
        <v>0</v>
      </c>
      <c r="Y484" s="10">
        <f t="shared" si="64"/>
        <v>0</v>
      </c>
      <c r="Z484" s="167" t="str">
        <f t="shared" si="59"/>
        <v>SLN 12441</v>
      </c>
      <c r="AA484" s="167">
        <f>VLOOKUP(A484,'r'!$A$4:'r'!$S$5080,18,FALSE)</f>
        <v>0</v>
      </c>
    </row>
    <row r="485" spans="1:27" x14ac:dyDescent="0.2">
      <c r="A485" s="169" t="s">
        <v>683</v>
      </c>
      <c r="B485" s="169" t="s">
        <v>45</v>
      </c>
      <c r="D485" s="179">
        <v>12442</v>
      </c>
      <c r="E485" s="176"/>
      <c r="F485" s="161">
        <v>1</v>
      </c>
      <c r="G485" s="162">
        <f t="shared" si="60"/>
        <v>0</v>
      </c>
      <c r="H485" s="162">
        <f>SUMIF('r'!$A$4:'r'!$A$529,$A485,'r'!$C$4:'r'!$C$529)</f>
        <v>0</v>
      </c>
      <c r="I485" s="162">
        <f>SUMIF('r'!$A$4:'r'!$A$529,A485,'r'!$D$4:'r'!$D$529)</f>
        <v>20</v>
      </c>
      <c r="J485" s="162">
        <f t="shared" si="61"/>
        <v>20</v>
      </c>
      <c r="L485" s="166">
        <f>IF(E485&lt;2,(VLOOKUP(A485,'r'!$A$4:'r'!$B$5080,2,FALSE)),"")</f>
        <v>43176</v>
      </c>
      <c r="M485" s="167" t="str">
        <f>VLOOKUP(A485,'r'!$A$4:'r'!$G$5080,7,FALSE)</f>
        <v>next year</v>
      </c>
      <c r="N485" s="162">
        <f ca="1">SUMIF(w!$V$3:$V$113,$M485,w!W$3:W$113)</f>
        <v>0</v>
      </c>
      <c r="O485" s="162">
        <f ca="1">SUMIF(w!$V$3:$V$113,$M485,w!X$3:X$113)</f>
        <v>506</v>
      </c>
      <c r="P485" s="162">
        <f ca="1">SUMIF(w!$V$3:$V$113,$M485,w!Y$3:Y$113)</f>
        <v>506</v>
      </c>
      <c r="Q485" s="162">
        <f>SUMIF(w!$V$3:$V$113,$M485,w!Z$3:Z$113)</f>
        <v>0</v>
      </c>
      <c r="R485" s="177" t="str">
        <f>IF(E485=1,VLOOKUP(A485,rg!$A$4:'rg'!$E$960,2,FALSE),"")</f>
        <v/>
      </c>
      <c r="S485" s="162" t="str">
        <f>IF($R485&lt;&gt;"",( VLOOKUP($R485,g!$A$2:'g'!$E$989,2,FALSE))," ")</f>
        <v xml:space="preserve"> </v>
      </c>
      <c r="T485" s="162" t="str">
        <f>IF($R485&lt;&gt;"",( VLOOKUP($R485,g!$A$2:'g'!$E$989,3,FALSE))," ")</f>
        <v xml:space="preserve"> </v>
      </c>
      <c r="U485" s="168" t="str">
        <f>IF($R485&lt;&gt;"",( VLOOKUP($R485,g!$A$2:'g'!$E$989,4,FALSE))," ")</f>
        <v xml:space="preserve"> </v>
      </c>
      <c r="V485" s="162" t="str">
        <f>IF($R485&lt;&gt;"",( VLOOKUP($R485,g!$A$2:'g'!$E$989,5,FALSE))," ")</f>
        <v xml:space="preserve"> </v>
      </c>
      <c r="W485" s="10">
        <f t="shared" si="62"/>
        <v>0</v>
      </c>
      <c r="X485" s="10">
        <f t="shared" si="63"/>
        <v>0</v>
      </c>
      <c r="Y485" s="10">
        <f t="shared" si="64"/>
        <v>0</v>
      </c>
      <c r="Z485" s="167" t="str">
        <f t="shared" si="59"/>
        <v>SLN 12442</v>
      </c>
      <c r="AA485" s="167">
        <f>VLOOKUP(A485,'r'!$A$4:'r'!$S$5080,18,FALSE)</f>
        <v>0</v>
      </c>
    </row>
    <row r="486" spans="1:27" x14ac:dyDescent="0.2">
      <c r="A486" s="169" t="s">
        <v>683</v>
      </c>
      <c r="B486" s="169" t="s">
        <v>45</v>
      </c>
      <c r="D486" s="179">
        <v>12443</v>
      </c>
      <c r="E486" s="176"/>
      <c r="F486" s="161">
        <v>1</v>
      </c>
      <c r="G486" s="162">
        <f t="shared" si="60"/>
        <v>0</v>
      </c>
      <c r="H486" s="162">
        <f>SUMIF('r'!$A$4:'r'!$A$529,$A486,'r'!$C$4:'r'!$C$529)</f>
        <v>0</v>
      </c>
      <c r="I486" s="162">
        <f>SUMIF('r'!$A$4:'r'!$A$529,A486,'r'!$D$4:'r'!$D$529)</f>
        <v>20</v>
      </c>
      <c r="J486" s="162">
        <f t="shared" si="61"/>
        <v>20</v>
      </c>
      <c r="L486" s="166">
        <f>IF(E486&lt;2,(VLOOKUP(A486,'r'!$A$4:'r'!$B$5080,2,FALSE)),"")</f>
        <v>43176</v>
      </c>
      <c r="M486" s="167" t="str">
        <f>VLOOKUP(A486,'r'!$A$4:'r'!$G$5080,7,FALSE)</f>
        <v>next year</v>
      </c>
      <c r="N486" s="162">
        <f ca="1">SUMIF(w!$V$3:$V$113,$M486,w!W$3:W$113)</f>
        <v>0</v>
      </c>
      <c r="O486" s="162">
        <f ca="1">SUMIF(w!$V$3:$V$113,$M486,w!X$3:X$113)</f>
        <v>506</v>
      </c>
      <c r="P486" s="162">
        <f ca="1">SUMIF(w!$V$3:$V$113,$M486,w!Y$3:Y$113)</f>
        <v>506</v>
      </c>
      <c r="Q486" s="162">
        <f>SUMIF(w!$V$3:$V$113,$M486,w!Z$3:Z$113)</f>
        <v>0</v>
      </c>
      <c r="R486" s="177" t="str">
        <f>IF(E486=1,VLOOKUP(A486,rg!$A$4:'rg'!$E$960,2,FALSE),"")</f>
        <v/>
      </c>
      <c r="S486" s="162" t="str">
        <f>IF($R486&lt;&gt;"",( VLOOKUP($R486,g!$A$2:'g'!$E$989,2,FALSE))," ")</f>
        <v xml:space="preserve"> </v>
      </c>
      <c r="T486" s="162" t="str">
        <f>IF($R486&lt;&gt;"",( VLOOKUP($R486,g!$A$2:'g'!$E$989,3,FALSE))," ")</f>
        <v xml:space="preserve"> </v>
      </c>
      <c r="U486" s="168" t="str">
        <f>IF($R486&lt;&gt;"",( VLOOKUP($R486,g!$A$2:'g'!$E$989,4,FALSE))," ")</f>
        <v xml:space="preserve"> </v>
      </c>
      <c r="V486" s="162" t="str">
        <f>IF($R486&lt;&gt;"",( VLOOKUP($R486,g!$A$2:'g'!$E$989,5,FALSE))," ")</f>
        <v xml:space="preserve"> </v>
      </c>
      <c r="W486" s="10">
        <f t="shared" si="62"/>
        <v>0</v>
      </c>
      <c r="X486" s="10">
        <f t="shared" si="63"/>
        <v>0</v>
      </c>
      <c r="Y486" s="10">
        <f t="shared" si="64"/>
        <v>0</v>
      </c>
      <c r="Z486" s="167" t="str">
        <f t="shared" si="59"/>
        <v>SLN 12443</v>
      </c>
      <c r="AA486" s="167">
        <f>VLOOKUP(A486,'r'!$A$4:'r'!$S$5080,18,FALSE)</f>
        <v>0</v>
      </c>
    </row>
    <row r="487" spans="1:27" x14ac:dyDescent="0.2">
      <c r="A487" s="169" t="s">
        <v>683</v>
      </c>
      <c r="B487" s="169" t="s">
        <v>45</v>
      </c>
      <c r="D487" s="179">
        <v>12444</v>
      </c>
      <c r="E487" s="176"/>
      <c r="F487" s="161">
        <v>1</v>
      </c>
      <c r="G487" s="162">
        <f t="shared" si="60"/>
        <v>0</v>
      </c>
      <c r="H487" s="162">
        <f>SUMIF('r'!$A$4:'r'!$A$529,$A487,'r'!$C$4:'r'!$C$529)</f>
        <v>0</v>
      </c>
      <c r="I487" s="162">
        <f>SUMIF('r'!$A$4:'r'!$A$529,A487,'r'!$D$4:'r'!$D$529)</f>
        <v>20</v>
      </c>
      <c r="J487" s="162">
        <f t="shared" si="61"/>
        <v>20</v>
      </c>
      <c r="L487" s="166">
        <f>IF(E487&lt;2,(VLOOKUP(A487,'r'!$A$4:'r'!$B$5080,2,FALSE)),"")</f>
        <v>43176</v>
      </c>
      <c r="M487" s="167" t="str">
        <f>VLOOKUP(A487,'r'!$A$4:'r'!$G$5080,7,FALSE)</f>
        <v>next year</v>
      </c>
      <c r="N487" s="162">
        <f ca="1">SUMIF(w!$V$3:$V$113,$M487,w!W$3:W$113)</f>
        <v>0</v>
      </c>
      <c r="O487" s="162">
        <f ca="1">SUMIF(w!$V$3:$V$113,$M487,w!X$3:X$113)</f>
        <v>506</v>
      </c>
      <c r="P487" s="162">
        <f ca="1">SUMIF(w!$V$3:$V$113,$M487,w!Y$3:Y$113)</f>
        <v>506</v>
      </c>
      <c r="Q487" s="162">
        <f>SUMIF(w!$V$3:$V$113,$M487,w!Z$3:Z$113)</f>
        <v>0</v>
      </c>
      <c r="R487" s="177" t="str">
        <f>IF(E487=1,VLOOKUP(A487,rg!$A$4:'rg'!$E$960,2,FALSE),"")</f>
        <v/>
      </c>
      <c r="S487" s="162" t="str">
        <f>IF($R487&lt;&gt;"",( VLOOKUP($R487,g!$A$2:'g'!$E$989,2,FALSE))," ")</f>
        <v xml:space="preserve"> </v>
      </c>
      <c r="T487" s="162" t="str">
        <f>IF($R487&lt;&gt;"",( VLOOKUP($R487,g!$A$2:'g'!$E$989,3,FALSE))," ")</f>
        <v xml:space="preserve"> </v>
      </c>
      <c r="U487" s="168" t="str">
        <f>IF($R487&lt;&gt;"",( VLOOKUP($R487,g!$A$2:'g'!$E$989,4,FALSE))," ")</f>
        <v xml:space="preserve"> </v>
      </c>
      <c r="V487" s="162" t="str">
        <f>IF($R487&lt;&gt;"",( VLOOKUP($R487,g!$A$2:'g'!$E$989,5,FALSE))," ")</f>
        <v xml:space="preserve"> </v>
      </c>
      <c r="W487" s="10">
        <f t="shared" si="62"/>
        <v>0</v>
      </c>
      <c r="X487" s="10">
        <f t="shared" si="63"/>
        <v>0</v>
      </c>
      <c r="Y487" s="10">
        <f t="shared" si="64"/>
        <v>0</v>
      </c>
      <c r="Z487" s="167" t="str">
        <f t="shared" si="59"/>
        <v>SLN 12444</v>
      </c>
      <c r="AA487" s="167">
        <f>VLOOKUP(A487,'r'!$A$4:'r'!$S$5080,18,FALSE)</f>
        <v>0</v>
      </c>
    </row>
    <row r="488" spans="1:27" x14ac:dyDescent="0.2">
      <c r="A488" s="169" t="s">
        <v>683</v>
      </c>
      <c r="B488" s="169" t="s">
        <v>45</v>
      </c>
      <c r="D488" s="179">
        <v>12445</v>
      </c>
      <c r="E488" s="176"/>
      <c r="F488" s="161">
        <v>1</v>
      </c>
      <c r="G488" s="162">
        <f t="shared" si="60"/>
        <v>0</v>
      </c>
      <c r="H488" s="162">
        <f>SUMIF('r'!$A$4:'r'!$A$529,$A488,'r'!$C$4:'r'!$C$529)</f>
        <v>0</v>
      </c>
      <c r="I488" s="162">
        <f>SUMIF('r'!$A$4:'r'!$A$529,A488,'r'!$D$4:'r'!$D$529)</f>
        <v>20</v>
      </c>
      <c r="J488" s="162">
        <f t="shared" si="61"/>
        <v>20</v>
      </c>
      <c r="L488" s="166">
        <f>IF(E488&lt;2,(VLOOKUP(A488,'r'!$A$4:'r'!$B$5080,2,FALSE)),"")</f>
        <v>43176</v>
      </c>
      <c r="M488" s="167" t="str">
        <f>VLOOKUP(A488,'r'!$A$4:'r'!$G$5080,7,FALSE)</f>
        <v>next year</v>
      </c>
      <c r="N488" s="162">
        <f ca="1">SUMIF(w!$V$3:$V$113,$M488,w!W$3:W$113)</f>
        <v>0</v>
      </c>
      <c r="O488" s="162">
        <f ca="1">SUMIF(w!$V$3:$V$113,$M488,w!X$3:X$113)</f>
        <v>506</v>
      </c>
      <c r="P488" s="162">
        <f ca="1">SUMIF(w!$V$3:$V$113,$M488,w!Y$3:Y$113)</f>
        <v>506</v>
      </c>
      <c r="Q488" s="162">
        <f>SUMIF(w!$V$3:$V$113,$M488,w!Z$3:Z$113)</f>
        <v>0</v>
      </c>
      <c r="R488" s="177" t="str">
        <f>IF(E488=1,VLOOKUP(A488,rg!$A$4:'rg'!$E$960,2,FALSE),"")</f>
        <v/>
      </c>
      <c r="S488" s="162" t="str">
        <f>IF($R488&lt;&gt;"",( VLOOKUP($R488,g!$A$2:'g'!$E$989,2,FALSE))," ")</f>
        <v xml:space="preserve"> </v>
      </c>
      <c r="T488" s="162" t="str">
        <f>IF($R488&lt;&gt;"",( VLOOKUP($R488,g!$A$2:'g'!$E$989,3,FALSE))," ")</f>
        <v xml:space="preserve"> </v>
      </c>
      <c r="U488" s="168" t="str">
        <f>IF($R488&lt;&gt;"",( VLOOKUP($R488,g!$A$2:'g'!$E$989,4,FALSE))," ")</f>
        <v xml:space="preserve"> </v>
      </c>
      <c r="V488" s="162" t="str">
        <f>IF($R488&lt;&gt;"",( VLOOKUP($R488,g!$A$2:'g'!$E$989,5,FALSE))," ")</f>
        <v xml:space="preserve"> </v>
      </c>
      <c r="W488" s="10">
        <f t="shared" si="62"/>
        <v>0</v>
      </c>
      <c r="X488" s="10">
        <f t="shared" si="63"/>
        <v>0</v>
      </c>
      <c r="Y488" s="10">
        <f t="shared" si="64"/>
        <v>0</v>
      </c>
      <c r="Z488" s="167" t="str">
        <f t="shared" si="59"/>
        <v>SLN 12445</v>
      </c>
      <c r="AA488" s="167">
        <f>VLOOKUP(A488,'r'!$A$4:'r'!$S$5080,18,FALSE)</f>
        <v>0</v>
      </c>
    </row>
    <row r="489" spans="1:27" x14ac:dyDescent="0.2">
      <c r="A489" s="169" t="s">
        <v>683</v>
      </c>
      <c r="B489" s="169" t="s">
        <v>45</v>
      </c>
      <c r="D489" s="179">
        <v>12446</v>
      </c>
      <c r="E489" s="176"/>
      <c r="F489" s="161">
        <v>1</v>
      </c>
      <c r="G489" s="162">
        <f t="shared" si="60"/>
        <v>0</v>
      </c>
      <c r="H489" s="162">
        <f>SUMIF('r'!$A$4:'r'!$A$529,$A489,'r'!$C$4:'r'!$C$529)</f>
        <v>0</v>
      </c>
      <c r="I489" s="162">
        <f>SUMIF('r'!$A$4:'r'!$A$529,A489,'r'!$D$4:'r'!$D$529)</f>
        <v>20</v>
      </c>
      <c r="J489" s="162">
        <f t="shared" si="61"/>
        <v>20</v>
      </c>
      <c r="L489" s="166">
        <f>IF(E489&lt;2,(VLOOKUP(A489,'r'!$A$4:'r'!$B$5080,2,FALSE)),"")</f>
        <v>43176</v>
      </c>
      <c r="M489" s="167" t="str">
        <f>VLOOKUP(A489,'r'!$A$4:'r'!$G$5080,7,FALSE)</f>
        <v>next year</v>
      </c>
      <c r="N489" s="162">
        <f ca="1">SUMIF(w!$V$3:$V$113,$M489,w!W$3:W$113)</f>
        <v>0</v>
      </c>
      <c r="O489" s="162">
        <f ca="1">SUMIF(w!$V$3:$V$113,$M489,w!X$3:X$113)</f>
        <v>506</v>
      </c>
      <c r="P489" s="162">
        <f ca="1">SUMIF(w!$V$3:$V$113,$M489,w!Y$3:Y$113)</f>
        <v>506</v>
      </c>
      <c r="Q489" s="162">
        <f>SUMIF(w!$V$3:$V$113,$M489,w!Z$3:Z$113)</f>
        <v>0</v>
      </c>
      <c r="R489" s="177" t="str">
        <f>IF(E489=1,VLOOKUP(A489,rg!$A$4:'rg'!$E$960,2,FALSE),"")</f>
        <v/>
      </c>
      <c r="S489" s="162" t="str">
        <f>IF($R489&lt;&gt;"",( VLOOKUP($R489,g!$A$2:'g'!$E$989,2,FALSE))," ")</f>
        <v xml:space="preserve"> </v>
      </c>
      <c r="T489" s="162" t="str">
        <f>IF($R489&lt;&gt;"",( VLOOKUP($R489,g!$A$2:'g'!$E$989,3,FALSE))," ")</f>
        <v xml:space="preserve"> </v>
      </c>
      <c r="U489" s="168" t="str">
        <f>IF($R489&lt;&gt;"",( VLOOKUP($R489,g!$A$2:'g'!$E$989,4,FALSE))," ")</f>
        <v xml:space="preserve"> </v>
      </c>
      <c r="V489" s="162" t="str">
        <f>IF($R489&lt;&gt;"",( VLOOKUP($R489,g!$A$2:'g'!$E$989,5,FALSE))," ")</f>
        <v xml:space="preserve"> </v>
      </c>
      <c r="W489" s="10">
        <f t="shared" si="62"/>
        <v>0</v>
      </c>
      <c r="X489" s="10">
        <f t="shared" si="63"/>
        <v>0</v>
      </c>
      <c r="Y489" s="10">
        <f t="shared" si="64"/>
        <v>0</v>
      </c>
      <c r="Z489" s="167" t="str">
        <f t="shared" si="59"/>
        <v>SLN 12446</v>
      </c>
      <c r="AA489" s="167">
        <f>VLOOKUP(A489,'r'!$A$4:'r'!$S$5080,18,FALSE)</f>
        <v>0</v>
      </c>
    </row>
    <row r="490" spans="1:27" x14ac:dyDescent="0.2">
      <c r="A490" s="169" t="s">
        <v>683</v>
      </c>
      <c r="B490" s="169" t="s">
        <v>45</v>
      </c>
      <c r="D490" s="179">
        <v>12447</v>
      </c>
      <c r="E490" s="176"/>
      <c r="F490" s="161">
        <v>1</v>
      </c>
      <c r="G490" s="162">
        <f t="shared" si="60"/>
        <v>0</v>
      </c>
      <c r="H490" s="162">
        <f>SUMIF('r'!$A$4:'r'!$A$529,$A490,'r'!$C$4:'r'!$C$529)</f>
        <v>0</v>
      </c>
      <c r="I490" s="162">
        <f>SUMIF('r'!$A$4:'r'!$A$529,A490,'r'!$D$4:'r'!$D$529)</f>
        <v>20</v>
      </c>
      <c r="J490" s="162">
        <f t="shared" si="61"/>
        <v>20</v>
      </c>
      <c r="L490" s="166">
        <f>IF(E490&lt;2,(VLOOKUP(A490,'r'!$A$4:'r'!$B$5080,2,FALSE)),"")</f>
        <v>43176</v>
      </c>
      <c r="M490" s="167" t="str">
        <f>VLOOKUP(A490,'r'!$A$4:'r'!$G$5080,7,FALSE)</f>
        <v>next year</v>
      </c>
      <c r="N490" s="162">
        <f ca="1">SUMIF(w!$V$3:$V$113,$M490,w!W$3:W$113)</f>
        <v>0</v>
      </c>
      <c r="O490" s="162">
        <f ca="1">SUMIF(w!$V$3:$V$113,$M490,w!X$3:X$113)</f>
        <v>506</v>
      </c>
      <c r="P490" s="162">
        <f ca="1">SUMIF(w!$V$3:$V$113,$M490,w!Y$3:Y$113)</f>
        <v>506</v>
      </c>
      <c r="Q490" s="162">
        <f>SUMIF(w!$V$3:$V$113,$M490,w!Z$3:Z$113)</f>
        <v>0</v>
      </c>
      <c r="R490" s="177" t="str">
        <f>IF(E490=1,VLOOKUP(A490,rg!$A$4:'rg'!$E$960,2,FALSE),"")</f>
        <v/>
      </c>
      <c r="S490" s="162" t="str">
        <f>IF($R490&lt;&gt;"",( VLOOKUP($R490,g!$A$2:'g'!$E$989,2,FALSE))," ")</f>
        <v xml:space="preserve"> </v>
      </c>
      <c r="T490" s="162" t="str">
        <f>IF($R490&lt;&gt;"",( VLOOKUP($R490,g!$A$2:'g'!$E$989,3,FALSE))," ")</f>
        <v xml:space="preserve"> </v>
      </c>
      <c r="U490" s="168" t="str">
        <f>IF($R490&lt;&gt;"",( VLOOKUP($R490,g!$A$2:'g'!$E$989,4,FALSE))," ")</f>
        <v xml:space="preserve"> </v>
      </c>
      <c r="V490" s="162" t="str">
        <f>IF($R490&lt;&gt;"",( VLOOKUP($R490,g!$A$2:'g'!$E$989,5,FALSE))," ")</f>
        <v xml:space="preserve"> </v>
      </c>
      <c r="W490" s="10">
        <f t="shared" si="62"/>
        <v>0</v>
      </c>
      <c r="X490" s="10">
        <f t="shared" si="63"/>
        <v>0</v>
      </c>
      <c r="Y490" s="10">
        <f t="shared" si="64"/>
        <v>0</v>
      </c>
      <c r="Z490" s="167" t="str">
        <f t="shared" si="59"/>
        <v>SLN 12447</v>
      </c>
      <c r="AA490" s="167">
        <f>VLOOKUP(A490,'r'!$A$4:'r'!$S$5080,18,FALSE)</f>
        <v>0</v>
      </c>
    </row>
    <row r="491" spans="1:27" x14ac:dyDescent="0.2">
      <c r="A491" s="169" t="s">
        <v>683</v>
      </c>
      <c r="B491" s="169" t="s">
        <v>45</v>
      </c>
      <c r="D491" s="179">
        <v>12448</v>
      </c>
      <c r="E491" s="176"/>
      <c r="F491" s="161">
        <v>1</v>
      </c>
      <c r="G491" s="162">
        <f t="shared" si="60"/>
        <v>0</v>
      </c>
      <c r="H491" s="162">
        <f>SUMIF('r'!$A$4:'r'!$A$529,$A491,'r'!$C$4:'r'!$C$529)</f>
        <v>0</v>
      </c>
      <c r="I491" s="162">
        <f>SUMIF('r'!$A$4:'r'!$A$529,A491,'r'!$D$4:'r'!$D$529)</f>
        <v>20</v>
      </c>
      <c r="J491" s="162">
        <f t="shared" si="61"/>
        <v>20</v>
      </c>
      <c r="L491" s="166">
        <f>IF(E491&lt;2,(VLOOKUP(A491,'r'!$A$4:'r'!$B$5080,2,FALSE)),"")</f>
        <v>43176</v>
      </c>
      <c r="M491" s="167" t="str">
        <f>VLOOKUP(A491,'r'!$A$4:'r'!$G$5080,7,FALSE)</f>
        <v>next year</v>
      </c>
      <c r="N491" s="162">
        <f ca="1">SUMIF(w!$V$3:$V$113,$M491,w!W$3:W$113)</f>
        <v>0</v>
      </c>
      <c r="O491" s="162">
        <f ca="1">SUMIF(w!$V$3:$V$113,$M491,w!X$3:X$113)</f>
        <v>506</v>
      </c>
      <c r="P491" s="162">
        <f ca="1">SUMIF(w!$V$3:$V$113,$M491,w!Y$3:Y$113)</f>
        <v>506</v>
      </c>
      <c r="Q491" s="162">
        <f>SUMIF(w!$V$3:$V$113,$M491,w!Z$3:Z$113)</f>
        <v>0</v>
      </c>
      <c r="R491" s="177" t="str">
        <f>IF(E491=1,VLOOKUP(A491,rg!$A$4:'rg'!$E$960,2,FALSE),"")</f>
        <v/>
      </c>
      <c r="S491" s="162" t="str">
        <f>IF($R491&lt;&gt;"",( VLOOKUP($R491,g!$A$2:'g'!$E$989,2,FALSE))," ")</f>
        <v xml:space="preserve"> </v>
      </c>
      <c r="T491" s="162" t="str">
        <f>IF($R491&lt;&gt;"",( VLOOKUP($R491,g!$A$2:'g'!$E$989,3,FALSE))," ")</f>
        <v xml:space="preserve"> </v>
      </c>
      <c r="U491" s="168" t="str">
        <f>IF($R491&lt;&gt;"",( VLOOKUP($R491,g!$A$2:'g'!$E$989,4,FALSE))," ")</f>
        <v xml:space="preserve"> </v>
      </c>
      <c r="V491" s="162" t="str">
        <f>IF($R491&lt;&gt;"",( VLOOKUP($R491,g!$A$2:'g'!$E$989,5,FALSE))," ")</f>
        <v xml:space="preserve"> </v>
      </c>
      <c r="W491" s="10">
        <f t="shared" si="62"/>
        <v>0</v>
      </c>
      <c r="X491" s="10">
        <f t="shared" si="63"/>
        <v>0</v>
      </c>
      <c r="Y491" s="10">
        <f t="shared" si="64"/>
        <v>0</v>
      </c>
      <c r="Z491" s="167" t="str">
        <f t="shared" si="59"/>
        <v>SLN 12448</v>
      </c>
      <c r="AA491" s="167">
        <f>VLOOKUP(A491,'r'!$A$4:'r'!$S$5080,18,FALSE)</f>
        <v>0</v>
      </c>
    </row>
    <row r="492" spans="1:27" x14ac:dyDescent="0.2">
      <c r="A492" s="169" t="s">
        <v>683</v>
      </c>
      <c r="B492" s="169" t="s">
        <v>45</v>
      </c>
      <c r="D492" s="179">
        <v>12449</v>
      </c>
      <c r="E492" s="176"/>
      <c r="F492" s="161">
        <v>1</v>
      </c>
      <c r="G492" s="162">
        <f t="shared" si="60"/>
        <v>0</v>
      </c>
      <c r="H492" s="162">
        <f>SUMIF('r'!$A$4:'r'!$A$529,$A492,'r'!$C$4:'r'!$C$529)</f>
        <v>0</v>
      </c>
      <c r="I492" s="162">
        <f>SUMIF('r'!$A$4:'r'!$A$529,A492,'r'!$D$4:'r'!$D$529)</f>
        <v>20</v>
      </c>
      <c r="J492" s="162">
        <f t="shared" si="61"/>
        <v>20</v>
      </c>
      <c r="L492" s="166">
        <f>IF(E492&lt;2,(VLOOKUP(A492,'r'!$A$4:'r'!$B$5080,2,FALSE)),"")</f>
        <v>43176</v>
      </c>
      <c r="M492" s="167" t="str">
        <f>VLOOKUP(A492,'r'!$A$4:'r'!$G$5080,7,FALSE)</f>
        <v>next year</v>
      </c>
      <c r="N492" s="162">
        <f ca="1">SUMIF(w!$V$3:$V$113,$M492,w!W$3:W$113)</f>
        <v>0</v>
      </c>
      <c r="O492" s="162">
        <f ca="1">SUMIF(w!$V$3:$V$113,$M492,w!X$3:X$113)</f>
        <v>506</v>
      </c>
      <c r="P492" s="162">
        <f ca="1">SUMIF(w!$V$3:$V$113,$M492,w!Y$3:Y$113)</f>
        <v>506</v>
      </c>
      <c r="Q492" s="162">
        <f>SUMIF(w!$V$3:$V$113,$M492,w!Z$3:Z$113)</f>
        <v>0</v>
      </c>
      <c r="R492" s="177" t="str">
        <f>IF(E492=1,VLOOKUP(A492,rg!$A$4:'rg'!$E$960,2,FALSE),"")</f>
        <v/>
      </c>
      <c r="S492" s="162" t="str">
        <f>IF($R492&lt;&gt;"",( VLOOKUP($R492,g!$A$2:'g'!$E$989,2,FALSE))," ")</f>
        <v xml:space="preserve"> </v>
      </c>
      <c r="T492" s="162" t="str">
        <f>IF($R492&lt;&gt;"",( VLOOKUP($R492,g!$A$2:'g'!$E$989,3,FALSE))," ")</f>
        <v xml:space="preserve"> </v>
      </c>
      <c r="U492" s="168" t="str">
        <f>IF($R492&lt;&gt;"",( VLOOKUP($R492,g!$A$2:'g'!$E$989,4,FALSE))," ")</f>
        <v xml:space="preserve"> </v>
      </c>
      <c r="V492" s="162" t="str">
        <f>IF($R492&lt;&gt;"",( VLOOKUP($R492,g!$A$2:'g'!$E$989,5,FALSE))," ")</f>
        <v xml:space="preserve"> </v>
      </c>
      <c r="W492" s="10">
        <f t="shared" si="62"/>
        <v>0</v>
      </c>
      <c r="X492" s="10">
        <f t="shared" si="63"/>
        <v>0</v>
      </c>
      <c r="Y492" s="10">
        <f t="shared" si="64"/>
        <v>0</v>
      </c>
      <c r="Z492" s="167" t="str">
        <f t="shared" si="59"/>
        <v>SLN 12449</v>
      </c>
      <c r="AA492" s="167">
        <f>VLOOKUP(A492,'r'!$A$4:'r'!$S$5080,18,FALSE)</f>
        <v>0</v>
      </c>
    </row>
    <row r="493" spans="1:27" x14ac:dyDescent="0.2">
      <c r="A493" s="169" t="s">
        <v>683</v>
      </c>
      <c r="B493" s="169" t="s">
        <v>45</v>
      </c>
      <c r="D493" s="179">
        <v>12450</v>
      </c>
      <c r="E493" s="176"/>
      <c r="F493" s="161">
        <v>1</v>
      </c>
      <c r="G493" s="162">
        <f t="shared" si="60"/>
        <v>0</v>
      </c>
      <c r="H493" s="162">
        <f>SUMIF('r'!$A$4:'r'!$A$529,$A493,'r'!$C$4:'r'!$C$529)</f>
        <v>0</v>
      </c>
      <c r="I493" s="162">
        <f>SUMIF('r'!$A$4:'r'!$A$529,A493,'r'!$D$4:'r'!$D$529)</f>
        <v>20</v>
      </c>
      <c r="J493" s="162">
        <f t="shared" si="61"/>
        <v>20</v>
      </c>
      <c r="L493" s="166">
        <f>IF(E493&lt;2,(VLOOKUP(A493,'r'!$A$4:'r'!$B$5080,2,FALSE)),"")</f>
        <v>43176</v>
      </c>
      <c r="M493" s="167" t="str">
        <f>VLOOKUP(A493,'r'!$A$4:'r'!$G$5080,7,FALSE)</f>
        <v>next year</v>
      </c>
      <c r="N493" s="162">
        <f ca="1">SUMIF(w!$V$3:$V$113,$M493,w!W$3:W$113)</f>
        <v>0</v>
      </c>
      <c r="O493" s="162">
        <f ca="1">SUMIF(w!$V$3:$V$113,$M493,w!X$3:X$113)</f>
        <v>506</v>
      </c>
      <c r="P493" s="162">
        <f ca="1">SUMIF(w!$V$3:$V$113,$M493,w!Y$3:Y$113)</f>
        <v>506</v>
      </c>
      <c r="Q493" s="162">
        <f>SUMIF(w!$V$3:$V$113,$M493,w!Z$3:Z$113)</f>
        <v>0</v>
      </c>
      <c r="R493" s="177" t="str">
        <f>IF(E493=1,VLOOKUP(A493,rg!$A$4:'rg'!$E$960,2,FALSE),"")</f>
        <v/>
      </c>
      <c r="S493" s="162" t="str">
        <f>IF($R493&lt;&gt;"",( VLOOKUP($R493,g!$A$2:'g'!$E$989,2,FALSE))," ")</f>
        <v xml:space="preserve"> </v>
      </c>
      <c r="T493" s="162" t="str">
        <f>IF($R493&lt;&gt;"",( VLOOKUP($R493,g!$A$2:'g'!$E$989,3,FALSE))," ")</f>
        <v xml:space="preserve"> </v>
      </c>
      <c r="U493" s="168" t="str">
        <f>IF($R493&lt;&gt;"",( VLOOKUP($R493,g!$A$2:'g'!$E$989,4,FALSE))," ")</f>
        <v xml:space="preserve"> </v>
      </c>
      <c r="V493" s="162" t="str">
        <f>IF($R493&lt;&gt;"",( VLOOKUP($R493,g!$A$2:'g'!$E$989,5,FALSE))," ")</f>
        <v xml:space="preserve"> </v>
      </c>
      <c r="W493" s="10">
        <f t="shared" si="62"/>
        <v>0</v>
      </c>
      <c r="X493" s="10">
        <f t="shared" si="63"/>
        <v>0</v>
      </c>
      <c r="Y493" s="10">
        <f t="shared" si="64"/>
        <v>0</v>
      </c>
      <c r="Z493" s="167" t="str">
        <f t="shared" si="59"/>
        <v>SLN 12450</v>
      </c>
      <c r="AA493" s="167">
        <f>VLOOKUP(A493,'r'!$A$4:'r'!$S$5080,18,FALSE)</f>
        <v>0</v>
      </c>
    </row>
    <row r="494" spans="1:27" x14ac:dyDescent="0.2">
      <c r="A494" s="169" t="s">
        <v>683</v>
      </c>
      <c r="B494" s="169" t="s">
        <v>45</v>
      </c>
      <c r="D494" s="179">
        <v>12451</v>
      </c>
      <c r="E494" s="176"/>
      <c r="F494" s="161">
        <v>1</v>
      </c>
      <c r="G494" s="162">
        <f t="shared" si="60"/>
        <v>0</v>
      </c>
      <c r="H494" s="162">
        <f>SUMIF('r'!$A$4:'r'!$A$529,$A494,'r'!$C$4:'r'!$C$529)</f>
        <v>0</v>
      </c>
      <c r="I494" s="162">
        <f>SUMIF('r'!$A$4:'r'!$A$529,A494,'r'!$D$4:'r'!$D$529)</f>
        <v>20</v>
      </c>
      <c r="J494" s="162">
        <f t="shared" si="61"/>
        <v>20</v>
      </c>
      <c r="L494" s="166">
        <f>IF(E494&lt;2,(VLOOKUP(A494,'r'!$A$4:'r'!$B$5080,2,FALSE)),"")</f>
        <v>43176</v>
      </c>
      <c r="M494" s="167" t="str">
        <f>VLOOKUP(A494,'r'!$A$4:'r'!$G$5080,7,FALSE)</f>
        <v>next year</v>
      </c>
      <c r="N494" s="162">
        <f ca="1">SUMIF(w!$V$3:$V$113,$M494,w!W$3:W$113)</f>
        <v>0</v>
      </c>
      <c r="O494" s="162">
        <f ca="1">SUMIF(w!$V$3:$V$113,$M494,w!X$3:X$113)</f>
        <v>506</v>
      </c>
      <c r="P494" s="162">
        <f ca="1">SUMIF(w!$V$3:$V$113,$M494,w!Y$3:Y$113)</f>
        <v>506</v>
      </c>
      <c r="Q494" s="162">
        <f>SUMIF(w!$V$3:$V$113,$M494,w!Z$3:Z$113)</f>
        <v>0</v>
      </c>
      <c r="R494" s="177" t="str">
        <f>IF(E494=1,VLOOKUP(A494,rg!$A$4:'rg'!$E$960,2,FALSE),"")</f>
        <v/>
      </c>
      <c r="S494" s="162" t="str">
        <f>IF($R494&lt;&gt;"",( VLOOKUP($R494,g!$A$2:'g'!$E$989,2,FALSE))," ")</f>
        <v xml:space="preserve"> </v>
      </c>
      <c r="T494" s="162" t="str">
        <f>IF($R494&lt;&gt;"",( VLOOKUP($R494,g!$A$2:'g'!$E$989,3,FALSE))," ")</f>
        <v xml:space="preserve"> </v>
      </c>
      <c r="U494" s="168" t="str">
        <f>IF($R494&lt;&gt;"",( VLOOKUP($R494,g!$A$2:'g'!$E$989,4,FALSE))," ")</f>
        <v xml:space="preserve"> </v>
      </c>
      <c r="V494" s="162" t="str">
        <f>IF($R494&lt;&gt;"",( VLOOKUP($R494,g!$A$2:'g'!$E$989,5,FALSE))," ")</f>
        <v xml:space="preserve"> </v>
      </c>
      <c r="W494" s="10">
        <f t="shared" si="62"/>
        <v>0</v>
      </c>
      <c r="X494" s="10">
        <f t="shared" si="63"/>
        <v>0</v>
      </c>
      <c r="Y494" s="10">
        <f t="shared" si="64"/>
        <v>0</v>
      </c>
      <c r="Z494" s="167" t="str">
        <f t="shared" si="59"/>
        <v>SLN 12451</v>
      </c>
      <c r="AA494" s="167">
        <f>VLOOKUP(A494,'r'!$A$4:'r'!$S$5080,18,FALSE)</f>
        <v>0</v>
      </c>
    </row>
    <row r="495" spans="1:27" x14ac:dyDescent="0.2">
      <c r="A495" s="169" t="s">
        <v>628</v>
      </c>
      <c r="B495" s="169" t="s">
        <v>45</v>
      </c>
      <c r="D495" s="169">
        <v>36609</v>
      </c>
      <c r="E495" s="176">
        <v>1</v>
      </c>
      <c r="F495" s="161">
        <v>1</v>
      </c>
      <c r="G495" s="162">
        <f t="shared" si="60"/>
        <v>0</v>
      </c>
      <c r="H495" s="162">
        <f>SUMIF('r'!$A$4:'r'!$A$529,$A495,'r'!$C$4:'r'!$C$529)</f>
        <v>2</v>
      </c>
      <c r="I495" s="162">
        <f>SUMIF('r'!$A$4:'r'!$A$529,A495,'r'!$D$4:'r'!$D$529)</f>
        <v>2</v>
      </c>
      <c r="J495" s="162">
        <f t="shared" si="61"/>
        <v>0</v>
      </c>
      <c r="K495" s="165" t="s">
        <v>696</v>
      </c>
      <c r="L495" s="166">
        <f>IF(E495&lt;2,(VLOOKUP(A495,'r'!$A$4:'r'!$B$5080,2,FALSE)),"")</f>
        <v>0</v>
      </c>
      <c r="M495" s="167" t="str">
        <f>VLOOKUP(A495,'r'!$A$4:'r'!$G$5080,7,FALSE)</f>
        <v>bromley south</v>
      </c>
      <c r="N495" s="162">
        <f ca="1">SUMIF(w!$V$3:$V$113,$M495,w!W$3:W$113)</f>
        <v>2</v>
      </c>
      <c r="O495" s="162">
        <f ca="1">SUMIF(w!$V$3:$V$113,$M495,w!X$3:X$113)</f>
        <v>2</v>
      </c>
      <c r="P495" s="162">
        <f ca="1">SUMIF(w!$V$3:$V$113,$M495,w!Y$3:Y$113)</f>
        <v>0</v>
      </c>
      <c r="Q495" s="162">
        <f>SUMIF(w!$V$3:$V$113,$M495,w!Z$3:Z$113)</f>
        <v>2</v>
      </c>
      <c r="R495" s="177" t="str">
        <f>IF(E495=1,VLOOKUP(A495,rg!$A$4:'rg'!$E$960,2,FALSE),"")</f>
        <v>TB</v>
      </c>
      <c r="S495" s="162" t="str">
        <f>IF($R495&lt;&gt;"",( VLOOKUP($R495,g!$A$2:'g'!$E$989,2,FALSE))," ")</f>
        <v>bromley south</v>
      </c>
      <c r="T495" s="162">
        <f>IF($R495&lt;&gt;"",( VLOOKUP($R495,g!$A$2:'g'!$E$989,3,FALSE))," ")</f>
        <v>4</v>
      </c>
      <c r="U495" s="168" t="str">
        <f>IF($R495&lt;&gt;"",( VLOOKUP($R495,g!$A$2:'g'!$E$989,4,FALSE))," ")</f>
        <v>SLN</v>
      </c>
      <c r="V495" s="162" t="str">
        <f>IF($R495&lt;&gt;"",( VLOOKUP($R495,g!$A$2:'g'!$E$989,5,FALSE))," ")</f>
        <v>STAGECOACH</v>
      </c>
      <c r="W495" s="10">
        <f t="shared" si="62"/>
        <v>0</v>
      </c>
      <c r="X495" s="10">
        <f t="shared" si="63"/>
        <v>0</v>
      </c>
      <c r="Y495" s="10">
        <f t="shared" si="64"/>
        <v>0</v>
      </c>
      <c r="Z495" s="167" t="str">
        <f t="shared" si="59"/>
        <v>SLN 36609</v>
      </c>
      <c r="AA495" s="167">
        <f>VLOOKUP(A495,'r'!$A$4:'r'!$S$5080,18,FALSE)</f>
        <v>0</v>
      </c>
    </row>
    <row r="496" spans="1:27" x14ac:dyDescent="0.2">
      <c r="A496" s="169" t="s">
        <v>54</v>
      </c>
      <c r="B496" s="169" t="s">
        <v>45</v>
      </c>
      <c r="D496" s="169">
        <v>36618</v>
      </c>
      <c r="E496" s="176">
        <v>1</v>
      </c>
      <c r="F496" s="161">
        <v>1</v>
      </c>
      <c r="G496" s="162">
        <f t="shared" si="60"/>
        <v>0</v>
      </c>
      <c r="H496" s="162">
        <f>SUMIF('r'!$A$4:'r'!$A$529,$A496,'r'!$C$4:'r'!$C$529)</f>
        <v>2</v>
      </c>
      <c r="I496" s="162">
        <f>SUMIF('r'!$A$4:'r'!$A$529,A496,'r'!$D$4:'r'!$D$529)</f>
        <v>2</v>
      </c>
      <c r="J496" s="162">
        <f t="shared" si="61"/>
        <v>0</v>
      </c>
      <c r="K496" s="165" t="s">
        <v>696</v>
      </c>
      <c r="L496" s="166">
        <f>IF(E496&lt;2,(VLOOKUP(A496,'r'!$A$4:'r'!$B$5080,2,FALSE)),"")</f>
        <v>0</v>
      </c>
      <c r="M496" s="167" t="str">
        <f>VLOOKUP(A496,'r'!$A$4:'r'!$G$5080,7,FALSE)</f>
        <v>orpington</v>
      </c>
      <c r="N496" s="162">
        <f ca="1">SUMIF(w!$V$3:$V$113,$M496,w!W$3:W$113)</f>
        <v>3</v>
      </c>
      <c r="O496" s="162">
        <f ca="1">SUMIF(w!$V$3:$V$113,$M496,w!X$3:X$113)</f>
        <v>3</v>
      </c>
      <c r="P496" s="162">
        <f ca="1">SUMIF(w!$V$3:$V$113,$M496,w!Y$3:Y$113)</f>
        <v>0</v>
      </c>
      <c r="Q496" s="162">
        <f>SUMIF(w!$V$3:$V$113,$M496,w!Z$3:Z$113)</f>
        <v>3</v>
      </c>
      <c r="R496" s="177" t="str">
        <f>IF(E496=1,VLOOKUP(A496,rg!$A$4:'rg'!$E$960,2,FALSE),"")</f>
        <v>TB</v>
      </c>
      <c r="S496" s="162" t="str">
        <f>IF($R496&lt;&gt;"",( VLOOKUP($R496,g!$A$2:'g'!$E$989,2,FALSE))," ")</f>
        <v>bromley south</v>
      </c>
      <c r="T496" s="162">
        <f>IF($R496&lt;&gt;"",( VLOOKUP($R496,g!$A$2:'g'!$E$989,3,FALSE))," ")</f>
        <v>4</v>
      </c>
      <c r="U496" s="168" t="str">
        <f>IF($R496&lt;&gt;"",( VLOOKUP($R496,g!$A$2:'g'!$E$989,4,FALSE))," ")</f>
        <v>SLN</v>
      </c>
      <c r="V496" s="162" t="str">
        <f>IF($R496&lt;&gt;"",( VLOOKUP($R496,g!$A$2:'g'!$E$989,5,FALSE))," ")</f>
        <v>STAGECOACH</v>
      </c>
      <c r="W496" s="10">
        <f t="shared" si="62"/>
        <v>0</v>
      </c>
      <c r="X496" s="10">
        <f t="shared" si="63"/>
        <v>0</v>
      </c>
      <c r="Y496" s="10">
        <f t="shared" si="64"/>
        <v>0</v>
      </c>
      <c r="Z496" s="167" t="str">
        <f t="shared" ref="Z496:Z559" si="65">B496&amp;" "&amp;C496&amp;D496</f>
        <v>SLN 36618</v>
      </c>
      <c r="AA496" s="167">
        <f>VLOOKUP(A496,'r'!$A$4:'r'!$S$5080,18,FALSE)</f>
        <v>0</v>
      </c>
    </row>
    <row r="497" spans="1:27" x14ac:dyDescent="0.2">
      <c r="A497" s="169" t="s">
        <v>54</v>
      </c>
      <c r="B497" s="169" t="s">
        <v>45</v>
      </c>
      <c r="D497" s="169">
        <v>36619</v>
      </c>
      <c r="E497" s="176">
        <v>1</v>
      </c>
      <c r="F497" s="161">
        <v>1</v>
      </c>
      <c r="G497" s="162">
        <f t="shared" si="60"/>
        <v>0</v>
      </c>
      <c r="H497" s="162">
        <f>SUMIF('r'!$A$4:'r'!$A$529,$A497,'r'!$C$4:'r'!$C$529)</f>
        <v>2</v>
      </c>
      <c r="I497" s="162">
        <f>SUMIF('r'!$A$4:'r'!$A$529,A497,'r'!$D$4:'r'!$D$529)</f>
        <v>2</v>
      </c>
      <c r="J497" s="162">
        <f t="shared" si="61"/>
        <v>0</v>
      </c>
      <c r="K497" s="165" t="s">
        <v>696</v>
      </c>
      <c r="L497" s="166">
        <f>IF(E497&lt;2,(VLOOKUP(A497,'r'!$A$4:'r'!$B$5080,2,FALSE)),"")</f>
        <v>0</v>
      </c>
      <c r="M497" s="167" t="str">
        <f>VLOOKUP(A497,'r'!$A$4:'r'!$G$5080,7,FALSE)</f>
        <v>orpington</v>
      </c>
      <c r="N497" s="162">
        <f ca="1">SUMIF(w!$V$3:$V$113,$M497,w!W$3:W$113)</f>
        <v>3</v>
      </c>
      <c r="O497" s="162">
        <f ca="1">SUMIF(w!$V$3:$V$113,$M497,w!X$3:X$113)</f>
        <v>3</v>
      </c>
      <c r="P497" s="162">
        <f ca="1">SUMIF(w!$V$3:$V$113,$M497,w!Y$3:Y$113)</f>
        <v>0</v>
      </c>
      <c r="Q497" s="162">
        <f>SUMIF(w!$V$3:$V$113,$M497,w!Z$3:Z$113)</f>
        <v>3</v>
      </c>
      <c r="R497" s="177" t="str">
        <f>IF(E497=1,VLOOKUP(A497,rg!$A$4:'rg'!$E$960,2,FALSE),"")</f>
        <v>TB</v>
      </c>
      <c r="S497" s="162" t="str">
        <f>IF($R497&lt;&gt;"",( VLOOKUP($R497,g!$A$2:'g'!$E$989,2,FALSE))," ")</f>
        <v>bromley south</v>
      </c>
      <c r="T497" s="162">
        <f>IF($R497&lt;&gt;"",( VLOOKUP($R497,g!$A$2:'g'!$E$989,3,FALSE))," ")</f>
        <v>4</v>
      </c>
      <c r="U497" s="168" t="str">
        <f>IF($R497&lt;&gt;"",( VLOOKUP($R497,g!$A$2:'g'!$E$989,4,FALSE))," ")</f>
        <v>SLN</v>
      </c>
      <c r="V497" s="162" t="str">
        <f>IF($R497&lt;&gt;"",( VLOOKUP($R497,g!$A$2:'g'!$E$989,5,FALSE))," ")</f>
        <v>STAGECOACH</v>
      </c>
      <c r="W497" s="10">
        <f t="shared" si="62"/>
        <v>0</v>
      </c>
      <c r="X497" s="10">
        <f t="shared" si="63"/>
        <v>0</v>
      </c>
      <c r="Y497" s="10">
        <f t="shared" si="64"/>
        <v>0</v>
      </c>
      <c r="Z497" s="167" t="str">
        <f t="shared" si="65"/>
        <v>SLN 36619</v>
      </c>
      <c r="AA497" s="167">
        <f>VLOOKUP(A497,'r'!$A$4:'r'!$S$5080,18,FALSE)</f>
        <v>0</v>
      </c>
    </row>
    <row r="498" spans="1:27" x14ac:dyDescent="0.2">
      <c r="A498" s="169" t="s">
        <v>628</v>
      </c>
      <c r="B498" s="169" t="s">
        <v>45</v>
      </c>
      <c r="D498" s="169">
        <v>36620</v>
      </c>
      <c r="E498" s="176">
        <v>1</v>
      </c>
      <c r="F498" s="161">
        <v>1</v>
      </c>
      <c r="G498" s="162">
        <f t="shared" si="60"/>
        <v>0</v>
      </c>
      <c r="H498" s="162">
        <f>SUMIF('r'!$A$4:'r'!$A$529,$A498,'r'!$C$4:'r'!$C$529)</f>
        <v>2</v>
      </c>
      <c r="I498" s="162">
        <f>SUMIF('r'!$A$4:'r'!$A$529,A498,'r'!$D$4:'r'!$D$529)</f>
        <v>2</v>
      </c>
      <c r="J498" s="162">
        <f t="shared" si="61"/>
        <v>0</v>
      </c>
      <c r="K498" s="165" t="s">
        <v>696</v>
      </c>
      <c r="L498" s="166">
        <f>IF(E498&lt;2,(VLOOKUP(A498,'r'!$A$4:'r'!$B$5080,2,FALSE)),"")</f>
        <v>0</v>
      </c>
      <c r="M498" s="167" t="str">
        <f>VLOOKUP(A498,'r'!$A$4:'r'!$G$5080,7,FALSE)</f>
        <v>bromley south</v>
      </c>
      <c r="N498" s="162">
        <f ca="1">SUMIF(w!$V$3:$V$113,$M498,w!W$3:W$113)</f>
        <v>2</v>
      </c>
      <c r="O498" s="162">
        <f ca="1">SUMIF(w!$V$3:$V$113,$M498,w!X$3:X$113)</f>
        <v>2</v>
      </c>
      <c r="P498" s="162">
        <f ca="1">SUMIF(w!$V$3:$V$113,$M498,w!Y$3:Y$113)</f>
        <v>0</v>
      </c>
      <c r="Q498" s="162">
        <f>SUMIF(w!$V$3:$V$113,$M498,w!Z$3:Z$113)</f>
        <v>2</v>
      </c>
      <c r="R498" s="177" t="str">
        <f>IF(E498=1,VLOOKUP(A498,rg!$A$4:'rg'!$E$960,2,FALSE),"")</f>
        <v>TB</v>
      </c>
      <c r="S498" s="162" t="str">
        <f>IF($R498&lt;&gt;"",( VLOOKUP($R498,g!$A$2:'g'!$E$989,2,FALSE))," ")</f>
        <v>bromley south</v>
      </c>
      <c r="T498" s="162">
        <f>IF($R498&lt;&gt;"",( VLOOKUP($R498,g!$A$2:'g'!$E$989,3,FALSE))," ")</f>
        <v>4</v>
      </c>
      <c r="U498" s="168" t="str">
        <f>IF($R498&lt;&gt;"",( VLOOKUP($R498,g!$A$2:'g'!$E$989,4,FALSE))," ")</f>
        <v>SLN</v>
      </c>
      <c r="V498" s="162" t="str">
        <f>IF($R498&lt;&gt;"",( VLOOKUP($R498,g!$A$2:'g'!$E$989,5,FALSE))," ")</f>
        <v>STAGECOACH</v>
      </c>
      <c r="W498" s="10">
        <f t="shared" si="62"/>
        <v>0</v>
      </c>
      <c r="X498" s="10">
        <f t="shared" si="63"/>
        <v>0</v>
      </c>
      <c r="Y498" s="10">
        <f t="shared" si="64"/>
        <v>0</v>
      </c>
      <c r="Z498" s="167" t="str">
        <f t="shared" si="65"/>
        <v>SLN 36620</v>
      </c>
      <c r="AA498" s="167">
        <f>VLOOKUP(A498,'r'!$A$4:'r'!$S$5080,18,FALSE)</f>
        <v>0</v>
      </c>
    </row>
    <row r="499" spans="1:27" x14ac:dyDescent="0.2">
      <c r="A499" s="169">
        <v>462</v>
      </c>
      <c r="B499" s="169" t="s">
        <v>45</v>
      </c>
      <c r="D499" s="169">
        <v>36632</v>
      </c>
      <c r="E499" s="176">
        <v>1</v>
      </c>
      <c r="F499" s="161">
        <v>1</v>
      </c>
      <c r="G499" s="162">
        <f t="shared" si="60"/>
        <v>0</v>
      </c>
      <c r="H499" s="162">
        <f>SUMIF('r'!$A$4:'r'!$A$529,$A499,'r'!$C$4:'r'!$C$529)</f>
        <v>1</v>
      </c>
      <c r="I499" s="162">
        <f>SUMIF('r'!$A$4:'r'!$A$529,A499,'r'!$D$4:'r'!$D$529)</f>
        <v>1</v>
      </c>
      <c r="J499" s="162">
        <f t="shared" si="61"/>
        <v>0</v>
      </c>
      <c r="K499" s="165" t="s">
        <v>696</v>
      </c>
      <c r="L499" s="166">
        <f>IF(E499&lt;2,(VLOOKUP(A499,'r'!$A$4:'r'!$B$5080,2,FALSE)),"")</f>
        <v>0</v>
      </c>
      <c r="M499" s="167" t="str">
        <f>VLOOKUP(A499,'r'!$A$4:'r'!$G$5080,7,FALSE)</f>
        <v>ilford</v>
      </c>
      <c r="N499" s="162">
        <f ca="1">SUMIF(w!$V$3:$V$113,$M499,w!W$3:W$113)</f>
        <v>4</v>
      </c>
      <c r="O499" s="162">
        <f ca="1">SUMIF(w!$V$3:$V$113,$M499,w!X$3:X$113)</f>
        <v>6</v>
      </c>
      <c r="P499" s="162">
        <f ca="1">SUMIF(w!$V$3:$V$113,$M499,w!Y$3:Y$113)</f>
        <v>2</v>
      </c>
      <c r="Q499" s="162">
        <f>SUMIF(w!$V$3:$V$113,$M499,w!Z$3:Z$113)</f>
        <v>3</v>
      </c>
      <c r="R499" s="177" t="str">
        <f>IF(E499=1,VLOOKUP(A499,rg!$A$4:'rg'!$E$960,2,FALSE),"")</f>
        <v>BK</v>
      </c>
      <c r="S499" s="162" t="str">
        <f>IF($R499&lt;&gt;"",( VLOOKUP($R499,g!$A$2:'g'!$E$989,2,FALSE))," ")</f>
        <v>Barking</v>
      </c>
      <c r="T499" s="162">
        <f>IF($R499&lt;&gt;"",( VLOOKUP($R499,g!$A$2:'g'!$E$989,3,FALSE))," ")</f>
        <v>4</v>
      </c>
      <c r="U499" s="168" t="str">
        <f>IF($R499&lt;&gt;"",( VLOOKUP($R499,g!$A$2:'g'!$E$989,4,FALSE))," ")</f>
        <v>SLN</v>
      </c>
      <c r="V499" s="162" t="str">
        <f>IF($R499&lt;&gt;"",( VLOOKUP($R499,g!$A$2:'g'!$E$989,5,FALSE))," ")</f>
        <v>STAGECOACH</v>
      </c>
      <c r="W499" s="10">
        <f t="shared" si="62"/>
        <v>0</v>
      </c>
      <c r="X499" s="10">
        <f t="shared" si="63"/>
        <v>0</v>
      </c>
      <c r="Y499" s="10">
        <f t="shared" si="64"/>
        <v>0</v>
      </c>
      <c r="Z499" s="167" t="str">
        <f t="shared" si="65"/>
        <v>SLN 36632</v>
      </c>
      <c r="AA499" s="167">
        <f>VLOOKUP(A499,'r'!$A$4:'r'!$S$5080,18,FALSE)</f>
        <v>0</v>
      </c>
    </row>
    <row r="500" spans="1:27" x14ac:dyDescent="0.2">
      <c r="A500" s="169" t="s">
        <v>647</v>
      </c>
      <c r="B500" s="169" t="s">
        <v>45</v>
      </c>
      <c r="D500" s="169">
        <v>36650</v>
      </c>
      <c r="E500" s="176">
        <v>1</v>
      </c>
      <c r="F500" s="161">
        <v>1</v>
      </c>
      <c r="G500" s="162">
        <f t="shared" si="60"/>
        <v>0</v>
      </c>
      <c r="H500" s="162">
        <f>SUMIF('r'!$A$4:'r'!$A$529,$A500,'r'!$C$4:'r'!$C$529)</f>
        <v>1</v>
      </c>
      <c r="I500" s="162">
        <f>SUMIF('r'!$A$4:'r'!$A$529,A500,'r'!$D$4:'r'!$D$529)</f>
        <v>1</v>
      </c>
      <c r="J500" s="162">
        <f t="shared" si="61"/>
        <v>0</v>
      </c>
      <c r="K500" s="165" t="s">
        <v>696</v>
      </c>
      <c r="L500" s="166">
        <f>IF(E500&lt;2,(VLOOKUP(A500,'r'!$A$4:'r'!$B$5080,2,FALSE)),"")</f>
        <v>0</v>
      </c>
      <c r="M500" s="167" t="str">
        <f>VLOOKUP(A500,'r'!$A$4:'r'!$G$5080,7,FALSE)</f>
        <v>lewisham</v>
      </c>
      <c r="N500" s="162">
        <f ca="1">SUMIF(w!$V$3:$V$113,$M500,w!W$3:W$113)</f>
        <v>8</v>
      </c>
      <c r="O500" s="162">
        <f ca="1">SUMIF(w!$V$3:$V$113,$M500,w!X$3:X$113)</f>
        <v>8</v>
      </c>
      <c r="P500" s="162">
        <f ca="1">SUMIF(w!$V$3:$V$113,$M500,w!Y$3:Y$113)</f>
        <v>0</v>
      </c>
      <c r="Q500" s="162">
        <f>SUMIF(w!$V$3:$V$113,$M500,w!Z$3:Z$113)</f>
        <v>7</v>
      </c>
      <c r="R500" s="177" t="str">
        <f>IF(E500=1,VLOOKUP(A500,rg!$A$4:'rg'!$E$960,2,FALSE),"")</f>
        <v>TL</v>
      </c>
      <c r="S500" s="162" t="str">
        <f>IF($R500&lt;&gt;"",( VLOOKUP($R500,g!$A$2:'g'!$E$989,2,FALSE))," ")</f>
        <v>Catford</v>
      </c>
      <c r="T500" s="162">
        <f>IF($R500&lt;&gt;"",( VLOOKUP($R500,g!$A$2:'g'!$E$989,3,FALSE))," ")</f>
        <v>3</v>
      </c>
      <c r="U500" s="168" t="str">
        <f>IF($R500&lt;&gt;"",( VLOOKUP($R500,g!$A$2:'g'!$E$989,4,FALSE))," ")</f>
        <v>SLN</v>
      </c>
      <c r="V500" s="162" t="str">
        <f>IF($R500&lt;&gt;"",( VLOOKUP($R500,g!$A$2:'g'!$E$989,5,FALSE))," ")</f>
        <v>STAGECOACH</v>
      </c>
      <c r="W500" s="10">
        <f t="shared" si="62"/>
        <v>0</v>
      </c>
      <c r="X500" s="10">
        <f t="shared" si="63"/>
        <v>0</v>
      </c>
      <c r="Y500" s="10">
        <f t="shared" si="64"/>
        <v>0</v>
      </c>
      <c r="Z500" s="167" t="str">
        <f t="shared" si="65"/>
        <v>SLN 36650</v>
      </c>
      <c r="AA500" s="167">
        <f>VLOOKUP(A500,'r'!$A$4:'r'!$S$5080,18,FALSE)</f>
        <v>0</v>
      </c>
    </row>
    <row r="501" spans="1:27" x14ac:dyDescent="0.2">
      <c r="A501" s="169" t="s">
        <v>507</v>
      </c>
      <c r="B501" s="169" t="s">
        <v>45</v>
      </c>
      <c r="D501" s="169">
        <v>36651</v>
      </c>
      <c r="E501" s="176">
        <v>1</v>
      </c>
      <c r="F501" s="161">
        <v>1</v>
      </c>
      <c r="G501" s="162">
        <f t="shared" si="60"/>
        <v>0</v>
      </c>
      <c r="H501" s="162">
        <f>SUMIF('r'!$A$4:'r'!$A$529,$A501,'r'!$C$4:'r'!$C$529)</f>
        <v>1</v>
      </c>
      <c r="I501" s="162">
        <f>SUMIF('r'!$A$4:'r'!$A$529,A501,'r'!$D$4:'r'!$D$529)</f>
        <v>1</v>
      </c>
      <c r="J501" s="162">
        <f t="shared" si="61"/>
        <v>0</v>
      </c>
      <c r="K501" s="165" t="s">
        <v>696</v>
      </c>
      <c r="L501" s="166">
        <f>IF(E501&lt;2,(VLOOKUP(A501,'r'!$A$4:'r'!$B$5080,2,FALSE)),"")</f>
        <v>0</v>
      </c>
      <c r="M501" s="167" t="str">
        <f>VLOOKUP(A501,'r'!$A$4:'r'!$G$5080,7,FALSE)</f>
        <v>lewisham</v>
      </c>
      <c r="N501" s="162">
        <f ca="1">SUMIF(w!$V$3:$V$113,$M501,w!W$3:W$113)</f>
        <v>8</v>
      </c>
      <c r="O501" s="162">
        <f ca="1">SUMIF(w!$V$3:$V$113,$M501,w!X$3:X$113)</f>
        <v>8</v>
      </c>
      <c r="P501" s="162">
        <f ca="1">SUMIF(w!$V$3:$V$113,$M501,w!Y$3:Y$113)</f>
        <v>0</v>
      </c>
      <c r="Q501" s="162">
        <f>SUMIF(w!$V$3:$V$113,$M501,w!Z$3:Z$113)</f>
        <v>7</v>
      </c>
      <c r="R501" s="177" t="str">
        <f>IF(E501=1,VLOOKUP(A501,rg!$A$4:'rg'!$E$960,2,FALSE),"")</f>
        <v>TL</v>
      </c>
      <c r="S501" s="162" t="str">
        <f>IF($R501&lt;&gt;"",( VLOOKUP($R501,g!$A$2:'g'!$E$989,2,FALSE))," ")</f>
        <v>Catford</v>
      </c>
      <c r="T501" s="162">
        <f>IF($R501&lt;&gt;"",( VLOOKUP($R501,g!$A$2:'g'!$E$989,3,FALSE))," ")</f>
        <v>3</v>
      </c>
      <c r="U501" s="168" t="str">
        <f>IF($R501&lt;&gt;"",( VLOOKUP($R501,g!$A$2:'g'!$E$989,4,FALSE))," ")</f>
        <v>SLN</v>
      </c>
      <c r="V501" s="162" t="str">
        <f>IF($R501&lt;&gt;"",( VLOOKUP($R501,g!$A$2:'g'!$E$989,5,FALSE))," ")</f>
        <v>STAGECOACH</v>
      </c>
      <c r="W501" s="10">
        <f t="shared" si="62"/>
        <v>0</v>
      </c>
      <c r="X501" s="10">
        <f t="shared" si="63"/>
        <v>0</v>
      </c>
      <c r="Y501" s="10">
        <f t="shared" si="64"/>
        <v>0</v>
      </c>
      <c r="Z501" s="167" t="str">
        <f t="shared" si="65"/>
        <v>SLN 36651</v>
      </c>
      <c r="AA501" s="167">
        <f>VLOOKUP(A501,'r'!$A$4:'r'!$S$5080,18,FALSE)</f>
        <v>0</v>
      </c>
    </row>
    <row r="502" spans="1:27" x14ac:dyDescent="0.2">
      <c r="A502" s="169" t="s">
        <v>606</v>
      </c>
      <c r="B502" s="169" t="s">
        <v>45</v>
      </c>
      <c r="D502" s="169">
        <v>36654</v>
      </c>
      <c r="E502" s="176">
        <v>1</v>
      </c>
      <c r="F502" s="161">
        <v>1</v>
      </c>
      <c r="G502" s="162">
        <f t="shared" si="60"/>
        <v>0</v>
      </c>
      <c r="H502" s="162">
        <f>SUMIF('r'!$A$4:'r'!$A$529,$A502,'r'!$C$4:'r'!$C$529)</f>
        <v>1</v>
      </c>
      <c r="I502" s="162">
        <f>SUMIF('r'!$A$4:'r'!$A$529,A502,'r'!$D$4:'r'!$D$529)</f>
        <v>1</v>
      </c>
      <c r="J502" s="162">
        <f t="shared" si="61"/>
        <v>0</v>
      </c>
      <c r="K502" s="165" t="s">
        <v>696</v>
      </c>
      <c r="L502" s="166">
        <f>IF(E502&lt;2,(VLOOKUP(A502,'r'!$A$4:'r'!$B$5080,2,FALSE)),"")</f>
        <v>0</v>
      </c>
      <c r="M502" s="167" t="str">
        <f>VLOOKUP(A502,'r'!$A$4:'r'!$G$5080,7,FALSE)</f>
        <v>lewisham</v>
      </c>
      <c r="N502" s="162">
        <f ca="1">SUMIF(w!$V$3:$V$113,$M502,w!W$3:W$113)</f>
        <v>8</v>
      </c>
      <c r="O502" s="162">
        <f ca="1">SUMIF(w!$V$3:$V$113,$M502,w!X$3:X$113)</f>
        <v>8</v>
      </c>
      <c r="P502" s="162">
        <f ca="1">SUMIF(w!$V$3:$V$113,$M502,w!Y$3:Y$113)</f>
        <v>0</v>
      </c>
      <c r="Q502" s="162">
        <f>SUMIF(w!$V$3:$V$113,$M502,w!Z$3:Z$113)</f>
        <v>7</v>
      </c>
      <c r="R502" s="177" t="str">
        <f>IF(E502=1,VLOOKUP(A502,rg!$A$4:'rg'!$E$960,2,FALSE),"")</f>
        <v>TL</v>
      </c>
      <c r="S502" s="162" t="str">
        <f>IF($R502&lt;&gt;"",( VLOOKUP($R502,g!$A$2:'g'!$E$989,2,FALSE))," ")</f>
        <v>Catford</v>
      </c>
      <c r="T502" s="162">
        <f>IF($R502&lt;&gt;"",( VLOOKUP($R502,g!$A$2:'g'!$E$989,3,FALSE))," ")</f>
        <v>3</v>
      </c>
      <c r="U502" s="168" t="str">
        <f>IF($R502&lt;&gt;"",( VLOOKUP($R502,g!$A$2:'g'!$E$989,4,FALSE))," ")</f>
        <v>SLN</v>
      </c>
      <c r="V502" s="162" t="str">
        <f>IF($R502&lt;&gt;"",( VLOOKUP($R502,g!$A$2:'g'!$E$989,5,FALSE))," ")</f>
        <v>STAGECOACH</v>
      </c>
      <c r="W502" s="10">
        <f t="shared" si="62"/>
        <v>0</v>
      </c>
      <c r="X502" s="10">
        <f t="shared" si="63"/>
        <v>0</v>
      </c>
      <c r="Y502" s="10">
        <f t="shared" si="64"/>
        <v>0</v>
      </c>
      <c r="Z502" s="167" t="str">
        <f t="shared" si="65"/>
        <v>SLN 36654</v>
      </c>
      <c r="AA502" s="167">
        <f>VLOOKUP(A502,'r'!$A$4:'r'!$S$5080,18,FALSE)</f>
        <v>0</v>
      </c>
    </row>
    <row r="503" spans="1:27" x14ac:dyDescent="0.2">
      <c r="A503" s="169" t="s">
        <v>605</v>
      </c>
      <c r="B503" s="169" t="s">
        <v>45</v>
      </c>
      <c r="D503" s="169">
        <v>36657</v>
      </c>
      <c r="E503" s="176">
        <v>1</v>
      </c>
      <c r="F503" s="161">
        <v>1</v>
      </c>
      <c r="G503" s="162">
        <f t="shared" si="60"/>
        <v>0</v>
      </c>
      <c r="H503" s="162">
        <f>SUMIF('r'!$A$4:'r'!$A$529,$A503,'r'!$C$4:'r'!$C$529)</f>
        <v>2</v>
      </c>
      <c r="I503" s="162">
        <f>SUMIF('r'!$A$4:'r'!$A$529,A503,'r'!$D$4:'r'!$D$529)</f>
        <v>2</v>
      </c>
      <c r="J503" s="162">
        <f t="shared" si="61"/>
        <v>0</v>
      </c>
      <c r="K503" s="165" t="s">
        <v>696</v>
      </c>
      <c r="L503" s="166">
        <f>IF(E503&lt;2,(VLOOKUP(A503,'r'!$A$4:'r'!$B$5080,2,FALSE)),"")</f>
        <v>0</v>
      </c>
      <c r="M503" s="167" t="str">
        <f>VLOOKUP(A503,'r'!$A$4:'r'!$G$5080,7,FALSE)</f>
        <v>ilford</v>
      </c>
      <c r="N503" s="162">
        <f ca="1">SUMIF(w!$V$3:$V$113,$M503,w!W$3:W$113)</f>
        <v>4</v>
      </c>
      <c r="O503" s="162">
        <f ca="1">SUMIF(w!$V$3:$V$113,$M503,w!X$3:X$113)</f>
        <v>6</v>
      </c>
      <c r="P503" s="162">
        <f ca="1">SUMIF(w!$V$3:$V$113,$M503,w!Y$3:Y$113)</f>
        <v>2</v>
      </c>
      <c r="Q503" s="162">
        <f>SUMIF(w!$V$3:$V$113,$M503,w!Z$3:Z$113)</f>
        <v>3</v>
      </c>
      <c r="R503" s="177" t="str">
        <f>IF(E503=1,VLOOKUP(A503,rg!$A$4:'rg'!$E$960,2,FALSE),"")</f>
        <v>BK</v>
      </c>
      <c r="S503" s="162" t="str">
        <f>IF($R503&lt;&gt;"",( VLOOKUP($R503,g!$A$2:'g'!$E$989,2,FALSE))," ")</f>
        <v>Barking</v>
      </c>
      <c r="T503" s="162">
        <f>IF($R503&lt;&gt;"",( VLOOKUP($R503,g!$A$2:'g'!$E$989,3,FALSE))," ")</f>
        <v>4</v>
      </c>
      <c r="U503" s="168" t="str">
        <f>IF($R503&lt;&gt;"",( VLOOKUP($R503,g!$A$2:'g'!$E$989,4,FALSE))," ")</f>
        <v>SLN</v>
      </c>
      <c r="V503" s="162" t="str">
        <f>IF($R503&lt;&gt;"",( VLOOKUP($R503,g!$A$2:'g'!$E$989,5,FALSE))," ")</f>
        <v>STAGECOACH</v>
      </c>
      <c r="W503" s="10">
        <f t="shared" si="62"/>
        <v>0</v>
      </c>
      <c r="X503" s="10">
        <f t="shared" si="63"/>
        <v>0</v>
      </c>
      <c r="Y503" s="10">
        <f t="shared" si="64"/>
        <v>0</v>
      </c>
      <c r="Z503" s="167" t="str">
        <f t="shared" si="65"/>
        <v>SLN 36657</v>
      </c>
      <c r="AA503" s="167">
        <f>VLOOKUP(A503,'r'!$A$4:'r'!$S$5080,18,FALSE)</f>
        <v>0</v>
      </c>
    </row>
    <row r="504" spans="1:27" x14ac:dyDescent="0.2">
      <c r="A504" s="169" t="s">
        <v>605</v>
      </c>
      <c r="B504" s="169" t="s">
        <v>45</v>
      </c>
      <c r="D504" s="169">
        <v>36658</v>
      </c>
      <c r="E504" s="176">
        <v>1</v>
      </c>
      <c r="F504" s="161">
        <v>1</v>
      </c>
      <c r="G504" s="162">
        <f t="shared" si="60"/>
        <v>0</v>
      </c>
      <c r="H504" s="162">
        <f>SUMIF('r'!$A$4:'r'!$A$529,$A504,'r'!$C$4:'r'!$C$529)</f>
        <v>2</v>
      </c>
      <c r="I504" s="162">
        <f>SUMIF('r'!$A$4:'r'!$A$529,A504,'r'!$D$4:'r'!$D$529)</f>
        <v>2</v>
      </c>
      <c r="J504" s="162">
        <f t="shared" si="61"/>
        <v>0</v>
      </c>
      <c r="K504" s="165" t="s">
        <v>696</v>
      </c>
      <c r="L504" s="166">
        <f>IF(E504&lt;2,(VLOOKUP(A504,'r'!$A$4:'r'!$B$5080,2,FALSE)),"")</f>
        <v>0</v>
      </c>
      <c r="M504" s="167" t="str">
        <f>VLOOKUP(A504,'r'!$A$4:'r'!$G$5080,7,FALSE)</f>
        <v>ilford</v>
      </c>
      <c r="N504" s="162">
        <f ca="1">SUMIF(w!$V$3:$V$113,$M504,w!W$3:W$113)</f>
        <v>4</v>
      </c>
      <c r="O504" s="162">
        <f ca="1">SUMIF(w!$V$3:$V$113,$M504,w!X$3:X$113)</f>
        <v>6</v>
      </c>
      <c r="P504" s="162">
        <f ca="1">SUMIF(w!$V$3:$V$113,$M504,w!Y$3:Y$113)</f>
        <v>2</v>
      </c>
      <c r="Q504" s="162">
        <f>SUMIF(w!$V$3:$V$113,$M504,w!Z$3:Z$113)</f>
        <v>3</v>
      </c>
      <c r="R504" s="177" t="str">
        <f>IF(E504=1,VLOOKUP(A504,rg!$A$4:'rg'!$E$960,2,FALSE),"")</f>
        <v>BK</v>
      </c>
      <c r="S504" s="162" t="str">
        <f>IF($R504&lt;&gt;"",( VLOOKUP($R504,g!$A$2:'g'!$E$989,2,FALSE))," ")</f>
        <v>Barking</v>
      </c>
      <c r="T504" s="162">
        <f>IF($R504&lt;&gt;"",( VLOOKUP($R504,g!$A$2:'g'!$E$989,3,FALSE))," ")</f>
        <v>4</v>
      </c>
      <c r="U504" s="168" t="str">
        <f>IF($R504&lt;&gt;"",( VLOOKUP($R504,g!$A$2:'g'!$E$989,4,FALSE))," ")</f>
        <v>SLN</v>
      </c>
      <c r="V504" s="162" t="str">
        <f>IF($R504&lt;&gt;"",( VLOOKUP($R504,g!$A$2:'g'!$E$989,5,FALSE))," ")</f>
        <v>STAGECOACH</v>
      </c>
      <c r="W504" s="10">
        <f t="shared" si="62"/>
        <v>0</v>
      </c>
      <c r="X504" s="10">
        <f t="shared" si="63"/>
        <v>0</v>
      </c>
      <c r="Y504" s="10">
        <f t="shared" si="64"/>
        <v>0</v>
      </c>
      <c r="Z504" s="167" t="str">
        <f t="shared" si="65"/>
        <v>SLN 36658</v>
      </c>
      <c r="AA504" s="167">
        <f>VLOOKUP(A504,'r'!$A$4:'r'!$S$5080,18,FALSE)</f>
        <v>0</v>
      </c>
    </row>
    <row r="505" spans="1:27" x14ac:dyDescent="0.2">
      <c r="A505" s="169" t="s">
        <v>659</v>
      </c>
      <c r="B505" s="169" t="s">
        <v>45</v>
      </c>
      <c r="C505" s="179"/>
      <c r="D505" s="178">
        <v>36665</v>
      </c>
      <c r="E505" s="176">
        <v>1</v>
      </c>
      <c r="F505" s="161">
        <v>1</v>
      </c>
      <c r="G505" s="162">
        <f t="shared" si="60"/>
        <v>0</v>
      </c>
      <c r="H505" s="162">
        <f>SUMIF('r'!$A$4:'r'!$A$529,$A505,'r'!$C$4:'r'!$C$529)</f>
        <v>1</v>
      </c>
      <c r="I505" s="162">
        <f>SUMIF('r'!$A$4:'r'!$A$529,A505,'r'!$D$4:'r'!$D$529)</f>
        <v>1</v>
      </c>
      <c r="J505" s="162">
        <f t="shared" si="61"/>
        <v>0</v>
      </c>
      <c r="K505" s="165" t="s">
        <v>696</v>
      </c>
      <c r="L505" s="166">
        <f>IF(E505&lt;2,(VLOOKUP(A505,'r'!$A$4:'r'!$B$5080,2,FALSE)),"")</f>
        <v>0</v>
      </c>
      <c r="M505" s="167" t="str">
        <f>VLOOKUP(A505,'r'!$A$4:'r'!$G$5080,7,FALSE)</f>
        <v>romford</v>
      </c>
      <c r="N505" s="162">
        <f ca="1">SUMIF(w!$V$3:$V$113,$M505,w!W$3:W$113)</f>
        <v>4</v>
      </c>
      <c r="O505" s="162">
        <f ca="1">SUMIF(w!$V$3:$V$113,$M505,w!X$3:X$113)</f>
        <v>4</v>
      </c>
      <c r="P505" s="162">
        <f ca="1">SUMIF(w!$V$3:$V$113,$M505,w!Y$3:Y$113)</f>
        <v>0</v>
      </c>
      <c r="Q505" s="162">
        <f>SUMIF(w!$V$3:$V$113,$M505,w!Z$3:Z$113)</f>
        <v>1</v>
      </c>
      <c r="R505" s="177" t="str">
        <f>IF(E505=1,VLOOKUP(A505,rg!$A$4:'rg'!$E$960,2,FALSE),"")</f>
        <v>NS</v>
      </c>
      <c r="S505" s="162" t="str">
        <f>IF($R505&lt;&gt;"",( VLOOKUP($R505,g!$A$2:'g'!$E$989,2,FALSE))," ")</f>
        <v>Romford</v>
      </c>
      <c r="T505" s="162">
        <f>IF($R505&lt;&gt;"",( VLOOKUP($R505,g!$A$2:'g'!$E$989,3,FALSE))," ")</f>
        <v>1</v>
      </c>
      <c r="U505" s="168" t="str">
        <f>IF($R505&lt;&gt;"",( VLOOKUP($R505,g!$A$2:'g'!$E$989,4,FALSE))," ")</f>
        <v>SLN</v>
      </c>
      <c r="V505" s="162" t="str">
        <f>IF($R505&lt;&gt;"",( VLOOKUP($R505,g!$A$2:'g'!$E$989,5,FALSE))," ")</f>
        <v>STAGECOACH</v>
      </c>
      <c r="W505" s="10">
        <f t="shared" si="62"/>
        <v>0</v>
      </c>
      <c r="X505" s="10">
        <f t="shared" si="63"/>
        <v>0</v>
      </c>
      <c r="Y505" s="10">
        <f t="shared" si="64"/>
        <v>0</v>
      </c>
      <c r="Z505" s="167" t="str">
        <f t="shared" si="65"/>
        <v>SLN 36665</v>
      </c>
      <c r="AA505" s="167">
        <f>VLOOKUP(A505,'r'!$A$4:'r'!$S$5080,18,FALSE)</f>
        <v>0</v>
      </c>
    </row>
    <row r="506" spans="1:27" x14ac:dyDescent="0.2">
      <c r="A506" s="169" t="s">
        <v>660</v>
      </c>
      <c r="B506" s="169" t="s">
        <v>45</v>
      </c>
      <c r="C506" s="179"/>
      <c r="D506" s="178" t="s">
        <v>573</v>
      </c>
      <c r="E506" s="176">
        <v>1</v>
      </c>
      <c r="F506" s="161">
        <v>1</v>
      </c>
      <c r="G506" s="162">
        <f t="shared" si="60"/>
        <v>0</v>
      </c>
      <c r="H506" s="162">
        <f>SUMIF('r'!$A$4:'r'!$A$529,$A506,'r'!$C$4:'r'!$C$529)</f>
        <v>1</v>
      </c>
      <c r="I506" s="162">
        <f>SUMIF('r'!$A$4:'r'!$A$529,A506,'r'!$D$4:'r'!$D$529)</f>
        <v>1</v>
      </c>
      <c r="J506" s="162">
        <f t="shared" si="61"/>
        <v>0</v>
      </c>
      <c r="K506" s="165" t="s">
        <v>696</v>
      </c>
      <c r="L506" s="166">
        <f>IF(E506&lt;2,(VLOOKUP(A506,'r'!$A$4:'r'!$B$5080,2,FALSE)),"")</f>
        <v>0</v>
      </c>
      <c r="M506" s="167" t="str">
        <f>VLOOKUP(A506,'r'!$A$4:'r'!$G$5080,7,FALSE)</f>
        <v>hainalt</v>
      </c>
      <c r="N506" s="162">
        <f ca="1">SUMIF(w!$V$3:$V$113,$M506,w!W$3:W$113)</f>
        <v>4</v>
      </c>
      <c r="O506" s="162">
        <f ca="1">SUMIF(w!$V$3:$V$113,$M506,w!X$3:X$113)</f>
        <v>4</v>
      </c>
      <c r="P506" s="162">
        <f ca="1">SUMIF(w!$V$3:$V$113,$M506,w!Y$3:Y$113)</f>
        <v>0</v>
      </c>
      <c r="Q506" s="162">
        <f>SUMIF(w!$V$3:$V$113,$M506,w!Z$3:Z$113)</f>
        <v>1</v>
      </c>
      <c r="R506" s="177" t="str">
        <f>IF(E506=1,VLOOKUP(A506,rg!$A$4:'rg'!$E$960,2,FALSE),"")</f>
        <v>BK</v>
      </c>
      <c r="S506" s="162" t="str">
        <f>IF($R506&lt;&gt;"",( VLOOKUP($R506,g!$A$2:'g'!$E$989,2,FALSE))," ")</f>
        <v>Barking</v>
      </c>
      <c r="T506" s="162">
        <f>IF($R506&lt;&gt;"",( VLOOKUP($R506,g!$A$2:'g'!$E$989,3,FALSE))," ")</f>
        <v>4</v>
      </c>
      <c r="U506" s="168" t="str">
        <f>IF($R506&lt;&gt;"",( VLOOKUP($R506,g!$A$2:'g'!$E$989,4,FALSE))," ")</f>
        <v>SLN</v>
      </c>
      <c r="V506" s="162" t="str">
        <f>IF($R506&lt;&gt;"",( VLOOKUP($R506,g!$A$2:'g'!$E$989,5,FALSE))," ")</f>
        <v>STAGECOACH</v>
      </c>
      <c r="W506" s="10">
        <f t="shared" si="62"/>
        <v>0</v>
      </c>
      <c r="X506" s="10">
        <f t="shared" si="63"/>
        <v>0</v>
      </c>
      <c r="Y506" s="10">
        <f t="shared" si="64"/>
        <v>0</v>
      </c>
      <c r="Z506" s="167" t="str">
        <f t="shared" si="65"/>
        <v>SLN 36667</v>
      </c>
      <c r="AA506" s="167">
        <f>VLOOKUP(A506,'r'!$A$4:'r'!$S$5080,18,FALSE)</f>
        <v>0</v>
      </c>
    </row>
    <row r="507" spans="1:27" x14ac:dyDescent="0.2">
      <c r="A507" s="169" t="s">
        <v>559</v>
      </c>
      <c r="B507" s="169" t="s">
        <v>45</v>
      </c>
      <c r="D507" s="179">
        <v>36671</v>
      </c>
      <c r="E507" s="176"/>
      <c r="F507" s="161">
        <v>1</v>
      </c>
      <c r="G507" s="162">
        <f t="shared" si="60"/>
        <v>0</v>
      </c>
      <c r="H507" s="162">
        <f>SUMIF('r'!$A$4:'r'!$A$529,$A507,'r'!$C$4:'r'!$C$529)</f>
        <v>0</v>
      </c>
      <c r="I507" s="162">
        <f>SUMIF('r'!$A$4:'r'!$A$529,A507,'r'!$D$4:'r'!$D$529)</f>
        <v>14</v>
      </c>
      <c r="J507" s="162">
        <f t="shared" si="61"/>
        <v>14</v>
      </c>
      <c r="L507" s="166">
        <f>IF(E507&lt;2,(VLOOKUP(A507,'r'!$A$4:'r'!$B$5080,2,FALSE)),"")</f>
        <v>43176</v>
      </c>
      <c r="M507" s="167" t="str">
        <f>VLOOKUP(A507,'r'!$A$4:'r'!$G$5080,7,FALSE)</f>
        <v>next year</v>
      </c>
      <c r="N507" s="162">
        <f ca="1">SUMIF(w!$V$3:$V$113,$M507,w!W$3:W$113)</f>
        <v>0</v>
      </c>
      <c r="O507" s="162">
        <f ca="1">SUMIF(w!$V$3:$V$113,$M507,w!X$3:X$113)</f>
        <v>506</v>
      </c>
      <c r="P507" s="162">
        <f ca="1">SUMIF(w!$V$3:$V$113,$M507,w!Y$3:Y$113)</f>
        <v>506</v>
      </c>
      <c r="Q507" s="162">
        <f>SUMIF(w!$V$3:$V$113,$M507,w!Z$3:Z$113)</f>
        <v>0</v>
      </c>
      <c r="R507" s="177" t="str">
        <f>IF(E507=1,VLOOKUP(A507,rg!$A$4:'rg'!$E$960,2,FALSE),"")</f>
        <v/>
      </c>
      <c r="S507" s="162" t="str">
        <f>IF($R507&lt;&gt;"",( VLOOKUP($R507,g!$A$2:'g'!$E$989,2,FALSE))," ")</f>
        <v xml:space="preserve"> </v>
      </c>
      <c r="T507" s="162" t="str">
        <f>IF($R507&lt;&gt;"",( VLOOKUP($R507,g!$A$2:'g'!$E$989,3,FALSE))," ")</f>
        <v xml:space="preserve"> </v>
      </c>
      <c r="U507" s="168" t="str">
        <f>IF($R507&lt;&gt;"",( VLOOKUP($R507,g!$A$2:'g'!$E$989,4,FALSE))," ")</f>
        <v xml:space="preserve"> </v>
      </c>
      <c r="V507" s="162" t="str">
        <f>IF($R507&lt;&gt;"",( VLOOKUP($R507,g!$A$2:'g'!$E$989,5,FALSE))," ")</f>
        <v xml:space="preserve"> </v>
      </c>
      <c r="W507" s="10">
        <f t="shared" si="62"/>
        <v>0</v>
      </c>
      <c r="X507" s="10">
        <f t="shared" si="63"/>
        <v>0</v>
      </c>
      <c r="Y507" s="10">
        <f t="shared" si="64"/>
        <v>0</v>
      </c>
      <c r="Z507" s="167" t="str">
        <f t="shared" si="65"/>
        <v>SLN 36671</v>
      </c>
      <c r="AA507" s="167">
        <f>VLOOKUP(A507,'r'!$A$4:'r'!$S$5080,18,FALSE)</f>
        <v>0</v>
      </c>
    </row>
    <row r="508" spans="1:27" x14ac:dyDescent="0.2">
      <c r="A508" s="169" t="s">
        <v>559</v>
      </c>
      <c r="B508" s="169" t="s">
        <v>45</v>
      </c>
      <c r="D508" s="179">
        <v>36672</v>
      </c>
      <c r="E508" s="176"/>
      <c r="F508" s="161">
        <v>1</v>
      </c>
      <c r="G508" s="162">
        <f t="shared" si="60"/>
        <v>0</v>
      </c>
      <c r="H508" s="162">
        <f>SUMIF('r'!$A$4:'r'!$A$529,$A508,'r'!$C$4:'r'!$C$529)</f>
        <v>0</v>
      </c>
      <c r="I508" s="162">
        <f>SUMIF('r'!$A$4:'r'!$A$529,A508,'r'!$D$4:'r'!$D$529)</f>
        <v>14</v>
      </c>
      <c r="J508" s="162">
        <f t="shared" si="61"/>
        <v>14</v>
      </c>
      <c r="L508" s="166">
        <f>IF(E508&lt;2,(VLOOKUP(A508,'r'!$A$4:'r'!$B$5080,2,FALSE)),"")</f>
        <v>43176</v>
      </c>
      <c r="M508" s="167" t="str">
        <f>VLOOKUP(A508,'r'!$A$4:'r'!$G$5080,7,FALSE)</f>
        <v>next year</v>
      </c>
      <c r="N508" s="162">
        <f ca="1">SUMIF(w!$V$3:$V$113,$M508,w!W$3:W$113)</f>
        <v>0</v>
      </c>
      <c r="O508" s="162">
        <f ca="1">SUMIF(w!$V$3:$V$113,$M508,w!X$3:X$113)</f>
        <v>506</v>
      </c>
      <c r="P508" s="162">
        <f ca="1">SUMIF(w!$V$3:$V$113,$M508,w!Y$3:Y$113)</f>
        <v>506</v>
      </c>
      <c r="Q508" s="162">
        <f>SUMIF(w!$V$3:$V$113,$M508,w!Z$3:Z$113)</f>
        <v>0</v>
      </c>
      <c r="R508" s="177" t="str">
        <f>IF(E508=1,VLOOKUP(A508,rg!$A$4:'rg'!$E$960,2,FALSE),"")</f>
        <v/>
      </c>
      <c r="S508" s="162" t="str">
        <f>IF($R508&lt;&gt;"",( VLOOKUP($R508,g!$A$2:'g'!$E$989,2,FALSE))," ")</f>
        <v xml:space="preserve"> </v>
      </c>
      <c r="T508" s="162" t="str">
        <f>IF($R508&lt;&gt;"",( VLOOKUP($R508,g!$A$2:'g'!$E$989,3,FALSE))," ")</f>
        <v xml:space="preserve"> </v>
      </c>
      <c r="U508" s="168" t="str">
        <f>IF($R508&lt;&gt;"",( VLOOKUP($R508,g!$A$2:'g'!$E$989,4,FALSE))," ")</f>
        <v xml:space="preserve"> </v>
      </c>
      <c r="V508" s="162" t="str">
        <f>IF($R508&lt;&gt;"",( VLOOKUP($R508,g!$A$2:'g'!$E$989,5,FALSE))," ")</f>
        <v xml:space="preserve"> </v>
      </c>
      <c r="W508" s="10">
        <f t="shared" si="62"/>
        <v>0</v>
      </c>
      <c r="X508" s="10">
        <f t="shared" si="63"/>
        <v>0</v>
      </c>
      <c r="Y508" s="10">
        <f t="shared" si="64"/>
        <v>0</v>
      </c>
      <c r="Z508" s="167" t="str">
        <f t="shared" si="65"/>
        <v>SLN 36672</v>
      </c>
      <c r="AA508" s="167">
        <f>VLOOKUP(A508,'r'!$A$4:'r'!$S$5080,18,FALSE)</f>
        <v>0</v>
      </c>
    </row>
    <row r="509" spans="1:27" x14ac:dyDescent="0.2">
      <c r="A509" s="169" t="s">
        <v>559</v>
      </c>
      <c r="B509" s="169" t="s">
        <v>45</v>
      </c>
      <c r="D509" s="179">
        <v>36673</v>
      </c>
      <c r="E509" s="176"/>
      <c r="F509" s="161">
        <v>1</v>
      </c>
      <c r="G509" s="162">
        <f t="shared" si="60"/>
        <v>0</v>
      </c>
      <c r="H509" s="162">
        <f>SUMIF('r'!$A$4:'r'!$A$529,$A509,'r'!$C$4:'r'!$C$529)</f>
        <v>0</v>
      </c>
      <c r="I509" s="162">
        <f>SUMIF('r'!$A$4:'r'!$A$529,A509,'r'!$D$4:'r'!$D$529)</f>
        <v>14</v>
      </c>
      <c r="J509" s="162">
        <f t="shared" si="61"/>
        <v>14</v>
      </c>
      <c r="L509" s="166">
        <f>IF(E509&lt;2,(VLOOKUP(A509,'r'!$A$4:'r'!$B$5080,2,FALSE)),"")</f>
        <v>43176</v>
      </c>
      <c r="M509" s="167" t="str">
        <f>VLOOKUP(A509,'r'!$A$4:'r'!$G$5080,7,FALSE)</f>
        <v>next year</v>
      </c>
      <c r="N509" s="162">
        <f ca="1">SUMIF(w!$V$3:$V$113,$M509,w!W$3:W$113)</f>
        <v>0</v>
      </c>
      <c r="O509" s="162">
        <f ca="1">SUMIF(w!$V$3:$V$113,$M509,w!X$3:X$113)</f>
        <v>506</v>
      </c>
      <c r="P509" s="162">
        <f ca="1">SUMIF(w!$V$3:$V$113,$M509,w!Y$3:Y$113)</f>
        <v>506</v>
      </c>
      <c r="Q509" s="162">
        <f>SUMIF(w!$V$3:$V$113,$M509,w!Z$3:Z$113)</f>
        <v>0</v>
      </c>
      <c r="R509" s="177" t="str">
        <f>IF(E509=1,VLOOKUP(A509,rg!$A$4:'rg'!$E$960,2,FALSE),"")</f>
        <v/>
      </c>
      <c r="S509" s="162" t="str">
        <f>IF($R509&lt;&gt;"",( VLOOKUP($R509,g!$A$2:'g'!$E$989,2,FALSE))," ")</f>
        <v xml:space="preserve"> </v>
      </c>
      <c r="T509" s="162" t="str">
        <f>IF($R509&lt;&gt;"",( VLOOKUP($R509,g!$A$2:'g'!$E$989,3,FALSE))," ")</f>
        <v xml:space="preserve"> </v>
      </c>
      <c r="U509" s="168" t="str">
        <f>IF($R509&lt;&gt;"",( VLOOKUP($R509,g!$A$2:'g'!$E$989,4,FALSE))," ")</f>
        <v xml:space="preserve"> </v>
      </c>
      <c r="V509" s="162" t="str">
        <f>IF($R509&lt;&gt;"",( VLOOKUP($R509,g!$A$2:'g'!$E$989,5,FALSE))," ")</f>
        <v xml:space="preserve"> </v>
      </c>
      <c r="W509" s="10">
        <f t="shared" si="62"/>
        <v>0</v>
      </c>
      <c r="X509" s="10">
        <f t="shared" si="63"/>
        <v>0</v>
      </c>
      <c r="Y509" s="10">
        <f t="shared" si="64"/>
        <v>0</v>
      </c>
      <c r="Z509" s="167" t="str">
        <f t="shared" si="65"/>
        <v>SLN 36673</v>
      </c>
      <c r="AA509" s="167">
        <f>VLOOKUP(A509,'r'!$A$4:'r'!$S$5080,18,FALSE)</f>
        <v>0</v>
      </c>
    </row>
    <row r="510" spans="1:27" x14ac:dyDescent="0.2">
      <c r="A510" s="169" t="s">
        <v>559</v>
      </c>
      <c r="B510" s="169" t="s">
        <v>45</v>
      </c>
      <c r="D510" s="179">
        <v>36674</v>
      </c>
      <c r="E510" s="176"/>
      <c r="F510" s="161">
        <v>1</v>
      </c>
      <c r="G510" s="162">
        <f t="shared" si="60"/>
        <v>0</v>
      </c>
      <c r="H510" s="162">
        <f>SUMIF('r'!$A$4:'r'!$A$529,$A510,'r'!$C$4:'r'!$C$529)</f>
        <v>0</v>
      </c>
      <c r="I510" s="162">
        <f>SUMIF('r'!$A$4:'r'!$A$529,A510,'r'!$D$4:'r'!$D$529)</f>
        <v>14</v>
      </c>
      <c r="J510" s="162">
        <f t="shared" si="61"/>
        <v>14</v>
      </c>
      <c r="L510" s="166">
        <f>IF(E510&lt;2,(VLOOKUP(A510,'r'!$A$4:'r'!$B$5080,2,FALSE)),"")</f>
        <v>43176</v>
      </c>
      <c r="M510" s="167" t="str">
        <f>VLOOKUP(A510,'r'!$A$4:'r'!$G$5080,7,FALSE)</f>
        <v>next year</v>
      </c>
      <c r="N510" s="162">
        <f ca="1">SUMIF(w!$V$3:$V$113,$M510,w!W$3:W$113)</f>
        <v>0</v>
      </c>
      <c r="O510" s="162">
        <f ca="1">SUMIF(w!$V$3:$V$113,$M510,w!X$3:X$113)</f>
        <v>506</v>
      </c>
      <c r="P510" s="162">
        <f ca="1">SUMIF(w!$V$3:$V$113,$M510,w!Y$3:Y$113)</f>
        <v>506</v>
      </c>
      <c r="Q510" s="162">
        <f>SUMIF(w!$V$3:$V$113,$M510,w!Z$3:Z$113)</f>
        <v>0</v>
      </c>
      <c r="R510" s="177" t="str">
        <f>IF(E510=1,VLOOKUP(A510,rg!$A$4:'rg'!$E$960,2,FALSE),"")</f>
        <v/>
      </c>
      <c r="S510" s="162" t="str">
        <f>IF($R510&lt;&gt;"",( VLOOKUP($R510,g!$A$2:'g'!$E$989,2,FALSE))," ")</f>
        <v xml:space="preserve"> </v>
      </c>
      <c r="T510" s="162" t="str">
        <f>IF($R510&lt;&gt;"",( VLOOKUP($R510,g!$A$2:'g'!$E$989,3,FALSE))," ")</f>
        <v xml:space="preserve"> </v>
      </c>
      <c r="U510" s="168" t="str">
        <f>IF($R510&lt;&gt;"",( VLOOKUP($R510,g!$A$2:'g'!$E$989,4,FALSE))," ")</f>
        <v xml:space="preserve"> </v>
      </c>
      <c r="V510" s="162" t="str">
        <f>IF($R510&lt;&gt;"",( VLOOKUP($R510,g!$A$2:'g'!$E$989,5,FALSE))," ")</f>
        <v xml:space="preserve"> </v>
      </c>
      <c r="W510" s="10">
        <f t="shared" si="62"/>
        <v>0</v>
      </c>
      <c r="X510" s="10">
        <f t="shared" si="63"/>
        <v>0</v>
      </c>
      <c r="Y510" s="10">
        <f t="shared" si="64"/>
        <v>0</v>
      </c>
      <c r="Z510" s="167" t="str">
        <f t="shared" si="65"/>
        <v>SLN 36674</v>
      </c>
      <c r="AA510" s="167">
        <f>VLOOKUP(A510,'r'!$A$4:'r'!$S$5080,18,FALSE)</f>
        <v>0</v>
      </c>
    </row>
    <row r="511" spans="1:27" x14ac:dyDescent="0.2">
      <c r="A511" s="169" t="s">
        <v>559</v>
      </c>
      <c r="B511" s="169" t="s">
        <v>45</v>
      </c>
      <c r="D511" s="179">
        <v>36675</v>
      </c>
      <c r="E511" s="176"/>
      <c r="F511" s="161">
        <v>1</v>
      </c>
      <c r="G511" s="162">
        <f t="shared" si="60"/>
        <v>0</v>
      </c>
      <c r="H511" s="162">
        <f>SUMIF('r'!$A$4:'r'!$A$529,$A511,'r'!$C$4:'r'!$C$529)</f>
        <v>0</v>
      </c>
      <c r="I511" s="162">
        <f>SUMIF('r'!$A$4:'r'!$A$529,A511,'r'!$D$4:'r'!$D$529)</f>
        <v>14</v>
      </c>
      <c r="J511" s="162">
        <f t="shared" si="61"/>
        <v>14</v>
      </c>
      <c r="L511" s="166">
        <f>IF(E511&lt;2,(VLOOKUP(A511,'r'!$A$4:'r'!$B$5080,2,FALSE)),"")</f>
        <v>43176</v>
      </c>
      <c r="M511" s="167" t="str">
        <f>VLOOKUP(A511,'r'!$A$4:'r'!$G$5080,7,FALSE)</f>
        <v>next year</v>
      </c>
      <c r="N511" s="162">
        <f ca="1">SUMIF(w!$V$3:$V$113,$M511,w!W$3:W$113)</f>
        <v>0</v>
      </c>
      <c r="O511" s="162">
        <f ca="1">SUMIF(w!$V$3:$V$113,$M511,w!X$3:X$113)</f>
        <v>506</v>
      </c>
      <c r="P511" s="162">
        <f ca="1">SUMIF(w!$V$3:$V$113,$M511,w!Y$3:Y$113)</f>
        <v>506</v>
      </c>
      <c r="Q511" s="162">
        <f>SUMIF(w!$V$3:$V$113,$M511,w!Z$3:Z$113)</f>
        <v>0</v>
      </c>
      <c r="R511" s="177" t="str">
        <f>IF(E511=1,VLOOKUP(A511,rg!$A$4:'rg'!$E$960,2,FALSE),"")</f>
        <v/>
      </c>
      <c r="S511" s="162" t="str">
        <f>IF($R511&lt;&gt;"",( VLOOKUP($R511,g!$A$2:'g'!$E$989,2,FALSE))," ")</f>
        <v xml:space="preserve"> </v>
      </c>
      <c r="T511" s="162" t="str">
        <f>IF($R511&lt;&gt;"",( VLOOKUP($R511,g!$A$2:'g'!$E$989,3,FALSE))," ")</f>
        <v xml:space="preserve"> </v>
      </c>
      <c r="U511" s="168" t="str">
        <f>IF($R511&lt;&gt;"",( VLOOKUP($R511,g!$A$2:'g'!$E$989,4,FALSE))," ")</f>
        <v xml:space="preserve"> </v>
      </c>
      <c r="V511" s="162" t="str">
        <f>IF($R511&lt;&gt;"",( VLOOKUP($R511,g!$A$2:'g'!$E$989,5,FALSE))," ")</f>
        <v xml:space="preserve"> </v>
      </c>
      <c r="W511" s="10">
        <f t="shared" si="62"/>
        <v>0</v>
      </c>
      <c r="X511" s="10">
        <f t="shared" si="63"/>
        <v>0</v>
      </c>
      <c r="Y511" s="10">
        <f t="shared" si="64"/>
        <v>0</v>
      </c>
      <c r="Z511" s="167" t="str">
        <f t="shared" si="65"/>
        <v>SLN 36675</v>
      </c>
      <c r="AA511" s="167">
        <f>VLOOKUP(A511,'r'!$A$4:'r'!$S$5080,18,FALSE)</f>
        <v>0</v>
      </c>
    </row>
    <row r="512" spans="1:27" x14ac:dyDescent="0.2">
      <c r="A512" s="169" t="s">
        <v>559</v>
      </c>
      <c r="B512" s="169" t="s">
        <v>45</v>
      </c>
      <c r="D512" s="179">
        <v>36676</v>
      </c>
      <c r="E512" s="176"/>
      <c r="F512" s="161">
        <v>1</v>
      </c>
      <c r="G512" s="162">
        <f t="shared" si="60"/>
        <v>0</v>
      </c>
      <c r="H512" s="162">
        <f>SUMIF('r'!$A$4:'r'!$A$529,$A512,'r'!$C$4:'r'!$C$529)</f>
        <v>0</v>
      </c>
      <c r="I512" s="162">
        <f>SUMIF('r'!$A$4:'r'!$A$529,A512,'r'!$D$4:'r'!$D$529)</f>
        <v>14</v>
      </c>
      <c r="J512" s="162">
        <f t="shared" si="61"/>
        <v>14</v>
      </c>
      <c r="L512" s="166">
        <f>IF(E512&lt;2,(VLOOKUP(A512,'r'!$A$4:'r'!$B$5080,2,FALSE)),"")</f>
        <v>43176</v>
      </c>
      <c r="M512" s="167" t="str">
        <f>VLOOKUP(A512,'r'!$A$4:'r'!$G$5080,7,FALSE)</f>
        <v>next year</v>
      </c>
      <c r="N512" s="162">
        <f ca="1">SUMIF(w!$V$3:$V$113,$M512,w!W$3:W$113)</f>
        <v>0</v>
      </c>
      <c r="O512" s="162">
        <f ca="1">SUMIF(w!$V$3:$V$113,$M512,w!X$3:X$113)</f>
        <v>506</v>
      </c>
      <c r="P512" s="162">
        <f ca="1">SUMIF(w!$V$3:$V$113,$M512,w!Y$3:Y$113)</f>
        <v>506</v>
      </c>
      <c r="Q512" s="162">
        <f>SUMIF(w!$V$3:$V$113,$M512,w!Z$3:Z$113)</f>
        <v>0</v>
      </c>
      <c r="R512" s="177" t="str">
        <f>IF(E512=1,VLOOKUP(A512,rg!$A$4:'rg'!$E$960,2,FALSE),"")</f>
        <v/>
      </c>
      <c r="S512" s="162" t="str">
        <f>IF($R512&lt;&gt;"",( VLOOKUP($R512,g!$A$2:'g'!$E$989,2,FALSE))," ")</f>
        <v xml:space="preserve"> </v>
      </c>
      <c r="T512" s="162" t="str">
        <f>IF($R512&lt;&gt;"",( VLOOKUP($R512,g!$A$2:'g'!$E$989,3,FALSE))," ")</f>
        <v xml:space="preserve"> </v>
      </c>
      <c r="U512" s="168" t="str">
        <f>IF($R512&lt;&gt;"",( VLOOKUP($R512,g!$A$2:'g'!$E$989,4,FALSE))," ")</f>
        <v xml:space="preserve"> </v>
      </c>
      <c r="V512" s="162" t="str">
        <f>IF($R512&lt;&gt;"",( VLOOKUP($R512,g!$A$2:'g'!$E$989,5,FALSE))," ")</f>
        <v xml:space="preserve"> </v>
      </c>
      <c r="W512" s="10">
        <f t="shared" si="62"/>
        <v>0</v>
      </c>
      <c r="X512" s="10">
        <f t="shared" si="63"/>
        <v>0</v>
      </c>
      <c r="Y512" s="10">
        <f t="shared" si="64"/>
        <v>0</v>
      </c>
      <c r="Z512" s="167" t="str">
        <f t="shared" si="65"/>
        <v>SLN 36676</v>
      </c>
      <c r="AA512" s="167">
        <f>VLOOKUP(A512,'r'!$A$4:'r'!$S$5080,18,FALSE)</f>
        <v>0</v>
      </c>
    </row>
    <row r="513" spans="1:27" x14ac:dyDescent="0.2">
      <c r="A513" s="169" t="s">
        <v>559</v>
      </c>
      <c r="B513" s="169" t="s">
        <v>45</v>
      </c>
      <c r="D513" s="179">
        <v>36677</v>
      </c>
      <c r="E513" s="176"/>
      <c r="F513" s="161">
        <v>1</v>
      </c>
      <c r="G513" s="162">
        <f t="shared" si="60"/>
        <v>0</v>
      </c>
      <c r="H513" s="162">
        <f>SUMIF('r'!$A$4:'r'!$A$529,$A513,'r'!$C$4:'r'!$C$529)</f>
        <v>0</v>
      </c>
      <c r="I513" s="162">
        <f>SUMIF('r'!$A$4:'r'!$A$529,A513,'r'!$D$4:'r'!$D$529)</f>
        <v>14</v>
      </c>
      <c r="J513" s="162">
        <f t="shared" si="61"/>
        <v>14</v>
      </c>
      <c r="L513" s="166">
        <f>IF(E513&lt;2,(VLOOKUP(A513,'r'!$A$4:'r'!$B$5080,2,FALSE)),"")</f>
        <v>43176</v>
      </c>
      <c r="M513" s="167" t="str">
        <f>VLOOKUP(A513,'r'!$A$4:'r'!$G$5080,7,FALSE)</f>
        <v>next year</v>
      </c>
      <c r="N513" s="162">
        <f ca="1">SUMIF(w!$V$3:$V$113,$M513,w!W$3:W$113)</f>
        <v>0</v>
      </c>
      <c r="O513" s="162">
        <f ca="1">SUMIF(w!$V$3:$V$113,$M513,w!X$3:X$113)</f>
        <v>506</v>
      </c>
      <c r="P513" s="162">
        <f ca="1">SUMIF(w!$V$3:$V$113,$M513,w!Y$3:Y$113)</f>
        <v>506</v>
      </c>
      <c r="Q513" s="162">
        <f>SUMIF(w!$V$3:$V$113,$M513,w!Z$3:Z$113)</f>
        <v>0</v>
      </c>
      <c r="R513" s="177" t="str">
        <f>IF(E513=1,VLOOKUP(A513,rg!$A$4:'rg'!$E$960,2,FALSE),"")</f>
        <v/>
      </c>
      <c r="S513" s="162" t="str">
        <f>IF($R513&lt;&gt;"",( VLOOKUP($R513,g!$A$2:'g'!$E$989,2,FALSE))," ")</f>
        <v xml:space="preserve"> </v>
      </c>
      <c r="T513" s="162" t="str">
        <f>IF($R513&lt;&gt;"",( VLOOKUP($R513,g!$A$2:'g'!$E$989,3,FALSE))," ")</f>
        <v xml:space="preserve"> </v>
      </c>
      <c r="U513" s="168" t="str">
        <f>IF($R513&lt;&gt;"",( VLOOKUP($R513,g!$A$2:'g'!$E$989,4,FALSE))," ")</f>
        <v xml:space="preserve"> </v>
      </c>
      <c r="V513" s="162" t="str">
        <f>IF($R513&lt;&gt;"",( VLOOKUP($R513,g!$A$2:'g'!$E$989,5,FALSE))," ")</f>
        <v xml:space="preserve"> </v>
      </c>
      <c r="W513" s="10">
        <f t="shared" si="62"/>
        <v>0</v>
      </c>
      <c r="X513" s="10">
        <f t="shared" si="63"/>
        <v>0</v>
      </c>
      <c r="Y513" s="10">
        <f t="shared" si="64"/>
        <v>0</v>
      </c>
      <c r="Z513" s="167" t="str">
        <f t="shared" si="65"/>
        <v>SLN 36677</v>
      </c>
      <c r="AA513" s="167">
        <f>VLOOKUP(A513,'r'!$A$4:'r'!$S$5080,18,FALSE)</f>
        <v>0</v>
      </c>
    </row>
    <row r="514" spans="1:27" x14ac:dyDescent="0.2">
      <c r="A514" s="169" t="s">
        <v>559</v>
      </c>
      <c r="B514" s="169" t="s">
        <v>45</v>
      </c>
      <c r="D514" s="179">
        <v>36678</v>
      </c>
      <c r="E514" s="176"/>
      <c r="F514" s="161">
        <v>1</v>
      </c>
      <c r="G514" s="162">
        <f t="shared" si="60"/>
        <v>0</v>
      </c>
      <c r="H514" s="162">
        <f>SUMIF('r'!$A$4:'r'!$A$529,$A514,'r'!$C$4:'r'!$C$529)</f>
        <v>0</v>
      </c>
      <c r="I514" s="162">
        <f>SUMIF('r'!$A$4:'r'!$A$529,A514,'r'!$D$4:'r'!$D$529)</f>
        <v>14</v>
      </c>
      <c r="J514" s="162">
        <f t="shared" si="61"/>
        <v>14</v>
      </c>
      <c r="L514" s="166">
        <f>IF(E514&lt;2,(VLOOKUP(A514,'r'!$A$4:'r'!$B$5080,2,FALSE)),"")</f>
        <v>43176</v>
      </c>
      <c r="M514" s="167" t="str">
        <f>VLOOKUP(A514,'r'!$A$4:'r'!$G$5080,7,FALSE)</f>
        <v>next year</v>
      </c>
      <c r="N514" s="162">
        <f ca="1">SUMIF(w!$V$3:$V$113,$M514,w!W$3:W$113)</f>
        <v>0</v>
      </c>
      <c r="O514" s="162">
        <f ca="1">SUMIF(w!$V$3:$V$113,$M514,w!X$3:X$113)</f>
        <v>506</v>
      </c>
      <c r="P514" s="162">
        <f ca="1">SUMIF(w!$V$3:$V$113,$M514,w!Y$3:Y$113)</f>
        <v>506</v>
      </c>
      <c r="Q514" s="162">
        <f>SUMIF(w!$V$3:$V$113,$M514,w!Z$3:Z$113)</f>
        <v>0</v>
      </c>
      <c r="R514" s="177" t="str">
        <f>IF(E514=1,VLOOKUP(A514,rg!$A$4:'rg'!$E$960,2,FALSE),"")</f>
        <v/>
      </c>
      <c r="S514" s="162" t="str">
        <f>IF($R514&lt;&gt;"",( VLOOKUP($R514,g!$A$2:'g'!$E$989,2,FALSE))," ")</f>
        <v xml:space="preserve"> </v>
      </c>
      <c r="T514" s="162" t="str">
        <f>IF($R514&lt;&gt;"",( VLOOKUP($R514,g!$A$2:'g'!$E$989,3,FALSE))," ")</f>
        <v xml:space="preserve"> </v>
      </c>
      <c r="U514" s="168" t="str">
        <f>IF($R514&lt;&gt;"",( VLOOKUP($R514,g!$A$2:'g'!$E$989,4,FALSE))," ")</f>
        <v xml:space="preserve"> </v>
      </c>
      <c r="V514" s="162" t="str">
        <f>IF($R514&lt;&gt;"",( VLOOKUP($R514,g!$A$2:'g'!$E$989,5,FALSE))," ")</f>
        <v xml:space="preserve"> </v>
      </c>
      <c r="W514" s="10">
        <f t="shared" si="62"/>
        <v>0</v>
      </c>
      <c r="X514" s="10">
        <f t="shared" si="63"/>
        <v>0</v>
      </c>
      <c r="Y514" s="10">
        <f t="shared" si="64"/>
        <v>0</v>
      </c>
      <c r="Z514" s="167" t="str">
        <f t="shared" si="65"/>
        <v>SLN 36678</v>
      </c>
      <c r="AA514" s="167">
        <f>VLOOKUP(A514,'r'!$A$4:'r'!$S$5080,18,FALSE)</f>
        <v>0</v>
      </c>
    </row>
    <row r="515" spans="1:27" x14ac:dyDescent="0.2">
      <c r="A515" s="169" t="s">
        <v>559</v>
      </c>
      <c r="B515" s="169" t="s">
        <v>45</v>
      </c>
      <c r="D515" s="179">
        <v>36679</v>
      </c>
      <c r="E515" s="176"/>
      <c r="F515" s="161">
        <v>1</v>
      </c>
      <c r="G515" s="162">
        <f t="shared" si="60"/>
        <v>0</v>
      </c>
      <c r="H515" s="162">
        <f>SUMIF('r'!$A$4:'r'!$A$529,$A515,'r'!$C$4:'r'!$C$529)</f>
        <v>0</v>
      </c>
      <c r="I515" s="162">
        <f>SUMIF('r'!$A$4:'r'!$A$529,A515,'r'!$D$4:'r'!$D$529)</f>
        <v>14</v>
      </c>
      <c r="J515" s="162">
        <f t="shared" si="61"/>
        <v>14</v>
      </c>
      <c r="L515" s="166">
        <f>IF(E515&lt;2,(VLOOKUP(A515,'r'!$A$4:'r'!$B$5080,2,FALSE)),"")</f>
        <v>43176</v>
      </c>
      <c r="M515" s="167" t="str">
        <f>VLOOKUP(A515,'r'!$A$4:'r'!$G$5080,7,FALSE)</f>
        <v>next year</v>
      </c>
      <c r="N515" s="162">
        <f ca="1">SUMIF(w!$V$3:$V$113,$M515,w!W$3:W$113)</f>
        <v>0</v>
      </c>
      <c r="O515" s="162">
        <f ca="1">SUMIF(w!$V$3:$V$113,$M515,w!X$3:X$113)</f>
        <v>506</v>
      </c>
      <c r="P515" s="162">
        <f ca="1">SUMIF(w!$V$3:$V$113,$M515,w!Y$3:Y$113)</f>
        <v>506</v>
      </c>
      <c r="Q515" s="162">
        <f>SUMIF(w!$V$3:$V$113,$M515,w!Z$3:Z$113)</f>
        <v>0</v>
      </c>
      <c r="R515" s="177" t="str">
        <f>IF(E515=1,VLOOKUP(A515,rg!$A$4:'rg'!$E$960,2,FALSE),"")</f>
        <v/>
      </c>
      <c r="S515" s="162" t="str">
        <f>IF($R515&lt;&gt;"",( VLOOKUP($R515,g!$A$2:'g'!$E$989,2,FALSE))," ")</f>
        <v xml:space="preserve"> </v>
      </c>
      <c r="T515" s="162" t="str">
        <f>IF($R515&lt;&gt;"",( VLOOKUP($R515,g!$A$2:'g'!$E$989,3,FALSE))," ")</f>
        <v xml:space="preserve"> </v>
      </c>
      <c r="U515" s="168" t="str">
        <f>IF($R515&lt;&gt;"",( VLOOKUP($R515,g!$A$2:'g'!$E$989,4,FALSE))," ")</f>
        <v xml:space="preserve"> </v>
      </c>
      <c r="V515" s="162" t="str">
        <f>IF($R515&lt;&gt;"",( VLOOKUP($R515,g!$A$2:'g'!$E$989,5,FALSE))," ")</f>
        <v xml:space="preserve"> </v>
      </c>
      <c r="W515" s="10">
        <f t="shared" si="62"/>
        <v>0</v>
      </c>
      <c r="X515" s="10">
        <f t="shared" si="63"/>
        <v>0</v>
      </c>
      <c r="Y515" s="10">
        <f t="shared" si="64"/>
        <v>0</v>
      </c>
      <c r="Z515" s="167" t="str">
        <f t="shared" si="65"/>
        <v>SLN 36679</v>
      </c>
      <c r="AA515" s="167">
        <f>VLOOKUP(A515,'r'!$A$4:'r'!$S$5080,18,FALSE)</f>
        <v>0</v>
      </c>
    </row>
    <row r="516" spans="1:27" x14ac:dyDescent="0.2">
      <c r="A516" s="169" t="s">
        <v>559</v>
      </c>
      <c r="B516" s="169" t="s">
        <v>45</v>
      </c>
      <c r="D516" s="179">
        <v>36680</v>
      </c>
      <c r="E516" s="176"/>
      <c r="F516" s="161">
        <v>1</v>
      </c>
      <c r="G516" s="162">
        <f t="shared" si="60"/>
        <v>0</v>
      </c>
      <c r="H516" s="162">
        <f>SUMIF('r'!$A$4:'r'!$A$529,$A516,'r'!$C$4:'r'!$C$529)</f>
        <v>0</v>
      </c>
      <c r="I516" s="162">
        <f>SUMIF('r'!$A$4:'r'!$A$529,A516,'r'!$D$4:'r'!$D$529)</f>
        <v>14</v>
      </c>
      <c r="J516" s="162">
        <f t="shared" si="61"/>
        <v>14</v>
      </c>
      <c r="L516" s="166">
        <f>IF(E516&lt;2,(VLOOKUP(A516,'r'!$A$4:'r'!$B$5080,2,FALSE)),"")</f>
        <v>43176</v>
      </c>
      <c r="M516" s="167" t="str">
        <f>VLOOKUP(A516,'r'!$A$4:'r'!$G$5080,7,FALSE)</f>
        <v>next year</v>
      </c>
      <c r="N516" s="162">
        <f ca="1">SUMIF(w!$V$3:$V$113,$M516,w!W$3:W$113)</f>
        <v>0</v>
      </c>
      <c r="O516" s="162">
        <f ca="1">SUMIF(w!$V$3:$V$113,$M516,w!X$3:X$113)</f>
        <v>506</v>
      </c>
      <c r="P516" s="162">
        <f ca="1">SUMIF(w!$V$3:$V$113,$M516,w!Y$3:Y$113)</f>
        <v>506</v>
      </c>
      <c r="Q516" s="162">
        <f>SUMIF(w!$V$3:$V$113,$M516,w!Z$3:Z$113)</f>
        <v>0</v>
      </c>
      <c r="R516" s="177" t="str">
        <f>IF(E516=1,VLOOKUP(A516,rg!$A$4:'rg'!$E$960,2,FALSE),"")</f>
        <v/>
      </c>
      <c r="S516" s="162" t="str">
        <f>IF($R516&lt;&gt;"",( VLOOKUP($R516,g!$A$2:'g'!$E$989,2,FALSE))," ")</f>
        <v xml:space="preserve"> </v>
      </c>
      <c r="T516" s="162" t="str">
        <f>IF($R516&lt;&gt;"",( VLOOKUP($R516,g!$A$2:'g'!$E$989,3,FALSE))," ")</f>
        <v xml:space="preserve"> </v>
      </c>
      <c r="U516" s="168" t="str">
        <f>IF($R516&lt;&gt;"",( VLOOKUP($R516,g!$A$2:'g'!$E$989,4,FALSE))," ")</f>
        <v xml:space="preserve"> </v>
      </c>
      <c r="V516" s="162" t="str">
        <f>IF($R516&lt;&gt;"",( VLOOKUP($R516,g!$A$2:'g'!$E$989,5,FALSE))," ")</f>
        <v xml:space="preserve"> </v>
      </c>
      <c r="W516" s="10">
        <f t="shared" si="62"/>
        <v>0</v>
      </c>
      <c r="X516" s="10">
        <f t="shared" si="63"/>
        <v>0</v>
      </c>
      <c r="Y516" s="10">
        <f t="shared" si="64"/>
        <v>0</v>
      </c>
      <c r="Z516" s="167" t="str">
        <f t="shared" si="65"/>
        <v>SLN 36680</v>
      </c>
      <c r="AA516" s="167">
        <f>VLOOKUP(A516,'r'!$A$4:'r'!$S$5080,18,FALSE)</f>
        <v>0</v>
      </c>
    </row>
    <row r="517" spans="1:27" x14ac:dyDescent="0.2">
      <c r="A517" s="169" t="s">
        <v>559</v>
      </c>
      <c r="B517" s="169" t="s">
        <v>45</v>
      </c>
      <c r="D517" s="179">
        <v>36681</v>
      </c>
      <c r="E517" s="176"/>
      <c r="F517" s="161">
        <v>1</v>
      </c>
      <c r="G517" s="162">
        <f t="shared" si="60"/>
        <v>0</v>
      </c>
      <c r="H517" s="162">
        <f>SUMIF('r'!$A$4:'r'!$A$529,$A517,'r'!$C$4:'r'!$C$529)</f>
        <v>0</v>
      </c>
      <c r="I517" s="162">
        <f>SUMIF('r'!$A$4:'r'!$A$529,A517,'r'!$D$4:'r'!$D$529)</f>
        <v>14</v>
      </c>
      <c r="J517" s="162">
        <f t="shared" si="61"/>
        <v>14</v>
      </c>
      <c r="L517" s="166">
        <f>IF(E517&lt;2,(VLOOKUP(A517,'r'!$A$4:'r'!$B$5080,2,FALSE)),"")</f>
        <v>43176</v>
      </c>
      <c r="M517" s="167" t="str">
        <f>VLOOKUP(A517,'r'!$A$4:'r'!$G$5080,7,FALSE)</f>
        <v>next year</v>
      </c>
      <c r="N517" s="162">
        <f ca="1">SUMIF(w!$V$3:$V$113,$M517,w!W$3:W$113)</f>
        <v>0</v>
      </c>
      <c r="O517" s="162">
        <f ca="1">SUMIF(w!$V$3:$V$113,$M517,w!X$3:X$113)</f>
        <v>506</v>
      </c>
      <c r="P517" s="162">
        <f ca="1">SUMIF(w!$V$3:$V$113,$M517,w!Y$3:Y$113)</f>
        <v>506</v>
      </c>
      <c r="Q517" s="162">
        <f>SUMIF(w!$V$3:$V$113,$M517,w!Z$3:Z$113)</f>
        <v>0</v>
      </c>
      <c r="R517" s="177" t="str">
        <f>IF(E517=1,VLOOKUP(A517,rg!$A$4:'rg'!$E$960,2,FALSE),"")</f>
        <v/>
      </c>
      <c r="S517" s="162" t="str">
        <f>IF($R517&lt;&gt;"",( VLOOKUP($R517,g!$A$2:'g'!$E$989,2,FALSE))," ")</f>
        <v xml:space="preserve"> </v>
      </c>
      <c r="T517" s="162" t="str">
        <f>IF($R517&lt;&gt;"",( VLOOKUP($R517,g!$A$2:'g'!$E$989,3,FALSE))," ")</f>
        <v xml:space="preserve"> </v>
      </c>
      <c r="U517" s="168" t="str">
        <f>IF($R517&lt;&gt;"",( VLOOKUP($R517,g!$A$2:'g'!$E$989,4,FALSE))," ")</f>
        <v xml:space="preserve"> </v>
      </c>
      <c r="V517" s="162" t="str">
        <f>IF($R517&lt;&gt;"",( VLOOKUP($R517,g!$A$2:'g'!$E$989,5,FALSE))," ")</f>
        <v xml:space="preserve"> </v>
      </c>
      <c r="W517" s="10">
        <f t="shared" si="62"/>
        <v>0</v>
      </c>
      <c r="X517" s="10">
        <f t="shared" si="63"/>
        <v>0</v>
      </c>
      <c r="Y517" s="10">
        <f t="shared" si="64"/>
        <v>0</v>
      </c>
      <c r="Z517" s="167" t="str">
        <f t="shared" si="65"/>
        <v>SLN 36681</v>
      </c>
      <c r="AA517" s="167">
        <f>VLOOKUP(A517,'r'!$A$4:'r'!$S$5080,18,FALSE)</f>
        <v>0</v>
      </c>
    </row>
    <row r="518" spans="1:27" x14ac:dyDescent="0.2">
      <c r="A518" s="169" t="s">
        <v>559</v>
      </c>
      <c r="B518" s="169" t="s">
        <v>45</v>
      </c>
      <c r="D518" s="179">
        <v>36682</v>
      </c>
      <c r="E518" s="176"/>
      <c r="F518" s="161">
        <v>1</v>
      </c>
      <c r="G518" s="162">
        <f t="shared" si="60"/>
        <v>0</v>
      </c>
      <c r="H518" s="162">
        <f>SUMIF('r'!$A$4:'r'!$A$529,$A518,'r'!$C$4:'r'!$C$529)</f>
        <v>0</v>
      </c>
      <c r="I518" s="162">
        <f>SUMIF('r'!$A$4:'r'!$A$529,A518,'r'!$D$4:'r'!$D$529)</f>
        <v>14</v>
      </c>
      <c r="J518" s="162">
        <f t="shared" si="61"/>
        <v>14</v>
      </c>
      <c r="L518" s="166">
        <f>IF(E518&lt;2,(VLOOKUP(A518,'r'!$A$4:'r'!$B$5080,2,FALSE)),"")</f>
        <v>43176</v>
      </c>
      <c r="M518" s="167" t="str">
        <f>VLOOKUP(A518,'r'!$A$4:'r'!$G$5080,7,FALSE)</f>
        <v>next year</v>
      </c>
      <c r="N518" s="162">
        <f ca="1">SUMIF(w!$V$3:$V$113,$M518,w!W$3:W$113)</f>
        <v>0</v>
      </c>
      <c r="O518" s="162">
        <f ca="1">SUMIF(w!$V$3:$V$113,$M518,w!X$3:X$113)</f>
        <v>506</v>
      </c>
      <c r="P518" s="162">
        <f ca="1">SUMIF(w!$V$3:$V$113,$M518,w!Y$3:Y$113)</f>
        <v>506</v>
      </c>
      <c r="Q518" s="162">
        <f>SUMIF(w!$V$3:$V$113,$M518,w!Z$3:Z$113)</f>
        <v>0</v>
      </c>
      <c r="R518" s="177" t="str">
        <f>IF(E518=1,VLOOKUP(A518,rg!$A$4:'rg'!$E$960,2,FALSE),"")</f>
        <v/>
      </c>
      <c r="S518" s="162" t="str">
        <f>IF($R518&lt;&gt;"",( VLOOKUP($R518,g!$A$2:'g'!$E$989,2,FALSE))," ")</f>
        <v xml:space="preserve"> </v>
      </c>
      <c r="T518" s="162" t="str">
        <f>IF($R518&lt;&gt;"",( VLOOKUP($R518,g!$A$2:'g'!$E$989,3,FALSE))," ")</f>
        <v xml:space="preserve"> </v>
      </c>
      <c r="U518" s="168" t="str">
        <f>IF($R518&lt;&gt;"",( VLOOKUP($R518,g!$A$2:'g'!$E$989,4,FALSE))," ")</f>
        <v xml:space="preserve"> </v>
      </c>
      <c r="V518" s="162" t="str">
        <f>IF($R518&lt;&gt;"",( VLOOKUP($R518,g!$A$2:'g'!$E$989,5,FALSE))," ")</f>
        <v xml:space="preserve"> </v>
      </c>
      <c r="W518" s="10">
        <f t="shared" si="62"/>
        <v>0</v>
      </c>
      <c r="X518" s="10">
        <f t="shared" si="63"/>
        <v>0</v>
      </c>
      <c r="Y518" s="10">
        <f t="shared" si="64"/>
        <v>0</v>
      </c>
      <c r="Z518" s="167" t="str">
        <f t="shared" si="65"/>
        <v>SLN 36682</v>
      </c>
      <c r="AA518" s="167">
        <f>VLOOKUP(A518,'r'!$A$4:'r'!$S$5080,18,FALSE)</f>
        <v>0</v>
      </c>
    </row>
    <row r="519" spans="1:27" x14ac:dyDescent="0.2">
      <c r="A519" s="169" t="s">
        <v>559</v>
      </c>
      <c r="B519" s="169" t="s">
        <v>45</v>
      </c>
      <c r="D519" s="179">
        <v>36683</v>
      </c>
      <c r="E519" s="176"/>
      <c r="F519" s="161">
        <v>1</v>
      </c>
      <c r="G519" s="162">
        <f t="shared" si="60"/>
        <v>0</v>
      </c>
      <c r="H519" s="162">
        <f>SUMIF('r'!$A$4:'r'!$A$529,$A519,'r'!$C$4:'r'!$C$529)</f>
        <v>0</v>
      </c>
      <c r="I519" s="162">
        <f>SUMIF('r'!$A$4:'r'!$A$529,A519,'r'!$D$4:'r'!$D$529)</f>
        <v>14</v>
      </c>
      <c r="J519" s="162">
        <f t="shared" si="61"/>
        <v>14</v>
      </c>
      <c r="L519" s="166">
        <f>IF(E519&lt;2,(VLOOKUP(A519,'r'!$A$4:'r'!$B$5080,2,FALSE)),"")</f>
        <v>43176</v>
      </c>
      <c r="M519" s="167" t="str">
        <f>VLOOKUP(A519,'r'!$A$4:'r'!$G$5080,7,FALSE)</f>
        <v>next year</v>
      </c>
      <c r="N519" s="162">
        <f ca="1">SUMIF(w!$V$3:$V$113,$M519,w!W$3:W$113)</f>
        <v>0</v>
      </c>
      <c r="O519" s="162">
        <f ca="1">SUMIF(w!$V$3:$V$113,$M519,w!X$3:X$113)</f>
        <v>506</v>
      </c>
      <c r="P519" s="162">
        <f ca="1">SUMIF(w!$V$3:$V$113,$M519,w!Y$3:Y$113)</f>
        <v>506</v>
      </c>
      <c r="Q519" s="162">
        <f>SUMIF(w!$V$3:$V$113,$M519,w!Z$3:Z$113)</f>
        <v>0</v>
      </c>
      <c r="R519" s="177" t="str">
        <f>IF(E519=1,VLOOKUP(A519,rg!$A$4:'rg'!$E$960,2,FALSE),"")</f>
        <v/>
      </c>
      <c r="S519" s="162" t="str">
        <f>IF($R519&lt;&gt;"",( VLOOKUP($R519,g!$A$2:'g'!$E$989,2,FALSE))," ")</f>
        <v xml:space="preserve"> </v>
      </c>
      <c r="T519" s="162" t="str">
        <f>IF($R519&lt;&gt;"",( VLOOKUP($R519,g!$A$2:'g'!$E$989,3,FALSE))," ")</f>
        <v xml:space="preserve"> </v>
      </c>
      <c r="U519" s="168" t="str">
        <f>IF($R519&lt;&gt;"",( VLOOKUP($R519,g!$A$2:'g'!$E$989,4,FALSE))," ")</f>
        <v xml:space="preserve"> </v>
      </c>
      <c r="V519" s="162" t="str">
        <f>IF($R519&lt;&gt;"",( VLOOKUP($R519,g!$A$2:'g'!$E$989,5,FALSE))," ")</f>
        <v xml:space="preserve"> </v>
      </c>
      <c r="W519" s="10">
        <f t="shared" si="62"/>
        <v>0</v>
      </c>
      <c r="X519" s="10">
        <f t="shared" si="63"/>
        <v>0</v>
      </c>
      <c r="Y519" s="10">
        <f t="shared" si="64"/>
        <v>0</v>
      </c>
      <c r="Z519" s="167" t="str">
        <f t="shared" si="65"/>
        <v>SLN 36683</v>
      </c>
      <c r="AA519" s="167">
        <f>VLOOKUP(A519,'r'!$A$4:'r'!$S$5080,18,FALSE)</f>
        <v>0</v>
      </c>
    </row>
    <row r="520" spans="1:27" x14ac:dyDescent="0.2">
      <c r="A520" s="169" t="s">
        <v>559</v>
      </c>
      <c r="B520" s="169" t="s">
        <v>45</v>
      </c>
      <c r="D520" s="179">
        <v>36684</v>
      </c>
      <c r="E520" s="176"/>
      <c r="F520" s="161">
        <v>1</v>
      </c>
      <c r="G520" s="162">
        <f t="shared" si="60"/>
        <v>0</v>
      </c>
      <c r="H520" s="162">
        <f>SUMIF('r'!$A$4:'r'!$A$529,$A520,'r'!$C$4:'r'!$C$529)</f>
        <v>0</v>
      </c>
      <c r="I520" s="162">
        <f>SUMIF('r'!$A$4:'r'!$A$529,A520,'r'!$D$4:'r'!$D$529)</f>
        <v>14</v>
      </c>
      <c r="J520" s="162">
        <f t="shared" si="61"/>
        <v>14</v>
      </c>
      <c r="L520" s="166">
        <f>IF(E520&lt;2,(VLOOKUP(A520,'r'!$A$4:'r'!$B$5080,2,FALSE)),"")</f>
        <v>43176</v>
      </c>
      <c r="M520" s="167" t="str">
        <f>VLOOKUP(A520,'r'!$A$4:'r'!$G$5080,7,FALSE)</f>
        <v>next year</v>
      </c>
      <c r="N520" s="162">
        <f ca="1">SUMIF(w!$V$3:$V$113,$M520,w!W$3:W$113)</f>
        <v>0</v>
      </c>
      <c r="O520" s="162">
        <f ca="1">SUMIF(w!$V$3:$V$113,$M520,w!X$3:X$113)</f>
        <v>506</v>
      </c>
      <c r="P520" s="162">
        <f ca="1">SUMIF(w!$V$3:$V$113,$M520,w!Y$3:Y$113)</f>
        <v>506</v>
      </c>
      <c r="Q520" s="162">
        <f>SUMIF(w!$V$3:$V$113,$M520,w!Z$3:Z$113)</f>
        <v>0</v>
      </c>
      <c r="R520" s="177" t="str">
        <f>IF(E520=1,VLOOKUP(A520,rg!$A$4:'rg'!$E$960,2,FALSE),"")</f>
        <v/>
      </c>
      <c r="S520" s="162" t="str">
        <f>IF($R520&lt;&gt;"",( VLOOKUP($R520,g!$A$2:'g'!$E$989,2,FALSE))," ")</f>
        <v xml:space="preserve"> </v>
      </c>
      <c r="T520" s="162" t="str">
        <f>IF($R520&lt;&gt;"",( VLOOKUP($R520,g!$A$2:'g'!$E$989,3,FALSE))," ")</f>
        <v xml:space="preserve"> </v>
      </c>
      <c r="U520" s="168" t="str">
        <f>IF($R520&lt;&gt;"",( VLOOKUP($R520,g!$A$2:'g'!$E$989,4,FALSE))," ")</f>
        <v xml:space="preserve"> </v>
      </c>
      <c r="V520" s="162" t="str">
        <f>IF($R520&lt;&gt;"",( VLOOKUP($R520,g!$A$2:'g'!$E$989,5,FALSE))," ")</f>
        <v xml:space="preserve"> </v>
      </c>
      <c r="W520" s="10">
        <f t="shared" si="62"/>
        <v>0</v>
      </c>
      <c r="X520" s="10">
        <f t="shared" si="63"/>
        <v>0</v>
      </c>
      <c r="Y520" s="10">
        <f t="shared" si="64"/>
        <v>0</v>
      </c>
      <c r="Z520" s="167" t="str">
        <f t="shared" si="65"/>
        <v>SLN 36684</v>
      </c>
      <c r="AA520" s="167">
        <f>VLOOKUP(A520,'r'!$A$4:'r'!$S$5080,18,FALSE)</f>
        <v>0</v>
      </c>
    </row>
    <row r="521" spans="1:27" x14ac:dyDescent="0.2">
      <c r="A521" s="169" t="s">
        <v>684</v>
      </c>
      <c r="B521" s="169" t="s">
        <v>45</v>
      </c>
      <c r="D521" s="179">
        <v>36685</v>
      </c>
      <c r="E521" s="176"/>
      <c r="F521" s="161">
        <v>1</v>
      </c>
      <c r="G521" s="162">
        <f t="shared" si="60"/>
        <v>0</v>
      </c>
      <c r="H521" s="162">
        <f>SUMIF('r'!$A$4:'r'!$A$529,$A521,'r'!$C$4:'r'!$C$529)</f>
        <v>0</v>
      </c>
      <c r="I521" s="162">
        <f>SUMIF('r'!$A$4:'r'!$A$529,A521,'r'!$D$4:'r'!$D$529)</f>
        <v>15</v>
      </c>
      <c r="J521" s="162">
        <f t="shared" si="61"/>
        <v>15</v>
      </c>
      <c r="L521" s="166">
        <f>IF(E521&lt;2,(VLOOKUP(A521,'r'!$A$4:'r'!$B$5080,2,FALSE)),"")</f>
        <v>43176</v>
      </c>
      <c r="M521" s="167" t="str">
        <f>VLOOKUP(A521,'r'!$A$4:'r'!$G$5080,7,FALSE)</f>
        <v>next year</v>
      </c>
      <c r="N521" s="162">
        <f ca="1">SUMIF(w!$V$3:$V$113,$M521,w!W$3:W$113)</f>
        <v>0</v>
      </c>
      <c r="O521" s="162">
        <f ca="1">SUMIF(w!$V$3:$V$113,$M521,w!X$3:X$113)</f>
        <v>506</v>
      </c>
      <c r="P521" s="162">
        <f ca="1">SUMIF(w!$V$3:$V$113,$M521,w!Y$3:Y$113)</f>
        <v>506</v>
      </c>
      <c r="Q521" s="162">
        <f>SUMIF(w!$V$3:$V$113,$M521,w!Z$3:Z$113)</f>
        <v>0</v>
      </c>
      <c r="R521" s="177" t="str">
        <f>IF(E521=1,VLOOKUP(A521,rg!$A$4:'rg'!$E$960,2,FALSE),"")</f>
        <v/>
      </c>
      <c r="S521" s="162" t="str">
        <f>IF($R521&lt;&gt;"",( VLOOKUP($R521,g!$A$2:'g'!$E$989,2,FALSE))," ")</f>
        <v xml:space="preserve"> </v>
      </c>
      <c r="T521" s="162" t="str">
        <f>IF($R521&lt;&gt;"",( VLOOKUP($R521,g!$A$2:'g'!$E$989,3,FALSE))," ")</f>
        <v xml:space="preserve"> </v>
      </c>
      <c r="U521" s="168" t="str">
        <f>IF($R521&lt;&gt;"",( VLOOKUP($R521,g!$A$2:'g'!$E$989,4,FALSE))," ")</f>
        <v xml:space="preserve"> </v>
      </c>
      <c r="V521" s="162" t="str">
        <f>IF($R521&lt;&gt;"",( VLOOKUP($R521,g!$A$2:'g'!$E$989,5,FALSE))," ")</f>
        <v xml:space="preserve"> </v>
      </c>
      <c r="W521" s="10">
        <f t="shared" si="62"/>
        <v>0</v>
      </c>
      <c r="X521" s="10">
        <f t="shared" si="63"/>
        <v>0</v>
      </c>
      <c r="Y521" s="10">
        <f t="shared" si="64"/>
        <v>0</v>
      </c>
      <c r="Z521" s="167" t="str">
        <f t="shared" si="65"/>
        <v>SLN 36685</v>
      </c>
      <c r="AA521" s="167">
        <f>VLOOKUP(A521,'r'!$A$4:'r'!$S$5080,18,FALSE)</f>
        <v>0</v>
      </c>
    </row>
    <row r="522" spans="1:27" x14ac:dyDescent="0.2">
      <c r="A522" s="169" t="s">
        <v>684</v>
      </c>
      <c r="B522" s="169" t="s">
        <v>45</v>
      </c>
      <c r="D522" s="179">
        <v>36686</v>
      </c>
      <c r="E522" s="176"/>
      <c r="F522" s="161">
        <v>1</v>
      </c>
      <c r="G522" s="162">
        <f t="shared" si="60"/>
        <v>0</v>
      </c>
      <c r="H522" s="162">
        <f>SUMIF('r'!$A$4:'r'!$A$529,$A522,'r'!$C$4:'r'!$C$529)</f>
        <v>0</v>
      </c>
      <c r="I522" s="162">
        <f>SUMIF('r'!$A$4:'r'!$A$529,A522,'r'!$D$4:'r'!$D$529)</f>
        <v>15</v>
      </c>
      <c r="J522" s="162">
        <f t="shared" si="61"/>
        <v>15</v>
      </c>
      <c r="L522" s="166">
        <f>IF(E522&lt;2,(VLOOKUP(A522,'r'!$A$4:'r'!$B$5080,2,FALSE)),"")</f>
        <v>43176</v>
      </c>
      <c r="M522" s="167" t="str">
        <f>VLOOKUP(A522,'r'!$A$4:'r'!$G$5080,7,FALSE)</f>
        <v>next year</v>
      </c>
      <c r="N522" s="162">
        <f ca="1">SUMIF(w!$V$3:$V$113,$M522,w!W$3:W$113)</f>
        <v>0</v>
      </c>
      <c r="O522" s="162">
        <f ca="1">SUMIF(w!$V$3:$V$113,$M522,w!X$3:X$113)</f>
        <v>506</v>
      </c>
      <c r="P522" s="162">
        <f ca="1">SUMIF(w!$V$3:$V$113,$M522,w!Y$3:Y$113)</f>
        <v>506</v>
      </c>
      <c r="Q522" s="162">
        <f>SUMIF(w!$V$3:$V$113,$M522,w!Z$3:Z$113)</f>
        <v>0</v>
      </c>
      <c r="R522" s="177" t="str">
        <f>IF(E522=1,VLOOKUP(A522,rg!$A$4:'rg'!$E$960,2,FALSE),"")</f>
        <v/>
      </c>
      <c r="S522" s="162" t="str">
        <f>IF($R522&lt;&gt;"",( VLOOKUP($R522,g!$A$2:'g'!$E$989,2,FALSE))," ")</f>
        <v xml:space="preserve"> </v>
      </c>
      <c r="T522" s="162" t="str">
        <f>IF($R522&lt;&gt;"",( VLOOKUP($R522,g!$A$2:'g'!$E$989,3,FALSE))," ")</f>
        <v xml:space="preserve"> </v>
      </c>
      <c r="U522" s="168" t="str">
        <f>IF($R522&lt;&gt;"",( VLOOKUP($R522,g!$A$2:'g'!$E$989,4,FALSE))," ")</f>
        <v xml:space="preserve"> </v>
      </c>
      <c r="V522" s="162" t="str">
        <f>IF($R522&lt;&gt;"",( VLOOKUP($R522,g!$A$2:'g'!$E$989,5,FALSE))," ")</f>
        <v xml:space="preserve"> </v>
      </c>
      <c r="W522" s="10">
        <f t="shared" si="62"/>
        <v>0</v>
      </c>
      <c r="X522" s="10">
        <f t="shared" si="63"/>
        <v>0</v>
      </c>
      <c r="Y522" s="10">
        <f t="shared" si="64"/>
        <v>0</v>
      </c>
      <c r="Z522" s="167" t="str">
        <f t="shared" si="65"/>
        <v>SLN 36686</v>
      </c>
      <c r="AA522" s="167">
        <f>VLOOKUP(A522,'r'!$A$4:'r'!$S$5080,18,FALSE)</f>
        <v>0</v>
      </c>
    </row>
    <row r="523" spans="1:27" x14ac:dyDescent="0.2">
      <c r="A523" s="169" t="s">
        <v>684</v>
      </c>
      <c r="B523" s="169" t="s">
        <v>45</v>
      </c>
      <c r="D523" s="179">
        <v>36687</v>
      </c>
      <c r="E523" s="176"/>
      <c r="F523" s="161">
        <v>1</v>
      </c>
      <c r="G523" s="162">
        <f t="shared" si="60"/>
        <v>0</v>
      </c>
      <c r="H523" s="162">
        <f>SUMIF('r'!$A$4:'r'!$A$529,$A523,'r'!$C$4:'r'!$C$529)</f>
        <v>0</v>
      </c>
      <c r="I523" s="162">
        <f>SUMIF('r'!$A$4:'r'!$A$529,A523,'r'!$D$4:'r'!$D$529)</f>
        <v>15</v>
      </c>
      <c r="J523" s="162">
        <f t="shared" si="61"/>
        <v>15</v>
      </c>
      <c r="L523" s="166">
        <f>IF(E523&lt;2,(VLOOKUP(A523,'r'!$A$4:'r'!$B$5080,2,FALSE)),"")</f>
        <v>43176</v>
      </c>
      <c r="M523" s="167" t="str">
        <f>VLOOKUP(A523,'r'!$A$4:'r'!$G$5080,7,FALSE)</f>
        <v>next year</v>
      </c>
      <c r="N523" s="162">
        <f ca="1">SUMIF(w!$V$3:$V$113,$M523,w!W$3:W$113)</f>
        <v>0</v>
      </c>
      <c r="O523" s="162">
        <f ca="1">SUMIF(w!$V$3:$V$113,$M523,w!X$3:X$113)</f>
        <v>506</v>
      </c>
      <c r="P523" s="162">
        <f ca="1">SUMIF(w!$V$3:$V$113,$M523,w!Y$3:Y$113)</f>
        <v>506</v>
      </c>
      <c r="Q523" s="162">
        <f>SUMIF(w!$V$3:$V$113,$M523,w!Z$3:Z$113)</f>
        <v>0</v>
      </c>
      <c r="R523" s="177" t="str">
        <f>IF(E523=1,VLOOKUP(A523,rg!$A$4:'rg'!$E$960,2,FALSE),"")</f>
        <v/>
      </c>
      <c r="S523" s="162" t="str">
        <f>IF($R523&lt;&gt;"",( VLOOKUP($R523,g!$A$2:'g'!$E$989,2,FALSE))," ")</f>
        <v xml:space="preserve"> </v>
      </c>
      <c r="T523" s="162" t="str">
        <f>IF($R523&lt;&gt;"",( VLOOKUP($R523,g!$A$2:'g'!$E$989,3,FALSE))," ")</f>
        <v xml:space="preserve"> </v>
      </c>
      <c r="U523" s="168" t="str">
        <f>IF($R523&lt;&gt;"",( VLOOKUP($R523,g!$A$2:'g'!$E$989,4,FALSE))," ")</f>
        <v xml:space="preserve"> </v>
      </c>
      <c r="V523" s="162" t="str">
        <f>IF($R523&lt;&gt;"",( VLOOKUP($R523,g!$A$2:'g'!$E$989,5,FALSE))," ")</f>
        <v xml:space="preserve"> </v>
      </c>
      <c r="W523" s="10">
        <f t="shared" si="62"/>
        <v>0</v>
      </c>
      <c r="X523" s="10">
        <f t="shared" si="63"/>
        <v>0</v>
      </c>
      <c r="Y523" s="10">
        <f t="shared" si="64"/>
        <v>0</v>
      </c>
      <c r="Z523" s="167" t="str">
        <f t="shared" si="65"/>
        <v>SLN 36687</v>
      </c>
      <c r="AA523" s="167">
        <f>VLOOKUP(A523,'r'!$A$4:'r'!$S$5080,18,FALSE)</f>
        <v>0</v>
      </c>
    </row>
    <row r="524" spans="1:27" x14ac:dyDescent="0.2">
      <c r="A524" s="169" t="s">
        <v>684</v>
      </c>
      <c r="B524" s="169" t="s">
        <v>45</v>
      </c>
      <c r="D524" s="179">
        <v>36688</v>
      </c>
      <c r="E524" s="176"/>
      <c r="F524" s="161">
        <v>1</v>
      </c>
      <c r="G524" s="162">
        <f t="shared" si="60"/>
        <v>0</v>
      </c>
      <c r="H524" s="162">
        <f>SUMIF('r'!$A$4:'r'!$A$529,$A524,'r'!$C$4:'r'!$C$529)</f>
        <v>0</v>
      </c>
      <c r="I524" s="162">
        <f>SUMIF('r'!$A$4:'r'!$A$529,A524,'r'!$D$4:'r'!$D$529)</f>
        <v>15</v>
      </c>
      <c r="J524" s="162">
        <f t="shared" si="61"/>
        <v>15</v>
      </c>
      <c r="L524" s="166">
        <f>IF(E524&lt;2,(VLOOKUP(A524,'r'!$A$4:'r'!$B$5080,2,FALSE)),"")</f>
        <v>43176</v>
      </c>
      <c r="M524" s="167" t="str">
        <f>VLOOKUP(A524,'r'!$A$4:'r'!$G$5080,7,FALSE)</f>
        <v>next year</v>
      </c>
      <c r="N524" s="162">
        <f ca="1">SUMIF(w!$V$3:$V$113,$M524,w!W$3:W$113)</f>
        <v>0</v>
      </c>
      <c r="O524" s="162">
        <f ca="1">SUMIF(w!$V$3:$V$113,$M524,w!X$3:X$113)</f>
        <v>506</v>
      </c>
      <c r="P524" s="162">
        <f ca="1">SUMIF(w!$V$3:$V$113,$M524,w!Y$3:Y$113)</f>
        <v>506</v>
      </c>
      <c r="Q524" s="162">
        <f>SUMIF(w!$V$3:$V$113,$M524,w!Z$3:Z$113)</f>
        <v>0</v>
      </c>
      <c r="R524" s="177" t="str">
        <f>IF(E524=1,VLOOKUP(A524,rg!$A$4:'rg'!$E$960,2,FALSE),"")</f>
        <v/>
      </c>
      <c r="S524" s="162" t="str">
        <f>IF($R524&lt;&gt;"",( VLOOKUP($R524,g!$A$2:'g'!$E$989,2,FALSE))," ")</f>
        <v xml:space="preserve"> </v>
      </c>
      <c r="T524" s="162" t="str">
        <f>IF($R524&lt;&gt;"",( VLOOKUP($R524,g!$A$2:'g'!$E$989,3,FALSE))," ")</f>
        <v xml:space="preserve"> </v>
      </c>
      <c r="U524" s="168" t="str">
        <f>IF($R524&lt;&gt;"",( VLOOKUP($R524,g!$A$2:'g'!$E$989,4,FALSE))," ")</f>
        <v xml:space="preserve"> </v>
      </c>
      <c r="V524" s="162" t="str">
        <f>IF($R524&lt;&gt;"",( VLOOKUP($R524,g!$A$2:'g'!$E$989,5,FALSE))," ")</f>
        <v xml:space="preserve"> </v>
      </c>
      <c r="W524" s="10">
        <f t="shared" si="62"/>
        <v>0</v>
      </c>
      <c r="X524" s="10">
        <f t="shared" si="63"/>
        <v>0</v>
      </c>
      <c r="Y524" s="10">
        <f t="shared" si="64"/>
        <v>0</v>
      </c>
      <c r="Z524" s="167" t="str">
        <f t="shared" si="65"/>
        <v>SLN 36688</v>
      </c>
      <c r="AA524" s="167">
        <f>VLOOKUP(A524,'r'!$A$4:'r'!$S$5080,18,FALSE)</f>
        <v>0</v>
      </c>
    </row>
    <row r="525" spans="1:27" x14ac:dyDescent="0.2">
      <c r="A525" s="169" t="s">
        <v>684</v>
      </c>
      <c r="B525" s="169" t="s">
        <v>45</v>
      </c>
      <c r="D525" s="179">
        <v>36689</v>
      </c>
      <c r="E525" s="176"/>
      <c r="F525" s="161">
        <v>1</v>
      </c>
      <c r="G525" s="162">
        <f t="shared" si="60"/>
        <v>0</v>
      </c>
      <c r="H525" s="162">
        <f>SUMIF('r'!$A$4:'r'!$A$529,$A525,'r'!$C$4:'r'!$C$529)</f>
        <v>0</v>
      </c>
      <c r="I525" s="162">
        <f>SUMIF('r'!$A$4:'r'!$A$529,A525,'r'!$D$4:'r'!$D$529)</f>
        <v>15</v>
      </c>
      <c r="J525" s="162">
        <f t="shared" si="61"/>
        <v>15</v>
      </c>
      <c r="L525" s="166">
        <f>IF(E525&lt;2,(VLOOKUP(A525,'r'!$A$4:'r'!$B$5080,2,FALSE)),"")</f>
        <v>43176</v>
      </c>
      <c r="M525" s="167" t="str">
        <f>VLOOKUP(A525,'r'!$A$4:'r'!$G$5080,7,FALSE)</f>
        <v>next year</v>
      </c>
      <c r="N525" s="162">
        <f ca="1">SUMIF(w!$V$3:$V$113,$M525,w!W$3:W$113)</f>
        <v>0</v>
      </c>
      <c r="O525" s="162">
        <f ca="1">SUMIF(w!$V$3:$V$113,$M525,w!X$3:X$113)</f>
        <v>506</v>
      </c>
      <c r="P525" s="162">
        <f ca="1">SUMIF(w!$V$3:$V$113,$M525,w!Y$3:Y$113)</f>
        <v>506</v>
      </c>
      <c r="Q525" s="162">
        <f>SUMIF(w!$V$3:$V$113,$M525,w!Z$3:Z$113)</f>
        <v>0</v>
      </c>
      <c r="R525" s="177" t="str">
        <f>IF(E525=1,VLOOKUP(A525,rg!$A$4:'rg'!$E$960,2,FALSE),"")</f>
        <v/>
      </c>
      <c r="S525" s="162" t="str">
        <f>IF($R525&lt;&gt;"",( VLOOKUP($R525,g!$A$2:'g'!$E$989,2,FALSE))," ")</f>
        <v xml:space="preserve"> </v>
      </c>
      <c r="T525" s="162" t="str">
        <f>IF($R525&lt;&gt;"",( VLOOKUP($R525,g!$A$2:'g'!$E$989,3,FALSE))," ")</f>
        <v xml:space="preserve"> </v>
      </c>
      <c r="U525" s="168" t="str">
        <f>IF($R525&lt;&gt;"",( VLOOKUP($R525,g!$A$2:'g'!$E$989,4,FALSE))," ")</f>
        <v xml:space="preserve"> </v>
      </c>
      <c r="V525" s="162" t="str">
        <f>IF($R525&lt;&gt;"",( VLOOKUP($R525,g!$A$2:'g'!$E$989,5,FALSE))," ")</f>
        <v xml:space="preserve"> </v>
      </c>
      <c r="W525" s="10">
        <f t="shared" si="62"/>
        <v>0</v>
      </c>
      <c r="X525" s="10">
        <f t="shared" si="63"/>
        <v>0</v>
      </c>
      <c r="Y525" s="10">
        <f t="shared" si="64"/>
        <v>0</v>
      </c>
      <c r="Z525" s="167" t="str">
        <f t="shared" si="65"/>
        <v>SLN 36689</v>
      </c>
      <c r="AA525" s="167">
        <f>VLOOKUP(A525,'r'!$A$4:'r'!$S$5080,18,FALSE)</f>
        <v>0</v>
      </c>
    </row>
    <row r="526" spans="1:27" x14ac:dyDescent="0.2">
      <c r="A526" s="169" t="s">
        <v>684</v>
      </c>
      <c r="B526" s="169" t="s">
        <v>45</v>
      </c>
      <c r="D526" s="179">
        <v>36690</v>
      </c>
      <c r="E526" s="176"/>
      <c r="F526" s="161">
        <v>1</v>
      </c>
      <c r="G526" s="162">
        <f t="shared" si="60"/>
        <v>0</v>
      </c>
      <c r="H526" s="162">
        <f>SUMIF('r'!$A$4:'r'!$A$529,$A526,'r'!$C$4:'r'!$C$529)</f>
        <v>0</v>
      </c>
      <c r="I526" s="162">
        <f>SUMIF('r'!$A$4:'r'!$A$529,A526,'r'!$D$4:'r'!$D$529)</f>
        <v>15</v>
      </c>
      <c r="J526" s="162">
        <f t="shared" si="61"/>
        <v>15</v>
      </c>
      <c r="L526" s="166">
        <f>IF(E526&lt;2,(VLOOKUP(A526,'r'!$A$4:'r'!$B$5080,2,FALSE)),"")</f>
        <v>43176</v>
      </c>
      <c r="M526" s="167" t="str">
        <f>VLOOKUP(A526,'r'!$A$4:'r'!$G$5080,7,FALSE)</f>
        <v>next year</v>
      </c>
      <c r="N526" s="162">
        <f ca="1">SUMIF(w!$V$3:$V$113,$M526,w!W$3:W$113)</f>
        <v>0</v>
      </c>
      <c r="O526" s="162">
        <f ca="1">SUMIF(w!$V$3:$V$113,$M526,w!X$3:X$113)</f>
        <v>506</v>
      </c>
      <c r="P526" s="162">
        <f ca="1">SUMIF(w!$V$3:$V$113,$M526,w!Y$3:Y$113)</f>
        <v>506</v>
      </c>
      <c r="Q526" s="162">
        <f>SUMIF(w!$V$3:$V$113,$M526,w!Z$3:Z$113)</f>
        <v>0</v>
      </c>
      <c r="R526" s="177" t="str">
        <f>IF(E526=1,VLOOKUP(A526,rg!$A$4:'rg'!$E$960,2,FALSE),"")</f>
        <v/>
      </c>
      <c r="S526" s="162" t="str">
        <f>IF($R526&lt;&gt;"",( VLOOKUP($R526,g!$A$2:'g'!$E$989,2,FALSE))," ")</f>
        <v xml:space="preserve"> </v>
      </c>
      <c r="T526" s="162" t="str">
        <f>IF($R526&lt;&gt;"",( VLOOKUP($R526,g!$A$2:'g'!$E$989,3,FALSE))," ")</f>
        <v xml:space="preserve"> </v>
      </c>
      <c r="U526" s="168" t="str">
        <f>IF($R526&lt;&gt;"",( VLOOKUP($R526,g!$A$2:'g'!$E$989,4,FALSE))," ")</f>
        <v xml:space="preserve"> </v>
      </c>
      <c r="V526" s="162" t="str">
        <f>IF($R526&lt;&gt;"",( VLOOKUP($R526,g!$A$2:'g'!$E$989,5,FALSE))," ")</f>
        <v xml:space="preserve"> </v>
      </c>
      <c r="W526" s="10">
        <f t="shared" si="62"/>
        <v>0</v>
      </c>
      <c r="X526" s="10">
        <f t="shared" si="63"/>
        <v>0</v>
      </c>
      <c r="Y526" s="10">
        <f t="shared" si="64"/>
        <v>0</v>
      </c>
      <c r="Z526" s="167" t="str">
        <f t="shared" si="65"/>
        <v>SLN 36690</v>
      </c>
      <c r="AA526" s="167">
        <f>VLOOKUP(A526,'r'!$A$4:'r'!$S$5080,18,FALSE)</f>
        <v>0</v>
      </c>
    </row>
    <row r="527" spans="1:27" x14ac:dyDescent="0.2">
      <c r="A527" s="169" t="s">
        <v>684</v>
      </c>
      <c r="B527" s="169" t="s">
        <v>45</v>
      </c>
      <c r="D527" s="179">
        <v>36691</v>
      </c>
      <c r="E527" s="176"/>
      <c r="F527" s="161">
        <v>1</v>
      </c>
      <c r="G527" s="162">
        <f t="shared" si="60"/>
        <v>0</v>
      </c>
      <c r="H527" s="162">
        <f>SUMIF('r'!$A$4:'r'!$A$529,$A527,'r'!$C$4:'r'!$C$529)</f>
        <v>0</v>
      </c>
      <c r="I527" s="162">
        <f>SUMIF('r'!$A$4:'r'!$A$529,A527,'r'!$D$4:'r'!$D$529)</f>
        <v>15</v>
      </c>
      <c r="J527" s="162">
        <f t="shared" si="61"/>
        <v>15</v>
      </c>
      <c r="L527" s="166">
        <f>IF(E527&lt;2,(VLOOKUP(A527,'r'!$A$4:'r'!$B$5080,2,FALSE)),"")</f>
        <v>43176</v>
      </c>
      <c r="M527" s="167" t="str">
        <f>VLOOKUP(A527,'r'!$A$4:'r'!$G$5080,7,FALSE)</f>
        <v>next year</v>
      </c>
      <c r="N527" s="162">
        <f ca="1">SUMIF(w!$V$3:$V$113,$M527,w!W$3:W$113)</f>
        <v>0</v>
      </c>
      <c r="O527" s="162">
        <f ca="1">SUMIF(w!$V$3:$V$113,$M527,w!X$3:X$113)</f>
        <v>506</v>
      </c>
      <c r="P527" s="162">
        <f ca="1">SUMIF(w!$V$3:$V$113,$M527,w!Y$3:Y$113)</f>
        <v>506</v>
      </c>
      <c r="Q527" s="162">
        <f>SUMIF(w!$V$3:$V$113,$M527,w!Z$3:Z$113)</f>
        <v>0</v>
      </c>
      <c r="R527" s="177" t="str">
        <f>IF(E527=1,VLOOKUP(A527,rg!$A$4:'rg'!$E$960,2,FALSE),"")</f>
        <v/>
      </c>
      <c r="S527" s="162" t="str">
        <f>IF($R527&lt;&gt;"",( VLOOKUP($R527,g!$A$2:'g'!$E$989,2,FALSE))," ")</f>
        <v xml:space="preserve"> </v>
      </c>
      <c r="T527" s="162" t="str">
        <f>IF($R527&lt;&gt;"",( VLOOKUP($R527,g!$A$2:'g'!$E$989,3,FALSE))," ")</f>
        <v xml:space="preserve"> </v>
      </c>
      <c r="U527" s="168" t="str">
        <f>IF($R527&lt;&gt;"",( VLOOKUP($R527,g!$A$2:'g'!$E$989,4,FALSE))," ")</f>
        <v xml:space="preserve"> </v>
      </c>
      <c r="V527" s="162" t="str">
        <f>IF($R527&lt;&gt;"",( VLOOKUP($R527,g!$A$2:'g'!$E$989,5,FALSE))," ")</f>
        <v xml:space="preserve"> </v>
      </c>
      <c r="W527" s="10">
        <f t="shared" si="62"/>
        <v>0</v>
      </c>
      <c r="X527" s="10">
        <f t="shared" si="63"/>
        <v>0</v>
      </c>
      <c r="Y527" s="10">
        <f t="shared" si="64"/>
        <v>0</v>
      </c>
      <c r="Z527" s="167" t="str">
        <f t="shared" si="65"/>
        <v>SLN 36691</v>
      </c>
      <c r="AA527" s="167">
        <f>VLOOKUP(A527,'r'!$A$4:'r'!$S$5080,18,FALSE)</f>
        <v>0</v>
      </c>
    </row>
    <row r="528" spans="1:27" x14ac:dyDescent="0.2">
      <c r="A528" s="169" t="s">
        <v>684</v>
      </c>
      <c r="B528" s="169" t="s">
        <v>45</v>
      </c>
      <c r="D528" s="179">
        <v>36692</v>
      </c>
      <c r="E528" s="176"/>
      <c r="F528" s="161">
        <v>1</v>
      </c>
      <c r="G528" s="162">
        <f t="shared" si="60"/>
        <v>0</v>
      </c>
      <c r="H528" s="162">
        <f>SUMIF('r'!$A$4:'r'!$A$529,$A528,'r'!$C$4:'r'!$C$529)</f>
        <v>0</v>
      </c>
      <c r="I528" s="162">
        <f>SUMIF('r'!$A$4:'r'!$A$529,A528,'r'!$D$4:'r'!$D$529)</f>
        <v>15</v>
      </c>
      <c r="J528" s="162">
        <f t="shared" si="61"/>
        <v>15</v>
      </c>
      <c r="L528" s="166">
        <f>IF(E528&lt;2,(VLOOKUP(A528,'r'!$A$4:'r'!$B$5080,2,FALSE)),"")</f>
        <v>43176</v>
      </c>
      <c r="M528" s="167" t="str">
        <f>VLOOKUP(A528,'r'!$A$4:'r'!$G$5080,7,FALSE)</f>
        <v>next year</v>
      </c>
      <c r="N528" s="162">
        <f ca="1">SUMIF(w!$V$3:$V$113,$M528,w!W$3:W$113)</f>
        <v>0</v>
      </c>
      <c r="O528" s="162">
        <f ca="1">SUMIF(w!$V$3:$V$113,$M528,w!X$3:X$113)</f>
        <v>506</v>
      </c>
      <c r="P528" s="162">
        <f ca="1">SUMIF(w!$V$3:$V$113,$M528,w!Y$3:Y$113)</f>
        <v>506</v>
      </c>
      <c r="Q528" s="162">
        <f>SUMIF(w!$V$3:$V$113,$M528,w!Z$3:Z$113)</f>
        <v>0</v>
      </c>
      <c r="R528" s="177" t="str">
        <f>IF(E528=1,VLOOKUP(A528,rg!$A$4:'rg'!$E$960,2,FALSE),"")</f>
        <v/>
      </c>
      <c r="S528" s="162" t="str">
        <f>IF($R528&lt;&gt;"",( VLOOKUP($R528,g!$A$2:'g'!$E$989,2,FALSE))," ")</f>
        <v xml:space="preserve"> </v>
      </c>
      <c r="T528" s="162" t="str">
        <f>IF($R528&lt;&gt;"",( VLOOKUP($R528,g!$A$2:'g'!$E$989,3,FALSE))," ")</f>
        <v xml:space="preserve"> </v>
      </c>
      <c r="U528" s="168" t="str">
        <f>IF($R528&lt;&gt;"",( VLOOKUP($R528,g!$A$2:'g'!$E$989,4,FALSE))," ")</f>
        <v xml:space="preserve"> </v>
      </c>
      <c r="V528" s="162" t="str">
        <f>IF($R528&lt;&gt;"",( VLOOKUP($R528,g!$A$2:'g'!$E$989,5,FALSE))," ")</f>
        <v xml:space="preserve"> </v>
      </c>
      <c r="W528" s="10">
        <f t="shared" si="62"/>
        <v>0</v>
      </c>
      <c r="X528" s="10">
        <f t="shared" si="63"/>
        <v>0</v>
      </c>
      <c r="Y528" s="10">
        <f t="shared" si="64"/>
        <v>0</v>
      </c>
      <c r="Z528" s="167" t="str">
        <f t="shared" si="65"/>
        <v>SLN 36692</v>
      </c>
      <c r="AA528" s="167">
        <f>VLOOKUP(A528,'r'!$A$4:'r'!$S$5080,18,FALSE)</f>
        <v>0</v>
      </c>
    </row>
    <row r="529" spans="1:27" x14ac:dyDescent="0.2">
      <c r="A529" s="169" t="s">
        <v>684</v>
      </c>
      <c r="B529" s="169" t="s">
        <v>45</v>
      </c>
      <c r="D529" s="179">
        <v>36693</v>
      </c>
      <c r="E529" s="176"/>
      <c r="F529" s="161">
        <v>1</v>
      </c>
      <c r="G529" s="162">
        <f t="shared" si="60"/>
        <v>0</v>
      </c>
      <c r="H529" s="162">
        <f>SUMIF('r'!$A$4:'r'!$A$529,$A529,'r'!$C$4:'r'!$C$529)</f>
        <v>0</v>
      </c>
      <c r="I529" s="162">
        <f>SUMIF('r'!$A$4:'r'!$A$529,A529,'r'!$D$4:'r'!$D$529)</f>
        <v>15</v>
      </c>
      <c r="J529" s="162">
        <f t="shared" si="61"/>
        <v>15</v>
      </c>
      <c r="L529" s="166">
        <f>IF(E529&lt;2,(VLOOKUP(A529,'r'!$A$4:'r'!$B$5080,2,FALSE)),"")</f>
        <v>43176</v>
      </c>
      <c r="M529" s="167" t="str">
        <f>VLOOKUP(A529,'r'!$A$4:'r'!$G$5080,7,FALSE)</f>
        <v>next year</v>
      </c>
      <c r="N529" s="162">
        <f ca="1">SUMIF(w!$V$3:$V$113,$M529,w!W$3:W$113)</f>
        <v>0</v>
      </c>
      <c r="O529" s="162">
        <f ca="1">SUMIF(w!$V$3:$V$113,$M529,w!X$3:X$113)</f>
        <v>506</v>
      </c>
      <c r="P529" s="162">
        <f ca="1">SUMIF(w!$V$3:$V$113,$M529,w!Y$3:Y$113)</f>
        <v>506</v>
      </c>
      <c r="Q529" s="162">
        <f>SUMIF(w!$V$3:$V$113,$M529,w!Z$3:Z$113)</f>
        <v>0</v>
      </c>
      <c r="R529" s="177" t="str">
        <f>IF(E529=1,VLOOKUP(A529,rg!$A$4:'rg'!$E$960,2,FALSE),"")</f>
        <v/>
      </c>
      <c r="S529" s="162" t="str">
        <f>IF($R529&lt;&gt;"",( VLOOKUP($R529,g!$A$2:'g'!$E$989,2,FALSE))," ")</f>
        <v xml:space="preserve"> </v>
      </c>
      <c r="T529" s="162" t="str">
        <f>IF($R529&lt;&gt;"",( VLOOKUP($R529,g!$A$2:'g'!$E$989,3,FALSE))," ")</f>
        <v xml:space="preserve"> </v>
      </c>
      <c r="U529" s="168" t="str">
        <f>IF($R529&lt;&gt;"",( VLOOKUP($R529,g!$A$2:'g'!$E$989,4,FALSE))," ")</f>
        <v xml:space="preserve"> </v>
      </c>
      <c r="V529" s="162" t="str">
        <f>IF($R529&lt;&gt;"",( VLOOKUP($R529,g!$A$2:'g'!$E$989,5,FALSE))," ")</f>
        <v xml:space="preserve"> </v>
      </c>
      <c r="W529" s="10">
        <f t="shared" si="62"/>
        <v>0</v>
      </c>
      <c r="X529" s="10">
        <f t="shared" si="63"/>
        <v>0</v>
      </c>
      <c r="Y529" s="10">
        <f t="shared" si="64"/>
        <v>0</v>
      </c>
      <c r="Z529" s="167" t="str">
        <f t="shared" si="65"/>
        <v>SLN 36693</v>
      </c>
      <c r="AA529" s="167">
        <f>VLOOKUP(A529,'r'!$A$4:'r'!$S$5080,18,FALSE)</f>
        <v>0</v>
      </c>
    </row>
    <row r="530" spans="1:27" x14ac:dyDescent="0.2">
      <c r="A530" s="169" t="s">
        <v>684</v>
      </c>
      <c r="B530" s="169" t="s">
        <v>45</v>
      </c>
      <c r="D530" s="179">
        <v>36694</v>
      </c>
      <c r="E530" s="176"/>
      <c r="F530" s="161">
        <v>1</v>
      </c>
      <c r="G530" s="162">
        <f t="shared" si="60"/>
        <v>0</v>
      </c>
      <c r="H530" s="162">
        <f>SUMIF('r'!$A$4:'r'!$A$529,$A530,'r'!$C$4:'r'!$C$529)</f>
        <v>0</v>
      </c>
      <c r="I530" s="162">
        <f>SUMIF('r'!$A$4:'r'!$A$529,A530,'r'!$D$4:'r'!$D$529)</f>
        <v>15</v>
      </c>
      <c r="J530" s="162">
        <f t="shared" si="61"/>
        <v>15</v>
      </c>
      <c r="L530" s="166">
        <f>IF(E530&lt;2,(VLOOKUP(A530,'r'!$A$4:'r'!$B$5080,2,FALSE)),"")</f>
        <v>43176</v>
      </c>
      <c r="M530" s="167" t="str">
        <f>VLOOKUP(A530,'r'!$A$4:'r'!$G$5080,7,FALSE)</f>
        <v>next year</v>
      </c>
      <c r="N530" s="162">
        <f ca="1">SUMIF(w!$V$3:$V$113,$M530,w!W$3:W$113)</f>
        <v>0</v>
      </c>
      <c r="O530" s="162">
        <f ca="1">SUMIF(w!$V$3:$V$113,$M530,w!X$3:X$113)</f>
        <v>506</v>
      </c>
      <c r="P530" s="162">
        <f ca="1">SUMIF(w!$V$3:$V$113,$M530,w!Y$3:Y$113)</f>
        <v>506</v>
      </c>
      <c r="Q530" s="162">
        <f>SUMIF(w!$V$3:$V$113,$M530,w!Z$3:Z$113)</f>
        <v>0</v>
      </c>
      <c r="R530" s="177" t="str">
        <f>IF(E530=1,VLOOKUP(A530,rg!$A$4:'rg'!$E$960,2,FALSE),"")</f>
        <v/>
      </c>
      <c r="S530" s="162" t="str">
        <f>IF($R530&lt;&gt;"",( VLOOKUP($R530,g!$A$2:'g'!$E$989,2,FALSE))," ")</f>
        <v xml:space="preserve"> </v>
      </c>
      <c r="T530" s="162" t="str">
        <f>IF($R530&lt;&gt;"",( VLOOKUP($R530,g!$A$2:'g'!$E$989,3,FALSE))," ")</f>
        <v xml:space="preserve"> </v>
      </c>
      <c r="U530" s="168" t="str">
        <f>IF($R530&lt;&gt;"",( VLOOKUP($R530,g!$A$2:'g'!$E$989,4,FALSE))," ")</f>
        <v xml:space="preserve"> </v>
      </c>
      <c r="V530" s="162" t="str">
        <f>IF($R530&lt;&gt;"",( VLOOKUP($R530,g!$A$2:'g'!$E$989,5,FALSE))," ")</f>
        <v xml:space="preserve"> </v>
      </c>
      <c r="W530" s="10">
        <f t="shared" si="62"/>
        <v>0</v>
      </c>
      <c r="X530" s="10">
        <f t="shared" si="63"/>
        <v>0</v>
      </c>
      <c r="Y530" s="10">
        <f t="shared" si="64"/>
        <v>0</v>
      </c>
      <c r="Z530" s="167" t="str">
        <f t="shared" si="65"/>
        <v>SLN 36694</v>
      </c>
      <c r="AA530" s="167">
        <f>VLOOKUP(A530,'r'!$A$4:'r'!$S$5080,18,FALSE)</f>
        <v>0</v>
      </c>
    </row>
    <row r="531" spans="1:27" x14ac:dyDescent="0.2">
      <c r="A531" s="169" t="s">
        <v>684</v>
      </c>
      <c r="B531" s="169" t="s">
        <v>45</v>
      </c>
      <c r="D531" s="179">
        <v>36695</v>
      </c>
      <c r="E531" s="176"/>
      <c r="F531" s="161">
        <v>1</v>
      </c>
      <c r="G531" s="162">
        <f t="shared" si="60"/>
        <v>0</v>
      </c>
      <c r="H531" s="162">
        <f>SUMIF('r'!$A$4:'r'!$A$529,$A531,'r'!$C$4:'r'!$C$529)</f>
        <v>0</v>
      </c>
      <c r="I531" s="162">
        <f>SUMIF('r'!$A$4:'r'!$A$529,A531,'r'!$D$4:'r'!$D$529)</f>
        <v>15</v>
      </c>
      <c r="J531" s="162">
        <f t="shared" si="61"/>
        <v>15</v>
      </c>
      <c r="L531" s="166">
        <f>IF(E531&lt;2,(VLOOKUP(A531,'r'!$A$4:'r'!$B$5080,2,FALSE)),"")</f>
        <v>43176</v>
      </c>
      <c r="M531" s="167" t="str">
        <f>VLOOKUP(A531,'r'!$A$4:'r'!$G$5080,7,FALSE)</f>
        <v>next year</v>
      </c>
      <c r="N531" s="162">
        <f ca="1">SUMIF(w!$V$3:$V$113,$M531,w!W$3:W$113)</f>
        <v>0</v>
      </c>
      <c r="O531" s="162">
        <f ca="1">SUMIF(w!$V$3:$V$113,$M531,w!X$3:X$113)</f>
        <v>506</v>
      </c>
      <c r="P531" s="162">
        <f ca="1">SUMIF(w!$V$3:$V$113,$M531,w!Y$3:Y$113)</f>
        <v>506</v>
      </c>
      <c r="Q531" s="162">
        <f>SUMIF(w!$V$3:$V$113,$M531,w!Z$3:Z$113)</f>
        <v>0</v>
      </c>
      <c r="R531" s="177" t="str">
        <f>IF(E531=1,VLOOKUP(A531,rg!$A$4:'rg'!$E$960,2,FALSE),"")</f>
        <v/>
      </c>
      <c r="S531" s="162" t="str">
        <f>IF($R531&lt;&gt;"",( VLOOKUP($R531,g!$A$2:'g'!$E$989,2,FALSE))," ")</f>
        <v xml:space="preserve"> </v>
      </c>
      <c r="T531" s="162" t="str">
        <f>IF($R531&lt;&gt;"",( VLOOKUP($R531,g!$A$2:'g'!$E$989,3,FALSE))," ")</f>
        <v xml:space="preserve"> </v>
      </c>
      <c r="U531" s="168" t="str">
        <f>IF($R531&lt;&gt;"",( VLOOKUP($R531,g!$A$2:'g'!$E$989,4,FALSE))," ")</f>
        <v xml:space="preserve"> </v>
      </c>
      <c r="V531" s="162" t="str">
        <f>IF($R531&lt;&gt;"",( VLOOKUP($R531,g!$A$2:'g'!$E$989,5,FALSE))," ")</f>
        <v xml:space="preserve"> </v>
      </c>
      <c r="W531" s="10">
        <f t="shared" si="62"/>
        <v>0</v>
      </c>
      <c r="X531" s="10">
        <f t="shared" si="63"/>
        <v>0</v>
      </c>
      <c r="Y531" s="10">
        <f t="shared" si="64"/>
        <v>0</v>
      </c>
      <c r="Z531" s="167" t="str">
        <f t="shared" si="65"/>
        <v>SLN 36695</v>
      </c>
      <c r="AA531" s="167">
        <f>VLOOKUP(A531,'r'!$A$4:'r'!$S$5080,18,FALSE)</f>
        <v>0</v>
      </c>
    </row>
    <row r="532" spans="1:27" x14ac:dyDescent="0.2">
      <c r="A532" s="169" t="s">
        <v>684</v>
      </c>
      <c r="B532" s="169" t="s">
        <v>45</v>
      </c>
      <c r="D532" s="179">
        <v>36696</v>
      </c>
      <c r="E532" s="176"/>
      <c r="F532" s="161">
        <v>1</v>
      </c>
      <c r="G532" s="162">
        <f t="shared" si="60"/>
        <v>0</v>
      </c>
      <c r="H532" s="162">
        <f>SUMIF('r'!$A$4:'r'!$A$529,$A532,'r'!$C$4:'r'!$C$529)</f>
        <v>0</v>
      </c>
      <c r="I532" s="162">
        <f>SUMIF('r'!$A$4:'r'!$A$529,A532,'r'!$D$4:'r'!$D$529)</f>
        <v>15</v>
      </c>
      <c r="J532" s="162">
        <f t="shared" si="61"/>
        <v>15</v>
      </c>
      <c r="L532" s="166">
        <f>IF(E532&lt;2,(VLOOKUP(A532,'r'!$A$4:'r'!$B$5080,2,FALSE)),"")</f>
        <v>43176</v>
      </c>
      <c r="M532" s="167" t="str">
        <f>VLOOKUP(A532,'r'!$A$4:'r'!$G$5080,7,FALSE)</f>
        <v>next year</v>
      </c>
      <c r="N532" s="162">
        <f ca="1">SUMIF(w!$V$3:$V$113,$M532,w!W$3:W$113)</f>
        <v>0</v>
      </c>
      <c r="O532" s="162">
        <f ca="1">SUMIF(w!$V$3:$V$113,$M532,w!X$3:X$113)</f>
        <v>506</v>
      </c>
      <c r="P532" s="162">
        <f ca="1">SUMIF(w!$V$3:$V$113,$M532,w!Y$3:Y$113)</f>
        <v>506</v>
      </c>
      <c r="Q532" s="162">
        <f>SUMIF(w!$V$3:$V$113,$M532,w!Z$3:Z$113)</f>
        <v>0</v>
      </c>
      <c r="R532" s="177" t="str">
        <f>IF(E532=1,VLOOKUP(A532,rg!$A$4:'rg'!$E$960,2,FALSE),"")</f>
        <v/>
      </c>
      <c r="S532" s="162" t="str">
        <f>IF($R532&lt;&gt;"",( VLOOKUP($R532,g!$A$2:'g'!$E$989,2,FALSE))," ")</f>
        <v xml:space="preserve"> </v>
      </c>
      <c r="T532" s="162" t="str">
        <f>IF($R532&lt;&gt;"",( VLOOKUP($R532,g!$A$2:'g'!$E$989,3,FALSE))," ")</f>
        <v xml:space="preserve"> </v>
      </c>
      <c r="U532" s="168" t="str">
        <f>IF($R532&lt;&gt;"",( VLOOKUP($R532,g!$A$2:'g'!$E$989,4,FALSE))," ")</f>
        <v xml:space="preserve"> </v>
      </c>
      <c r="V532" s="162" t="str">
        <f>IF($R532&lt;&gt;"",( VLOOKUP($R532,g!$A$2:'g'!$E$989,5,FALSE))," ")</f>
        <v xml:space="preserve"> </v>
      </c>
      <c r="W532" s="10">
        <f t="shared" si="62"/>
        <v>0</v>
      </c>
      <c r="X532" s="10">
        <f t="shared" si="63"/>
        <v>0</v>
      </c>
      <c r="Y532" s="10">
        <f t="shared" si="64"/>
        <v>0</v>
      </c>
      <c r="Z532" s="167" t="str">
        <f t="shared" si="65"/>
        <v>SLN 36696</v>
      </c>
      <c r="AA532" s="167">
        <f>VLOOKUP(A532,'r'!$A$4:'r'!$S$5080,18,FALSE)</f>
        <v>0</v>
      </c>
    </row>
    <row r="533" spans="1:27" x14ac:dyDescent="0.2">
      <c r="A533" s="169" t="s">
        <v>684</v>
      </c>
      <c r="B533" s="169" t="s">
        <v>45</v>
      </c>
      <c r="D533" s="179">
        <v>36697</v>
      </c>
      <c r="E533" s="176"/>
      <c r="F533" s="161">
        <v>1</v>
      </c>
      <c r="G533" s="162">
        <f t="shared" si="60"/>
        <v>0</v>
      </c>
      <c r="H533" s="162">
        <f>SUMIF('r'!$A$4:'r'!$A$529,$A533,'r'!$C$4:'r'!$C$529)</f>
        <v>0</v>
      </c>
      <c r="I533" s="162">
        <f>SUMIF('r'!$A$4:'r'!$A$529,A533,'r'!$D$4:'r'!$D$529)</f>
        <v>15</v>
      </c>
      <c r="J533" s="162">
        <f t="shared" si="61"/>
        <v>15</v>
      </c>
      <c r="L533" s="166">
        <f>IF(E533&lt;2,(VLOOKUP(A533,'r'!$A$4:'r'!$B$5080,2,FALSE)),"")</f>
        <v>43176</v>
      </c>
      <c r="M533" s="167" t="str">
        <f>VLOOKUP(A533,'r'!$A$4:'r'!$G$5080,7,FALSE)</f>
        <v>next year</v>
      </c>
      <c r="N533" s="162">
        <f ca="1">SUMIF(w!$V$3:$V$113,$M533,w!W$3:W$113)</f>
        <v>0</v>
      </c>
      <c r="O533" s="162">
        <f ca="1">SUMIF(w!$V$3:$V$113,$M533,w!X$3:X$113)</f>
        <v>506</v>
      </c>
      <c r="P533" s="162">
        <f ca="1">SUMIF(w!$V$3:$V$113,$M533,w!Y$3:Y$113)</f>
        <v>506</v>
      </c>
      <c r="Q533" s="162">
        <f>SUMIF(w!$V$3:$V$113,$M533,w!Z$3:Z$113)</f>
        <v>0</v>
      </c>
      <c r="R533" s="177" t="str">
        <f>IF(E533=1,VLOOKUP(A533,rg!$A$4:'rg'!$E$960,2,FALSE),"")</f>
        <v/>
      </c>
      <c r="S533" s="162" t="str">
        <f>IF($R533&lt;&gt;"",( VLOOKUP($R533,g!$A$2:'g'!$E$989,2,FALSE))," ")</f>
        <v xml:space="preserve"> </v>
      </c>
      <c r="T533" s="162" t="str">
        <f>IF($R533&lt;&gt;"",( VLOOKUP($R533,g!$A$2:'g'!$E$989,3,FALSE))," ")</f>
        <v xml:space="preserve"> </v>
      </c>
      <c r="U533" s="168" t="str">
        <f>IF($R533&lt;&gt;"",( VLOOKUP($R533,g!$A$2:'g'!$E$989,4,FALSE))," ")</f>
        <v xml:space="preserve"> </v>
      </c>
      <c r="V533" s="162" t="str">
        <f>IF($R533&lt;&gt;"",( VLOOKUP($R533,g!$A$2:'g'!$E$989,5,FALSE))," ")</f>
        <v xml:space="preserve"> </v>
      </c>
      <c r="W533" s="10">
        <f t="shared" si="62"/>
        <v>0</v>
      </c>
      <c r="X533" s="10">
        <f t="shared" si="63"/>
        <v>0</v>
      </c>
      <c r="Y533" s="10">
        <f t="shared" si="64"/>
        <v>0</v>
      </c>
      <c r="Z533" s="167" t="str">
        <f t="shared" si="65"/>
        <v>SLN 36697</v>
      </c>
      <c r="AA533" s="167">
        <f>VLOOKUP(A533,'r'!$A$4:'r'!$S$5080,18,FALSE)</f>
        <v>0</v>
      </c>
    </row>
    <row r="534" spans="1:27" x14ac:dyDescent="0.2">
      <c r="A534" s="169" t="s">
        <v>684</v>
      </c>
      <c r="B534" s="169" t="s">
        <v>45</v>
      </c>
      <c r="D534" s="179">
        <v>36698</v>
      </c>
      <c r="E534" s="176"/>
      <c r="F534" s="161">
        <v>1</v>
      </c>
      <c r="G534" s="162">
        <f t="shared" si="60"/>
        <v>0</v>
      </c>
      <c r="H534" s="162">
        <f>SUMIF('r'!$A$4:'r'!$A$529,$A534,'r'!$C$4:'r'!$C$529)</f>
        <v>0</v>
      </c>
      <c r="I534" s="162">
        <f>SUMIF('r'!$A$4:'r'!$A$529,A534,'r'!$D$4:'r'!$D$529)</f>
        <v>15</v>
      </c>
      <c r="J534" s="162">
        <f t="shared" si="61"/>
        <v>15</v>
      </c>
      <c r="L534" s="166">
        <f>IF(E534&lt;2,(VLOOKUP(A534,'r'!$A$4:'r'!$B$5080,2,FALSE)),"")</f>
        <v>43176</v>
      </c>
      <c r="M534" s="167" t="str">
        <f>VLOOKUP(A534,'r'!$A$4:'r'!$G$5080,7,FALSE)</f>
        <v>next year</v>
      </c>
      <c r="N534" s="162">
        <f ca="1">SUMIF(w!$V$3:$V$113,$M534,w!W$3:W$113)</f>
        <v>0</v>
      </c>
      <c r="O534" s="162">
        <f ca="1">SUMIF(w!$V$3:$V$113,$M534,w!X$3:X$113)</f>
        <v>506</v>
      </c>
      <c r="P534" s="162">
        <f ca="1">SUMIF(w!$V$3:$V$113,$M534,w!Y$3:Y$113)</f>
        <v>506</v>
      </c>
      <c r="Q534" s="162">
        <f>SUMIF(w!$V$3:$V$113,$M534,w!Z$3:Z$113)</f>
        <v>0</v>
      </c>
      <c r="R534" s="177" t="str">
        <f>IF(E534=1,VLOOKUP(A534,rg!$A$4:'rg'!$E$960,2,FALSE),"")</f>
        <v/>
      </c>
      <c r="S534" s="162" t="str">
        <f>IF($R534&lt;&gt;"",( VLOOKUP($R534,g!$A$2:'g'!$E$989,2,FALSE))," ")</f>
        <v xml:space="preserve"> </v>
      </c>
      <c r="T534" s="162" t="str">
        <f>IF($R534&lt;&gt;"",( VLOOKUP($R534,g!$A$2:'g'!$E$989,3,FALSE))," ")</f>
        <v xml:space="preserve"> </v>
      </c>
      <c r="U534" s="168" t="str">
        <f>IF($R534&lt;&gt;"",( VLOOKUP($R534,g!$A$2:'g'!$E$989,4,FALSE))," ")</f>
        <v xml:space="preserve"> </v>
      </c>
      <c r="V534" s="162" t="str">
        <f>IF($R534&lt;&gt;"",( VLOOKUP($R534,g!$A$2:'g'!$E$989,5,FALSE))," ")</f>
        <v xml:space="preserve"> </v>
      </c>
      <c r="W534" s="10">
        <f t="shared" si="62"/>
        <v>0</v>
      </c>
      <c r="X534" s="10">
        <f t="shared" si="63"/>
        <v>0</v>
      </c>
      <c r="Y534" s="10">
        <f t="shared" si="64"/>
        <v>0</v>
      </c>
      <c r="Z534" s="167" t="str">
        <f t="shared" si="65"/>
        <v>SLN 36698</v>
      </c>
      <c r="AA534" s="167">
        <f>VLOOKUP(A534,'r'!$A$4:'r'!$S$5080,18,FALSE)</f>
        <v>0</v>
      </c>
    </row>
    <row r="535" spans="1:27" x14ac:dyDescent="0.2">
      <c r="A535" s="169" t="s">
        <v>684</v>
      </c>
      <c r="B535" s="169" t="s">
        <v>45</v>
      </c>
      <c r="D535" s="179">
        <v>36699</v>
      </c>
      <c r="E535" s="176"/>
      <c r="F535" s="161">
        <v>1</v>
      </c>
      <c r="G535" s="162">
        <f t="shared" si="60"/>
        <v>0</v>
      </c>
      <c r="H535" s="162">
        <f>SUMIF('r'!$A$4:'r'!$A$529,$A535,'r'!$C$4:'r'!$C$529)</f>
        <v>0</v>
      </c>
      <c r="I535" s="162">
        <f>SUMIF('r'!$A$4:'r'!$A$529,A535,'r'!$D$4:'r'!$D$529)</f>
        <v>15</v>
      </c>
      <c r="J535" s="162">
        <f t="shared" si="61"/>
        <v>15</v>
      </c>
      <c r="L535" s="166">
        <f>IF(E535&lt;2,(VLOOKUP(A535,'r'!$A$4:'r'!$B$5080,2,FALSE)),"")</f>
        <v>43176</v>
      </c>
      <c r="M535" s="167" t="str">
        <f>VLOOKUP(A535,'r'!$A$4:'r'!$G$5080,7,FALSE)</f>
        <v>next year</v>
      </c>
      <c r="N535" s="162">
        <f ca="1">SUMIF(w!$V$3:$V$113,$M535,w!W$3:W$113)</f>
        <v>0</v>
      </c>
      <c r="O535" s="162">
        <f ca="1">SUMIF(w!$V$3:$V$113,$M535,w!X$3:X$113)</f>
        <v>506</v>
      </c>
      <c r="P535" s="162">
        <f ca="1">SUMIF(w!$V$3:$V$113,$M535,w!Y$3:Y$113)</f>
        <v>506</v>
      </c>
      <c r="Q535" s="162">
        <f>SUMIF(w!$V$3:$V$113,$M535,w!Z$3:Z$113)</f>
        <v>0</v>
      </c>
      <c r="R535" s="177" t="str">
        <f>IF(E535=1,VLOOKUP(A535,rg!$A$4:'rg'!$E$960,2,FALSE),"")</f>
        <v/>
      </c>
      <c r="S535" s="162" t="str">
        <f>IF($R535&lt;&gt;"",( VLOOKUP($R535,g!$A$2:'g'!$E$989,2,FALSE))," ")</f>
        <v xml:space="preserve"> </v>
      </c>
      <c r="T535" s="162" t="str">
        <f>IF($R535&lt;&gt;"",( VLOOKUP($R535,g!$A$2:'g'!$E$989,3,FALSE))," ")</f>
        <v xml:space="preserve"> </v>
      </c>
      <c r="U535" s="168" t="str">
        <f>IF($R535&lt;&gt;"",( VLOOKUP($R535,g!$A$2:'g'!$E$989,4,FALSE))," ")</f>
        <v xml:space="preserve"> </v>
      </c>
      <c r="V535" s="162" t="str">
        <f>IF($R535&lt;&gt;"",( VLOOKUP($R535,g!$A$2:'g'!$E$989,5,FALSE))," ")</f>
        <v xml:space="preserve"> </v>
      </c>
      <c r="W535" s="10">
        <f t="shared" si="62"/>
        <v>0</v>
      </c>
      <c r="X535" s="10">
        <f t="shared" si="63"/>
        <v>0</v>
      </c>
      <c r="Y535" s="10">
        <f t="shared" si="64"/>
        <v>0</v>
      </c>
      <c r="Z535" s="167" t="str">
        <f t="shared" si="65"/>
        <v>SLN 36699</v>
      </c>
      <c r="AA535" s="167">
        <f>VLOOKUP(A535,'r'!$A$4:'r'!$S$5080,18,FALSE)</f>
        <v>0</v>
      </c>
    </row>
    <row r="536" spans="1:27" x14ac:dyDescent="0.2">
      <c r="A536" s="169" t="s">
        <v>335</v>
      </c>
      <c r="B536" s="169" t="s">
        <v>45</v>
      </c>
      <c r="D536" s="179">
        <v>37501</v>
      </c>
      <c r="E536" s="176"/>
      <c r="F536" s="161">
        <v>1</v>
      </c>
      <c r="G536" s="162">
        <f t="shared" si="60"/>
        <v>0</v>
      </c>
      <c r="H536" s="162">
        <f>SUMIF('r'!$A$4:'r'!$A$529,$A536,'r'!$C$4:'r'!$C$529)</f>
        <v>0</v>
      </c>
      <c r="I536" s="162">
        <f>SUMIF('r'!$A$4:'r'!$A$529,A536,'r'!$D$4:'r'!$D$529)</f>
        <v>7</v>
      </c>
      <c r="J536" s="162">
        <f t="shared" si="61"/>
        <v>7</v>
      </c>
      <c r="L536" s="166">
        <f>IF(E536&lt;2,(VLOOKUP(A536,'r'!$A$4:'r'!$B$5080,2,FALSE)),"")</f>
        <v>43134</v>
      </c>
      <c r="M536" s="167" t="str">
        <f>VLOOKUP(A536,'r'!$A$4:'r'!$G$5080,7,FALSE)</f>
        <v>next year</v>
      </c>
      <c r="N536" s="162">
        <f ca="1">SUMIF(w!$V$3:$V$113,$M536,w!W$3:W$113)</f>
        <v>0</v>
      </c>
      <c r="O536" s="162">
        <f ca="1">SUMIF(w!$V$3:$V$113,$M536,w!X$3:X$113)</f>
        <v>506</v>
      </c>
      <c r="P536" s="162">
        <f ca="1">SUMIF(w!$V$3:$V$113,$M536,w!Y$3:Y$113)</f>
        <v>506</v>
      </c>
      <c r="Q536" s="162">
        <f>SUMIF(w!$V$3:$V$113,$M536,w!Z$3:Z$113)</f>
        <v>0</v>
      </c>
      <c r="R536" s="177" t="str">
        <f>IF(E536=1,VLOOKUP(A536,rg!$A$4:'rg'!$E$960,2,FALSE),"")</f>
        <v/>
      </c>
      <c r="S536" s="162" t="str">
        <f>IF($R536&lt;&gt;"",( VLOOKUP($R536,g!$A$2:'g'!$E$989,2,FALSE))," ")</f>
        <v xml:space="preserve"> </v>
      </c>
      <c r="T536" s="162" t="str">
        <f>IF($R536&lt;&gt;"",( VLOOKUP($R536,g!$A$2:'g'!$E$989,3,FALSE))," ")</f>
        <v xml:space="preserve"> </v>
      </c>
      <c r="U536" s="168" t="str">
        <f>IF($R536&lt;&gt;"",( VLOOKUP($R536,g!$A$2:'g'!$E$989,4,FALSE))," ")</f>
        <v xml:space="preserve"> </v>
      </c>
      <c r="V536" s="162" t="str">
        <f>IF($R536&lt;&gt;"",( VLOOKUP($R536,g!$A$2:'g'!$E$989,5,FALSE))," ")</f>
        <v xml:space="preserve"> </v>
      </c>
      <c r="W536" s="10">
        <f t="shared" si="62"/>
        <v>0</v>
      </c>
      <c r="X536" s="10">
        <f t="shared" si="63"/>
        <v>0</v>
      </c>
      <c r="Y536" s="10">
        <f t="shared" si="64"/>
        <v>0</v>
      </c>
      <c r="Z536" s="167" t="str">
        <f t="shared" si="65"/>
        <v>SLN 37501</v>
      </c>
      <c r="AA536" s="167">
        <f>VLOOKUP(A536,'r'!$A$4:'r'!$S$5080,18,FALSE)</f>
        <v>0</v>
      </c>
    </row>
    <row r="537" spans="1:27" x14ac:dyDescent="0.2">
      <c r="A537" s="169" t="s">
        <v>335</v>
      </c>
      <c r="B537" s="169" t="s">
        <v>45</v>
      </c>
      <c r="D537" s="179">
        <v>37502</v>
      </c>
      <c r="E537" s="176"/>
      <c r="F537" s="161">
        <v>1</v>
      </c>
      <c r="G537" s="162">
        <f t="shared" si="60"/>
        <v>0</v>
      </c>
      <c r="H537" s="162">
        <f>SUMIF('r'!$A$4:'r'!$A$529,$A537,'r'!$C$4:'r'!$C$529)</f>
        <v>0</v>
      </c>
      <c r="I537" s="162">
        <f>SUMIF('r'!$A$4:'r'!$A$529,A537,'r'!$D$4:'r'!$D$529)</f>
        <v>7</v>
      </c>
      <c r="J537" s="162">
        <f t="shared" si="61"/>
        <v>7</v>
      </c>
      <c r="L537" s="166">
        <f>IF(E537&lt;2,(VLOOKUP(A537,'r'!$A$4:'r'!$B$5080,2,FALSE)),"")</f>
        <v>43134</v>
      </c>
      <c r="M537" s="167" t="str">
        <f>VLOOKUP(A537,'r'!$A$4:'r'!$G$5080,7,FALSE)</f>
        <v>next year</v>
      </c>
      <c r="N537" s="162">
        <f ca="1">SUMIF(w!$V$3:$V$113,$M537,w!W$3:W$113)</f>
        <v>0</v>
      </c>
      <c r="O537" s="162">
        <f ca="1">SUMIF(w!$V$3:$V$113,$M537,w!X$3:X$113)</f>
        <v>506</v>
      </c>
      <c r="P537" s="162">
        <f ca="1">SUMIF(w!$V$3:$V$113,$M537,w!Y$3:Y$113)</f>
        <v>506</v>
      </c>
      <c r="Q537" s="162">
        <f>SUMIF(w!$V$3:$V$113,$M537,w!Z$3:Z$113)</f>
        <v>0</v>
      </c>
      <c r="R537" s="177" t="str">
        <f>IF(E537=1,VLOOKUP(A537,rg!$A$4:'rg'!$E$960,2,FALSE),"")</f>
        <v/>
      </c>
      <c r="S537" s="162" t="str">
        <f>IF($R537&lt;&gt;"",( VLOOKUP($R537,g!$A$2:'g'!$E$989,2,FALSE))," ")</f>
        <v xml:space="preserve"> </v>
      </c>
      <c r="T537" s="162" t="str">
        <f>IF($R537&lt;&gt;"",( VLOOKUP($R537,g!$A$2:'g'!$E$989,3,FALSE))," ")</f>
        <v xml:space="preserve"> </v>
      </c>
      <c r="U537" s="168" t="str">
        <f>IF($R537&lt;&gt;"",( VLOOKUP($R537,g!$A$2:'g'!$E$989,4,FALSE))," ")</f>
        <v xml:space="preserve"> </v>
      </c>
      <c r="V537" s="162" t="str">
        <f>IF($R537&lt;&gt;"",( VLOOKUP($R537,g!$A$2:'g'!$E$989,5,FALSE))," ")</f>
        <v xml:space="preserve"> </v>
      </c>
      <c r="W537" s="10">
        <f t="shared" si="62"/>
        <v>0</v>
      </c>
      <c r="X537" s="10">
        <f t="shared" si="63"/>
        <v>0</v>
      </c>
      <c r="Y537" s="10">
        <f t="shared" si="64"/>
        <v>0</v>
      </c>
      <c r="Z537" s="167" t="str">
        <f t="shared" si="65"/>
        <v>SLN 37502</v>
      </c>
      <c r="AA537" s="167">
        <f>VLOOKUP(A537,'r'!$A$4:'r'!$S$5080,18,FALSE)</f>
        <v>0</v>
      </c>
    </row>
    <row r="538" spans="1:27" x14ac:dyDescent="0.2">
      <c r="A538" s="169" t="s">
        <v>335</v>
      </c>
      <c r="B538" s="169" t="s">
        <v>45</v>
      </c>
      <c r="D538" s="179">
        <v>37503</v>
      </c>
      <c r="E538" s="176"/>
      <c r="F538" s="161">
        <v>1</v>
      </c>
      <c r="G538" s="162">
        <f t="shared" si="60"/>
        <v>0</v>
      </c>
      <c r="H538" s="162">
        <f>SUMIF('r'!$A$4:'r'!$A$529,$A538,'r'!$C$4:'r'!$C$529)</f>
        <v>0</v>
      </c>
      <c r="I538" s="162">
        <f>SUMIF('r'!$A$4:'r'!$A$529,A538,'r'!$D$4:'r'!$D$529)</f>
        <v>7</v>
      </c>
      <c r="J538" s="162">
        <f t="shared" si="61"/>
        <v>7</v>
      </c>
      <c r="L538" s="166">
        <f>IF(E538&lt;2,(VLOOKUP(A538,'r'!$A$4:'r'!$B$5080,2,FALSE)),"")</f>
        <v>43134</v>
      </c>
      <c r="M538" s="167" t="str">
        <f>VLOOKUP(A538,'r'!$A$4:'r'!$G$5080,7,FALSE)</f>
        <v>next year</v>
      </c>
      <c r="N538" s="162">
        <f ca="1">SUMIF(w!$V$3:$V$113,$M538,w!W$3:W$113)</f>
        <v>0</v>
      </c>
      <c r="O538" s="162">
        <f ca="1">SUMIF(w!$V$3:$V$113,$M538,w!X$3:X$113)</f>
        <v>506</v>
      </c>
      <c r="P538" s="162">
        <f ca="1">SUMIF(w!$V$3:$V$113,$M538,w!Y$3:Y$113)</f>
        <v>506</v>
      </c>
      <c r="Q538" s="162">
        <f>SUMIF(w!$V$3:$V$113,$M538,w!Z$3:Z$113)</f>
        <v>0</v>
      </c>
      <c r="R538" s="177" t="str">
        <f>IF(E538=1,VLOOKUP(A538,rg!$A$4:'rg'!$E$960,2,FALSE),"")</f>
        <v/>
      </c>
      <c r="S538" s="162" t="str">
        <f>IF($R538&lt;&gt;"",( VLOOKUP($R538,g!$A$2:'g'!$E$989,2,FALSE))," ")</f>
        <v xml:space="preserve"> </v>
      </c>
      <c r="T538" s="162" t="str">
        <f>IF($R538&lt;&gt;"",( VLOOKUP($R538,g!$A$2:'g'!$E$989,3,FALSE))," ")</f>
        <v xml:space="preserve"> </v>
      </c>
      <c r="U538" s="168" t="str">
        <f>IF($R538&lt;&gt;"",( VLOOKUP($R538,g!$A$2:'g'!$E$989,4,FALSE))," ")</f>
        <v xml:space="preserve"> </v>
      </c>
      <c r="V538" s="162" t="str">
        <f>IF($R538&lt;&gt;"",( VLOOKUP($R538,g!$A$2:'g'!$E$989,5,FALSE))," ")</f>
        <v xml:space="preserve"> </v>
      </c>
      <c r="W538" s="10">
        <f t="shared" si="62"/>
        <v>0</v>
      </c>
      <c r="X538" s="10">
        <f t="shared" si="63"/>
        <v>0</v>
      </c>
      <c r="Y538" s="10">
        <f t="shared" si="64"/>
        <v>0</v>
      </c>
      <c r="Z538" s="167" t="str">
        <f t="shared" si="65"/>
        <v>SLN 37503</v>
      </c>
      <c r="AA538" s="167">
        <f>VLOOKUP(A538,'r'!$A$4:'r'!$S$5080,18,FALSE)</f>
        <v>0</v>
      </c>
    </row>
    <row r="539" spans="1:27" x14ac:dyDescent="0.2">
      <c r="A539" s="169" t="s">
        <v>335</v>
      </c>
      <c r="B539" s="169" t="s">
        <v>45</v>
      </c>
      <c r="D539" s="179">
        <v>37504</v>
      </c>
      <c r="E539" s="176"/>
      <c r="F539" s="161">
        <v>1</v>
      </c>
      <c r="G539" s="162">
        <f t="shared" si="60"/>
        <v>0</v>
      </c>
      <c r="H539" s="162">
        <f>SUMIF('r'!$A$4:'r'!$A$529,$A539,'r'!$C$4:'r'!$C$529)</f>
        <v>0</v>
      </c>
      <c r="I539" s="162">
        <f>SUMIF('r'!$A$4:'r'!$A$529,A539,'r'!$D$4:'r'!$D$529)</f>
        <v>7</v>
      </c>
      <c r="J539" s="162">
        <f t="shared" si="61"/>
        <v>7</v>
      </c>
      <c r="L539" s="166">
        <f>IF(E539&lt;2,(VLOOKUP(A539,'r'!$A$4:'r'!$B$5080,2,FALSE)),"")</f>
        <v>43134</v>
      </c>
      <c r="M539" s="167" t="str">
        <f>VLOOKUP(A539,'r'!$A$4:'r'!$G$5080,7,FALSE)</f>
        <v>next year</v>
      </c>
      <c r="N539" s="162">
        <f ca="1">SUMIF(w!$V$3:$V$113,$M539,w!W$3:W$113)</f>
        <v>0</v>
      </c>
      <c r="O539" s="162">
        <f ca="1">SUMIF(w!$V$3:$V$113,$M539,w!X$3:X$113)</f>
        <v>506</v>
      </c>
      <c r="P539" s="162">
        <f ca="1">SUMIF(w!$V$3:$V$113,$M539,w!Y$3:Y$113)</f>
        <v>506</v>
      </c>
      <c r="Q539" s="162">
        <f>SUMIF(w!$V$3:$V$113,$M539,w!Z$3:Z$113)</f>
        <v>0</v>
      </c>
      <c r="R539" s="177" t="str">
        <f>IF(E539=1,VLOOKUP(A539,rg!$A$4:'rg'!$E$960,2,FALSE),"")</f>
        <v/>
      </c>
      <c r="S539" s="162" t="str">
        <f>IF($R539&lt;&gt;"",( VLOOKUP($R539,g!$A$2:'g'!$E$989,2,FALSE))," ")</f>
        <v xml:space="preserve"> </v>
      </c>
      <c r="T539" s="162" t="str">
        <f>IF($R539&lt;&gt;"",( VLOOKUP($R539,g!$A$2:'g'!$E$989,3,FALSE))," ")</f>
        <v xml:space="preserve"> </v>
      </c>
      <c r="U539" s="168" t="str">
        <f>IF($R539&lt;&gt;"",( VLOOKUP($R539,g!$A$2:'g'!$E$989,4,FALSE))," ")</f>
        <v xml:space="preserve"> </v>
      </c>
      <c r="V539" s="162" t="str">
        <f>IF($R539&lt;&gt;"",( VLOOKUP($R539,g!$A$2:'g'!$E$989,5,FALSE))," ")</f>
        <v xml:space="preserve"> </v>
      </c>
      <c r="W539" s="10">
        <f t="shared" si="62"/>
        <v>0</v>
      </c>
      <c r="X539" s="10">
        <f t="shared" si="63"/>
        <v>0</v>
      </c>
      <c r="Y539" s="10">
        <f t="shared" si="64"/>
        <v>0</v>
      </c>
      <c r="Z539" s="167" t="str">
        <f t="shared" si="65"/>
        <v>SLN 37504</v>
      </c>
      <c r="AA539" s="167">
        <f>VLOOKUP(A539,'r'!$A$4:'r'!$S$5080,18,FALSE)</f>
        <v>0</v>
      </c>
    </row>
    <row r="540" spans="1:27" x14ac:dyDescent="0.2">
      <c r="A540" s="169" t="s">
        <v>335</v>
      </c>
      <c r="B540" s="169" t="s">
        <v>45</v>
      </c>
      <c r="D540" s="179">
        <v>37505</v>
      </c>
      <c r="E540" s="176"/>
      <c r="F540" s="161">
        <v>1</v>
      </c>
      <c r="G540" s="162">
        <f t="shared" ref="G540:G603" si="66">IF(I540=0,999,0)</f>
        <v>0</v>
      </c>
      <c r="H540" s="162">
        <f>SUMIF('r'!$A$4:'r'!$A$529,$A540,'r'!$C$4:'r'!$C$529)</f>
        <v>0</v>
      </c>
      <c r="I540" s="162">
        <f>SUMIF('r'!$A$4:'r'!$A$529,A540,'r'!$D$4:'r'!$D$529)</f>
        <v>7</v>
      </c>
      <c r="J540" s="162">
        <f t="shared" ref="J540:J603" si="67">I540-H540</f>
        <v>7</v>
      </c>
      <c r="L540" s="166">
        <f>IF(E540&lt;2,(VLOOKUP(A540,'r'!$A$4:'r'!$B$5080,2,FALSE)),"")</f>
        <v>43134</v>
      </c>
      <c r="M540" s="167" t="str">
        <f>VLOOKUP(A540,'r'!$A$4:'r'!$G$5080,7,FALSE)</f>
        <v>next year</v>
      </c>
      <c r="N540" s="162">
        <f ca="1">SUMIF(w!$V$3:$V$113,$M540,w!W$3:W$113)</f>
        <v>0</v>
      </c>
      <c r="O540" s="162">
        <f ca="1">SUMIF(w!$V$3:$V$113,$M540,w!X$3:X$113)</f>
        <v>506</v>
      </c>
      <c r="P540" s="162">
        <f ca="1">SUMIF(w!$V$3:$V$113,$M540,w!Y$3:Y$113)</f>
        <v>506</v>
      </c>
      <c r="Q540" s="162">
        <f>SUMIF(w!$V$3:$V$113,$M540,w!Z$3:Z$113)</f>
        <v>0</v>
      </c>
      <c r="R540" s="177" t="str">
        <f>IF(E540=1,VLOOKUP(A540,rg!$A$4:'rg'!$E$960,2,FALSE),"")</f>
        <v/>
      </c>
      <c r="S540" s="162" t="str">
        <f>IF($R540&lt;&gt;"",( VLOOKUP($R540,g!$A$2:'g'!$E$989,2,FALSE))," ")</f>
        <v xml:space="preserve"> </v>
      </c>
      <c r="T540" s="162" t="str">
        <f>IF($R540&lt;&gt;"",( VLOOKUP($R540,g!$A$2:'g'!$E$989,3,FALSE))," ")</f>
        <v xml:space="preserve"> </v>
      </c>
      <c r="U540" s="168" t="str">
        <f>IF($R540&lt;&gt;"",( VLOOKUP($R540,g!$A$2:'g'!$E$989,4,FALSE))," ")</f>
        <v xml:space="preserve"> </v>
      </c>
      <c r="V540" s="162" t="str">
        <f>IF($R540&lt;&gt;"",( VLOOKUP($R540,g!$A$2:'g'!$E$989,5,FALSE))," ")</f>
        <v xml:space="preserve"> </v>
      </c>
      <c r="W540" s="10">
        <f t="shared" ref="W540:W603" si="68">IF(E540=1,IF(R540="",1,0),0)</f>
        <v>0</v>
      </c>
      <c r="X540" s="10">
        <f t="shared" ref="X540:X603" si="69">IF(E540="",IF(R540="",0,1),0)</f>
        <v>0</v>
      </c>
      <c r="Y540" s="10">
        <f t="shared" ref="Y540:Y603" si="70">IF(U540&gt;" ",IF(B540&lt;&gt;U540,1,0),0)</f>
        <v>0</v>
      </c>
      <c r="Z540" s="167" t="str">
        <f t="shared" si="65"/>
        <v>SLN 37505</v>
      </c>
      <c r="AA540" s="167">
        <f>VLOOKUP(A540,'r'!$A$4:'r'!$S$5080,18,FALSE)</f>
        <v>0</v>
      </c>
    </row>
    <row r="541" spans="1:27" x14ac:dyDescent="0.2">
      <c r="A541" s="169" t="s">
        <v>335</v>
      </c>
      <c r="B541" s="169" t="s">
        <v>45</v>
      </c>
      <c r="D541" s="179">
        <v>37506</v>
      </c>
      <c r="E541" s="176"/>
      <c r="F541" s="161">
        <v>1</v>
      </c>
      <c r="G541" s="162">
        <f t="shared" si="66"/>
        <v>0</v>
      </c>
      <c r="H541" s="162">
        <f>SUMIF('r'!$A$4:'r'!$A$529,$A541,'r'!$C$4:'r'!$C$529)</f>
        <v>0</v>
      </c>
      <c r="I541" s="162">
        <f>SUMIF('r'!$A$4:'r'!$A$529,A541,'r'!$D$4:'r'!$D$529)</f>
        <v>7</v>
      </c>
      <c r="J541" s="162">
        <f t="shared" si="67"/>
        <v>7</v>
      </c>
      <c r="L541" s="166">
        <f>IF(E541&lt;2,(VLOOKUP(A541,'r'!$A$4:'r'!$B$5080,2,FALSE)),"")</f>
        <v>43134</v>
      </c>
      <c r="M541" s="167" t="str">
        <f>VLOOKUP(A541,'r'!$A$4:'r'!$G$5080,7,FALSE)</f>
        <v>next year</v>
      </c>
      <c r="N541" s="162">
        <f ca="1">SUMIF(w!$V$3:$V$113,$M541,w!W$3:W$113)</f>
        <v>0</v>
      </c>
      <c r="O541" s="162">
        <f ca="1">SUMIF(w!$V$3:$V$113,$M541,w!X$3:X$113)</f>
        <v>506</v>
      </c>
      <c r="P541" s="162">
        <f ca="1">SUMIF(w!$V$3:$V$113,$M541,w!Y$3:Y$113)</f>
        <v>506</v>
      </c>
      <c r="Q541" s="162">
        <f>SUMIF(w!$V$3:$V$113,$M541,w!Z$3:Z$113)</f>
        <v>0</v>
      </c>
      <c r="R541" s="177" t="str">
        <f>IF(E541=1,VLOOKUP(A541,rg!$A$4:'rg'!$E$960,2,FALSE),"")</f>
        <v/>
      </c>
      <c r="S541" s="162" t="str">
        <f>IF($R541&lt;&gt;"",( VLOOKUP($R541,g!$A$2:'g'!$E$989,2,FALSE))," ")</f>
        <v xml:space="preserve"> </v>
      </c>
      <c r="T541" s="162" t="str">
        <f>IF($R541&lt;&gt;"",( VLOOKUP($R541,g!$A$2:'g'!$E$989,3,FALSE))," ")</f>
        <v xml:space="preserve"> </v>
      </c>
      <c r="U541" s="168" t="str">
        <f>IF($R541&lt;&gt;"",( VLOOKUP($R541,g!$A$2:'g'!$E$989,4,FALSE))," ")</f>
        <v xml:space="preserve"> </v>
      </c>
      <c r="V541" s="162" t="str">
        <f>IF($R541&lt;&gt;"",( VLOOKUP($R541,g!$A$2:'g'!$E$989,5,FALSE))," ")</f>
        <v xml:space="preserve"> </v>
      </c>
      <c r="W541" s="10">
        <f t="shared" si="68"/>
        <v>0</v>
      </c>
      <c r="X541" s="10">
        <f t="shared" si="69"/>
        <v>0</v>
      </c>
      <c r="Y541" s="10">
        <f t="shared" si="70"/>
        <v>0</v>
      </c>
      <c r="Z541" s="167" t="str">
        <f t="shared" si="65"/>
        <v>SLN 37506</v>
      </c>
      <c r="AA541" s="167">
        <f>VLOOKUP(A541,'r'!$A$4:'r'!$S$5080,18,FALSE)</f>
        <v>0</v>
      </c>
    </row>
    <row r="542" spans="1:27" x14ac:dyDescent="0.2">
      <c r="A542" s="169" t="s">
        <v>683</v>
      </c>
      <c r="B542" s="169" t="s">
        <v>45</v>
      </c>
      <c r="D542" s="179" t="s">
        <v>159</v>
      </c>
      <c r="E542" s="176"/>
      <c r="F542" s="161">
        <v>1</v>
      </c>
      <c r="G542" s="162">
        <f t="shared" si="66"/>
        <v>0</v>
      </c>
      <c r="H542" s="162">
        <f>SUMIF('r'!$A$4:'r'!$A$529,$A542,'r'!$C$4:'r'!$C$529)</f>
        <v>0</v>
      </c>
      <c r="I542" s="162">
        <f>SUMIF('r'!$A$4:'r'!$A$529,A542,'r'!$D$4:'r'!$D$529)</f>
        <v>20</v>
      </c>
      <c r="J542" s="162">
        <f t="shared" si="67"/>
        <v>20</v>
      </c>
      <c r="L542" s="166">
        <f>IF(E542&lt;2,(VLOOKUP(A542,'r'!$A$4:'r'!$B$5080,2,FALSE)),"")</f>
        <v>43176</v>
      </c>
      <c r="M542" s="167" t="str">
        <f>VLOOKUP(A542,'r'!$A$4:'r'!$G$5080,7,FALSE)</f>
        <v>next year</v>
      </c>
      <c r="N542" s="162">
        <f ca="1">SUMIF(w!$V$3:$V$113,$M542,w!W$3:W$113)</f>
        <v>0</v>
      </c>
      <c r="O542" s="162">
        <f ca="1">SUMIF(w!$V$3:$V$113,$M542,w!X$3:X$113)</f>
        <v>506</v>
      </c>
      <c r="P542" s="162">
        <f ca="1">SUMIF(w!$V$3:$V$113,$M542,w!Y$3:Y$113)</f>
        <v>506</v>
      </c>
      <c r="Q542" s="162">
        <f>SUMIF(w!$V$3:$V$113,$M542,w!Z$3:Z$113)</f>
        <v>0</v>
      </c>
      <c r="R542" s="177" t="str">
        <f>IF(E542=1,VLOOKUP(A542,rg!$A$4:'rg'!$E$960,2,FALSE),"")</f>
        <v/>
      </c>
      <c r="S542" s="162" t="str">
        <f>IF($R542&lt;&gt;"",( VLOOKUP($R542,g!$A$2:'g'!$E$989,2,FALSE))," ")</f>
        <v xml:space="preserve"> </v>
      </c>
      <c r="T542" s="162" t="str">
        <f>IF($R542&lt;&gt;"",( VLOOKUP($R542,g!$A$2:'g'!$E$989,3,FALSE))," ")</f>
        <v xml:space="preserve"> </v>
      </c>
      <c r="U542" s="168" t="str">
        <f>IF($R542&lt;&gt;"",( VLOOKUP($R542,g!$A$2:'g'!$E$989,4,FALSE))," ")</f>
        <v xml:space="preserve"> </v>
      </c>
      <c r="V542" s="162" t="str">
        <f>IF($R542&lt;&gt;"",( VLOOKUP($R542,g!$A$2:'g'!$E$989,5,FALSE))," ")</f>
        <v xml:space="preserve"> </v>
      </c>
      <c r="W542" s="10">
        <f t="shared" si="68"/>
        <v>0</v>
      </c>
      <c r="X542" s="10">
        <f t="shared" si="69"/>
        <v>0</v>
      </c>
      <c r="Y542" s="10">
        <f t="shared" si="70"/>
        <v>0</v>
      </c>
      <c r="Z542" s="167" t="str">
        <f t="shared" si="65"/>
        <v>SLN DD</v>
      </c>
      <c r="AA542" s="167">
        <f>VLOOKUP(A542,'r'!$A$4:'r'!$S$5080,18,FALSE)</f>
        <v>0</v>
      </c>
    </row>
    <row r="543" spans="1:27" x14ac:dyDescent="0.2">
      <c r="A543" s="169" t="s">
        <v>725</v>
      </c>
      <c r="B543" s="169" t="s">
        <v>45</v>
      </c>
      <c r="D543" s="179" t="s">
        <v>159</v>
      </c>
      <c r="E543" s="176"/>
      <c r="F543" s="161">
        <v>14</v>
      </c>
      <c r="G543" s="162">
        <f t="shared" si="66"/>
        <v>0</v>
      </c>
      <c r="H543" s="162">
        <f>SUMIF('r'!$A$4:'r'!$A$529,$A543,'r'!$C$4:'r'!$C$529)</f>
        <v>0</v>
      </c>
      <c r="I543" s="162">
        <f>SUMIF('r'!$A$4:'r'!$A$529,A543,'r'!$D$4:'r'!$D$529)</f>
        <v>14</v>
      </c>
      <c r="J543" s="162">
        <f t="shared" si="67"/>
        <v>14</v>
      </c>
      <c r="L543" s="166">
        <f>IF(E543&lt;2,(VLOOKUP(A543,'r'!$A$4:'r'!$B$5080,2,FALSE)),"")</f>
        <v>43183</v>
      </c>
      <c r="M543" s="167" t="str">
        <f>VLOOKUP(A543,'r'!$A$4:'r'!$G$5080,7,FALSE)</f>
        <v>next year</v>
      </c>
      <c r="N543" s="162">
        <f ca="1">SUMIF(w!$V$3:$V$113,$M543,w!W$3:W$113)</f>
        <v>0</v>
      </c>
      <c r="O543" s="162">
        <f ca="1">SUMIF(w!$V$3:$V$113,$M543,w!X$3:X$113)</f>
        <v>506</v>
      </c>
      <c r="P543" s="162">
        <f ca="1">SUMIF(w!$V$3:$V$113,$M543,w!Y$3:Y$113)</f>
        <v>506</v>
      </c>
      <c r="Q543" s="162">
        <f>SUMIF(w!$V$3:$V$113,$M543,w!Z$3:Z$113)</f>
        <v>0</v>
      </c>
      <c r="R543" s="177" t="str">
        <f>IF(E543=1,VLOOKUP(A543,rg!$A$4:'rg'!$E$960,2,FALSE),"")</f>
        <v/>
      </c>
      <c r="S543" s="162" t="str">
        <f>IF($R543&lt;&gt;"",( VLOOKUP($R543,g!$A$2:'g'!$E$989,2,FALSE))," ")</f>
        <v xml:space="preserve"> </v>
      </c>
      <c r="T543" s="162" t="str">
        <f>IF($R543&lt;&gt;"",( VLOOKUP($R543,g!$A$2:'g'!$E$989,3,FALSE))," ")</f>
        <v xml:space="preserve"> </v>
      </c>
      <c r="U543" s="168" t="str">
        <f>IF($R543&lt;&gt;"",( VLOOKUP($R543,g!$A$2:'g'!$E$989,4,FALSE))," ")</f>
        <v xml:space="preserve"> </v>
      </c>
      <c r="V543" s="162" t="str">
        <f>IF($R543&lt;&gt;"",( VLOOKUP($R543,g!$A$2:'g'!$E$989,5,FALSE))," ")</f>
        <v xml:space="preserve"> </v>
      </c>
      <c r="W543" s="10">
        <f t="shared" si="68"/>
        <v>0</v>
      </c>
      <c r="X543" s="10">
        <f t="shared" si="69"/>
        <v>0</v>
      </c>
      <c r="Y543" s="10">
        <f t="shared" si="70"/>
        <v>0</v>
      </c>
      <c r="Z543" s="167" t="str">
        <f t="shared" si="65"/>
        <v>SLN DD</v>
      </c>
      <c r="AA543" s="167">
        <f>VLOOKUP(A543,'r'!$A$4:'r'!$S$5080,18,FALSE)</f>
        <v>0</v>
      </c>
    </row>
    <row r="544" spans="1:27" x14ac:dyDescent="0.2">
      <c r="A544" s="169" t="s">
        <v>726</v>
      </c>
      <c r="B544" s="169" t="s">
        <v>45</v>
      </c>
      <c r="D544" s="179" t="s">
        <v>159</v>
      </c>
      <c r="E544" s="176"/>
      <c r="F544" s="161">
        <v>9</v>
      </c>
      <c r="G544" s="162">
        <f t="shared" si="66"/>
        <v>0</v>
      </c>
      <c r="H544" s="162">
        <f>SUMIF('r'!$A$4:'r'!$A$529,$A544,'r'!$C$4:'r'!$C$529)</f>
        <v>0</v>
      </c>
      <c r="I544" s="162">
        <f>SUMIF('r'!$A$4:'r'!$A$529,A544,'r'!$D$4:'r'!$D$529)</f>
        <v>9</v>
      </c>
      <c r="J544" s="162">
        <f t="shared" si="67"/>
        <v>9</v>
      </c>
      <c r="L544" s="166">
        <f>IF(E544&lt;2,(VLOOKUP(A544,'r'!$A$4:'r'!$B$5080,2,FALSE)),"")</f>
        <v>43225</v>
      </c>
      <c r="M544" s="167" t="str">
        <f>VLOOKUP(A544,'r'!$A$4:'r'!$G$5080,7,FALSE)</f>
        <v>next year</v>
      </c>
      <c r="N544" s="162">
        <f ca="1">SUMIF(w!$V$3:$V$113,$M544,w!W$3:W$113)</f>
        <v>0</v>
      </c>
      <c r="O544" s="162">
        <f ca="1">SUMIF(w!$V$3:$V$113,$M544,w!X$3:X$113)</f>
        <v>506</v>
      </c>
      <c r="P544" s="162">
        <f ca="1">SUMIF(w!$V$3:$V$113,$M544,w!Y$3:Y$113)</f>
        <v>506</v>
      </c>
      <c r="Q544" s="162">
        <f>SUMIF(w!$V$3:$V$113,$M544,w!Z$3:Z$113)</f>
        <v>0</v>
      </c>
      <c r="R544" s="177" t="str">
        <f>IF(E544=1,VLOOKUP(A544,rg!$A$4:'rg'!$E$960,2,FALSE),"")</f>
        <v/>
      </c>
      <c r="S544" s="162" t="str">
        <f>IF($R544&lt;&gt;"",( VLOOKUP($R544,g!$A$2:'g'!$E$989,2,FALSE))," ")</f>
        <v xml:space="preserve"> </v>
      </c>
      <c r="T544" s="162" t="str">
        <f>IF($R544&lt;&gt;"",( VLOOKUP($R544,g!$A$2:'g'!$E$989,3,FALSE))," ")</f>
        <v xml:space="preserve"> </v>
      </c>
      <c r="U544" s="168" t="str">
        <f>IF($R544&lt;&gt;"",( VLOOKUP($R544,g!$A$2:'g'!$E$989,4,FALSE))," ")</f>
        <v xml:space="preserve"> </v>
      </c>
      <c r="V544" s="162" t="str">
        <f>IF($R544&lt;&gt;"",( VLOOKUP($R544,g!$A$2:'g'!$E$989,5,FALSE))," ")</f>
        <v xml:space="preserve"> </v>
      </c>
      <c r="W544" s="10">
        <f t="shared" si="68"/>
        <v>0</v>
      </c>
      <c r="X544" s="10">
        <f t="shared" si="69"/>
        <v>0</v>
      </c>
      <c r="Y544" s="10">
        <f t="shared" si="70"/>
        <v>0</v>
      </c>
      <c r="Z544" s="167" t="str">
        <f t="shared" si="65"/>
        <v>SLN DD</v>
      </c>
      <c r="AA544" s="167">
        <f>VLOOKUP(A544,'r'!$A$4:'r'!$S$5080,18,FALSE)</f>
        <v>0</v>
      </c>
    </row>
    <row r="545" spans="1:27" x14ac:dyDescent="0.2">
      <c r="A545" s="169" t="s">
        <v>727</v>
      </c>
      <c r="B545" s="169" t="s">
        <v>45</v>
      </c>
      <c r="D545" s="179" t="s">
        <v>159</v>
      </c>
      <c r="E545" s="176"/>
      <c r="F545" s="161">
        <v>10</v>
      </c>
      <c r="G545" s="162">
        <f t="shared" si="66"/>
        <v>0</v>
      </c>
      <c r="H545" s="162">
        <f>SUMIF('r'!$A$4:'r'!$A$529,$A545,'r'!$C$4:'r'!$C$529)</f>
        <v>0</v>
      </c>
      <c r="I545" s="162">
        <f>SUMIF('r'!$A$4:'r'!$A$529,A545,'r'!$D$4:'r'!$D$529)</f>
        <v>10</v>
      </c>
      <c r="J545" s="162">
        <f t="shared" si="67"/>
        <v>10</v>
      </c>
      <c r="L545" s="166">
        <f>IF(E545&lt;2,(VLOOKUP(A545,'r'!$A$4:'r'!$B$5080,2,FALSE)),"")</f>
        <v>43225</v>
      </c>
      <c r="M545" s="167" t="str">
        <f>VLOOKUP(A545,'r'!$A$4:'r'!$G$5080,7,FALSE)</f>
        <v>next year</v>
      </c>
      <c r="N545" s="162">
        <f ca="1">SUMIF(w!$V$3:$V$113,$M545,w!W$3:W$113)</f>
        <v>0</v>
      </c>
      <c r="O545" s="162">
        <f ca="1">SUMIF(w!$V$3:$V$113,$M545,w!X$3:X$113)</f>
        <v>506</v>
      </c>
      <c r="P545" s="162">
        <f ca="1">SUMIF(w!$V$3:$V$113,$M545,w!Y$3:Y$113)</f>
        <v>506</v>
      </c>
      <c r="Q545" s="162">
        <f>SUMIF(w!$V$3:$V$113,$M545,w!Z$3:Z$113)</f>
        <v>0</v>
      </c>
      <c r="R545" s="177" t="str">
        <f>IF(E545=1,VLOOKUP(A545,rg!$A$4:'rg'!$E$960,2,FALSE),"")</f>
        <v/>
      </c>
      <c r="S545" s="162" t="str">
        <f>IF($R545&lt;&gt;"",( VLOOKUP($R545,g!$A$2:'g'!$E$989,2,FALSE))," ")</f>
        <v xml:space="preserve"> </v>
      </c>
      <c r="T545" s="162" t="str">
        <f>IF($R545&lt;&gt;"",( VLOOKUP($R545,g!$A$2:'g'!$E$989,3,FALSE))," ")</f>
        <v xml:space="preserve"> </v>
      </c>
      <c r="U545" s="168" t="str">
        <f>IF($R545&lt;&gt;"",( VLOOKUP($R545,g!$A$2:'g'!$E$989,4,FALSE))," ")</f>
        <v xml:space="preserve"> </v>
      </c>
      <c r="V545" s="162" t="str">
        <f>IF($R545&lt;&gt;"",( VLOOKUP($R545,g!$A$2:'g'!$E$989,5,FALSE))," ")</f>
        <v xml:space="preserve"> </v>
      </c>
      <c r="W545" s="10">
        <f t="shared" si="68"/>
        <v>0</v>
      </c>
      <c r="X545" s="10">
        <f t="shared" si="69"/>
        <v>0</v>
      </c>
      <c r="Y545" s="10">
        <f t="shared" si="70"/>
        <v>0</v>
      </c>
      <c r="Z545" s="167" t="str">
        <f t="shared" si="65"/>
        <v>SLN DD</v>
      </c>
      <c r="AA545" s="167">
        <f>VLOOKUP(A545,'r'!$A$4:'r'!$S$5080,18,FALSE)</f>
        <v>0</v>
      </c>
    </row>
    <row r="546" spans="1:27" x14ac:dyDescent="0.2">
      <c r="A546" s="169" t="s">
        <v>717</v>
      </c>
      <c r="B546" s="169" t="s">
        <v>45</v>
      </c>
      <c r="D546" s="179" t="s">
        <v>159</v>
      </c>
      <c r="E546" s="176"/>
      <c r="F546" s="161">
        <v>4</v>
      </c>
      <c r="G546" s="162">
        <f t="shared" si="66"/>
        <v>0</v>
      </c>
      <c r="H546" s="162">
        <f>SUMIF('r'!$A$4:'r'!$A$529,$A546,'r'!$C$4:'r'!$C$529)</f>
        <v>0</v>
      </c>
      <c r="I546" s="162">
        <f>SUMIF('r'!$A$4:'r'!$A$529,A546,'r'!$D$4:'r'!$D$529)</f>
        <v>4</v>
      </c>
      <c r="J546" s="162">
        <f t="shared" si="67"/>
        <v>4</v>
      </c>
      <c r="L546" s="166">
        <f>IF(E546&lt;2,(VLOOKUP(A546,'r'!$A$4:'r'!$B$5080,2,FALSE)),"")</f>
        <v>43120</v>
      </c>
      <c r="M546" s="167" t="str">
        <f>VLOOKUP(A546,'r'!$A$4:'r'!$G$5080,7,FALSE)</f>
        <v>next year</v>
      </c>
      <c r="N546" s="162">
        <f ca="1">SUMIF(w!$V$3:$V$113,$M546,w!W$3:W$113)</f>
        <v>0</v>
      </c>
      <c r="O546" s="162">
        <f ca="1">SUMIF(w!$V$3:$V$113,$M546,w!X$3:X$113)</f>
        <v>506</v>
      </c>
      <c r="P546" s="162">
        <f ca="1">SUMIF(w!$V$3:$V$113,$M546,w!Y$3:Y$113)</f>
        <v>506</v>
      </c>
      <c r="Q546" s="162">
        <f>SUMIF(w!$V$3:$V$113,$M546,w!Z$3:Z$113)</f>
        <v>0</v>
      </c>
      <c r="R546" s="177" t="str">
        <f>IF(E546=1,VLOOKUP(A546,rg!$A$4:'rg'!$E$960,2,FALSE),"")</f>
        <v/>
      </c>
      <c r="S546" s="162" t="str">
        <f>IF($R546&lt;&gt;"",( VLOOKUP($R546,g!$A$2:'g'!$E$989,2,FALSE))," ")</f>
        <v xml:space="preserve"> </v>
      </c>
      <c r="T546" s="162" t="str">
        <f>IF($R546&lt;&gt;"",( VLOOKUP($R546,g!$A$2:'g'!$E$989,3,FALSE))," ")</f>
        <v xml:space="preserve"> </v>
      </c>
      <c r="U546" s="168" t="str">
        <f>IF($R546&lt;&gt;"",( VLOOKUP($R546,g!$A$2:'g'!$E$989,4,FALSE))," ")</f>
        <v xml:space="preserve"> </v>
      </c>
      <c r="V546" s="162" t="str">
        <f>IF($R546&lt;&gt;"",( VLOOKUP($R546,g!$A$2:'g'!$E$989,5,FALSE))," ")</f>
        <v xml:space="preserve"> </v>
      </c>
      <c r="W546" s="10">
        <f t="shared" si="68"/>
        <v>0</v>
      </c>
      <c r="X546" s="10">
        <f t="shared" si="69"/>
        <v>0</v>
      </c>
      <c r="Y546" s="10">
        <f t="shared" si="70"/>
        <v>0</v>
      </c>
      <c r="Z546" s="167" t="str">
        <f t="shared" si="65"/>
        <v>SLN DD</v>
      </c>
      <c r="AA546" s="167">
        <f>VLOOKUP(A546,'r'!$A$4:'r'!$S$5080,18,FALSE)</f>
        <v>0</v>
      </c>
    </row>
    <row r="547" spans="1:27" x14ac:dyDescent="0.2">
      <c r="A547" s="169" t="s">
        <v>728</v>
      </c>
      <c r="B547" s="169" t="s">
        <v>45</v>
      </c>
      <c r="D547" s="179" t="s">
        <v>159</v>
      </c>
      <c r="E547" s="176"/>
      <c r="F547" s="161">
        <v>14</v>
      </c>
      <c r="G547" s="162">
        <f t="shared" si="66"/>
        <v>0</v>
      </c>
      <c r="H547" s="162">
        <f>SUMIF('r'!$A$4:'r'!$A$529,$A547,'r'!$C$4:'r'!$C$529)</f>
        <v>0</v>
      </c>
      <c r="I547" s="162">
        <f>SUMIF('r'!$A$4:'r'!$A$529,A547,'r'!$D$4:'r'!$D$529)</f>
        <v>14</v>
      </c>
      <c r="J547" s="162">
        <f t="shared" si="67"/>
        <v>14</v>
      </c>
      <c r="L547" s="166">
        <f>IF(E547&lt;2,(VLOOKUP(A547,'r'!$A$4:'r'!$B$5080,2,FALSE)),"")</f>
        <v>43225</v>
      </c>
      <c r="M547" s="167" t="str">
        <f>VLOOKUP(A547,'r'!$A$4:'r'!$G$5080,7,FALSE)</f>
        <v>next year</v>
      </c>
      <c r="N547" s="162">
        <f ca="1">SUMIF(w!$V$3:$V$113,$M547,w!W$3:W$113)</f>
        <v>0</v>
      </c>
      <c r="O547" s="162">
        <f ca="1">SUMIF(w!$V$3:$V$113,$M547,w!X$3:X$113)</f>
        <v>506</v>
      </c>
      <c r="P547" s="162">
        <f ca="1">SUMIF(w!$V$3:$V$113,$M547,w!Y$3:Y$113)</f>
        <v>506</v>
      </c>
      <c r="Q547" s="162">
        <f>SUMIF(w!$V$3:$V$113,$M547,w!Z$3:Z$113)</f>
        <v>0</v>
      </c>
      <c r="R547" s="177" t="str">
        <f>IF(E547=1,VLOOKUP(A547,rg!$A$4:'rg'!$E$960,2,FALSE),"")</f>
        <v/>
      </c>
      <c r="S547" s="162" t="str">
        <f>IF($R547&lt;&gt;"",( VLOOKUP($R547,g!$A$2:'g'!$E$989,2,FALSE))," ")</f>
        <v xml:space="preserve"> </v>
      </c>
      <c r="T547" s="162" t="str">
        <f>IF($R547&lt;&gt;"",( VLOOKUP($R547,g!$A$2:'g'!$E$989,3,FALSE))," ")</f>
        <v xml:space="preserve"> </v>
      </c>
      <c r="U547" s="168" t="str">
        <f>IF($R547&lt;&gt;"",( VLOOKUP($R547,g!$A$2:'g'!$E$989,4,FALSE))," ")</f>
        <v xml:space="preserve"> </v>
      </c>
      <c r="V547" s="162" t="str">
        <f>IF($R547&lt;&gt;"",( VLOOKUP($R547,g!$A$2:'g'!$E$989,5,FALSE))," ")</f>
        <v xml:space="preserve"> </v>
      </c>
      <c r="W547" s="10">
        <f t="shared" si="68"/>
        <v>0</v>
      </c>
      <c r="X547" s="10">
        <f t="shared" si="69"/>
        <v>0</v>
      </c>
      <c r="Y547" s="10">
        <f t="shared" si="70"/>
        <v>0</v>
      </c>
      <c r="Z547" s="167" t="str">
        <f t="shared" si="65"/>
        <v>SLN DD</v>
      </c>
      <c r="AA547" s="167">
        <f>VLOOKUP(A547,'r'!$A$4:'r'!$S$5080,18,FALSE)</f>
        <v>0</v>
      </c>
    </row>
    <row r="548" spans="1:27" x14ac:dyDescent="0.2">
      <c r="A548" s="169" t="s">
        <v>335</v>
      </c>
      <c r="B548" s="169" t="s">
        <v>45</v>
      </c>
      <c r="D548" s="179" t="s">
        <v>158</v>
      </c>
      <c r="E548" s="176"/>
      <c r="F548" s="161">
        <v>1</v>
      </c>
      <c r="G548" s="162">
        <f t="shared" si="66"/>
        <v>0</v>
      </c>
      <c r="H548" s="162">
        <f>SUMIF('r'!$A$4:'r'!$A$529,$A548,'r'!$C$4:'r'!$C$529)</f>
        <v>0</v>
      </c>
      <c r="I548" s="162">
        <f>SUMIF('r'!$A$4:'r'!$A$529,A548,'r'!$D$4:'r'!$D$529)</f>
        <v>7</v>
      </c>
      <c r="J548" s="162">
        <f t="shared" si="67"/>
        <v>7</v>
      </c>
      <c r="L548" s="166">
        <f>IF(E548&lt;2,(VLOOKUP(A548,'r'!$A$4:'r'!$B$5080,2,FALSE)),"")</f>
        <v>43134</v>
      </c>
      <c r="M548" s="167" t="str">
        <f>VLOOKUP(A548,'r'!$A$4:'r'!$G$5080,7,FALSE)</f>
        <v>next year</v>
      </c>
      <c r="N548" s="162">
        <f ca="1">SUMIF(w!$V$3:$V$113,$M548,w!W$3:W$113)</f>
        <v>0</v>
      </c>
      <c r="O548" s="162">
        <f ca="1">SUMIF(w!$V$3:$V$113,$M548,w!X$3:X$113)</f>
        <v>506</v>
      </c>
      <c r="P548" s="162">
        <f ca="1">SUMIF(w!$V$3:$V$113,$M548,w!Y$3:Y$113)</f>
        <v>506</v>
      </c>
      <c r="Q548" s="162">
        <f>SUMIF(w!$V$3:$V$113,$M548,w!Z$3:Z$113)</f>
        <v>0</v>
      </c>
      <c r="R548" s="177" t="str">
        <f>IF(E548=1,VLOOKUP(A548,rg!$A$4:'rg'!$E$960,2,FALSE),"")</f>
        <v/>
      </c>
      <c r="S548" s="162" t="str">
        <f>IF($R548&lt;&gt;"",( VLOOKUP($R548,g!$A$2:'g'!$E$989,2,FALSE))," ")</f>
        <v xml:space="preserve"> </v>
      </c>
      <c r="T548" s="162" t="str">
        <f>IF($R548&lt;&gt;"",( VLOOKUP($R548,g!$A$2:'g'!$E$989,3,FALSE))," ")</f>
        <v xml:space="preserve"> </v>
      </c>
      <c r="U548" s="168" t="str">
        <f>IF($R548&lt;&gt;"",( VLOOKUP($R548,g!$A$2:'g'!$E$989,4,FALSE))," ")</f>
        <v xml:space="preserve"> </v>
      </c>
      <c r="V548" s="162" t="str">
        <f>IF($R548&lt;&gt;"",( VLOOKUP($R548,g!$A$2:'g'!$E$989,5,FALSE))," ")</f>
        <v xml:space="preserve"> </v>
      </c>
      <c r="W548" s="10">
        <f t="shared" si="68"/>
        <v>0</v>
      </c>
      <c r="X548" s="10">
        <f t="shared" si="69"/>
        <v>0</v>
      </c>
      <c r="Y548" s="10">
        <f t="shared" si="70"/>
        <v>0</v>
      </c>
      <c r="Z548" s="167" t="str">
        <f t="shared" si="65"/>
        <v>SLN SD</v>
      </c>
      <c r="AA548" s="167">
        <f>VLOOKUP(A548,'r'!$A$4:'r'!$S$5080,18,FALSE)</f>
        <v>0</v>
      </c>
    </row>
    <row r="549" spans="1:27" x14ac:dyDescent="0.2">
      <c r="A549" s="169">
        <v>427</v>
      </c>
      <c r="B549" s="169" t="s">
        <v>42</v>
      </c>
      <c r="D549" s="169">
        <v>2556</v>
      </c>
      <c r="E549" s="176">
        <v>1</v>
      </c>
      <c r="F549" s="161">
        <v>1</v>
      </c>
      <c r="G549" s="162">
        <f t="shared" si="66"/>
        <v>0</v>
      </c>
      <c r="H549" s="162">
        <f>SUMIF('r'!$A$4:'r'!$A$529,$A549,'r'!$C$4:'r'!$C$529)</f>
        <v>2</v>
      </c>
      <c r="I549" s="162">
        <f>SUMIF('r'!$A$4:'r'!$A$529,A549,'r'!$D$4:'r'!$D$529)</f>
        <v>2</v>
      </c>
      <c r="J549" s="162">
        <f t="shared" si="67"/>
        <v>0</v>
      </c>
      <c r="L549" s="166">
        <f>IF(E549&lt;2,(VLOOKUP(A549,'r'!$A$4:'r'!$B$5080,2,FALSE)),"")</f>
        <v>0</v>
      </c>
      <c r="M549" s="167" t="str">
        <f>VLOOKUP(A549,'r'!$A$4:'r'!$G$5080,7,FALSE)</f>
        <v>uxbridge</v>
      </c>
      <c r="N549" s="162">
        <f ca="1">SUMIF(w!$V$3:$V$113,$M549,w!W$3:W$113)</f>
        <v>17</v>
      </c>
      <c r="O549" s="162">
        <f ca="1">SUMIF(w!$V$3:$V$113,$M549,w!X$3:X$113)</f>
        <v>19</v>
      </c>
      <c r="P549" s="162">
        <f ca="1">SUMIF(w!$V$3:$V$113,$M549,w!Y$3:Y$113)</f>
        <v>2</v>
      </c>
      <c r="Q549" s="162">
        <f>SUMIF(w!$V$3:$V$113,$M549,w!Z$3:Z$113)</f>
        <v>17</v>
      </c>
      <c r="R549" s="177" t="str">
        <f>IF(E549=1,VLOOKUP(A549,rg!$A$4:'rg'!$E$960,2,FALSE),"")</f>
        <v>WS</v>
      </c>
      <c r="S549" s="162" t="str">
        <f>IF($R549&lt;&gt;"",( VLOOKUP($R549,g!$A$2:'g'!$E$989,2,FALSE))," ")</f>
        <v>Hayes</v>
      </c>
      <c r="T549" s="162">
        <f>IF($R549&lt;&gt;"",( VLOOKUP($R549,g!$A$2:'g'!$E$989,3,FALSE))," ")</f>
        <v>6</v>
      </c>
      <c r="U549" s="168" t="str">
        <f>IF($R549&lt;&gt;"",( VLOOKUP($R549,g!$A$2:'g'!$E$989,4,FALSE))," ")</f>
        <v>TLN</v>
      </c>
      <c r="V549" s="162" t="str">
        <f>IF($R549&lt;&gt;"",( VLOOKUP($R549,g!$A$2:'g'!$E$989,5,FALSE))," ")</f>
        <v>ABELLIO</v>
      </c>
      <c r="W549" s="10">
        <f t="shared" si="68"/>
        <v>0</v>
      </c>
      <c r="X549" s="10">
        <f t="shared" si="69"/>
        <v>0</v>
      </c>
      <c r="Y549" s="10">
        <f t="shared" si="70"/>
        <v>0</v>
      </c>
      <c r="Z549" s="167" t="str">
        <f t="shared" si="65"/>
        <v>TLN 2556</v>
      </c>
      <c r="AA549" s="167">
        <f>VLOOKUP(A549,'r'!$A$4:'r'!$S$5080,18,FALSE)</f>
        <v>0</v>
      </c>
    </row>
    <row r="550" spans="1:27" x14ac:dyDescent="0.2">
      <c r="A550" s="169">
        <v>427</v>
      </c>
      <c r="B550" s="169" t="s">
        <v>42</v>
      </c>
      <c r="D550" s="169">
        <v>2572</v>
      </c>
      <c r="E550" s="176">
        <v>1</v>
      </c>
      <c r="F550" s="161">
        <v>1</v>
      </c>
      <c r="G550" s="162">
        <f t="shared" si="66"/>
        <v>0</v>
      </c>
      <c r="H550" s="162">
        <f>SUMIF('r'!$A$4:'r'!$A$529,$A550,'r'!$C$4:'r'!$C$529)</f>
        <v>2</v>
      </c>
      <c r="I550" s="162">
        <f>SUMIF('r'!$A$4:'r'!$A$529,A550,'r'!$D$4:'r'!$D$529)</f>
        <v>2</v>
      </c>
      <c r="J550" s="162">
        <f t="shared" si="67"/>
        <v>0</v>
      </c>
      <c r="L550" s="166">
        <f>IF(E550&lt;2,(VLOOKUP(A550,'r'!$A$4:'r'!$B$5080,2,FALSE)),"")</f>
        <v>0</v>
      </c>
      <c r="M550" s="167" t="str">
        <f>VLOOKUP(A550,'r'!$A$4:'r'!$G$5080,7,FALSE)</f>
        <v>uxbridge</v>
      </c>
      <c r="N550" s="162">
        <f ca="1">SUMIF(w!$V$3:$V$113,$M550,w!W$3:W$113)</f>
        <v>17</v>
      </c>
      <c r="O550" s="162">
        <f ca="1">SUMIF(w!$V$3:$V$113,$M550,w!X$3:X$113)</f>
        <v>19</v>
      </c>
      <c r="P550" s="162">
        <f ca="1">SUMIF(w!$V$3:$V$113,$M550,w!Y$3:Y$113)</f>
        <v>2</v>
      </c>
      <c r="Q550" s="162">
        <f>SUMIF(w!$V$3:$V$113,$M550,w!Z$3:Z$113)</f>
        <v>17</v>
      </c>
      <c r="R550" s="177" t="str">
        <f>IF(E550=1,VLOOKUP(A550,rg!$A$4:'rg'!$E$960,2,FALSE),"")</f>
        <v>WS</v>
      </c>
      <c r="S550" s="162" t="str">
        <f>IF($R550&lt;&gt;"",( VLOOKUP($R550,g!$A$2:'g'!$E$989,2,FALSE))," ")</f>
        <v>Hayes</v>
      </c>
      <c r="T550" s="162">
        <f>IF($R550&lt;&gt;"",( VLOOKUP($R550,g!$A$2:'g'!$E$989,3,FALSE))," ")</f>
        <v>6</v>
      </c>
      <c r="U550" s="168" t="str">
        <f>IF($R550&lt;&gt;"",( VLOOKUP($R550,g!$A$2:'g'!$E$989,4,FALSE))," ")</f>
        <v>TLN</v>
      </c>
      <c r="V550" s="162" t="str">
        <f>IF($R550&lt;&gt;"",( VLOOKUP($R550,g!$A$2:'g'!$E$989,5,FALSE))," ")</f>
        <v>ABELLIO</v>
      </c>
      <c r="W550" s="10">
        <f t="shared" si="68"/>
        <v>0</v>
      </c>
      <c r="X550" s="10">
        <f t="shared" si="69"/>
        <v>0</v>
      </c>
      <c r="Y550" s="10">
        <f t="shared" si="70"/>
        <v>0</v>
      </c>
      <c r="Z550" s="167" t="str">
        <f t="shared" si="65"/>
        <v>TLN 2572</v>
      </c>
      <c r="AA550" s="167">
        <f>VLOOKUP(A550,'r'!$A$4:'r'!$S$5080,18,FALSE)</f>
        <v>0</v>
      </c>
    </row>
    <row r="551" spans="1:27" x14ac:dyDescent="0.2">
      <c r="A551" s="169" t="s">
        <v>346</v>
      </c>
      <c r="B551" s="169" t="s">
        <v>42</v>
      </c>
      <c r="D551" s="169">
        <v>2576</v>
      </c>
      <c r="E551" s="176">
        <v>1</v>
      </c>
      <c r="F551" s="161">
        <v>1</v>
      </c>
      <c r="G551" s="162">
        <f t="shared" si="66"/>
        <v>0</v>
      </c>
      <c r="H551" s="162">
        <f>SUMIF('r'!$A$4:'r'!$A$529,$A551,'r'!$C$4:'r'!$C$529)</f>
        <v>1</v>
      </c>
      <c r="I551" s="162">
        <f>SUMIF('r'!$A$4:'r'!$A$529,A551,'r'!$D$4:'r'!$D$529)</f>
        <v>1</v>
      </c>
      <c r="J551" s="162">
        <f t="shared" si="67"/>
        <v>0</v>
      </c>
      <c r="L551" s="166">
        <f>IF(E551&lt;2,(VLOOKUP(A551,'r'!$A$4:'r'!$B$5080,2,FALSE)),"")</f>
        <v>0</v>
      </c>
      <c r="M551" s="167" t="str">
        <f>VLOOKUP(A551,'r'!$A$4:'r'!$G$5080,7,FALSE)</f>
        <v>ealing broadway</v>
      </c>
      <c r="N551" s="162">
        <f ca="1">SUMIF(w!$V$3:$V$113,$M551,w!W$3:W$113)</f>
        <v>5</v>
      </c>
      <c r="O551" s="162">
        <f ca="1">SUMIF(w!$V$3:$V$113,$M551,w!X$3:X$113)</f>
        <v>5</v>
      </c>
      <c r="P551" s="162">
        <f ca="1">SUMIF(w!$V$3:$V$113,$M551,w!Y$3:Y$113)</f>
        <v>0</v>
      </c>
      <c r="Q551" s="162">
        <f>SUMIF(w!$V$3:$V$113,$M551,w!Z$3:Z$113)</f>
        <v>3</v>
      </c>
      <c r="R551" s="177" t="str">
        <f>IF(E551=1,VLOOKUP(A551,rg!$A$4:'rg'!$E$960,2,FALSE),"")</f>
        <v>AB</v>
      </c>
      <c r="S551" s="162" t="str">
        <f>IF($R551&lt;&gt;"",( VLOOKUP($R551,g!$A$2:'g'!$E$989,2,FALSE))," ")</f>
        <v>Bridge road</v>
      </c>
      <c r="T551" s="162">
        <f>IF($R551&lt;&gt;"",( VLOOKUP($R551,g!$A$2:'g'!$E$989,3,FALSE))," ")</f>
        <v>0</v>
      </c>
      <c r="U551" s="168" t="str">
        <f>IF($R551&lt;&gt;"",( VLOOKUP($R551,g!$A$2:'g'!$E$989,4,FALSE))," ")</f>
        <v>TLN</v>
      </c>
      <c r="V551" s="162" t="str">
        <f>IF($R551&lt;&gt;"",( VLOOKUP($R551,g!$A$2:'g'!$E$989,5,FALSE))," ")</f>
        <v>ABELLIO</v>
      </c>
      <c r="W551" s="10">
        <f t="shared" si="68"/>
        <v>0</v>
      </c>
      <c r="X551" s="10">
        <f t="shared" si="69"/>
        <v>0</v>
      </c>
      <c r="Y551" s="10">
        <f t="shared" si="70"/>
        <v>0</v>
      </c>
      <c r="Z551" s="167" t="str">
        <f t="shared" si="65"/>
        <v>TLN 2576</v>
      </c>
      <c r="AA551" s="167">
        <f>VLOOKUP(A551,'r'!$A$4:'r'!$S$5080,18,FALSE)</f>
        <v>0</v>
      </c>
    </row>
    <row r="552" spans="1:27" x14ac:dyDescent="0.2">
      <c r="A552" s="169" t="s">
        <v>399</v>
      </c>
      <c r="B552" s="169" t="s">
        <v>42</v>
      </c>
      <c r="D552" s="169">
        <v>2577</v>
      </c>
      <c r="E552" s="176">
        <v>1</v>
      </c>
      <c r="F552" s="161">
        <v>1</v>
      </c>
      <c r="G552" s="162">
        <f t="shared" si="66"/>
        <v>0</v>
      </c>
      <c r="H552" s="162">
        <f>SUMIF('r'!$A$4:'r'!$A$529,$A552,'r'!$C$4:'r'!$C$529)</f>
        <v>3</v>
      </c>
      <c r="I552" s="162">
        <f>SUMIF('r'!$A$4:'r'!$A$529,A552,'r'!$D$4:'r'!$D$529)</f>
        <v>3</v>
      </c>
      <c r="J552" s="162">
        <f t="shared" si="67"/>
        <v>0</v>
      </c>
      <c r="L552" s="166">
        <f>IF(E552&lt;2,(VLOOKUP(A552,'r'!$A$4:'r'!$B$5080,2,FALSE)),"")</f>
        <v>0</v>
      </c>
      <c r="M552" s="167" t="str">
        <f>VLOOKUP(A552,'r'!$A$4:'r'!$G$5080,7,FALSE)</f>
        <v>uxbridge</v>
      </c>
      <c r="N552" s="162">
        <f ca="1">SUMIF(w!$V$3:$V$113,$M552,w!W$3:W$113)</f>
        <v>17</v>
      </c>
      <c r="O552" s="162">
        <f ca="1">SUMIF(w!$V$3:$V$113,$M552,w!X$3:X$113)</f>
        <v>19</v>
      </c>
      <c r="P552" s="162">
        <f ca="1">SUMIF(w!$V$3:$V$113,$M552,w!Y$3:Y$113)</f>
        <v>2</v>
      </c>
      <c r="Q552" s="162">
        <f>SUMIF(w!$V$3:$V$113,$M552,w!Z$3:Z$113)</f>
        <v>17</v>
      </c>
      <c r="R552" s="177" t="str">
        <f>IF(E552=1,VLOOKUP(A552,rg!$A$4:'rg'!$E$960,2,FALSE),"")</f>
        <v>WS</v>
      </c>
      <c r="S552" s="162" t="str">
        <f>IF($R552&lt;&gt;"",( VLOOKUP($R552,g!$A$2:'g'!$E$989,2,FALSE))," ")</f>
        <v>Hayes</v>
      </c>
      <c r="T552" s="162">
        <f>IF($R552&lt;&gt;"",( VLOOKUP($R552,g!$A$2:'g'!$E$989,3,FALSE))," ")</f>
        <v>6</v>
      </c>
      <c r="U552" s="168" t="str">
        <f>IF($R552&lt;&gt;"",( VLOOKUP($R552,g!$A$2:'g'!$E$989,4,FALSE))," ")</f>
        <v>TLN</v>
      </c>
      <c r="V552" s="162" t="str">
        <f>IF($R552&lt;&gt;"",( VLOOKUP($R552,g!$A$2:'g'!$E$989,5,FALSE))," ")</f>
        <v>ABELLIO</v>
      </c>
      <c r="W552" s="10">
        <f t="shared" si="68"/>
        <v>0</v>
      </c>
      <c r="X552" s="10">
        <f t="shared" si="69"/>
        <v>0</v>
      </c>
      <c r="Y552" s="10">
        <f t="shared" si="70"/>
        <v>0</v>
      </c>
      <c r="Z552" s="167" t="str">
        <f t="shared" si="65"/>
        <v>TLN 2577</v>
      </c>
      <c r="AA552" s="167">
        <f>VLOOKUP(A552,'r'!$A$4:'r'!$S$5080,18,FALSE)</f>
        <v>0</v>
      </c>
    </row>
    <row r="553" spans="1:27" x14ac:dyDescent="0.2">
      <c r="A553" s="169" t="s">
        <v>399</v>
      </c>
      <c r="B553" s="169" t="s">
        <v>42</v>
      </c>
      <c r="D553" s="169">
        <v>2578</v>
      </c>
      <c r="E553" s="176">
        <v>1</v>
      </c>
      <c r="F553" s="161">
        <v>1</v>
      </c>
      <c r="G553" s="162">
        <f t="shared" si="66"/>
        <v>0</v>
      </c>
      <c r="H553" s="162">
        <f>SUMIF('r'!$A$4:'r'!$A$529,$A553,'r'!$C$4:'r'!$C$529)</f>
        <v>3</v>
      </c>
      <c r="I553" s="162">
        <f>SUMIF('r'!$A$4:'r'!$A$529,A553,'r'!$D$4:'r'!$D$529)</f>
        <v>3</v>
      </c>
      <c r="J553" s="162">
        <f t="shared" si="67"/>
        <v>0</v>
      </c>
      <c r="L553" s="166">
        <f>IF(E553&lt;2,(VLOOKUP(A553,'r'!$A$4:'r'!$B$5080,2,FALSE)),"")</f>
        <v>0</v>
      </c>
      <c r="M553" s="167" t="str">
        <f>VLOOKUP(A553,'r'!$A$4:'r'!$G$5080,7,FALSE)</f>
        <v>uxbridge</v>
      </c>
      <c r="N553" s="162">
        <f ca="1">SUMIF(w!$V$3:$V$113,$M553,w!W$3:W$113)</f>
        <v>17</v>
      </c>
      <c r="O553" s="162">
        <f ca="1">SUMIF(w!$V$3:$V$113,$M553,w!X$3:X$113)</f>
        <v>19</v>
      </c>
      <c r="P553" s="162">
        <f ca="1">SUMIF(w!$V$3:$V$113,$M553,w!Y$3:Y$113)</f>
        <v>2</v>
      </c>
      <c r="Q553" s="162">
        <f>SUMIF(w!$V$3:$V$113,$M553,w!Z$3:Z$113)</f>
        <v>17</v>
      </c>
      <c r="R553" s="177" t="str">
        <f>IF(E553=1,VLOOKUP(A553,rg!$A$4:'rg'!$E$960,2,FALSE),"")</f>
        <v>WS</v>
      </c>
      <c r="S553" s="162" t="str">
        <f>IF($R553&lt;&gt;"",( VLOOKUP($R553,g!$A$2:'g'!$E$989,2,FALSE))," ")</f>
        <v>Hayes</v>
      </c>
      <c r="T553" s="162">
        <f>IF($R553&lt;&gt;"",( VLOOKUP($R553,g!$A$2:'g'!$E$989,3,FALSE))," ")</f>
        <v>6</v>
      </c>
      <c r="U553" s="168" t="str">
        <f>IF($R553&lt;&gt;"",( VLOOKUP($R553,g!$A$2:'g'!$E$989,4,FALSE))," ")</f>
        <v>TLN</v>
      </c>
      <c r="V553" s="162" t="str">
        <f>IF($R553&lt;&gt;"",( VLOOKUP($R553,g!$A$2:'g'!$E$989,5,FALSE))," ")</f>
        <v>ABELLIO</v>
      </c>
      <c r="W553" s="10">
        <f t="shared" si="68"/>
        <v>0</v>
      </c>
      <c r="X553" s="10">
        <f t="shared" si="69"/>
        <v>0</v>
      </c>
      <c r="Y553" s="10">
        <f t="shared" si="70"/>
        <v>0</v>
      </c>
      <c r="Z553" s="167" t="str">
        <f t="shared" si="65"/>
        <v>TLN 2578</v>
      </c>
      <c r="AA553" s="167">
        <f>VLOOKUP(A553,'r'!$A$4:'r'!$S$5080,18,FALSE)</f>
        <v>0</v>
      </c>
    </row>
    <row r="554" spans="1:27" x14ac:dyDescent="0.2">
      <c r="A554" s="169" t="s">
        <v>399</v>
      </c>
      <c r="B554" s="169" t="s">
        <v>42</v>
      </c>
      <c r="D554" s="169">
        <v>2579</v>
      </c>
      <c r="E554" s="176">
        <v>1</v>
      </c>
      <c r="F554" s="161">
        <v>1</v>
      </c>
      <c r="G554" s="162">
        <f t="shared" si="66"/>
        <v>0</v>
      </c>
      <c r="H554" s="162">
        <f>SUMIF('r'!$A$4:'r'!$A$529,$A554,'r'!$C$4:'r'!$C$529)</f>
        <v>3</v>
      </c>
      <c r="I554" s="162">
        <f>SUMIF('r'!$A$4:'r'!$A$529,A554,'r'!$D$4:'r'!$D$529)</f>
        <v>3</v>
      </c>
      <c r="J554" s="162">
        <f t="shared" si="67"/>
        <v>0</v>
      </c>
      <c r="L554" s="166">
        <f>IF(E554&lt;2,(VLOOKUP(A554,'r'!$A$4:'r'!$B$5080,2,FALSE)),"")</f>
        <v>0</v>
      </c>
      <c r="M554" s="167" t="str">
        <f>VLOOKUP(A554,'r'!$A$4:'r'!$G$5080,7,FALSE)</f>
        <v>uxbridge</v>
      </c>
      <c r="N554" s="162">
        <f ca="1">SUMIF(w!$V$3:$V$113,$M554,w!W$3:W$113)</f>
        <v>17</v>
      </c>
      <c r="O554" s="162">
        <f ca="1">SUMIF(w!$V$3:$V$113,$M554,w!X$3:X$113)</f>
        <v>19</v>
      </c>
      <c r="P554" s="162">
        <f ca="1">SUMIF(w!$V$3:$V$113,$M554,w!Y$3:Y$113)</f>
        <v>2</v>
      </c>
      <c r="Q554" s="162">
        <f>SUMIF(w!$V$3:$V$113,$M554,w!Z$3:Z$113)</f>
        <v>17</v>
      </c>
      <c r="R554" s="177" t="str">
        <f>IF(E554=1,VLOOKUP(A554,rg!$A$4:'rg'!$E$960,2,FALSE),"")</f>
        <v>WS</v>
      </c>
      <c r="S554" s="162" t="str">
        <f>IF($R554&lt;&gt;"",( VLOOKUP($R554,g!$A$2:'g'!$E$989,2,FALSE))," ")</f>
        <v>Hayes</v>
      </c>
      <c r="T554" s="162">
        <f>IF($R554&lt;&gt;"",( VLOOKUP($R554,g!$A$2:'g'!$E$989,3,FALSE))," ")</f>
        <v>6</v>
      </c>
      <c r="U554" s="168" t="str">
        <f>IF($R554&lt;&gt;"",( VLOOKUP($R554,g!$A$2:'g'!$E$989,4,FALSE))," ")</f>
        <v>TLN</v>
      </c>
      <c r="V554" s="162" t="str">
        <f>IF($R554&lt;&gt;"",( VLOOKUP($R554,g!$A$2:'g'!$E$989,5,FALSE))," ")</f>
        <v>ABELLIO</v>
      </c>
      <c r="W554" s="10">
        <f t="shared" si="68"/>
        <v>0</v>
      </c>
      <c r="X554" s="10">
        <f t="shared" si="69"/>
        <v>0</v>
      </c>
      <c r="Y554" s="10">
        <f t="shared" si="70"/>
        <v>0</v>
      </c>
      <c r="Z554" s="167" t="str">
        <f t="shared" si="65"/>
        <v>TLN 2579</v>
      </c>
      <c r="AA554" s="167">
        <f>VLOOKUP(A554,'r'!$A$4:'r'!$S$5080,18,FALSE)</f>
        <v>0</v>
      </c>
    </row>
    <row r="555" spans="1:27" x14ac:dyDescent="0.2">
      <c r="A555" s="186" t="s">
        <v>620</v>
      </c>
      <c r="B555" s="169" t="s">
        <v>42</v>
      </c>
      <c r="D555" s="169">
        <v>2580</v>
      </c>
      <c r="E555" s="176">
        <v>1</v>
      </c>
      <c r="F555" s="161">
        <v>1</v>
      </c>
      <c r="G555" s="162">
        <f t="shared" si="66"/>
        <v>0</v>
      </c>
      <c r="H555" s="162">
        <f>SUMIF('r'!$A$4:'r'!$A$529,$A555,'r'!$C$4:'r'!$C$529)</f>
        <v>22</v>
      </c>
      <c r="I555" s="162">
        <f>SUMIF('r'!$A$4:'r'!$A$529,A555,'r'!$D$4:'r'!$D$529)</f>
        <v>22</v>
      </c>
      <c r="J555" s="162">
        <f t="shared" si="67"/>
        <v>0</v>
      </c>
      <c r="K555" s="188"/>
      <c r="L555" s="166">
        <f>IF(E555&lt;2,(VLOOKUP(A555,'r'!$A$4:'r'!$B$5080,2,FALSE)),"")</f>
        <v>0</v>
      </c>
      <c r="M555" s="167" t="str">
        <f>VLOOKUP(A555,'r'!$A$4:'r'!$G$5080,7,FALSE)</f>
        <v>elephant</v>
      </c>
      <c r="N555" s="162">
        <f ca="1">SUMIF(w!$V$3:$V$113,$M555,w!W$3:W$113)</f>
        <v>70</v>
      </c>
      <c r="O555" s="162">
        <f ca="1">SUMIF(w!$V$3:$V$113,$M555,w!X$3:X$113)</f>
        <v>111</v>
      </c>
      <c r="P555" s="162">
        <f ca="1">SUMIF(w!$V$3:$V$113,$M555,w!Y$3:Y$113)</f>
        <v>41</v>
      </c>
      <c r="Q555" s="162">
        <f>SUMIF(w!$V$3:$V$113,$M555,w!Z$3:Z$113)</f>
        <v>70</v>
      </c>
      <c r="R555" s="177" t="str">
        <f>IF(E555=1,VLOOKUP(A555,rg!$A$4:'rg'!$E$960,2,FALSE),"")</f>
        <v>WL</v>
      </c>
      <c r="S555" s="162" t="str">
        <f>IF($R555&lt;&gt;"",( VLOOKUP($R555,g!$A$2:'g'!$E$989,2,FALSE))," ")</f>
        <v>Walworth</v>
      </c>
      <c r="T555" s="162">
        <f>IF($R555&lt;&gt;"",( VLOOKUP($R555,g!$A$2:'g'!$E$989,3,FALSE))," ")</f>
        <v>23</v>
      </c>
      <c r="U555" s="168" t="str">
        <f>IF($R555&lt;&gt;"",( VLOOKUP($R555,g!$A$2:'g'!$E$989,4,FALSE))," ")</f>
        <v>TLN</v>
      </c>
      <c r="V555" s="162" t="str">
        <f>IF($R555&lt;&gt;"",( VLOOKUP($R555,g!$A$2:'g'!$E$989,5,FALSE))," ")</f>
        <v>ABELLIO</v>
      </c>
      <c r="W555" s="10">
        <f t="shared" si="68"/>
        <v>0</v>
      </c>
      <c r="X555" s="10">
        <f t="shared" si="69"/>
        <v>0</v>
      </c>
      <c r="Y555" s="10">
        <f t="shared" si="70"/>
        <v>0</v>
      </c>
      <c r="Z555" s="167" t="str">
        <f t="shared" si="65"/>
        <v>TLN 2580</v>
      </c>
      <c r="AA555" s="167">
        <f>VLOOKUP(A555,'r'!$A$4:'r'!$S$5080,18,FALSE)</f>
        <v>0</v>
      </c>
    </row>
    <row r="556" spans="1:27" x14ac:dyDescent="0.2">
      <c r="A556" s="169" t="s">
        <v>620</v>
      </c>
      <c r="B556" s="169" t="s">
        <v>42</v>
      </c>
      <c r="D556" s="169">
        <v>2581</v>
      </c>
      <c r="E556" s="176">
        <v>1</v>
      </c>
      <c r="F556" s="161">
        <v>1</v>
      </c>
      <c r="G556" s="162">
        <f t="shared" si="66"/>
        <v>0</v>
      </c>
      <c r="H556" s="162">
        <f>SUMIF('r'!$A$4:'r'!$A$529,$A556,'r'!$C$4:'r'!$C$529)</f>
        <v>22</v>
      </c>
      <c r="I556" s="162">
        <f>SUMIF('r'!$A$4:'r'!$A$529,A556,'r'!$D$4:'r'!$D$529)</f>
        <v>22</v>
      </c>
      <c r="J556" s="162">
        <f t="shared" si="67"/>
        <v>0</v>
      </c>
      <c r="K556" s="188"/>
      <c r="L556" s="166">
        <f>IF(E556&lt;2,(VLOOKUP(A556,'r'!$A$4:'r'!$B$5080,2,FALSE)),"")</f>
        <v>0</v>
      </c>
      <c r="M556" s="167" t="str">
        <f>VLOOKUP(A556,'r'!$A$4:'r'!$G$5080,7,FALSE)</f>
        <v>elephant</v>
      </c>
      <c r="N556" s="162">
        <f ca="1">SUMIF(w!$V$3:$V$113,$M556,w!W$3:W$113)</f>
        <v>70</v>
      </c>
      <c r="O556" s="162">
        <f ca="1">SUMIF(w!$V$3:$V$113,$M556,w!X$3:X$113)</f>
        <v>111</v>
      </c>
      <c r="P556" s="162">
        <f ca="1">SUMIF(w!$V$3:$V$113,$M556,w!Y$3:Y$113)</f>
        <v>41</v>
      </c>
      <c r="Q556" s="162">
        <f>SUMIF(w!$V$3:$V$113,$M556,w!Z$3:Z$113)</f>
        <v>70</v>
      </c>
      <c r="R556" s="177" t="str">
        <f>IF(E556=1,VLOOKUP(A556,rg!$A$4:'rg'!$E$960,2,FALSE),"")</f>
        <v>WL</v>
      </c>
      <c r="S556" s="162" t="str">
        <f>IF($R556&lt;&gt;"",( VLOOKUP($R556,g!$A$2:'g'!$E$989,2,FALSE))," ")</f>
        <v>Walworth</v>
      </c>
      <c r="T556" s="162">
        <f>IF($R556&lt;&gt;"",( VLOOKUP($R556,g!$A$2:'g'!$E$989,3,FALSE))," ")</f>
        <v>23</v>
      </c>
      <c r="U556" s="168" t="str">
        <f>IF($R556&lt;&gt;"",( VLOOKUP($R556,g!$A$2:'g'!$E$989,4,FALSE))," ")</f>
        <v>TLN</v>
      </c>
      <c r="V556" s="162" t="str">
        <f>IF($R556&lt;&gt;"",( VLOOKUP($R556,g!$A$2:'g'!$E$989,5,FALSE))," ")</f>
        <v>ABELLIO</v>
      </c>
      <c r="W556" s="10">
        <f t="shared" si="68"/>
        <v>0</v>
      </c>
      <c r="X556" s="10">
        <f t="shared" si="69"/>
        <v>0</v>
      </c>
      <c r="Y556" s="10">
        <f t="shared" si="70"/>
        <v>0</v>
      </c>
      <c r="Z556" s="167" t="str">
        <f t="shared" si="65"/>
        <v>TLN 2581</v>
      </c>
      <c r="AA556" s="167">
        <f>VLOOKUP(A556,'r'!$A$4:'r'!$S$5080,18,FALSE)</f>
        <v>0</v>
      </c>
    </row>
    <row r="557" spans="1:27" x14ac:dyDescent="0.2">
      <c r="A557" s="169" t="s">
        <v>620</v>
      </c>
      <c r="B557" s="169" t="s">
        <v>42</v>
      </c>
      <c r="D557" s="169">
        <v>2582</v>
      </c>
      <c r="E557" s="176">
        <v>1</v>
      </c>
      <c r="F557" s="161">
        <v>1</v>
      </c>
      <c r="G557" s="162">
        <f t="shared" si="66"/>
        <v>0</v>
      </c>
      <c r="H557" s="162">
        <f>SUMIF('r'!$A$4:'r'!$A$529,$A557,'r'!$C$4:'r'!$C$529)</f>
        <v>22</v>
      </c>
      <c r="I557" s="162">
        <f>SUMIF('r'!$A$4:'r'!$A$529,A557,'r'!$D$4:'r'!$D$529)</f>
        <v>22</v>
      </c>
      <c r="J557" s="162">
        <f t="shared" si="67"/>
        <v>0</v>
      </c>
      <c r="K557" s="188"/>
      <c r="L557" s="166">
        <f>IF(E557&lt;2,(VLOOKUP(A557,'r'!$A$4:'r'!$B$5080,2,FALSE)),"")</f>
        <v>0</v>
      </c>
      <c r="M557" s="167" t="str">
        <f>VLOOKUP(A557,'r'!$A$4:'r'!$G$5080,7,FALSE)</f>
        <v>elephant</v>
      </c>
      <c r="N557" s="162">
        <f ca="1">SUMIF(w!$V$3:$V$113,$M557,w!W$3:W$113)</f>
        <v>70</v>
      </c>
      <c r="O557" s="162">
        <f ca="1">SUMIF(w!$V$3:$V$113,$M557,w!X$3:X$113)</f>
        <v>111</v>
      </c>
      <c r="P557" s="162">
        <f ca="1">SUMIF(w!$V$3:$V$113,$M557,w!Y$3:Y$113)</f>
        <v>41</v>
      </c>
      <c r="Q557" s="162">
        <f>SUMIF(w!$V$3:$V$113,$M557,w!Z$3:Z$113)</f>
        <v>70</v>
      </c>
      <c r="R557" s="177" t="str">
        <f>IF(E557=1,VLOOKUP(A557,rg!$A$4:'rg'!$E$960,2,FALSE),"")</f>
        <v>WL</v>
      </c>
      <c r="S557" s="162" t="str">
        <f>IF($R557&lt;&gt;"",( VLOOKUP($R557,g!$A$2:'g'!$E$989,2,FALSE))," ")</f>
        <v>Walworth</v>
      </c>
      <c r="T557" s="162">
        <f>IF($R557&lt;&gt;"",( VLOOKUP($R557,g!$A$2:'g'!$E$989,3,FALSE))," ")</f>
        <v>23</v>
      </c>
      <c r="U557" s="168" t="str">
        <f>IF($R557&lt;&gt;"",( VLOOKUP($R557,g!$A$2:'g'!$E$989,4,FALSE))," ")</f>
        <v>TLN</v>
      </c>
      <c r="V557" s="162" t="str">
        <f>IF($R557&lt;&gt;"",( VLOOKUP($R557,g!$A$2:'g'!$E$989,5,FALSE))," ")</f>
        <v>ABELLIO</v>
      </c>
      <c r="W557" s="10">
        <f t="shared" si="68"/>
        <v>0</v>
      </c>
      <c r="X557" s="10">
        <f t="shared" si="69"/>
        <v>0</v>
      </c>
      <c r="Y557" s="10">
        <f t="shared" si="70"/>
        <v>0</v>
      </c>
      <c r="Z557" s="167" t="str">
        <f t="shared" si="65"/>
        <v>TLN 2582</v>
      </c>
      <c r="AA557" s="167">
        <f>VLOOKUP(A557,'r'!$A$4:'r'!$S$5080,18,FALSE)</f>
        <v>0</v>
      </c>
    </row>
    <row r="558" spans="1:27" x14ac:dyDescent="0.2">
      <c r="A558" s="169" t="s">
        <v>620</v>
      </c>
      <c r="B558" s="169" t="s">
        <v>42</v>
      </c>
      <c r="D558" s="169">
        <v>2583</v>
      </c>
      <c r="E558" s="176">
        <v>1</v>
      </c>
      <c r="F558" s="161">
        <v>1</v>
      </c>
      <c r="G558" s="162">
        <f t="shared" si="66"/>
        <v>0</v>
      </c>
      <c r="H558" s="162">
        <f>SUMIF('r'!$A$4:'r'!$A$529,$A558,'r'!$C$4:'r'!$C$529)</f>
        <v>22</v>
      </c>
      <c r="I558" s="162">
        <f>SUMIF('r'!$A$4:'r'!$A$529,A558,'r'!$D$4:'r'!$D$529)</f>
        <v>22</v>
      </c>
      <c r="J558" s="162">
        <f t="shared" si="67"/>
        <v>0</v>
      </c>
      <c r="K558" s="188"/>
      <c r="L558" s="166">
        <f>IF(E558&lt;2,(VLOOKUP(A558,'r'!$A$4:'r'!$B$5080,2,FALSE)),"")</f>
        <v>0</v>
      </c>
      <c r="M558" s="167" t="str">
        <f>VLOOKUP(A558,'r'!$A$4:'r'!$G$5080,7,FALSE)</f>
        <v>elephant</v>
      </c>
      <c r="N558" s="162">
        <f ca="1">SUMIF(w!$V$3:$V$113,$M558,w!W$3:W$113)</f>
        <v>70</v>
      </c>
      <c r="O558" s="162">
        <f ca="1">SUMIF(w!$V$3:$V$113,$M558,w!X$3:X$113)</f>
        <v>111</v>
      </c>
      <c r="P558" s="162">
        <f ca="1">SUMIF(w!$V$3:$V$113,$M558,w!Y$3:Y$113)</f>
        <v>41</v>
      </c>
      <c r="Q558" s="162">
        <f>SUMIF(w!$V$3:$V$113,$M558,w!Z$3:Z$113)</f>
        <v>70</v>
      </c>
      <c r="R558" s="177" t="str">
        <f>IF(E558=1,VLOOKUP(A558,rg!$A$4:'rg'!$E$960,2,FALSE),"")</f>
        <v>WL</v>
      </c>
      <c r="S558" s="162" t="str">
        <f>IF($R558&lt;&gt;"",( VLOOKUP($R558,g!$A$2:'g'!$E$989,2,FALSE))," ")</f>
        <v>Walworth</v>
      </c>
      <c r="T558" s="162">
        <f>IF($R558&lt;&gt;"",( VLOOKUP($R558,g!$A$2:'g'!$E$989,3,FALSE))," ")</f>
        <v>23</v>
      </c>
      <c r="U558" s="168" t="str">
        <f>IF($R558&lt;&gt;"",( VLOOKUP($R558,g!$A$2:'g'!$E$989,4,FALSE))," ")</f>
        <v>TLN</v>
      </c>
      <c r="V558" s="162" t="str">
        <f>IF($R558&lt;&gt;"",( VLOOKUP($R558,g!$A$2:'g'!$E$989,5,FALSE))," ")</f>
        <v>ABELLIO</v>
      </c>
      <c r="W558" s="10">
        <f t="shared" si="68"/>
        <v>0</v>
      </c>
      <c r="X558" s="10">
        <f t="shared" si="69"/>
        <v>0</v>
      </c>
      <c r="Y558" s="10">
        <f t="shared" si="70"/>
        <v>0</v>
      </c>
      <c r="Z558" s="167" t="str">
        <f t="shared" si="65"/>
        <v>TLN 2583</v>
      </c>
      <c r="AA558" s="167">
        <f>VLOOKUP(A558,'r'!$A$4:'r'!$S$5080,18,FALSE)</f>
        <v>0</v>
      </c>
    </row>
    <row r="559" spans="1:27" x14ac:dyDescent="0.2">
      <c r="A559" s="169" t="s">
        <v>620</v>
      </c>
      <c r="B559" s="169" t="s">
        <v>42</v>
      </c>
      <c r="D559" s="169">
        <v>2584</v>
      </c>
      <c r="E559" s="176">
        <v>1</v>
      </c>
      <c r="F559" s="161">
        <v>1</v>
      </c>
      <c r="G559" s="162">
        <f t="shared" si="66"/>
        <v>0</v>
      </c>
      <c r="H559" s="162">
        <f>SUMIF('r'!$A$4:'r'!$A$529,$A559,'r'!$C$4:'r'!$C$529)</f>
        <v>22</v>
      </c>
      <c r="I559" s="162">
        <f>SUMIF('r'!$A$4:'r'!$A$529,A559,'r'!$D$4:'r'!$D$529)</f>
        <v>22</v>
      </c>
      <c r="J559" s="162">
        <f t="shared" si="67"/>
        <v>0</v>
      </c>
      <c r="K559" s="188"/>
      <c r="L559" s="166">
        <f>IF(E559&lt;2,(VLOOKUP(A559,'r'!$A$4:'r'!$B$5080,2,FALSE)),"")</f>
        <v>0</v>
      </c>
      <c r="M559" s="167" t="str">
        <f>VLOOKUP(A559,'r'!$A$4:'r'!$G$5080,7,FALSE)</f>
        <v>elephant</v>
      </c>
      <c r="N559" s="162">
        <f ca="1">SUMIF(w!$V$3:$V$113,$M559,w!W$3:W$113)</f>
        <v>70</v>
      </c>
      <c r="O559" s="162">
        <f ca="1">SUMIF(w!$V$3:$V$113,$M559,w!X$3:X$113)</f>
        <v>111</v>
      </c>
      <c r="P559" s="162">
        <f ca="1">SUMIF(w!$V$3:$V$113,$M559,w!Y$3:Y$113)</f>
        <v>41</v>
      </c>
      <c r="Q559" s="162">
        <f>SUMIF(w!$V$3:$V$113,$M559,w!Z$3:Z$113)</f>
        <v>70</v>
      </c>
      <c r="R559" s="177" t="str">
        <f>IF(E559=1,VLOOKUP(A559,rg!$A$4:'rg'!$E$960,2,FALSE),"")</f>
        <v>WL</v>
      </c>
      <c r="S559" s="162" t="str">
        <f>IF($R559&lt;&gt;"",( VLOOKUP($R559,g!$A$2:'g'!$E$989,2,FALSE))," ")</f>
        <v>Walworth</v>
      </c>
      <c r="T559" s="162">
        <f>IF($R559&lt;&gt;"",( VLOOKUP($R559,g!$A$2:'g'!$E$989,3,FALSE))," ")</f>
        <v>23</v>
      </c>
      <c r="U559" s="168" t="str">
        <f>IF($R559&lt;&gt;"",( VLOOKUP($R559,g!$A$2:'g'!$E$989,4,FALSE))," ")</f>
        <v>TLN</v>
      </c>
      <c r="V559" s="162" t="str">
        <f>IF($R559&lt;&gt;"",( VLOOKUP($R559,g!$A$2:'g'!$E$989,5,FALSE))," ")</f>
        <v>ABELLIO</v>
      </c>
      <c r="W559" s="10">
        <f t="shared" si="68"/>
        <v>0</v>
      </c>
      <c r="X559" s="10">
        <f t="shared" si="69"/>
        <v>0</v>
      </c>
      <c r="Y559" s="10">
        <f t="shared" si="70"/>
        <v>0</v>
      </c>
      <c r="Z559" s="167" t="str">
        <f t="shared" si="65"/>
        <v>TLN 2584</v>
      </c>
      <c r="AA559" s="167">
        <f>VLOOKUP(A559,'r'!$A$4:'r'!$S$5080,18,FALSE)</f>
        <v>0</v>
      </c>
    </row>
    <row r="560" spans="1:27" x14ac:dyDescent="0.2">
      <c r="A560" s="169" t="s">
        <v>620</v>
      </c>
      <c r="B560" s="169" t="s">
        <v>42</v>
      </c>
      <c r="D560" s="169">
        <v>2585</v>
      </c>
      <c r="E560" s="176">
        <v>1</v>
      </c>
      <c r="F560" s="161">
        <v>1</v>
      </c>
      <c r="G560" s="162">
        <f t="shared" si="66"/>
        <v>0</v>
      </c>
      <c r="H560" s="162">
        <f>SUMIF('r'!$A$4:'r'!$A$529,$A560,'r'!$C$4:'r'!$C$529)</f>
        <v>22</v>
      </c>
      <c r="I560" s="162">
        <f>SUMIF('r'!$A$4:'r'!$A$529,A560,'r'!$D$4:'r'!$D$529)</f>
        <v>22</v>
      </c>
      <c r="J560" s="162">
        <f t="shared" si="67"/>
        <v>0</v>
      </c>
      <c r="K560" s="188"/>
      <c r="L560" s="166">
        <f>IF(E560&lt;2,(VLOOKUP(A560,'r'!$A$4:'r'!$B$5080,2,FALSE)),"")</f>
        <v>0</v>
      </c>
      <c r="M560" s="167" t="str">
        <f>VLOOKUP(A560,'r'!$A$4:'r'!$G$5080,7,FALSE)</f>
        <v>elephant</v>
      </c>
      <c r="N560" s="162">
        <f ca="1">SUMIF(w!$V$3:$V$113,$M560,w!W$3:W$113)</f>
        <v>70</v>
      </c>
      <c r="O560" s="162">
        <f ca="1">SUMIF(w!$V$3:$V$113,$M560,w!X$3:X$113)</f>
        <v>111</v>
      </c>
      <c r="P560" s="162">
        <f ca="1">SUMIF(w!$V$3:$V$113,$M560,w!Y$3:Y$113)</f>
        <v>41</v>
      </c>
      <c r="Q560" s="162">
        <f>SUMIF(w!$V$3:$V$113,$M560,w!Z$3:Z$113)</f>
        <v>70</v>
      </c>
      <c r="R560" s="177" t="str">
        <f>IF(E560=1,VLOOKUP(A560,rg!$A$4:'rg'!$E$960,2,FALSE),"")</f>
        <v>WL</v>
      </c>
      <c r="S560" s="162" t="str">
        <f>IF($R560&lt;&gt;"",( VLOOKUP($R560,g!$A$2:'g'!$E$989,2,FALSE))," ")</f>
        <v>Walworth</v>
      </c>
      <c r="T560" s="162">
        <f>IF($R560&lt;&gt;"",( VLOOKUP($R560,g!$A$2:'g'!$E$989,3,FALSE))," ")</f>
        <v>23</v>
      </c>
      <c r="U560" s="168" t="str">
        <f>IF($R560&lt;&gt;"",( VLOOKUP($R560,g!$A$2:'g'!$E$989,4,FALSE))," ")</f>
        <v>TLN</v>
      </c>
      <c r="V560" s="162" t="str">
        <f>IF($R560&lt;&gt;"",( VLOOKUP($R560,g!$A$2:'g'!$E$989,5,FALSE))," ")</f>
        <v>ABELLIO</v>
      </c>
      <c r="W560" s="10">
        <f t="shared" si="68"/>
        <v>0</v>
      </c>
      <c r="X560" s="10">
        <f t="shared" si="69"/>
        <v>0</v>
      </c>
      <c r="Y560" s="10">
        <f t="shared" si="70"/>
        <v>0</v>
      </c>
      <c r="Z560" s="167" t="str">
        <f t="shared" ref="Z560:Z618" si="71">B560&amp;" "&amp;C560&amp;D560</f>
        <v>TLN 2585</v>
      </c>
      <c r="AA560" s="167">
        <f>VLOOKUP(A560,'r'!$A$4:'r'!$S$5080,18,FALSE)</f>
        <v>0</v>
      </c>
    </row>
    <row r="561" spans="1:27" x14ac:dyDescent="0.2">
      <c r="A561" s="169" t="s">
        <v>620</v>
      </c>
      <c r="B561" s="169" t="s">
        <v>42</v>
      </c>
      <c r="D561" s="169">
        <v>2586</v>
      </c>
      <c r="E561" s="176">
        <v>1</v>
      </c>
      <c r="F561" s="161">
        <v>1</v>
      </c>
      <c r="G561" s="162">
        <f t="shared" si="66"/>
        <v>0</v>
      </c>
      <c r="H561" s="162">
        <f>SUMIF('r'!$A$4:'r'!$A$529,$A561,'r'!$C$4:'r'!$C$529)</f>
        <v>22</v>
      </c>
      <c r="I561" s="162">
        <f>SUMIF('r'!$A$4:'r'!$A$529,A561,'r'!$D$4:'r'!$D$529)</f>
        <v>22</v>
      </c>
      <c r="J561" s="162">
        <f t="shared" si="67"/>
        <v>0</v>
      </c>
      <c r="K561" s="188"/>
      <c r="L561" s="166">
        <f>IF(E561&lt;2,(VLOOKUP(A561,'r'!$A$4:'r'!$B$5080,2,FALSE)),"")</f>
        <v>0</v>
      </c>
      <c r="M561" s="167" t="str">
        <f>VLOOKUP(A561,'r'!$A$4:'r'!$G$5080,7,FALSE)</f>
        <v>elephant</v>
      </c>
      <c r="N561" s="162">
        <f ca="1">SUMIF(w!$V$3:$V$113,$M561,w!W$3:W$113)</f>
        <v>70</v>
      </c>
      <c r="O561" s="162">
        <f ca="1">SUMIF(w!$V$3:$V$113,$M561,w!X$3:X$113)</f>
        <v>111</v>
      </c>
      <c r="P561" s="162">
        <f ca="1">SUMIF(w!$V$3:$V$113,$M561,w!Y$3:Y$113)</f>
        <v>41</v>
      </c>
      <c r="Q561" s="162">
        <f>SUMIF(w!$V$3:$V$113,$M561,w!Z$3:Z$113)</f>
        <v>70</v>
      </c>
      <c r="R561" s="177" t="str">
        <f>IF(E561=1,VLOOKUP(A561,rg!$A$4:'rg'!$E$960,2,FALSE),"")</f>
        <v>WL</v>
      </c>
      <c r="S561" s="162" t="str">
        <f>IF($R561&lt;&gt;"",( VLOOKUP($R561,g!$A$2:'g'!$E$989,2,FALSE))," ")</f>
        <v>Walworth</v>
      </c>
      <c r="T561" s="162">
        <f>IF($R561&lt;&gt;"",( VLOOKUP($R561,g!$A$2:'g'!$E$989,3,FALSE))," ")</f>
        <v>23</v>
      </c>
      <c r="U561" s="168" t="str">
        <f>IF($R561&lt;&gt;"",( VLOOKUP($R561,g!$A$2:'g'!$E$989,4,FALSE))," ")</f>
        <v>TLN</v>
      </c>
      <c r="V561" s="162" t="str">
        <f>IF($R561&lt;&gt;"",( VLOOKUP($R561,g!$A$2:'g'!$E$989,5,FALSE))," ")</f>
        <v>ABELLIO</v>
      </c>
      <c r="W561" s="10">
        <f t="shared" si="68"/>
        <v>0</v>
      </c>
      <c r="X561" s="10">
        <f t="shared" si="69"/>
        <v>0</v>
      </c>
      <c r="Y561" s="10">
        <f t="shared" si="70"/>
        <v>0</v>
      </c>
      <c r="Z561" s="167" t="str">
        <f t="shared" si="71"/>
        <v>TLN 2586</v>
      </c>
      <c r="AA561" s="167">
        <f>VLOOKUP(A561,'r'!$A$4:'r'!$S$5080,18,FALSE)</f>
        <v>0</v>
      </c>
    </row>
    <row r="562" spans="1:27" x14ac:dyDescent="0.2">
      <c r="A562" s="169" t="s">
        <v>620</v>
      </c>
      <c r="B562" s="169" t="s">
        <v>42</v>
      </c>
      <c r="D562" s="169">
        <v>2587</v>
      </c>
      <c r="E562" s="176">
        <v>1</v>
      </c>
      <c r="F562" s="161">
        <v>1</v>
      </c>
      <c r="G562" s="162">
        <f t="shared" si="66"/>
        <v>0</v>
      </c>
      <c r="H562" s="162">
        <f>SUMIF('r'!$A$4:'r'!$A$529,$A562,'r'!$C$4:'r'!$C$529)</f>
        <v>22</v>
      </c>
      <c r="I562" s="162">
        <f>SUMIF('r'!$A$4:'r'!$A$529,A562,'r'!$D$4:'r'!$D$529)</f>
        <v>22</v>
      </c>
      <c r="J562" s="162">
        <f t="shared" si="67"/>
        <v>0</v>
      </c>
      <c r="K562" s="188"/>
      <c r="L562" s="166">
        <f>IF(E562&lt;2,(VLOOKUP(A562,'r'!$A$4:'r'!$B$5080,2,FALSE)),"")</f>
        <v>0</v>
      </c>
      <c r="M562" s="167" t="str">
        <f>VLOOKUP(A562,'r'!$A$4:'r'!$G$5080,7,FALSE)</f>
        <v>elephant</v>
      </c>
      <c r="N562" s="162">
        <f ca="1">SUMIF(w!$V$3:$V$113,$M562,w!W$3:W$113)</f>
        <v>70</v>
      </c>
      <c r="O562" s="162">
        <f ca="1">SUMIF(w!$V$3:$V$113,$M562,w!X$3:X$113)</f>
        <v>111</v>
      </c>
      <c r="P562" s="162">
        <f ca="1">SUMIF(w!$V$3:$V$113,$M562,w!Y$3:Y$113)</f>
        <v>41</v>
      </c>
      <c r="Q562" s="162">
        <f>SUMIF(w!$V$3:$V$113,$M562,w!Z$3:Z$113)</f>
        <v>70</v>
      </c>
      <c r="R562" s="177" t="str">
        <f>IF(E562=1,VLOOKUP(A562,rg!$A$4:'rg'!$E$960,2,FALSE),"")</f>
        <v>WL</v>
      </c>
      <c r="S562" s="162" t="str">
        <f>IF($R562&lt;&gt;"",( VLOOKUP($R562,g!$A$2:'g'!$E$989,2,FALSE))," ")</f>
        <v>Walworth</v>
      </c>
      <c r="T562" s="162">
        <f>IF($R562&lt;&gt;"",( VLOOKUP($R562,g!$A$2:'g'!$E$989,3,FALSE))," ")</f>
        <v>23</v>
      </c>
      <c r="U562" s="168" t="str">
        <f>IF($R562&lt;&gt;"",( VLOOKUP($R562,g!$A$2:'g'!$E$989,4,FALSE))," ")</f>
        <v>TLN</v>
      </c>
      <c r="V562" s="162" t="str">
        <f>IF($R562&lt;&gt;"",( VLOOKUP($R562,g!$A$2:'g'!$E$989,5,FALSE))," ")</f>
        <v>ABELLIO</v>
      </c>
      <c r="W562" s="10">
        <f t="shared" si="68"/>
        <v>0</v>
      </c>
      <c r="X562" s="10">
        <f t="shared" si="69"/>
        <v>0</v>
      </c>
      <c r="Y562" s="10">
        <f t="shared" si="70"/>
        <v>0</v>
      </c>
      <c r="Z562" s="167" t="str">
        <f t="shared" si="71"/>
        <v>TLN 2587</v>
      </c>
      <c r="AA562" s="167">
        <f>VLOOKUP(A562,'r'!$A$4:'r'!$S$5080,18,FALSE)</f>
        <v>0</v>
      </c>
    </row>
    <row r="563" spans="1:27" x14ac:dyDescent="0.2">
      <c r="A563" s="169" t="s">
        <v>620</v>
      </c>
      <c r="B563" s="169" t="s">
        <v>42</v>
      </c>
      <c r="D563" s="169">
        <v>2588</v>
      </c>
      <c r="E563" s="176">
        <v>1</v>
      </c>
      <c r="F563" s="161">
        <v>1</v>
      </c>
      <c r="G563" s="162">
        <f t="shared" si="66"/>
        <v>0</v>
      </c>
      <c r="H563" s="162">
        <f>SUMIF('r'!$A$4:'r'!$A$529,$A563,'r'!$C$4:'r'!$C$529)</f>
        <v>22</v>
      </c>
      <c r="I563" s="162">
        <f>SUMIF('r'!$A$4:'r'!$A$529,A563,'r'!$D$4:'r'!$D$529)</f>
        <v>22</v>
      </c>
      <c r="J563" s="162">
        <f t="shared" si="67"/>
        <v>0</v>
      </c>
      <c r="K563" s="188"/>
      <c r="L563" s="166">
        <f>IF(E563&lt;2,(VLOOKUP(A563,'r'!$A$4:'r'!$B$5080,2,FALSE)),"")</f>
        <v>0</v>
      </c>
      <c r="M563" s="167" t="str">
        <f>VLOOKUP(A563,'r'!$A$4:'r'!$G$5080,7,FALSE)</f>
        <v>elephant</v>
      </c>
      <c r="N563" s="162">
        <f ca="1">SUMIF(w!$V$3:$V$113,$M563,w!W$3:W$113)</f>
        <v>70</v>
      </c>
      <c r="O563" s="162">
        <f ca="1">SUMIF(w!$V$3:$V$113,$M563,w!X$3:X$113)</f>
        <v>111</v>
      </c>
      <c r="P563" s="162">
        <f ca="1">SUMIF(w!$V$3:$V$113,$M563,w!Y$3:Y$113)</f>
        <v>41</v>
      </c>
      <c r="Q563" s="162">
        <f>SUMIF(w!$V$3:$V$113,$M563,w!Z$3:Z$113)</f>
        <v>70</v>
      </c>
      <c r="R563" s="177" t="str">
        <f>IF(E563=1,VLOOKUP(A563,rg!$A$4:'rg'!$E$960,2,FALSE),"")</f>
        <v>WL</v>
      </c>
      <c r="S563" s="162" t="str">
        <f>IF($R563&lt;&gt;"",( VLOOKUP($R563,g!$A$2:'g'!$E$989,2,FALSE))," ")</f>
        <v>Walworth</v>
      </c>
      <c r="T563" s="162">
        <f>IF($R563&lt;&gt;"",( VLOOKUP($R563,g!$A$2:'g'!$E$989,3,FALSE))," ")</f>
        <v>23</v>
      </c>
      <c r="U563" s="168" t="str">
        <f>IF($R563&lt;&gt;"",( VLOOKUP($R563,g!$A$2:'g'!$E$989,4,FALSE))," ")</f>
        <v>TLN</v>
      </c>
      <c r="V563" s="162" t="str">
        <f>IF($R563&lt;&gt;"",( VLOOKUP($R563,g!$A$2:'g'!$E$989,5,FALSE))," ")</f>
        <v>ABELLIO</v>
      </c>
      <c r="W563" s="10">
        <f t="shared" si="68"/>
        <v>0</v>
      </c>
      <c r="X563" s="10">
        <f t="shared" si="69"/>
        <v>0</v>
      </c>
      <c r="Y563" s="10">
        <f t="shared" si="70"/>
        <v>0</v>
      </c>
      <c r="Z563" s="167" t="str">
        <f t="shared" si="71"/>
        <v>TLN 2588</v>
      </c>
      <c r="AA563" s="167">
        <f>VLOOKUP(A563,'r'!$A$4:'r'!$S$5080,18,FALSE)</f>
        <v>0</v>
      </c>
    </row>
    <row r="564" spans="1:27" x14ac:dyDescent="0.2">
      <c r="A564" s="169" t="s">
        <v>620</v>
      </c>
      <c r="B564" s="169" t="s">
        <v>42</v>
      </c>
      <c r="D564" s="169">
        <v>2589</v>
      </c>
      <c r="E564" s="176">
        <v>1</v>
      </c>
      <c r="F564" s="161">
        <v>1</v>
      </c>
      <c r="G564" s="162">
        <f t="shared" si="66"/>
        <v>0</v>
      </c>
      <c r="H564" s="162">
        <f>SUMIF('r'!$A$4:'r'!$A$529,$A564,'r'!$C$4:'r'!$C$529)</f>
        <v>22</v>
      </c>
      <c r="I564" s="162">
        <f>SUMIF('r'!$A$4:'r'!$A$529,A564,'r'!$D$4:'r'!$D$529)</f>
        <v>22</v>
      </c>
      <c r="J564" s="162">
        <f t="shared" si="67"/>
        <v>0</v>
      </c>
      <c r="K564" s="188"/>
      <c r="L564" s="166">
        <f>IF(E564&lt;2,(VLOOKUP(A564,'r'!$A$4:'r'!$B$5080,2,FALSE)),"")</f>
        <v>0</v>
      </c>
      <c r="M564" s="167" t="str">
        <f>VLOOKUP(A564,'r'!$A$4:'r'!$G$5080,7,FALSE)</f>
        <v>elephant</v>
      </c>
      <c r="N564" s="162">
        <f ca="1">SUMIF(w!$V$3:$V$113,$M564,w!W$3:W$113)</f>
        <v>70</v>
      </c>
      <c r="O564" s="162">
        <f ca="1">SUMIF(w!$V$3:$V$113,$M564,w!X$3:X$113)</f>
        <v>111</v>
      </c>
      <c r="P564" s="162">
        <f ca="1">SUMIF(w!$V$3:$V$113,$M564,w!Y$3:Y$113)</f>
        <v>41</v>
      </c>
      <c r="Q564" s="162">
        <f>SUMIF(w!$V$3:$V$113,$M564,w!Z$3:Z$113)</f>
        <v>70</v>
      </c>
      <c r="R564" s="177" t="str">
        <f>IF(E564=1,VLOOKUP(A564,rg!$A$4:'rg'!$E$960,2,FALSE),"")</f>
        <v>WL</v>
      </c>
      <c r="S564" s="162" t="str">
        <f>IF($R564&lt;&gt;"",( VLOOKUP($R564,g!$A$2:'g'!$E$989,2,FALSE))," ")</f>
        <v>Walworth</v>
      </c>
      <c r="T564" s="162">
        <f>IF($R564&lt;&gt;"",( VLOOKUP($R564,g!$A$2:'g'!$E$989,3,FALSE))," ")</f>
        <v>23</v>
      </c>
      <c r="U564" s="168" t="str">
        <f>IF($R564&lt;&gt;"",( VLOOKUP($R564,g!$A$2:'g'!$E$989,4,FALSE))," ")</f>
        <v>TLN</v>
      </c>
      <c r="V564" s="162" t="str">
        <f>IF($R564&lt;&gt;"",( VLOOKUP($R564,g!$A$2:'g'!$E$989,5,FALSE))," ")</f>
        <v>ABELLIO</v>
      </c>
      <c r="W564" s="10">
        <f t="shared" si="68"/>
        <v>0</v>
      </c>
      <c r="X564" s="10">
        <f t="shared" si="69"/>
        <v>0</v>
      </c>
      <c r="Y564" s="10">
        <f t="shared" si="70"/>
        <v>0</v>
      </c>
      <c r="Z564" s="167" t="str">
        <f t="shared" si="71"/>
        <v>TLN 2589</v>
      </c>
      <c r="AA564" s="167">
        <f>VLOOKUP(A564,'r'!$A$4:'r'!$S$5080,18,FALSE)</f>
        <v>0</v>
      </c>
    </row>
    <row r="565" spans="1:27" x14ac:dyDescent="0.2">
      <c r="A565" s="169" t="s">
        <v>620</v>
      </c>
      <c r="B565" s="169" t="s">
        <v>42</v>
      </c>
      <c r="D565" s="169">
        <v>2590</v>
      </c>
      <c r="E565" s="176">
        <v>1</v>
      </c>
      <c r="F565" s="161">
        <v>1</v>
      </c>
      <c r="G565" s="162">
        <f t="shared" si="66"/>
        <v>0</v>
      </c>
      <c r="H565" s="162">
        <f>SUMIF('r'!$A$4:'r'!$A$529,$A565,'r'!$C$4:'r'!$C$529)</f>
        <v>22</v>
      </c>
      <c r="I565" s="162">
        <f>SUMIF('r'!$A$4:'r'!$A$529,A565,'r'!$D$4:'r'!$D$529)</f>
        <v>22</v>
      </c>
      <c r="J565" s="162">
        <f t="shared" si="67"/>
        <v>0</v>
      </c>
      <c r="K565" s="188"/>
      <c r="L565" s="166">
        <f>IF(E565&lt;2,(VLOOKUP(A565,'r'!$A$4:'r'!$B$5080,2,FALSE)),"")</f>
        <v>0</v>
      </c>
      <c r="M565" s="167" t="str">
        <f>VLOOKUP(A565,'r'!$A$4:'r'!$G$5080,7,FALSE)</f>
        <v>elephant</v>
      </c>
      <c r="N565" s="162">
        <f ca="1">SUMIF(w!$V$3:$V$113,$M565,w!W$3:W$113)</f>
        <v>70</v>
      </c>
      <c r="O565" s="162">
        <f ca="1">SUMIF(w!$V$3:$V$113,$M565,w!X$3:X$113)</f>
        <v>111</v>
      </c>
      <c r="P565" s="162">
        <f ca="1">SUMIF(w!$V$3:$V$113,$M565,w!Y$3:Y$113)</f>
        <v>41</v>
      </c>
      <c r="Q565" s="162">
        <f>SUMIF(w!$V$3:$V$113,$M565,w!Z$3:Z$113)</f>
        <v>70</v>
      </c>
      <c r="R565" s="177" t="str">
        <f>IF(E565=1,VLOOKUP(A565,rg!$A$4:'rg'!$E$960,2,FALSE),"")</f>
        <v>WL</v>
      </c>
      <c r="S565" s="162" t="str">
        <f>IF($R565&lt;&gt;"",( VLOOKUP($R565,g!$A$2:'g'!$E$989,2,FALSE))," ")</f>
        <v>Walworth</v>
      </c>
      <c r="T565" s="162">
        <f>IF($R565&lt;&gt;"",( VLOOKUP($R565,g!$A$2:'g'!$E$989,3,FALSE))," ")</f>
        <v>23</v>
      </c>
      <c r="U565" s="168" t="str">
        <f>IF($R565&lt;&gt;"",( VLOOKUP($R565,g!$A$2:'g'!$E$989,4,FALSE))," ")</f>
        <v>TLN</v>
      </c>
      <c r="V565" s="162" t="str">
        <f>IF($R565&lt;&gt;"",( VLOOKUP($R565,g!$A$2:'g'!$E$989,5,FALSE))," ")</f>
        <v>ABELLIO</v>
      </c>
      <c r="W565" s="10">
        <f t="shared" si="68"/>
        <v>0</v>
      </c>
      <c r="X565" s="10">
        <f t="shared" si="69"/>
        <v>0</v>
      </c>
      <c r="Y565" s="10">
        <f t="shared" si="70"/>
        <v>0</v>
      </c>
      <c r="Z565" s="167" t="str">
        <f t="shared" si="71"/>
        <v>TLN 2590</v>
      </c>
      <c r="AA565" s="167">
        <f>VLOOKUP(A565,'r'!$A$4:'r'!$S$5080,18,FALSE)</f>
        <v>0</v>
      </c>
    </row>
    <row r="566" spans="1:27" x14ac:dyDescent="0.2">
      <c r="A566" s="169" t="s">
        <v>620</v>
      </c>
      <c r="B566" s="169" t="s">
        <v>42</v>
      </c>
      <c r="D566" s="169">
        <v>2591</v>
      </c>
      <c r="E566" s="176">
        <v>1</v>
      </c>
      <c r="F566" s="161">
        <v>1</v>
      </c>
      <c r="G566" s="162">
        <f t="shared" si="66"/>
        <v>0</v>
      </c>
      <c r="H566" s="162">
        <f>SUMIF('r'!$A$4:'r'!$A$529,$A566,'r'!$C$4:'r'!$C$529)</f>
        <v>22</v>
      </c>
      <c r="I566" s="162">
        <f>SUMIF('r'!$A$4:'r'!$A$529,A566,'r'!$D$4:'r'!$D$529)</f>
        <v>22</v>
      </c>
      <c r="J566" s="162">
        <f t="shared" si="67"/>
        <v>0</v>
      </c>
      <c r="K566" s="188"/>
      <c r="L566" s="166">
        <f>IF(E566&lt;2,(VLOOKUP(A566,'r'!$A$4:'r'!$B$5080,2,FALSE)),"")</f>
        <v>0</v>
      </c>
      <c r="M566" s="167" t="str">
        <f>VLOOKUP(A566,'r'!$A$4:'r'!$G$5080,7,FALSE)</f>
        <v>elephant</v>
      </c>
      <c r="N566" s="162">
        <f ca="1">SUMIF(w!$V$3:$V$113,$M566,w!W$3:W$113)</f>
        <v>70</v>
      </c>
      <c r="O566" s="162">
        <f ca="1">SUMIF(w!$V$3:$V$113,$M566,w!X$3:X$113)</f>
        <v>111</v>
      </c>
      <c r="P566" s="162">
        <f ca="1">SUMIF(w!$V$3:$V$113,$M566,w!Y$3:Y$113)</f>
        <v>41</v>
      </c>
      <c r="Q566" s="162">
        <f>SUMIF(w!$V$3:$V$113,$M566,w!Z$3:Z$113)</f>
        <v>70</v>
      </c>
      <c r="R566" s="177" t="str">
        <f>IF(E566=1,VLOOKUP(A566,rg!$A$4:'rg'!$E$960,2,FALSE),"")</f>
        <v>WL</v>
      </c>
      <c r="S566" s="162" t="str">
        <f>IF($R566&lt;&gt;"",( VLOOKUP($R566,g!$A$2:'g'!$E$989,2,FALSE))," ")</f>
        <v>Walworth</v>
      </c>
      <c r="T566" s="162">
        <f>IF($R566&lt;&gt;"",( VLOOKUP($R566,g!$A$2:'g'!$E$989,3,FALSE))," ")</f>
        <v>23</v>
      </c>
      <c r="U566" s="168" t="str">
        <f>IF($R566&lt;&gt;"",( VLOOKUP($R566,g!$A$2:'g'!$E$989,4,FALSE))," ")</f>
        <v>TLN</v>
      </c>
      <c r="V566" s="162" t="str">
        <f>IF($R566&lt;&gt;"",( VLOOKUP($R566,g!$A$2:'g'!$E$989,5,FALSE))," ")</f>
        <v>ABELLIO</v>
      </c>
      <c r="W566" s="10">
        <f t="shared" si="68"/>
        <v>0</v>
      </c>
      <c r="X566" s="10">
        <f t="shared" si="69"/>
        <v>0</v>
      </c>
      <c r="Y566" s="10">
        <f t="shared" si="70"/>
        <v>0</v>
      </c>
      <c r="Z566" s="167" t="str">
        <f t="shared" si="71"/>
        <v>TLN 2591</v>
      </c>
      <c r="AA566" s="167">
        <f>VLOOKUP(A566,'r'!$A$4:'r'!$S$5080,18,FALSE)</f>
        <v>0</v>
      </c>
    </row>
    <row r="567" spans="1:27" x14ac:dyDescent="0.2">
      <c r="A567" s="169" t="s">
        <v>620</v>
      </c>
      <c r="B567" s="169" t="s">
        <v>42</v>
      </c>
      <c r="D567" s="169">
        <v>2592</v>
      </c>
      <c r="E567" s="176">
        <v>1</v>
      </c>
      <c r="F567" s="161">
        <v>1</v>
      </c>
      <c r="G567" s="162">
        <f t="shared" si="66"/>
        <v>0</v>
      </c>
      <c r="H567" s="162">
        <f>SUMIF('r'!$A$4:'r'!$A$529,$A567,'r'!$C$4:'r'!$C$529)</f>
        <v>22</v>
      </c>
      <c r="I567" s="162">
        <f>SUMIF('r'!$A$4:'r'!$A$529,A567,'r'!$D$4:'r'!$D$529)</f>
        <v>22</v>
      </c>
      <c r="J567" s="162">
        <f t="shared" si="67"/>
        <v>0</v>
      </c>
      <c r="K567" s="188"/>
      <c r="L567" s="166">
        <f>IF(E567&lt;2,(VLOOKUP(A567,'r'!$A$4:'r'!$B$5080,2,FALSE)),"")</f>
        <v>0</v>
      </c>
      <c r="M567" s="167" t="str">
        <f>VLOOKUP(A567,'r'!$A$4:'r'!$G$5080,7,FALSE)</f>
        <v>elephant</v>
      </c>
      <c r="N567" s="162">
        <f ca="1">SUMIF(w!$V$3:$V$113,$M567,w!W$3:W$113)</f>
        <v>70</v>
      </c>
      <c r="O567" s="162">
        <f ca="1">SUMIF(w!$V$3:$V$113,$M567,w!X$3:X$113)</f>
        <v>111</v>
      </c>
      <c r="P567" s="162">
        <f ca="1">SUMIF(w!$V$3:$V$113,$M567,w!Y$3:Y$113)</f>
        <v>41</v>
      </c>
      <c r="Q567" s="162">
        <f>SUMIF(w!$V$3:$V$113,$M567,w!Z$3:Z$113)</f>
        <v>70</v>
      </c>
      <c r="R567" s="177" t="str">
        <f>IF(E567=1,VLOOKUP(A567,rg!$A$4:'rg'!$E$960,2,FALSE),"")</f>
        <v>WL</v>
      </c>
      <c r="S567" s="162" t="str">
        <f>IF($R567&lt;&gt;"",( VLOOKUP($R567,g!$A$2:'g'!$E$989,2,FALSE))," ")</f>
        <v>Walworth</v>
      </c>
      <c r="T567" s="162">
        <f>IF($R567&lt;&gt;"",( VLOOKUP($R567,g!$A$2:'g'!$E$989,3,FALSE))," ")</f>
        <v>23</v>
      </c>
      <c r="U567" s="168" t="str">
        <f>IF($R567&lt;&gt;"",( VLOOKUP($R567,g!$A$2:'g'!$E$989,4,FALSE))," ")</f>
        <v>TLN</v>
      </c>
      <c r="V567" s="162" t="str">
        <f>IF($R567&lt;&gt;"",( VLOOKUP($R567,g!$A$2:'g'!$E$989,5,FALSE))," ")</f>
        <v>ABELLIO</v>
      </c>
      <c r="W567" s="10">
        <f t="shared" si="68"/>
        <v>0</v>
      </c>
      <c r="X567" s="10">
        <f t="shared" si="69"/>
        <v>0</v>
      </c>
      <c r="Y567" s="10">
        <f t="shared" si="70"/>
        <v>0</v>
      </c>
      <c r="Z567" s="167" t="str">
        <f t="shared" si="71"/>
        <v>TLN 2592</v>
      </c>
      <c r="AA567" s="167">
        <f>VLOOKUP(A567,'r'!$A$4:'r'!$S$5080,18,FALSE)</f>
        <v>0</v>
      </c>
    </row>
    <row r="568" spans="1:27" x14ac:dyDescent="0.2">
      <c r="A568" s="169" t="s">
        <v>620</v>
      </c>
      <c r="B568" s="169" t="s">
        <v>42</v>
      </c>
      <c r="D568" s="169">
        <v>2593</v>
      </c>
      <c r="E568" s="176">
        <v>1</v>
      </c>
      <c r="F568" s="161">
        <v>1</v>
      </c>
      <c r="G568" s="162">
        <f t="shared" si="66"/>
        <v>0</v>
      </c>
      <c r="H568" s="162">
        <f>SUMIF('r'!$A$4:'r'!$A$529,$A568,'r'!$C$4:'r'!$C$529)</f>
        <v>22</v>
      </c>
      <c r="I568" s="162">
        <f>SUMIF('r'!$A$4:'r'!$A$529,A568,'r'!$D$4:'r'!$D$529)</f>
        <v>22</v>
      </c>
      <c r="J568" s="162">
        <f t="shared" si="67"/>
        <v>0</v>
      </c>
      <c r="K568" s="188"/>
      <c r="L568" s="166">
        <f>IF(E568&lt;2,(VLOOKUP(A568,'r'!$A$4:'r'!$B$5080,2,FALSE)),"")</f>
        <v>0</v>
      </c>
      <c r="M568" s="167" t="str">
        <f>VLOOKUP(A568,'r'!$A$4:'r'!$G$5080,7,FALSE)</f>
        <v>elephant</v>
      </c>
      <c r="N568" s="162">
        <f ca="1">SUMIF(w!$V$3:$V$113,$M568,w!W$3:W$113)</f>
        <v>70</v>
      </c>
      <c r="O568" s="162">
        <f ca="1">SUMIF(w!$V$3:$V$113,$M568,w!X$3:X$113)</f>
        <v>111</v>
      </c>
      <c r="P568" s="162">
        <f ca="1">SUMIF(w!$V$3:$V$113,$M568,w!Y$3:Y$113)</f>
        <v>41</v>
      </c>
      <c r="Q568" s="162">
        <f>SUMIF(w!$V$3:$V$113,$M568,w!Z$3:Z$113)</f>
        <v>70</v>
      </c>
      <c r="R568" s="177" t="str">
        <f>IF(E568=1,VLOOKUP(A568,rg!$A$4:'rg'!$E$960,2,FALSE),"")</f>
        <v>WL</v>
      </c>
      <c r="S568" s="162" t="str">
        <f>IF($R568&lt;&gt;"",( VLOOKUP($R568,g!$A$2:'g'!$E$989,2,FALSE))," ")</f>
        <v>Walworth</v>
      </c>
      <c r="T568" s="162">
        <f>IF($R568&lt;&gt;"",( VLOOKUP($R568,g!$A$2:'g'!$E$989,3,FALSE))," ")</f>
        <v>23</v>
      </c>
      <c r="U568" s="168" t="str">
        <f>IF($R568&lt;&gt;"",( VLOOKUP($R568,g!$A$2:'g'!$E$989,4,FALSE))," ")</f>
        <v>TLN</v>
      </c>
      <c r="V568" s="162" t="str">
        <f>IF($R568&lt;&gt;"",( VLOOKUP($R568,g!$A$2:'g'!$E$989,5,FALSE))," ")</f>
        <v>ABELLIO</v>
      </c>
      <c r="W568" s="10">
        <f t="shared" si="68"/>
        <v>0</v>
      </c>
      <c r="X568" s="10">
        <f t="shared" si="69"/>
        <v>0</v>
      </c>
      <c r="Y568" s="10">
        <f t="shared" si="70"/>
        <v>0</v>
      </c>
      <c r="Z568" s="167" t="str">
        <f t="shared" si="71"/>
        <v>TLN 2593</v>
      </c>
      <c r="AA568" s="167">
        <f>VLOOKUP(A568,'r'!$A$4:'r'!$S$5080,18,FALSE)</f>
        <v>0</v>
      </c>
    </row>
    <row r="569" spans="1:27" x14ac:dyDescent="0.2">
      <c r="A569" s="169" t="s">
        <v>620</v>
      </c>
      <c r="B569" s="169" t="s">
        <v>42</v>
      </c>
      <c r="D569" s="169">
        <v>2594</v>
      </c>
      <c r="E569" s="176">
        <v>1</v>
      </c>
      <c r="F569" s="161">
        <v>1</v>
      </c>
      <c r="G569" s="162">
        <f t="shared" si="66"/>
        <v>0</v>
      </c>
      <c r="H569" s="162">
        <f>SUMIF('r'!$A$4:'r'!$A$529,$A569,'r'!$C$4:'r'!$C$529)</f>
        <v>22</v>
      </c>
      <c r="I569" s="162">
        <f>SUMIF('r'!$A$4:'r'!$A$529,A569,'r'!$D$4:'r'!$D$529)</f>
        <v>22</v>
      </c>
      <c r="J569" s="162">
        <f t="shared" si="67"/>
        <v>0</v>
      </c>
      <c r="K569" s="188"/>
      <c r="L569" s="166">
        <f>IF(E569&lt;2,(VLOOKUP(A569,'r'!$A$4:'r'!$B$5080,2,FALSE)),"")</f>
        <v>0</v>
      </c>
      <c r="M569" s="167" t="str">
        <f>VLOOKUP(A569,'r'!$A$4:'r'!$G$5080,7,FALSE)</f>
        <v>elephant</v>
      </c>
      <c r="N569" s="162">
        <f ca="1">SUMIF(w!$V$3:$V$113,$M569,w!W$3:W$113)</f>
        <v>70</v>
      </c>
      <c r="O569" s="162">
        <f ca="1">SUMIF(w!$V$3:$V$113,$M569,w!X$3:X$113)</f>
        <v>111</v>
      </c>
      <c r="P569" s="162">
        <f ca="1">SUMIF(w!$V$3:$V$113,$M569,w!Y$3:Y$113)</f>
        <v>41</v>
      </c>
      <c r="Q569" s="162">
        <f>SUMIF(w!$V$3:$V$113,$M569,w!Z$3:Z$113)</f>
        <v>70</v>
      </c>
      <c r="R569" s="177" t="str">
        <f>IF(E569=1,VLOOKUP(A569,rg!$A$4:'rg'!$E$960,2,FALSE),"")</f>
        <v>WL</v>
      </c>
      <c r="S569" s="162" t="str">
        <f>IF($R569&lt;&gt;"",( VLOOKUP($R569,g!$A$2:'g'!$E$989,2,FALSE))," ")</f>
        <v>Walworth</v>
      </c>
      <c r="T569" s="162">
        <f>IF($R569&lt;&gt;"",( VLOOKUP($R569,g!$A$2:'g'!$E$989,3,FALSE))," ")</f>
        <v>23</v>
      </c>
      <c r="U569" s="168" t="str">
        <f>IF($R569&lt;&gt;"",( VLOOKUP($R569,g!$A$2:'g'!$E$989,4,FALSE))," ")</f>
        <v>TLN</v>
      </c>
      <c r="V569" s="162" t="str">
        <f>IF($R569&lt;&gt;"",( VLOOKUP($R569,g!$A$2:'g'!$E$989,5,FALSE))," ")</f>
        <v>ABELLIO</v>
      </c>
      <c r="W569" s="10">
        <f t="shared" si="68"/>
        <v>0</v>
      </c>
      <c r="X569" s="10">
        <f t="shared" si="69"/>
        <v>0</v>
      </c>
      <c r="Y569" s="10">
        <f t="shared" si="70"/>
        <v>0</v>
      </c>
      <c r="Z569" s="167" t="str">
        <f t="shared" si="71"/>
        <v>TLN 2594</v>
      </c>
      <c r="AA569" s="167">
        <f>VLOOKUP(A569,'r'!$A$4:'r'!$S$5080,18,FALSE)</f>
        <v>0</v>
      </c>
    </row>
    <row r="570" spans="1:27" x14ac:dyDescent="0.2">
      <c r="A570" s="169" t="s">
        <v>620</v>
      </c>
      <c r="B570" s="169" t="s">
        <v>42</v>
      </c>
      <c r="D570" s="169">
        <v>2595</v>
      </c>
      <c r="E570" s="176">
        <v>1</v>
      </c>
      <c r="F570" s="161">
        <v>1</v>
      </c>
      <c r="G570" s="162">
        <f t="shared" si="66"/>
        <v>0</v>
      </c>
      <c r="H570" s="162">
        <f>SUMIF('r'!$A$4:'r'!$A$529,$A570,'r'!$C$4:'r'!$C$529)</f>
        <v>22</v>
      </c>
      <c r="I570" s="162">
        <f>SUMIF('r'!$A$4:'r'!$A$529,A570,'r'!$D$4:'r'!$D$529)</f>
        <v>22</v>
      </c>
      <c r="J570" s="162">
        <f t="shared" si="67"/>
        <v>0</v>
      </c>
      <c r="K570" s="188"/>
      <c r="L570" s="166">
        <f>IF(E570&lt;2,(VLOOKUP(A570,'r'!$A$4:'r'!$B$5080,2,FALSE)),"")</f>
        <v>0</v>
      </c>
      <c r="M570" s="167" t="str">
        <f>VLOOKUP(A570,'r'!$A$4:'r'!$G$5080,7,FALSE)</f>
        <v>elephant</v>
      </c>
      <c r="N570" s="162">
        <f ca="1">SUMIF(w!$V$3:$V$113,$M570,w!W$3:W$113)</f>
        <v>70</v>
      </c>
      <c r="O570" s="162">
        <f ca="1">SUMIF(w!$V$3:$V$113,$M570,w!X$3:X$113)</f>
        <v>111</v>
      </c>
      <c r="P570" s="162">
        <f ca="1">SUMIF(w!$V$3:$V$113,$M570,w!Y$3:Y$113)</f>
        <v>41</v>
      </c>
      <c r="Q570" s="162">
        <f>SUMIF(w!$V$3:$V$113,$M570,w!Z$3:Z$113)</f>
        <v>70</v>
      </c>
      <c r="R570" s="177" t="str">
        <f>IF(E570=1,VLOOKUP(A570,rg!$A$4:'rg'!$E$960,2,FALSE),"")</f>
        <v>WL</v>
      </c>
      <c r="S570" s="162" t="str">
        <f>IF($R570&lt;&gt;"",( VLOOKUP($R570,g!$A$2:'g'!$E$989,2,FALSE))," ")</f>
        <v>Walworth</v>
      </c>
      <c r="T570" s="162">
        <f>IF($R570&lt;&gt;"",( VLOOKUP($R570,g!$A$2:'g'!$E$989,3,FALSE))," ")</f>
        <v>23</v>
      </c>
      <c r="U570" s="168" t="str">
        <f>IF($R570&lt;&gt;"",( VLOOKUP($R570,g!$A$2:'g'!$E$989,4,FALSE))," ")</f>
        <v>TLN</v>
      </c>
      <c r="V570" s="162" t="str">
        <f>IF($R570&lt;&gt;"",( VLOOKUP($R570,g!$A$2:'g'!$E$989,5,FALSE))," ")</f>
        <v>ABELLIO</v>
      </c>
      <c r="W570" s="10">
        <f t="shared" si="68"/>
        <v>0</v>
      </c>
      <c r="X570" s="10">
        <f t="shared" si="69"/>
        <v>0</v>
      </c>
      <c r="Y570" s="10">
        <f t="shared" si="70"/>
        <v>0</v>
      </c>
      <c r="Z570" s="167" t="str">
        <f t="shared" si="71"/>
        <v>TLN 2595</v>
      </c>
      <c r="AA570" s="167">
        <f>VLOOKUP(A570,'r'!$A$4:'r'!$S$5080,18,FALSE)</f>
        <v>0</v>
      </c>
    </row>
    <row r="571" spans="1:27" x14ac:dyDescent="0.2">
      <c r="A571" s="169" t="s">
        <v>620</v>
      </c>
      <c r="B571" s="169" t="s">
        <v>42</v>
      </c>
      <c r="D571" s="169">
        <v>2596</v>
      </c>
      <c r="E571" s="176">
        <v>1</v>
      </c>
      <c r="F571" s="161">
        <v>1</v>
      </c>
      <c r="G571" s="162">
        <f t="shared" si="66"/>
        <v>0</v>
      </c>
      <c r="H571" s="162">
        <f>SUMIF('r'!$A$4:'r'!$A$529,$A571,'r'!$C$4:'r'!$C$529)</f>
        <v>22</v>
      </c>
      <c r="I571" s="162">
        <f>SUMIF('r'!$A$4:'r'!$A$529,A571,'r'!$D$4:'r'!$D$529)</f>
        <v>22</v>
      </c>
      <c r="J571" s="162">
        <f t="shared" si="67"/>
        <v>0</v>
      </c>
      <c r="K571" s="188"/>
      <c r="L571" s="166">
        <f>IF(E571&lt;2,(VLOOKUP(A571,'r'!$A$4:'r'!$B$5080,2,FALSE)),"")</f>
        <v>0</v>
      </c>
      <c r="M571" s="167" t="str">
        <f>VLOOKUP(A571,'r'!$A$4:'r'!$G$5080,7,FALSE)</f>
        <v>elephant</v>
      </c>
      <c r="N571" s="162">
        <f ca="1">SUMIF(w!$V$3:$V$113,$M571,w!W$3:W$113)</f>
        <v>70</v>
      </c>
      <c r="O571" s="162">
        <f ca="1">SUMIF(w!$V$3:$V$113,$M571,w!X$3:X$113)</f>
        <v>111</v>
      </c>
      <c r="P571" s="162">
        <f ca="1">SUMIF(w!$V$3:$V$113,$M571,w!Y$3:Y$113)</f>
        <v>41</v>
      </c>
      <c r="Q571" s="162">
        <f>SUMIF(w!$V$3:$V$113,$M571,w!Z$3:Z$113)</f>
        <v>70</v>
      </c>
      <c r="R571" s="177" t="str">
        <f>IF(E571=1,VLOOKUP(A571,rg!$A$4:'rg'!$E$960,2,FALSE),"")</f>
        <v>WL</v>
      </c>
      <c r="S571" s="162" t="str">
        <f>IF($R571&lt;&gt;"",( VLOOKUP($R571,g!$A$2:'g'!$E$989,2,FALSE))," ")</f>
        <v>Walworth</v>
      </c>
      <c r="T571" s="162">
        <f>IF($R571&lt;&gt;"",( VLOOKUP($R571,g!$A$2:'g'!$E$989,3,FALSE))," ")</f>
        <v>23</v>
      </c>
      <c r="U571" s="168" t="str">
        <f>IF($R571&lt;&gt;"",( VLOOKUP($R571,g!$A$2:'g'!$E$989,4,FALSE))," ")</f>
        <v>TLN</v>
      </c>
      <c r="V571" s="162" t="str">
        <f>IF($R571&lt;&gt;"",( VLOOKUP($R571,g!$A$2:'g'!$E$989,5,FALSE))," ")</f>
        <v>ABELLIO</v>
      </c>
      <c r="W571" s="10">
        <f t="shared" si="68"/>
        <v>0</v>
      </c>
      <c r="X571" s="10">
        <f t="shared" si="69"/>
        <v>0</v>
      </c>
      <c r="Y571" s="10">
        <f t="shared" si="70"/>
        <v>0</v>
      </c>
      <c r="Z571" s="167" t="str">
        <f t="shared" si="71"/>
        <v>TLN 2596</v>
      </c>
      <c r="AA571" s="167">
        <f>VLOOKUP(A571,'r'!$A$4:'r'!$S$5080,18,FALSE)</f>
        <v>0</v>
      </c>
    </row>
    <row r="572" spans="1:27" x14ac:dyDescent="0.2">
      <c r="A572" s="169" t="s">
        <v>620</v>
      </c>
      <c r="B572" s="169" t="s">
        <v>42</v>
      </c>
      <c r="D572" s="169">
        <v>2597</v>
      </c>
      <c r="E572" s="176">
        <v>1</v>
      </c>
      <c r="F572" s="161">
        <v>1</v>
      </c>
      <c r="G572" s="162">
        <f t="shared" si="66"/>
        <v>0</v>
      </c>
      <c r="H572" s="162">
        <f>SUMIF('r'!$A$4:'r'!$A$529,$A572,'r'!$C$4:'r'!$C$529)</f>
        <v>22</v>
      </c>
      <c r="I572" s="162">
        <f>SUMIF('r'!$A$4:'r'!$A$529,A572,'r'!$D$4:'r'!$D$529)</f>
        <v>22</v>
      </c>
      <c r="J572" s="162">
        <f t="shared" si="67"/>
        <v>0</v>
      </c>
      <c r="K572" s="188"/>
      <c r="L572" s="166">
        <f>IF(E572&lt;2,(VLOOKUP(A572,'r'!$A$4:'r'!$B$5080,2,FALSE)),"")</f>
        <v>0</v>
      </c>
      <c r="M572" s="167" t="str">
        <f>VLOOKUP(A572,'r'!$A$4:'r'!$G$5080,7,FALSE)</f>
        <v>elephant</v>
      </c>
      <c r="N572" s="162">
        <f ca="1">SUMIF(w!$V$3:$V$113,$M572,w!W$3:W$113)</f>
        <v>70</v>
      </c>
      <c r="O572" s="162">
        <f ca="1">SUMIF(w!$V$3:$V$113,$M572,w!X$3:X$113)</f>
        <v>111</v>
      </c>
      <c r="P572" s="162">
        <f ca="1">SUMIF(w!$V$3:$V$113,$M572,w!Y$3:Y$113)</f>
        <v>41</v>
      </c>
      <c r="Q572" s="162">
        <f>SUMIF(w!$V$3:$V$113,$M572,w!Z$3:Z$113)</f>
        <v>70</v>
      </c>
      <c r="R572" s="177" t="str">
        <f>IF(E572=1,VLOOKUP(A572,rg!$A$4:'rg'!$E$960,2,FALSE),"")</f>
        <v>WL</v>
      </c>
      <c r="S572" s="162" t="str">
        <f>IF($R572&lt;&gt;"",( VLOOKUP($R572,g!$A$2:'g'!$E$989,2,FALSE))," ")</f>
        <v>Walworth</v>
      </c>
      <c r="T572" s="162">
        <f>IF($R572&lt;&gt;"",( VLOOKUP($R572,g!$A$2:'g'!$E$989,3,FALSE))," ")</f>
        <v>23</v>
      </c>
      <c r="U572" s="168" t="str">
        <f>IF($R572&lt;&gt;"",( VLOOKUP($R572,g!$A$2:'g'!$E$989,4,FALSE))," ")</f>
        <v>TLN</v>
      </c>
      <c r="V572" s="162" t="str">
        <f>IF($R572&lt;&gt;"",( VLOOKUP($R572,g!$A$2:'g'!$E$989,5,FALSE))," ")</f>
        <v>ABELLIO</v>
      </c>
      <c r="W572" s="10">
        <f t="shared" si="68"/>
        <v>0</v>
      </c>
      <c r="X572" s="10">
        <f t="shared" si="69"/>
        <v>0</v>
      </c>
      <c r="Y572" s="10">
        <f t="shared" si="70"/>
        <v>0</v>
      </c>
      <c r="Z572" s="167" t="str">
        <f t="shared" si="71"/>
        <v>TLN 2597</v>
      </c>
      <c r="AA572" s="167">
        <f>VLOOKUP(A572,'r'!$A$4:'r'!$S$5080,18,FALSE)</f>
        <v>0</v>
      </c>
    </row>
    <row r="573" spans="1:27" x14ac:dyDescent="0.2">
      <c r="A573" s="169" t="s">
        <v>620</v>
      </c>
      <c r="B573" s="169" t="s">
        <v>42</v>
      </c>
      <c r="D573" s="169">
        <v>2598</v>
      </c>
      <c r="E573" s="176">
        <v>1</v>
      </c>
      <c r="F573" s="161">
        <v>1</v>
      </c>
      <c r="G573" s="162">
        <f t="shared" si="66"/>
        <v>0</v>
      </c>
      <c r="H573" s="162">
        <f>SUMIF('r'!$A$4:'r'!$A$529,$A573,'r'!$C$4:'r'!$C$529)</f>
        <v>22</v>
      </c>
      <c r="I573" s="162">
        <f>SUMIF('r'!$A$4:'r'!$A$529,A573,'r'!$D$4:'r'!$D$529)</f>
        <v>22</v>
      </c>
      <c r="J573" s="162">
        <f t="shared" si="67"/>
        <v>0</v>
      </c>
      <c r="K573" s="188"/>
      <c r="L573" s="166">
        <f>IF(E573&lt;2,(VLOOKUP(A573,'r'!$A$4:'r'!$B$5080,2,FALSE)),"")</f>
        <v>0</v>
      </c>
      <c r="M573" s="167" t="str">
        <f>VLOOKUP(A573,'r'!$A$4:'r'!$G$5080,7,FALSE)</f>
        <v>elephant</v>
      </c>
      <c r="N573" s="162">
        <f ca="1">SUMIF(w!$V$3:$V$113,$M573,w!W$3:W$113)</f>
        <v>70</v>
      </c>
      <c r="O573" s="162">
        <f ca="1">SUMIF(w!$V$3:$V$113,$M573,w!X$3:X$113)</f>
        <v>111</v>
      </c>
      <c r="P573" s="162">
        <f ca="1">SUMIF(w!$V$3:$V$113,$M573,w!Y$3:Y$113)</f>
        <v>41</v>
      </c>
      <c r="Q573" s="162">
        <f>SUMIF(w!$V$3:$V$113,$M573,w!Z$3:Z$113)</f>
        <v>70</v>
      </c>
      <c r="R573" s="177" t="str">
        <f>IF(E573=1,VLOOKUP(A573,rg!$A$4:'rg'!$E$960,2,FALSE),"")</f>
        <v>WL</v>
      </c>
      <c r="S573" s="162" t="str">
        <f>IF($R573&lt;&gt;"",( VLOOKUP($R573,g!$A$2:'g'!$E$989,2,FALSE))," ")</f>
        <v>Walworth</v>
      </c>
      <c r="T573" s="162">
        <f>IF($R573&lt;&gt;"",( VLOOKUP($R573,g!$A$2:'g'!$E$989,3,FALSE))," ")</f>
        <v>23</v>
      </c>
      <c r="U573" s="168" t="str">
        <f>IF($R573&lt;&gt;"",( VLOOKUP($R573,g!$A$2:'g'!$E$989,4,FALSE))," ")</f>
        <v>TLN</v>
      </c>
      <c r="V573" s="162" t="str">
        <f>IF($R573&lt;&gt;"",( VLOOKUP($R573,g!$A$2:'g'!$E$989,5,FALSE))," ")</f>
        <v>ABELLIO</v>
      </c>
      <c r="W573" s="10">
        <f t="shared" si="68"/>
        <v>0</v>
      </c>
      <c r="X573" s="10">
        <f t="shared" si="69"/>
        <v>0</v>
      </c>
      <c r="Y573" s="10">
        <f t="shared" si="70"/>
        <v>0</v>
      </c>
      <c r="Z573" s="167" t="str">
        <f t="shared" si="71"/>
        <v>TLN 2598</v>
      </c>
      <c r="AA573" s="167">
        <f>VLOOKUP(A573,'r'!$A$4:'r'!$S$5080,18,FALSE)</f>
        <v>0</v>
      </c>
    </row>
    <row r="574" spans="1:27" x14ac:dyDescent="0.2">
      <c r="A574" s="169" t="s">
        <v>620</v>
      </c>
      <c r="B574" s="169" t="s">
        <v>42</v>
      </c>
      <c r="D574" s="169">
        <v>2599</v>
      </c>
      <c r="E574" s="176">
        <v>1</v>
      </c>
      <c r="F574" s="161">
        <v>1</v>
      </c>
      <c r="G574" s="162">
        <f t="shared" si="66"/>
        <v>0</v>
      </c>
      <c r="H574" s="162">
        <f>SUMIF('r'!$A$4:'r'!$A$529,$A574,'r'!$C$4:'r'!$C$529)</f>
        <v>22</v>
      </c>
      <c r="I574" s="162">
        <f>SUMIF('r'!$A$4:'r'!$A$529,A574,'r'!$D$4:'r'!$D$529)</f>
        <v>22</v>
      </c>
      <c r="J574" s="162">
        <f t="shared" si="67"/>
        <v>0</v>
      </c>
      <c r="K574" s="188"/>
      <c r="L574" s="166">
        <f>IF(E574&lt;2,(VLOOKUP(A574,'r'!$A$4:'r'!$B$5080,2,FALSE)),"")</f>
        <v>0</v>
      </c>
      <c r="M574" s="167" t="str">
        <f>VLOOKUP(A574,'r'!$A$4:'r'!$G$5080,7,FALSE)</f>
        <v>elephant</v>
      </c>
      <c r="N574" s="162">
        <f ca="1">SUMIF(w!$V$3:$V$113,$M574,w!W$3:W$113)</f>
        <v>70</v>
      </c>
      <c r="O574" s="162">
        <f ca="1">SUMIF(w!$V$3:$V$113,$M574,w!X$3:X$113)</f>
        <v>111</v>
      </c>
      <c r="P574" s="162">
        <f ca="1">SUMIF(w!$V$3:$V$113,$M574,w!Y$3:Y$113)</f>
        <v>41</v>
      </c>
      <c r="Q574" s="162">
        <f>SUMIF(w!$V$3:$V$113,$M574,w!Z$3:Z$113)</f>
        <v>70</v>
      </c>
      <c r="R574" s="177" t="str">
        <f>IF(E574=1,VLOOKUP(A574,rg!$A$4:'rg'!$E$960,2,FALSE),"")</f>
        <v>WL</v>
      </c>
      <c r="S574" s="162" t="str">
        <f>IF($R574&lt;&gt;"",( VLOOKUP($R574,g!$A$2:'g'!$E$989,2,FALSE))," ")</f>
        <v>Walworth</v>
      </c>
      <c r="T574" s="162">
        <f>IF($R574&lt;&gt;"",( VLOOKUP($R574,g!$A$2:'g'!$E$989,3,FALSE))," ")</f>
        <v>23</v>
      </c>
      <c r="U574" s="168" t="str">
        <f>IF($R574&lt;&gt;"",( VLOOKUP($R574,g!$A$2:'g'!$E$989,4,FALSE))," ")</f>
        <v>TLN</v>
      </c>
      <c r="V574" s="162" t="str">
        <f>IF($R574&lt;&gt;"",( VLOOKUP($R574,g!$A$2:'g'!$E$989,5,FALSE))," ")</f>
        <v>ABELLIO</v>
      </c>
      <c r="W574" s="10">
        <f t="shared" si="68"/>
        <v>0</v>
      </c>
      <c r="X574" s="10">
        <f t="shared" si="69"/>
        <v>0</v>
      </c>
      <c r="Y574" s="10">
        <f t="shared" si="70"/>
        <v>0</v>
      </c>
      <c r="Z574" s="167" t="str">
        <f t="shared" si="71"/>
        <v>TLN 2599</v>
      </c>
      <c r="AA574" s="167">
        <f>VLOOKUP(A574,'r'!$A$4:'r'!$S$5080,18,FALSE)</f>
        <v>0</v>
      </c>
    </row>
    <row r="575" spans="1:27" x14ac:dyDescent="0.2">
      <c r="A575" s="169" t="s">
        <v>620</v>
      </c>
      <c r="B575" s="169" t="s">
        <v>42</v>
      </c>
      <c r="D575" s="169">
        <v>2600</v>
      </c>
      <c r="E575" s="176">
        <v>1</v>
      </c>
      <c r="F575" s="161">
        <v>1</v>
      </c>
      <c r="G575" s="162">
        <f t="shared" si="66"/>
        <v>0</v>
      </c>
      <c r="H575" s="162">
        <f>SUMIF('r'!$A$4:'r'!$A$529,$A575,'r'!$C$4:'r'!$C$529)</f>
        <v>22</v>
      </c>
      <c r="I575" s="162">
        <f>SUMIF('r'!$A$4:'r'!$A$529,A575,'r'!$D$4:'r'!$D$529)</f>
        <v>22</v>
      </c>
      <c r="J575" s="162">
        <f t="shared" si="67"/>
        <v>0</v>
      </c>
      <c r="K575" s="188"/>
      <c r="L575" s="166">
        <f>IF(E575&lt;2,(VLOOKUP(A575,'r'!$A$4:'r'!$B$5080,2,FALSE)),"")</f>
        <v>0</v>
      </c>
      <c r="M575" s="167" t="str">
        <f>VLOOKUP(A575,'r'!$A$4:'r'!$G$5080,7,FALSE)</f>
        <v>elephant</v>
      </c>
      <c r="N575" s="162">
        <f ca="1">SUMIF(w!$V$3:$V$113,$M575,w!W$3:W$113)</f>
        <v>70</v>
      </c>
      <c r="O575" s="162">
        <f ca="1">SUMIF(w!$V$3:$V$113,$M575,w!X$3:X$113)</f>
        <v>111</v>
      </c>
      <c r="P575" s="162">
        <f ca="1">SUMIF(w!$V$3:$V$113,$M575,w!Y$3:Y$113)</f>
        <v>41</v>
      </c>
      <c r="Q575" s="162">
        <f>SUMIF(w!$V$3:$V$113,$M575,w!Z$3:Z$113)</f>
        <v>70</v>
      </c>
      <c r="R575" s="177" t="str">
        <f>IF(E575=1,VLOOKUP(A575,rg!$A$4:'rg'!$E$960,2,FALSE),"")</f>
        <v>WL</v>
      </c>
      <c r="S575" s="162" t="str">
        <f>IF($R575&lt;&gt;"",( VLOOKUP($R575,g!$A$2:'g'!$E$989,2,FALSE))," ")</f>
        <v>Walworth</v>
      </c>
      <c r="T575" s="162">
        <f>IF($R575&lt;&gt;"",( VLOOKUP($R575,g!$A$2:'g'!$E$989,3,FALSE))," ")</f>
        <v>23</v>
      </c>
      <c r="U575" s="168" t="str">
        <f>IF($R575&lt;&gt;"",( VLOOKUP($R575,g!$A$2:'g'!$E$989,4,FALSE))," ")</f>
        <v>TLN</v>
      </c>
      <c r="V575" s="162" t="str">
        <f>IF($R575&lt;&gt;"",( VLOOKUP($R575,g!$A$2:'g'!$E$989,5,FALSE))," ")</f>
        <v>ABELLIO</v>
      </c>
      <c r="W575" s="10">
        <f t="shared" si="68"/>
        <v>0</v>
      </c>
      <c r="X575" s="10">
        <f t="shared" si="69"/>
        <v>0</v>
      </c>
      <c r="Y575" s="10">
        <f t="shared" si="70"/>
        <v>0</v>
      </c>
      <c r="Z575" s="167" t="str">
        <f t="shared" si="71"/>
        <v>TLN 2600</v>
      </c>
      <c r="AA575" s="167">
        <f>VLOOKUP(A575,'r'!$A$4:'r'!$S$5080,18,FALSE)</f>
        <v>0</v>
      </c>
    </row>
    <row r="576" spans="1:27" x14ac:dyDescent="0.2">
      <c r="A576" s="169" t="s">
        <v>620</v>
      </c>
      <c r="B576" s="169" t="s">
        <v>42</v>
      </c>
      <c r="D576" s="169">
        <v>2601</v>
      </c>
      <c r="E576" s="176">
        <v>1</v>
      </c>
      <c r="F576" s="161">
        <v>1</v>
      </c>
      <c r="G576" s="162">
        <f t="shared" si="66"/>
        <v>0</v>
      </c>
      <c r="H576" s="162">
        <f>SUMIF('r'!$A$4:'r'!$A$529,$A576,'r'!$C$4:'r'!$C$529)</f>
        <v>22</v>
      </c>
      <c r="I576" s="162">
        <f>SUMIF('r'!$A$4:'r'!$A$529,A576,'r'!$D$4:'r'!$D$529)</f>
        <v>22</v>
      </c>
      <c r="J576" s="162">
        <f t="shared" si="67"/>
        <v>0</v>
      </c>
      <c r="K576" s="188"/>
      <c r="L576" s="166">
        <f>IF(E576&lt;2,(VLOOKUP(A576,'r'!$A$4:'r'!$B$5080,2,FALSE)),"")</f>
        <v>0</v>
      </c>
      <c r="M576" s="167" t="str">
        <f>VLOOKUP(A576,'r'!$A$4:'r'!$G$5080,7,FALSE)</f>
        <v>elephant</v>
      </c>
      <c r="N576" s="162">
        <f ca="1">SUMIF(w!$V$3:$V$113,$M576,w!W$3:W$113)</f>
        <v>70</v>
      </c>
      <c r="O576" s="162">
        <f ca="1">SUMIF(w!$V$3:$V$113,$M576,w!X$3:X$113)</f>
        <v>111</v>
      </c>
      <c r="P576" s="162">
        <f ca="1">SUMIF(w!$V$3:$V$113,$M576,w!Y$3:Y$113)</f>
        <v>41</v>
      </c>
      <c r="Q576" s="162">
        <f>SUMIF(w!$V$3:$V$113,$M576,w!Z$3:Z$113)</f>
        <v>70</v>
      </c>
      <c r="R576" s="177" t="str">
        <f>IF(E576=1,VLOOKUP(A576,rg!$A$4:'rg'!$E$960,2,FALSE),"")</f>
        <v>WL</v>
      </c>
      <c r="S576" s="162" t="str">
        <f>IF($R576&lt;&gt;"",( VLOOKUP($R576,g!$A$2:'g'!$E$989,2,FALSE))," ")</f>
        <v>Walworth</v>
      </c>
      <c r="T576" s="162">
        <f>IF($R576&lt;&gt;"",( VLOOKUP($R576,g!$A$2:'g'!$E$989,3,FALSE))," ")</f>
        <v>23</v>
      </c>
      <c r="U576" s="168" t="str">
        <f>IF($R576&lt;&gt;"",( VLOOKUP($R576,g!$A$2:'g'!$E$989,4,FALSE))," ")</f>
        <v>TLN</v>
      </c>
      <c r="V576" s="162" t="str">
        <f>IF($R576&lt;&gt;"",( VLOOKUP($R576,g!$A$2:'g'!$E$989,5,FALSE))," ")</f>
        <v>ABELLIO</v>
      </c>
      <c r="W576" s="10">
        <f t="shared" si="68"/>
        <v>0</v>
      </c>
      <c r="X576" s="10">
        <f t="shared" si="69"/>
        <v>0</v>
      </c>
      <c r="Y576" s="10">
        <f t="shared" si="70"/>
        <v>0</v>
      </c>
      <c r="Z576" s="167" t="str">
        <f t="shared" si="71"/>
        <v>TLN 2601</v>
      </c>
      <c r="AA576" s="167">
        <f>VLOOKUP(A576,'r'!$A$4:'r'!$S$5080,18,FALSE)</f>
        <v>0</v>
      </c>
    </row>
    <row r="577" spans="1:27" x14ac:dyDescent="0.2">
      <c r="A577" s="186" t="s">
        <v>762</v>
      </c>
      <c r="B577" s="169" t="s">
        <v>42</v>
      </c>
      <c r="D577" s="169">
        <v>2602</v>
      </c>
      <c r="E577" s="176">
        <v>1</v>
      </c>
      <c r="F577" s="161">
        <v>1</v>
      </c>
      <c r="G577" s="162">
        <f t="shared" si="66"/>
        <v>0</v>
      </c>
      <c r="H577" s="162">
        <f>SUMIF('r'!$A$4:'r'!$A$529,$A577,'r'!$C$4:'r'!$C$529)</f>
        <v>1</v>
      </c>
      <c r="I577" s="162">
        <f>SUMIF('r'!$A$4:'r'!$A$529,A577,'r'!$D$4:'r'!$D$529)</f>
        <v>1</v>
      </c>
      <c r="J577" s="162">
        <f t="shared" si="67"/>
        <v>0</v>
      </c>
      <c r="K577" s="188"/>
      <c r="L577" s="166">
        <f>IF(E577&lt;2,(VLOOKUP(A577,'r'!$A$4:'r'!$B$5080,2,FALSE)),"")</f>
        <v>0</v>
      </c>
      <c r="M577" s="167" t="str">
        <f>VLOOKUP(A577,'r'!$A$4:'r'!$G$5080,7,FALSE)</f>
        <v>waterloo</v>
      </c>
      <c r="N577" s="162">
        <f ca="1">SUMIF(w!$V$3:$V$113,$M577,w!W$3:W$113)</f>
        <v>73</v>
      </c>
      <c r="O577" s="162">
        <f ca="1">SUMIF(w!$V$3:$V$113,$M577,w!X$3:X$113)</f>
        <v>133</v>
      </c>
      <c r="P577" s="162">
        <f ca="1">SUMIF(w!$V$3:$V$113,$M577,w!Y$3:Y$113)</f>
        <v>60</v>
      </c>
      <c r="Q577" s="162">
        <f>SUMIF(w!$V$3:$V$113,$M577,w!Z$3:Z$113)</f>
        <v>2</v>
      </c>
      <c r="R577" s="177" t="str">
        <f>IF(E577=1,VLOOKUP(A577,rg!$A$4:'rg'!$E$960,2,FALSE),"")</f>
        <v>WL</v>
      </c>
      <c r="S577" s="162" t="str">
        <f>IF($R577&lt;&gt;"",( VLOOKUP($R577,g!$A$2:'g'!$E$989,2,FALSE))," ")</f>
        <v>Walworth</v>
      </c>
      <c r="T577" s="162">
        <f>IF($R577&lt;&gt;"",( VLOOKUP($R577,g!$A$2:'g'!$E$989,3,FALSE))," ")</f>
        <v>23</v>
      </c>
      <c r="U577" s="168" t="str">
        <f>IF($R577&lt;&gt;"",( VLOOKUP($R577,g!$A$2:'g'!$E$989,4,FALSE))," ")</f>
        <v>TLN</v>
      </c>
      <c r="V577" s="162" t="str">
        <f>IF($R577&lt;&gt;"",( VLOOKUP($R577,g!$A$2:'g'!$E$989,5,FALSE))," ")</f>
        <v>ABELLIO</v>
      </c>
      <c r="W577" s="10">
        <f t="shared" si="68"/>
        <v>0</v>
      </c>
      <c r="X577" s="10">
        <f t="shared" si="69"/>
        <v>0</v>
      </c>
      <c r="Y577" s="10">
        <f t="shared" si="70"/>
        <v>0</v>
      </c>
      <c r="Z577" s="167" t="str">
        <f t="shared" si="71"/>
        <v>TLN 2602</v>
      </c>
      <c r="AA577" s="167">
        <f>VLOOKUP(A577,'r'!$A$4:'r'!$S$5080,18,FALSE)</f>
        <v>0</v>
      </c>
    </row>
    <row r="578" spans="1:27" x14ac:dyDescent="0.2">
      <c r="A578" s="169" t="s">
        <v>729</v>
      </c>
      <c r="B578" s="169" t="s">
        <v>42</v>
      </c>
      <c r="D578" s="169">
        <v>2603</v>
      </c>
      <c r="E578" s="176"/>
      <c r="F578" s="161">
        <v>1</v>
      </c>
      <c r="G578" s="162">
        <f t="shared" si="66"/>
        <v>0</v>
      </c>
      <c r="H578" s="162">
        <f>SUMIF('r'!$A$4:'r'!$A$529,$A578,'r'!$C$4:'r'!$C$529)</f>
        <v>0</v>
      </c>
      <c r="I578" s="162">
        <f>SUMIF('r'!$A$4:'r'!$A$529,A578,'r'!$D$4:'r'!$D$529)</f>
        <v>18</v>
      </c>
      <c r="J578" s="162">
        <f t="shared" si="67"/>
        <v>18</v>
      </c>
      <c r="L578" s="166">
        <f>IF(E578&lt;2,(VLOOKUP(A578,'r'!$A$4:'r'!$B$5080,2,FALSE)),"")</f>
        <v>43225</v>
      </c>
      <c r="M578" s="167" t="str">
        <f>VLOOKUP(A578,'r'!$A$4:'r'!$G$5080,7,FALSE)</f>
        <v>next year</v>
      </c>
      <c r="N578" s="162">
        <f ca="1">SUMIF(w!$V$3:$V$113,$M578,w!W$3:W$113)</f>
        <v>0</v>
      </c>
      <c r="O578" s="162">
        <f ca="1">SUMIF(w!$V$3:$V$113,$M578,w!X$3:X$113)</f>
        <v>506</v>
      </c>
      <c r="P578" s="162">
        <f ca="1">SUMIF(w!$V$3:$V$113,$M578,w!Y$3:Y$113)</f>
        <v>506</v>
      </c>
      <c r="Q578" s="162">
        <f>SUMIF(w!$V$3:$V$113,$M578,w!Z$3:Z$113)</f>
        <v>0</v>
      </c>
      <c r="R578" s="177" t="str">
        <f>IF(E578=1,VLOOKUP(A578,rg!$A$4:'rg'!$E$960,2,FALSE),"")</f>
        <v/>
      </c>
      <c r="S578" s="162" t="str">
        <f>IF($R578&lt;&gt;"",( VLOOKUP($R578,g!$A$2:'g'!$E$989,2,FALSE))," ")</f>
        <v xml:space="preserve"> </v>
      </c>
      <c r="T578" s="162" t="str">
        <f>IF($R578&lt;&gt;"",( VLOOKUP($R578,g!$A$2:'g'!$E$989,3,FALSE))," ")</f>
        <v xml:space="preserve"> </v>
      </c>
      <c r="U578" s="168" t="str">
        <f>IF($R578&lt;&gt;"",( VLOOKUP($R578,g!$A$2:'g'!$E$989,4,FALSE))," ")</f>
        <v xml:space="preserve"> </v>
      </c>
      <c r="V578" s="162" t="str">
        <f>IF($R578&lt;&gt;"",( VLOOKUP($R578,g!$A$2:'g'!$E$989,5,FALSE))," ")</f>
        <v xml:space="preserve"> </v>
      </c>
      <c r="W578" s="10">
        <f t="shared" si="68"/>
        <v>0</v>
      </c>
      <c r="X578" s="10">
        <f t="shared" si="69"/>
        <v>0</v>
      </c>
      <c r="Y578" s="10">
        <f t="shared" si="70"/>
        <v>0</v>
      </c>
      <c r="Z578" s="167" t="str">
        <f t="shared" si="71"/>
        <v>TLN 2603</v>
      </c>
      <c r="AA578" s="167">
        <f>VLOOKUP(A578,'r'!$A$4:'r'!$S$5080,18,FALSE)</f>
        <v>0</v>
      </c>
    </row>
    <row r="579" spans="1:27" x14ac:dyDescent="0.2">
      <c r="A579" s="169" t="s">
        <v>729</v>
      </c>
      <c r="B579" s="169" t="s">
        <v>42</v>
      </c>
      <c r="D579" s="169">
        <v>2604</v>
      </c>
      <c r="E579" s="176"/>
      <c r="F579" s="161">
        <v>1</v>
      </c>
      <c r="G579" s="162">
        <f t="shared" si="66"/>
        <v>0</v>
      </c>
      <c r="H579" s="162">
        <f>SUMIF('r'!$A$4:'r'!$A$529,$A579,'r'!$C$4:'r'!$C$529)</f>
        <v>0</v>
      </c>
      <c r="I579" s="162">
        <f>SUMIF('r'!$A$4:'r'!$A$529,A579,'r'!$D$4:'r'!$D$529)</f>
        <v>18</v>
      </c>
      <c r="J579" s="162">
        <f t="shared" si="67"/>
        <v>18</v>
      </c>
      <c r="L579" s="166">
        <f>IF(E579&lt;2,(VLOOKUP(A579,'r'!$A$4:'r'!$B$5080,2,FALSE)),"")</f>
        <v>43225</v>
      </c>
      <c r="M579" s="167" t="str">
        <f>VLOOKUP(A579,'r'!$A$4:'r'!$G$5080,7,FALSE)</f>
        <v>next year</v>
      </c>
      <c r="N579" s="162">
        <f ca="1">SUMIF(w!$V$3:$V$113,$M579,w!W$3:W$113)</f>
        <v>0</v>
      </c>
      <c r="O579" s="162">
        <f ca="1">SUMIF(w!$V$3:$V$113,$M579,w!X$3:X$113)</f>
        <v>506</v>
      </c>
      <c r="P579" s="162">
        <f ca="1">SUMIF(w!$V$3:$V$113,$M579,w!Y$3:Y$113)</f>
        <v>506</v>
      </c>
      <c r="Q579" s="162">
        <f>SUMIF(w!$V$3:$V$113,$M579,w!Z$3:Z$113)</f>
        <v>0</v>
      </c>
      <c r="R579" s="177" t="str">
        <f>IF(E579=1,VLOOKUP(A579,rg!$A$4:'rg'!$E$960,2,FALSE),"")</f>
        <v/>
      </c>
      <c r="S579" s="162" t="str">
        <f>IF($R579&lt;&gt;"",( VLOOKUP($R579,g!$A$2:'g'!$E$989,2,FALSE))," ")</f>
        <v xml:space="preserve"> </v>
      </c>
      <c r="T579" s="162" t="str">
        <f>IF($R579&lt;&gt;"",( VLOOKUP($R579,g!$A$2:'g'!$E$989,3,FALSE))," ")</f>
        <v xml:space="preserve"> </v>
      </c>
      <c r="U579" s="168" t="str">
        <f>IF($R579&lt;&gt;"",( VLOOKUP($R579,g!$A$2:'g'!$E$989,4,FALSE))," ")</f>
        <v xml:space="preserve"> </v>
      </c>
      <c r="V579" s="162" t="str">
        <f>IF($R579&lt;&gt;"",( VLOOKUP($R579,g!$A$2:'g'!$E$989,5,FALSE))," ")</f>
        <v xml:space="preserve"> </v>
      </c>
      <c r="W579" s="10">
        <f t="shared" si="68"/>
        <v>0</v>
      </c>
      <c r="X579" s="10">
        <f t="shared" si="69"/>
        <v>0</v>
      </c>
      <c r="Y579" s="10">
        <f t="shared" si="70"/>
        <v>0</v>
      </c>
      <c r="Z579" s="167" t="str">
        <f t="shared" si="71"/>
        <v>TLN 2604</v>
      </c>
      <c r="AA579" s="167">
        <f>VLOOKUP(A579,'r'!$A$4:'r'!$S$5080,18,FALSE)</f>
        <v>0</v>
      </c>
    </row>
    <row r="580" spans="1:27" x14ac:dyDescent="0.2">
      <c r="A580" s="169" t="s">
        <v>729</v>
      </c>
      <c r="B580" s="169" t="s">
        <v>42</v>
      </c>
      <c r="D580" s="169">
        <v>2605</v>
      </c>
      <c r="E580" s="176"/>
      <c r="F580" s="161">
        <v>1</v>
      </c>
      <c r="G580" s="162">
        <f t="shared" si="66"/>
        <v>0</v>
      </c>
      <c r="H580" s="162">
        <f>SUMIF('r'!$A$4:'r'!$A$529,$A580,'r'!$C$4:'r'!$C$529)</f>
        <v>0</v>
      </c>
      <c r="I580" s="162">
        <f>SUMIF('r'!$A$4:'r'!$A$529,A580,'r'!$D$4:'r'!$D$529)</f>
        <v>18</v>
      </c>
      <c r="J580" s="162">
        <f t="shared" si="67"/>
        <v>18</v>
      </c>
      <c r="L580" s="166">
        <f>IF(E580&lt;2,(VLOOKUP(A580,'r'!$A$4:'r'!$B$5080,2,FALSE)),"")</f>
        <v>43225</v>
      </c>
      <c r="M580" s="167" t="str">
        <f>VLOOKUP(A580,'r'!$A$4:'r'!$G$5080,7,FALSE)</f>
        <v>next year</v>
      </c>
      <c r="N580" s="162">
        <f ca="1">SUMIF(w!$V$3:$V$113,$M580,w!W$3:W$113)</f>
        <v>0</v>
      </c>
      <c r="O580" s="162">
        <f ca="1">SUMIF(w!$V$3:$V$113,$M580,w!X$3:X$113)</f>
        <v>506</v>
      </c>
      <c r="P580" s="162">
        <f ca="1">SUMIF(w!$V$3:$V$113,$M580,w!Y$3:Y$113)</f>
        <v>506</v>
      </c>
      <c r="Q580" s="162">
        <f>SUMIF(w!$V$3:$V$113,$M580,w!Z$3:Z$113)</f>
        <v>0</v>
      </c>
      <c r="R580" s="177" t="str">
        <f>IF(E580=1,VLOOKUP(A580,rg!$A$4:'rg'!$E$960,2,FALSE),"")</f>
        <v/>
      </c>
      <c r="S580" s="162" t="str">
        <f>IF($R580&lt;&gt;"",( VLOOKUP($R580,g!$A$2:'g'!$E$989,2,FALSE))," ")</f>
        <v xml:space="preserve"> </v>
      </c>
      <c r="T580" s="162" t="str">
        <f>IF($R580&lt;&gt;"",( VLOOKUP($R580,g!$A$2:'g'!$E$989,3,FALSE))," ")</f>
        <v xml:space="preserve"> </v>
      </c>
      <c r="U580" s="168" t="str">
        <f>IF($R580&lt;&gt;"",( VLOOKUP($R580,g!$A$2:'g'!$E$989,4,FALSE))," ")</f>
        <v xml:space="preserve"> </v>
      </c>
      <c r="V580" s="162" t="str">
        <f>IF($R580&lt;&gt;"",( VLOOKUP($R580,g!$A$2:'g'!$E$989,5,FALSE))," ")</f>
        <v xml:space="preserve"> </v>
      </c>
      <c r="W580" s="10">
        <f t="shared" si="68"/>
        <v>0</v>
      </c>
      <c r="X580" s="10">
        <f t="shared" si="69"/>
        <v>0</v>
      </c>
      <c r="Y580" s="10">
        <f t="shared" si="70"/>
        <v>0</v>
      </c>
      <c r="Z580" s="167" t="str">
        <f t="shared" si="71"/>
        <v>TLN 2605</v>
      </c>
      <c r="AA580" s="167">
        <f>VLOOKUP(A580,'r'!$A$4:'r'!$S$5080,18,FALSE)</f>
        <v>0</v>
      </c>
    </row>
    <row r="581" spans="1:27" x14ac:dyDescent="0.2">
      <c r="A581" s="169" t="s">
        <v>729</v>
      </c>
      <c r="B581" s="169" t="s">
        <v>42</v>
      </c>
      <c r="D581" s="169">
        <v>2606</v>
      </c>
      <c r="E581" s="176"/>
      <c r="F581" s="161">
        <v>1</v>
      </c>
      <c r="G581" s="162">
        <f t="shared" si="66"/>
        <v>0</v>
      </c>
      <c r="H581" s="162">
        <f>SUMIF('r'!$A$4:'r'!$A$529,$A581,'r'!$C$4:'r'!$C$529)</f>
        <v>0</v>
      </c>
      <c r="I581" s="162">
        <f>SUMIF('r'!$A$4:'r'!$A$529,A581,'r'!$D$4:'r'!$D$529)</f>
        <v>18</v>
      </c>
      <c r="J581" s="162">
        <f t="shared" si="67"/>
        <v>18</v>
      </c>
      <c r="L581" s="166">
        <f>IF(E581&lt;2,(VLOOKUP(A581,'r'!$A$4:'r'!$B$5080,2,FALSE)),"")</f>
        <v>43225</v>
      </c>
      <c r="M581" s="167" t="str">
        <f>VLOOKUP(A581,'r'!$A$4:'r'!$G$5080,7,FALSE)</f>
        <v>next year</v>
      </c>
      <c r="N581" s="162">
        <f ca="1">SUMIF(w!$V$3:$V$113,$M581,w!W$3:W$113)</f>
        <v>0</v>
      </c>
      <c r="O581" s="162">
        <f ca="1">SUMIF(w!$V$3:$V$113,$M581,w!X$3:X$113)</f>
        <v>506</v>
      </c>
      <c r="P581" s="162">
        <f ca="1">SUMIF(w!$V$3:$V$113,$M581,w!Y$3:Y$113)</f>
        <v>506</v>
      </c>
      <c r="Q581" s="162">
        <f>SUMIF(w!$V$3:$V$113,$M581,w!Z$3:Z$113)</f>
        <v>0</v>
      </c>
      <c r="R581" s="177" t="str">
        <f>IF(E581=1,VLOOKUP(A581,rg!$A$4:'rg'!$E$960,2,FALSE),"")</f>
        <v/>
      </c>
      <c r="S581" s="162" t="str">
        <f>IF($R581&lt;&gt;"",( VLOOKUP($R581,g!$A$2:'g'!$E$989,2,FALSE))," ")</f>
        <v xml:space="preserve"> </v>
      </c>
      <c r="T581" s="162" t="str">
        <f>IF($R581&lt;&gt;"",( VLOOKUP($R581,g!$A$2:'g'!$E$989,3,FALSE))," ")</f>
        <v xml:space="preserve"> </v>
      </c>
      <c r="U581" s="168" t="str">
        <f>IF($R581&lt;&gt;"",( VLOOKUP($R581,g!$A$2:'g'!$E$989,4,FALSE))," ")</f>
        <v xml:space="preserve"> </v>
      </c>
      <c r="V581" s="162" t="str">
        <f>IF($R581&lt;&gt;"",( VLOOKUP($R581,g!$A$2:'g'!$E$989,5,FALSE))," ")</f>
        <v xml:space="preserve"> </v>
      </c>
      <c r="W581" s="10">
        <f t="shared" si="68"/>
        <v>0</v>
      </c>
      <c r="X581" s="10">
        <f t="shared" si="69"/>
        <v>0</v>
      </c>
      <c r="Y581" s="10">
        <f t="shared" si="70"/>
        <v>0</v>
      </c>
      <c r="Z581" s="167" t="str">
        <f t="shared" si="71"/>
        <v>TLN 2606</v>
      </c>
      <c r="AA581" s="167">
        <f>VLOOKUP(A581,'r'!$A$4:'r'!$S$5080,18,FALSE)</f>
        <v>0</v>
      </c>
    </row>
    <row r="582" spans="1:27" x14ac:dyDescent="0.2">
      <c r="A582" s="169" t="s">
        <v>729</v>
      </c>
      <c r="B582" s="169" t="s">
        <v>42</v>
      </c>
      <c r="D582" s="169">
        <v>2607</v>
      </c>
      <c r="E582" s="176"/>
      <c r="F582" s="161">
        <v>1</v>
      </c>
      <c r="G582" s="162">
        <f t="shared" si="66"/>
        <v>0</v>
      </c>
      <c r="H582" s="162">
        <f>SUMIF('r'!$A$4:'r'!$A$529,$A582,'r'!$C$4:'r'!$C$529)</f>
        <v>0</v>
      </c>
      <c r="I582" s="162">
        <f>SUMIF('r'!$A$4:'r'!$A$529,A582,'r'!$D$4:'r'!$D$529)</f>
        <v>18</v>
      </c>
      <c r="J582" s="162">
        <f t="shared" si="67"/>
        <v>18</v>
      </c>
      <c r="L582" s="166">
        <f>IF(E582&lt;2,(VLOOKUP(A582,'r'!$A$4:'r'!$B$5080,2,FALSE)),"")</f>
        <v>43225</v>
      </c>
      <c r="M582" s="167" t="str">
        <f>VLOOKUP(A582,'r'!$A$4:'r'!$G$5080,7,FALSE)</f>
        <v>next year</v>
      </c>
      <c r="N582" s="162">
        <f ca="1">SUMIF(w!$V$3:$V$113,$M582,w!W$3:W$113)</f>
        <v>0</v>
      </c>
      <c r="O582" s="162">
        <f ca="1">SUMIF(w!$V$3:$V$113,$M582,w!X$3:X$113)</f>
        <v>506</v>
      </c>
      <c r="P582" s="162">
        <f ca="1">SUMIF(w!$V$3:$V$113,$M582,w!Y$3:Y$113)</f>
        <v>506</v>
      </c>
      <c r="Q582" s="162">
        <f>SUMIF(w!$V$3:$V$113,$M582,w!Z$3:Z$113)</f>
        <v>0</v>
      </c>
      <c r="R582" s="177" t="str">
        <f>IF(E582=1,VLOOKUP(A582,rg!$A$4:'rg'!$E$960,2,FALSE),"")</f>
        <v/>
      </c>
      <c r="S582" s="162" t="str">
        <f>IF($R582&lt;&gt;"",( VLOOKUP($R582,g!$A$2:'g'!$E$989,2,FALSE))," ")</f>
        <v xml:space="preserve"> </v>
      </c>
      <c r="T582" s="162" t="str">
        <f>IF($R582&lt;&gt;"",( VLOOKUP($R582,g!$A$2:'g'!$E$989,3,FALSE))," ")</f>
        <v xml:space="preserve"> </v>
      </c>
      <c r="U582" s="168" t="str">
        <f>IF($R582&lt;&gt;"",( VLOOKUP($R582,g!$A$2:'g'!$E$989,4,FALSE))," ")</f>
        <v xml:space="preserve"> </v>
      </c>
      <c r="V582" s="162" t="str">
        <f>IF($R582&lt;&gt;"",( VLOOKUP($R582,g!$A$2:'g'!$E$989,5,FALSE))," ")</f>
        <v xml:space="preserve"> </v>
      </c>
      <c r="W582" s="10">
        <f t="shared" si="68"/>
        <v>0</v>
      </c>
      <c r="X582" s="10">
        <f t="shared" si="69"/>
        <v>0</v>
      </c>
      <c r="Y582" s="10">
        <f t="shared" si="70"/>
        <v>0</v>
      </c>
      <c r="Z582" s="167" t="str">
        <f t="shared" si="71"/>
        <v>TLN 2607</v>
      </c>
      <c r="AA582" s="167">
        <f>VLOOKUP(A582,'r'!$A$4:'r'!$S$5080,18,FALSE)</f>
        <v>0</v>
      </c>
    </row>
    <row r="583" spans="1:27" x14ac:dyDescent="0.2">
      <c r="A583" s="169" t="s">
        <v>729</v>
      </c>
      <c r="B583" s="169" t="s">
        <v>42</v>
      </c>
      <c r="D583" s="169">
        <v>2608</v>
      </c>
      <c r="E583" s="176"/>
      <c r="F583" s="161">
        <v>1</v>
      </c>
      <c r="G583" s="162">
        <f t="shared" si="66"/>
        <v>0</v>
      </c>
      <c r="H583" s="162">
        <f>SUMIF('r'!$A$4:'r'!$A$529,$A583,'r'!$C$4:'r'!$C$529)</f>
        <v>0</v>
      </c>
      <c r="I583" s="162">
        <f>SUMIF('r'!$A$4:'r'!$A$529,A583,'r'!$D$4:'r'!$D$529)</f>
        <v>18</v>
      </c>
      <c r="J583" s="162">
        <f t="shared" si="67"/>
        <v>18</v>
      </c>
      <c r="L583" s="166">
        <f>IF(E583&lt;2,(VLOOKUP(A583,'r'!$A$4:'r'!$B$5080,2,FALSE)),"")</f>
        <v>43225</v>
      </c>
      <c r="M583" s="167" t="str">
        <f>VLOOKUP(A583,'r'!$A$4:'r'!$G$5080,7,FALSE)</f>
        <v>next year</v>
      </c>
      <c r="N583" s="162">
        <f ca="1">SUMIF(w!$V$3:$V$113,$M583,w!W$3:W$113)</f>
        <v>0</v>
      </c>
      <c r="O583" s="162">
        <f ca="1">SUMIF(w!$V$3:$V$113,$M583,w!X$3:X$113)</f>
        <v>506</v>
      </c>
      <c r="P583" s="162">
        <f ca="1">SUMIF(w!$V$3:$V$113,$M583,w!Y$3:Y$113)</f>
        <v>506</v>
      </c>
      <c r="Q583" s="162">
        <f>SUMIF(w!$V$3:$V$113,$M583,w!Z$3:Z$113)</f>
        <v>0</v>
      </c>
      <c r="R583" s="177" t="str">
        <f>IF(E583=1,VLOOKUP(A583,rg!$A$4:'rg'!$E$960,2,FALSE),"")</f>
        <v/>
      </c>
      <c r="S583" s="162" t="str">
        <f>IF($R583&lt;&gt;"",( VLOOKUP($R583,g!$A$2:'g'!$E$989,2,FALSE))," ")</f>
        <v xml:space="preserve"> </v>
      </c>
      <c r="T583" s="162" t="str">
        <f>IF($R583&lt;&gt;"",( VLOOKUP($R583,g!$A$2:'g'!$E$989,3,FALSE))," ")</f>
        <v xml:space="preserve"> </v>
      </c>
      <c r="U583" s="168" t="str">
        <f>IF($R583&lt;&gt;"",( VLOOKUP($R583,g!$A$2:'g'!$E$989,4,FALSE))," ")</f>
        <v xml:space="preserve"> </v>
      </c>
      <c r="V583" s="162" t="str">
        <f>IF($R583&lt;&gt;"",( VLOOKUP($R583,g!$A$2:'g'!$E$989,5,FALSE))," ")</f>
        <v xml:space="preserve"> </v>
      </c>
      <c r="W583" s="10">
        <f t="shared" si="68"/>
        <v>0</v>
      </c>
      <c r="X583" s="10">
        <f t="shared" si="69"/>
        <v>0</v>
      </c>
      <c r="Y583" s="10">
        <f t="shared" si="70"/>
        <v>0</v>
      </c>
      <c r="Z583" s="167" t="str">
        <f t="shared" si="71"/>
        <v>TLN 2608</v>
      </c>
      <c r="AA583" s="167">
        <f>VLOOKUP(A583,'r'!$A$4:'r'!$S$5080,18,FALSE)</f>
        <v>0</v>
      </c>
    </row>
    <row r="584" spans="1:27" x14ac:dyDescent="0.2">
      <c r="A584" s="169" t="s">
        <v>729</v>
      </c>
      <c r="B584" s="169" t="s">
        <v>42</v>
      </c>
      <c r="D584" s="169">
        <v>2609</v>
      </c>
      <c r="E584" s="176"/>
      <c r="F584" s="161">
        <v>1</v>
      </c>
      <c r="G584" s="162">
        <f t="shared" si="66"/>
        <v>0</v>
      </c>
      <c r="H584" s="162">
        <f>SUMIF('r'!$A$4:'r'!$A$529,$A584,'r'!$C$4:'r'!$C$529)</f>
        <v>0</v>
      </c>
      <c r="I584" s="162">
        <f>SUMIF('r'!$A$4:'r'!$A$529,A584,'r'!$D$4:'r'!$D$529)</f>
        <v>18</v>
      </c>
      <c r="J584" s="162">
        <f t="shared" si="67"/>
        <v>18</v>
      </c>
      <c r="L584" s="166">
        <f>IF(E584&lt;2,(VLOOKUP(A584,'r'!$A$4:'r'!$B$5080,2,FALSE)),"")</f>
        <v>43225</v>
      </c>
      <c r="M584" s="167" t="str">
        <f>VLOOKUP(A584,'r'!$A$4:'r'!$G$5080,7,FALSE)</f>
        <v>next year</v>
      </c>
      <c r="N584" s="162">
        <f ca="1">SUMIF(w!$V$3:$V$113,$M584,w!W$3:W$113)</f>
        <v>0</v>
      </c>
      <c r="O584" s="162">
        <f ca="1">SUMIF(w!$V$3:$V$113,$M584,w!X$3:X$113)</f>
        <v>506</v>
      </c>
      <c r="P584" s="162">
        <f ca="1">SUMIF(w!$V$3:$V$113,$M584,w!Y$3:Y$113)</f>
        <v>506</v>
      </c>
      <c r="Q584" s="162">
        <f>SUMIF(w!$V$3:$V$113,$M584,w!Z$3:Z$113)</f>
        <v>0</v>
      </c>
      <c r="R584" s="177" t="str">
        <f>IF(E584=1,VLOOKUP(A584,rg!$A$4:'rg'!$E$960,2,FALSE),"")</f>
        <v/>
      </c>
      <c r="S584" s="162" t="str">
        <f>IF($R584&lt;&gt;"",( VLOOKUP($R584,g!$A$2:'g'!$E$989,2,FALSE))," ")</f>
        <v xml:space="preserve"> </v>
      </c>
      <c r="T584" s="162" t="str">
        <f>IF($R584&lt;&gt;"",( VLOOKUP($R584,g!$A$2:'g'!$E$989,3,FALSE))," ")</f>
        <v xml:space="preserve"> </v>
      </c>
      <c r="U584" s="168" t="str">
        <f>IF($R584&lt;&gt;"",( VLOOKUP($R584,g!$A$2:'g'!$E$989,4,FALSE))," ")</f>
        <v xml:space="preserve"> </v>
      </c>
      <c r="V584" s="162" t="str">
        <f>IF($R584&lt;&gt;"",( VLOOKUP($R584,g!$A$2:'g'!$E$989,5,FALSE))," ")</f>
        <v xml:space="preserve"> </v>
      </c>
      <c r="W584" s="10">
        <f t="shared" si="68"/>
        <v>0</v>
      </c>
      <c r="X584" s="10">
        <f t="shared" si="69"/>
        <v>0</v>
      </c>
      <c r="Y584" s="10">
        <f t="shared" si="70"/>
        <v>0</v>
      </c>
      <c r="Z584" s="167" t="str">
        <f t="shared" si="71"/>
        <v>TLN 2609</v>
      </c>
      <c r="AA584" s="167">
        <f>VLOOKUP(A584,'r'!$A$4:'r'!$S$5080,18,FALSE)</f>
        <v>0</v>
      </c>
    </row>
    <row r="585" spans="1:27" x14ac:dyDescent="0.2">
      <c r="A585" s="169" t="s">
        <v>729</v>
      </c>
      <c r="B585" s="169" t="s">
        <v>42</v>
      </c>
      <c r="D585" s="169">
        <v>2610</v>
      </c>
      <c r="E585" s="176"/>
      <c r="F585" s="161">
        <v>1</v>
      </c>
      <c r="G585" s="162">
        <f t="shared" si="66"/>
        <v>0</v>
      </c>
      <c r="H585" s="162">
        <f>SUMIF('r'!$A$4:'r'!$A$529,$A585,'r'!$C$4:'r'!$C$529)</f>
        <v>0</v>
      </c>
      <c r="I585" s="162">
        <f>SUMIF('r'!$A$4:'r'!$A$529,A585,'r'!$D$4:'r'!$D$529)</f>
        <v>18</v>
      </c>
      <c r="J585" s="162">
        <f t="shared" si="67"/>
        <v>18</v>
      </c>
      <c r="L585" s="166">
        <f>IF(E585&lt;2,(VLOOKUP(A585,'r'!$A$4:'r'!$B$5080,2,FALSE)),"")</f>
        <v>43225</v>
      </c>
      <c r="M585" s="167" t="str">
        <f>VLOOKUP(A585,'r'!$A$4:'r'!$G$5080,7,FALSE)</f>
        <v>next year</v>
      </c>
      <c r="N585" s="162">
        <f ca="1">SUMIF(w!$V$3:$V$113,$M585,w!W$3:W$113)</f>
        <v>0</v>
      </c>
      <c r="O585" s="162">
        <f ca="1">SUMIF(w!$V$3:$V$113,$M585,w!X$3:X$113)</f>
        <v>506</v>
      </c>
      <c r="P585" s="162">
        <f ca="1">SUMIF(w!$V$3:$V$113,$M585,w!Y$3:Y$113)</f>
        <v>506</v>
      </c>
      <c r="Q585" s="162">
        <f>SUMIF(w!$V$3:$V$113,$M585,w!Z$3:Z$113)</f>
        <v>0</v>
      </c>
      <c r="R585" s="177" t="str">
        <f>IF(E585=1,VLOOKUP(A585,rg!$A$4:'rg'!$E$960,2,FALSE),"")</f>
        <v/>
      </c>
      <c r="S585" s="162" t="str">
        <f>IF($R585&lt;&gt;"",( VLOOKUP($R585,g!$A$2:'g'!$E$989,2,FALSE))," ")</f>
        <v xml:space="preserve"> </v>
      </c>
      <c r="T585" s="162" t="str">
        <f>IF($R585&lt;&gt;"",( VLOOKUP($R585,g!$A$2:'g'!$E$989,3,FALSE))," ")</f>
        <v xml:space="preserve"> </v>
      </c>
      <c r="U585" s="168" t="str">
        <f>IF($R585&lt;&gt;"",( VLOOKUP($R585,g!$A$2:'g'!$E$989,4,FALSE))," ")</f>
        <v xml:space="preserve"> </v>
      </c>
      <c r="V585" s="162" t="str">
        <f>IF($R585&lt;&gt;"",( VLOOKUP($R585,g!$A$2:'g'!$E$989,5,FALSE))," ")</f>
        <v xml:space="preserve"> </v>
      </c>
      <c r="W585" s="10">
        <f t="shared" si="68"/>
        <v>0</v>
      </c>
      <c r="X585" s="10">
        <f t="shared" si="69"/>
        <v>0</v>
      </c>
      <c r="Y585" s="10">
        <f t="shared" si="70"/>
        <v>0</v>
      </c>
      <c r="Z585" s="167" t="str">
        <f t="shared" si="71"/>
        <v>TLN 2610</v>
      </c>
      <c r="AA585" s="167">
        <f>VLOOKUP(A585,'r'!$A$4:'r'!$S$5080,18,FALSE)</f>
        <v>0</v>
      </c>
    </row>
    <row r="586" spans="1:27" x14ac:dyDescent="0.2">
      <c r="A586" s="169" t="s">
        <v>729</v>
      </c>
      <c r="B586" s="169" t="s">
        <v>42</v>
      </c>
      <c r="D586" s="169">
        <v>2611</v>
      </c>
      <c r="E586" s="176"/>
      <c r="F586" s="161">
        <v>1</v>
      </c>
      <c r="G586" s="162">
        <f t="shared" si="66"/>
        <v>0</v>
      </c>
      <c r="H586" s="162">
        <f>SUMIF('r'!$A$4:'r'!$A$529,$A586,'r'!$C$4:'r'!$C$529)</f>
        <v>0</v>
      </c>
      <c r="I586" s="162">
        <f>SUMIF('r'!$A$4:'r'!$A$529,A586,'r'!$D$4:'r'!$D$529)</f>
        <v>18</v>
      </c>
      <c r="J586" s="162">
        <f t="shared" si="67"/>
        <v>18</v>
      </c>
      <c r="L586" s="166">
        <f>IF(E586&lt;2,(VLOOKUP(A586,'r'!$A$4:'r'!$B$5080,2,FALSE)),"")</f>
        <v>43225</v>
      </c>
      <c r="M586" s="167" t="str">
        <f>VLOOKUP(A586,'r'!$A$4:'r'!$G$5080,7,FALSE)</f>
        <v>next year</v>
      </c>
      <c r="N586" s="162">
        <f ca="1">SUMIF(w!$V$3:$V$113,$M586,w!W$3:W$113)</f>
        <v>0</v>
      </c>
      <c r="O586" s="162">
        <f ca="1">SUMIF(w!$V$3:$V$113,$M586,w!X$3:X$113)</f>
        <v>506</v>
      </c>
      <c r="P586" s="162">
        <f ca="1">SUMIF(w!$V$3:$V$113,$M586,w!Y$3:Y$113)</f>
        <v>506</v>
      </c>
      <c r="Q586" s="162">
        <f>SUMIF(w!$V$3:$V$113,$M586,w!Z$3:Z$113)</f>
        <v>0</v>
      </c>
      <c r="R586" s="177" t="str">
        <f>IF(E586=1,VLOOKUP(A586,rg!$A$4:'rg'!$E$960,2,FALSE),"")</f>
        <v/>
      </c>
      <c r="S586" s="162" t="str">
        <f>IF($R586&lt;&gt;"",( VLOOKUP($R586,g!$A$2:'g'!$E$989,2,FALSE))," ")</f>
        <v xml:space="preserve"> </v>
      </c>
      <c r="T586" s="162" t="str">
        <f>IF($R586&lt;&gt;"",( VLOOKUP($R586,g!$A$2:'g'!$E$989,3,FALSE))," ")</f>
        <v xml:space="preserve"> </v>
      </c>
      <c r="U586" s="168" t="str">
        <f>IF($R586&lt;&gt;"",( VLOOKUP($R586,g!$A$2:'g'!$E$989,4,FALSE))," ")</f>
        <v xml:space="preserve"> </v>
      </c>
      <c r="V586" s="162" t="str">
        <f>IF($R586&lt;&gt;"",( VLOOKUP($R586,g!$A$2:'g'!$E$989,5,FALSE))," ")</f>
        <v xml:space="preserve"> </v>
      </c>
      <c r="W586" s="10">
        <f t="shared" si="68"/>
        <v>0</v>
      </c>
      <c r="X586" s="10">
        <f t="shared" si="69"/>
        <v>0</v>
      </c>
      <c r="Y586" s="10">
        <f t="shared" si="70"/>
        <v>0</v>
      </c>
      <c r="Z586" s="167" t="str">
        <f t="shared" si="71"/>
        <v>TLN 2611</v>
      </c>
      <c r="AA586" s="167">
        <f>VLOOKUP(A586,'r'!$A$4:'r'!$S$5080,18,FALSE)</f>
        <v>0</v>
      </c>
    </row>
    <row r="587" spans="1:27" x14ac:dyDescent="0.2">
      <c r="A587" s="169" t="s">
        <v>729</v>
      </c>
      <c r="B587" s="169" t="s">
        <v>42</v>
      </c>
      <c r="D587" s="169">
        <v>2612</v>
      </c>
      <c r="E587" s="176"/>
      <c r="F587" s="161">
        <v>1</v>
      </c>
      <c r="G587" s="162">
        <f t="shared" si="66"/>
        <v>0</v>
      </c>
      <c r="H587" s="162">
        <f>SUMIF('r'!$A$4:'r'!$A$529,$A587,'r'!$C$4:'r'!$C$529)</f>
        <v>0</v>
      </c>
      <c r="I587" s="162">
        <f>SUMIF('r'!$A$4:'r'!$A$529,A587,'r'!$D$4:'r'!$D$529)</f>
        <v>18</v>
      </c>
      <c r="J587" s="162">
        <f t="shared" si="67"/>
        <v>18</v>
      </c>
      <c r="L587" s="166">
        <f>IF(E587&lt;2,(VLOOKUP(A587,'r'!$A$4:'r'!$B$5080,2,FALSE)),"")</f>
        <v>43225</v>
      </c>
      <c r="M587" s="167" t="str">
        <f>VLOOKUP(A587,'r'!$A$4:'r'!$G$5080,7,FALSE)</f>
        <v>next year</v>
      </c>
      <c r="N587" s="162">
        <f ca="1">SUMIF(w!$V$3:$V$113,$M587,w!W$3:W$113)</f>
        <v>0</v>
      </c>
      <c r="O587" s="162">
        <f ca="1">SUMIF(w!$V$3:$V$113,$M587,w!X$3:X$113)</f>
        <v>506</v>
      </c>
      <c r="P587" s="162">
        <f ca="1">SUMIF(w!$V$3:$V$113,$M587,w!Y$3:Y$113)</f>
        <v>506</v>
      </c>
      <c r="Q587" s="162">
        <f>SUMIF(w!$V$3:$V$113,$M587,w!Z$3:Z$113)</f>
        <v>0</v>
      </c>
      <c r="R587" s="177" t="str">
        <f>IF(E587=1,VLOOKUP(A587,rg!$A$4:'rg'!$E$960,2,FALSE),"")</f>
        <v/>
      </c>
      <c r="S587" s="162" t="str">
        <f>IF($R587&lt;&gt;"",( VLOOKUP($R587,g!$A$2:'g'!$E$989,2,FALSE))," ")</f>
        <v xml:space="preserve"> </v>
      </c>
      <c r="T587" s="162" t="str">
        <f>IF($R587&lt;&gt;"",( VLOOKUP($R587,g!$A$2:'g'!$E$989,3,FALSE))," ")</f>
        <v xml:space="preserve"> </v>
      </c>
      <c r="U587" s="168" t="str">
        <f>IF($R587&lt;&gt;"",( VLOOKUP($R587,g!$A$2:'g'!$E$989,4,FALSE))," ")</f>
        <v xml:space="preserve"> </v>
      </c>
      <c r="V587" s="162" t="str">
        <f>IF($R587&lt;&gt;"",( VLOOKUP($R587,g!$A$2:'g'!$E$989,5,FALSE))," ")</f>
        <v xml:space="preserve"> </v>
      </c>
      <c r="W587" s="10">
        <f t="shared" si="68"/>
        <v>0</v>
      </c>
      <c r="X587" s="10">
        <f t="shared" si="69"/>
        <v>0</v>
      </c>
      <c r="Y587" s="10">
        <f t="shared" si="70"/>
        <v>0</v>
      </c>
      <c r="Z587" s="167" t="str">
        <f t="shared" si="71"/>
        <v>TLN 2612</v>
      </c>
      <c r="AA587" s="167">
        <f>VLOOKUP(A587,'r'!$A$4:'r'!$S$5080,18,FALSE)</f>
        <v>0</v>
      </c>
    </row>
    <row r="588" spans="1:27" x14ac:dyDescent="0.2">
      <c r="A588" s="169" t="s">
        <v>729</v>
      </c>
      <c r="B588" s="169" t="s">
        <v>42</v>
      </c>
      <c r="D588" s="169">
        <v>2613</v>
      </c>
      <c r="E588" s="176"/>
      <c r="F588" s="161">
        <v>1</v>
      </c>
      <c r="G588" s="162">
        <f t="shared" si="66"/>
        <v>0</v>
      </c>
      <c r="H588" s="162">
        <f>SUMIF('r'!$A$4:'r'!$A$529,$A588,'r'!$C$4:'r'!$C$529)</f>
        <v>0</v>
      </c>
      <c r="I588" s="162">
        <f>SUMIF('r'!$A$4:'r'!$A$529,A588,'r'!$D$4:'r'!$D$529)</f>
        <v>18</v>
      </c>
      <c r="J588" s="162">
        <f t="shared" si="67"/>
        <v>18</v>
      </c>
      <c r="L588" s="166">
        <f>IF(E588&lt;2,(VLOOKUP(A588,'r'!$A$4:'r'!$B$5080,2,FALSE)),"")</f>
        <v>43225</v>
      </c>
      <c r="M588" s="167" t="str">
        <f>VLOOKUP(A588,'r'!$A$4:'r'!$G$5080,7,FALSE)</f>
        <v>next year</v>
      </c>
      <c r="N588" s="162">
        <f ca="1">SUMIF(w!$V$3:$V$113,$M588,w!W$3:W$113)</f>
        <v>0</v>
      </c>
      <c r="O588" s="162">
        <f ca="1">SUMIF(w!$V$3:$V$113,$M588,w!X$3:X$113)</f>
        <v>506</v>
      </c>
      <c r="P588" s="162">
        <f ca="1">SUMIF(w!$V$3:$V$113,$M588,w!Y$3:Y$113)</f>
        <v>506</v>
      </c>
      <c r="Q588" s="162">
        <f>SUMIF(w!$V$3:$V$113,$M588,w!Z$3:Z$113)</f>
        <v>0</v>
      </c>
      <c r="R588" s="177" t="str">
        <f>IF(E588=1,VLOOKUP(A588,rg!$A$4:'rg'!$E$960,2,FALSE),"")</f>
        <v/>
      </c>
      <c r="S588" s="162" t="str">
        <f>IF($R588&lt;&gt;"",( VLOOKUP($R588,g!$A$2:'g'!$E$989,2,FALSE))," ")</f>
        <v xml:space="preserve"> </v>
      </c>
      <c r="T588" s="162" t="str">
        <f>IF($R588&lt;&gt;"",( VLOOKUP($R588,g!$A$2:'g'!$E$989,3,FALSE))," ")</f>
        <v xml:space="preserve"> </v>
      </c>
      <c r="U588" s="168" t="str">
        <f>IF($R588&lt;&gt;"",( VLOOKUP($R588,g!$A$2:'g'!$E$989,4,FALSE))," ")</f>
        <v xml:space="preserve"> </v>
      </c>
      <c r="V588" s="162" t="str">
        <f>IF($R588&lt;&gt;"",( VLOOKUP($R588,g!$A$2:'g'!$E$989,5,FALSE))," ")</f>
        <v xml:space="preserve"> </v>
      </c>
      <c r="W588" s="10">
        <f t="shared" si="68"/>
        <v>0</v>
      </c>
      <c r="X588" s="10">
        <f t="shared" si="69"/>
        <v>0</v>
      </c>
      <c r="Y588" s="10">
        <f t="shared" si="70"/>
        <v>0</v>
      </c>
      <c r="Z588" s="167" t="str">
        <f t="shared" si="71"/>
        <v>TLN 2613</v>
      </c>
      <c r="AA588" s="167">
        <f>VLOOKUP(A588,'r'!$A$4:'r'!$S$5080,18,FALSE)</f>
        <v>0</v>
      </c>
    </row>
    <row r="589" spans="1:27" x14ac:dyDescent="0.2">
      <c r="A589" s="169" t="s">
        <v>729</v>
      </c>
      <c r="B589" s="169" t="s">
        <v>42</v>
      </c>
      <c r="D589" s="169">
        <v>2614</v>
      </c>
      <c r="E589" s="176"/>
      <c r="F589" s="161">
        <v>1</v>
      </c>
      <c r="G589" s="162">
        <f t="shared" si="66"/>
        <v>0</v>
      </c>
      <c r="H589" s="162">
        <f>SUMIF('r'!$A$4:'r'!$A$529,$A589,'r'!$C$4:'r'!$C$529)</f>
        <v>0</v>
      </c>
      <c r="I589" s="162">
        <f>SUMIF('r'!$A$4:'r'!$A$529,A589,'r'!$D$4:'r'!$D$529)</f>
        <v>18</v>
      </c>
      <c r="J589" s="162">
        <f t="shared" si="67"/>
        <v>18</v>
      </c>
      <c r="L589" s="166">
        <f>IF(E589&lt;2,(VLOOKUP(A589,'r'!$A$4:'r'!$B$5080,2,FALSE)),"")</f>
        <v>43225</v>
      </c>
      <c r="M589" s="167" t="str">
        <f>VLOOKUP(A589,'r'!$A$4:'r'!$G$5080,7,FALSE)</f>
        <v>next year</v>
      </c>
      <c r="N589" s="162">
        <f ca="1">SUMIF(w!$V$3:$V$113,$M589,w!W$3:W$113)</f>
        <v>0</v>
      </c>
      <c r="O589" s="162">
        <f ca="1">SUMIF(w!$V$3:$V$113,$M589,w!X$3:X$113)</f>
        <v>506</v>
      </c>
      <c r="P589" s="162">
        <f ca="1">SUMIF(w!$V$3:$V$113,$M589,w!Y$3:Y$113)</f>
        <v>506</v>
      </c>
      <c r="Q589" s="162">
        <f>SUMIF(w!$V$3:$V$113,$M589,w!Z$3:Z$113)</f>
        <v>0</v>
      </c>
      <c r="R589" s="177" t="str">
        <f>IF(E589=1,VLOOKUP(A589,rg!$A$4:'rg'!$E$960,2,FALSE),"")</f>
        <v/>
      </c>
      <c r="S589" s="162" t="str">
        <f>IF($R589&lt;&gt;"",( VLOOKUP($R589,g!$A$2:'g'!$E$989,2,FALSE))," ")</f>
        <v xml:space="preserve"> </v>
      </c>
      <c r="T589" s="162" t="str">
        <f>IF($R589&lt;&gt;"",( VLOOKUP($R589,g!$A$2:'g'!$E$989,3,FALSE))," ")</f>
        <v xml:space="preserve"> </v>
      </c>
      <c r="U589" s="168" t="str">
        <f>IF($R589&lt;&gt;"",( VLOOKUP($R589,g!$A$2:'g'!$E$989,4,FALSE))," ")</f>
        <v xml:space="preserve"> </v>
      </c>
      <c r="V589" s="162" t="str">
        <f>IF($R589&lt;&gt;"",( VLOOKUP($R589,g!$A$2:'g'!$E$989,5,FALSE))," ")</f>
        <v xml:space="preserve"> </v>
      </c>
      <c r="W589" s="10">
        <f t="shared" si="68"/>
        <v>0</v>
      </c>
      <c r="X589" s="10">
        <f t="shared" si="69"/>
        <v>0</v>
      </c>
      <c r="Y589" s="10">
        <f t="shared" si="70"/>
        <v>0</v>
      </c>
      <c r="Z589" s="167" t="str">
        <f t="shared" si="71"/>
        <v>TLN 2614</v>
      </c>
      <c r="AA589" s="167">
        <f>VLOOKUP(A589,'r'!$A$4:'r'!$S$5080,18,FALSE)</f>
        <v>0</v>
      </c>
    </row>
    <row r="590" spans="1:27" x14ac:dyDescent="0.2">
      <c r="A590" s="169" t="s">
        <v>729</v>
      </c>
      <c r="B590" s="169" t="s">
        <v>42</v>
      </c>
      <c r="D590" s="169">
        <v>2615</v>
      </c>
      <c r="E590" s="176"/>
      <c r="F590" s="161">
        <v>1</v>
      </c>
      <c r="G590" s="162">
        <f t="shared" si="66"/>
        <v>0</v>
      </c>
      <c r="H590" s="162">
        <f>SUMIF('r'!$A$4:'r'!$A$529,$A590,'r'!$C$4:'r'!$C$529)</f>
        <v>0</v>
      </c>
      <c r="I590" s="162">
        <f>SUMIF('r'!$A$4:'r'!$A$529,A590,'r'!$D$4:'r'!$D$529)</f>
        <v>18</v>
      </c>
      <c r="J590" s="162">
        <f t="shared" si="67"/>
        <v>18</v>
      </c>
      <c r="L590" s="166">
        <f>IF(E590&lt;2,(VLOOKUP(A590,'r'!$A$4:'r'!$B$5080,2,FALSE)),"")</f>
        <v>43225</v>
      </c>
      <c r="M590" s="167" t="str">
        <f>VLOOKUP(A590,'r'!$A$4:'r'!$G$5080,7,FALSE)</f>
        <v>next year</v>
      </c>
      <c r="N590" s="162">
        <f ca="1">SUMIF(w!$V$3:$V$113,$M590,w!W$3:W$113)</f>
        <v>0</v>
      </c>
      <c r="O590" s="162">
        <f ca="1">SUMIF(w!$V$3:$V$113,$M590,w!X$3:X$113)</f>
        <v>506</v>
      </c>
      <c r="P590" s="162">
        <f ca="1">SUMIF(w!$V$3:$V$113,$M590,w!Y$3:Y$113)</f>
        <v>506</v>
      </c>
      <c r="Q590" s="162">
        <f>SUMIF(w!$V$3:$V$113,$M590,w!Z$3:Z$113)</f>
        <v>0</v>
      </c>
      <c r="R590" s="177" t="str">
        <f>IF(E590=1,VLOOKUP(A590,rg!$A$4:'rg'!$E$960,2,FALSE),"")</f>
        <v/>
      </c>
      <c r="S590" s="162" t="str">
        <f>IF($R590&lt;&gt;"",( VLOOKUP($R590,g!$A$2:'g'!$E$989,2,FALSE))," ")</f>
        <v xml:space="preserve"> </v>
      </c>
      <c r="T590" s="162" t="str">
        <f>IF($R590&lt;&gt;"",( VLOOKUP($R590,g!$A$2:'g'!$E$989,3,FALSE))," ")</f>
        <v xml:space="preserve"> </v>
      </c>
      <c r="U590" s="168" t="str">
        <f>IF($R590&lt;&gt;"",( VLOOKUP($R590,g!$A$2:'g'!$E$989,4,FALSE))," ")</f>
        <v xml:space="preserve"> </v>
      </c>
      <c r="V590" s="162" t="str">
        <f>IF($R590&lt;&gt;"",( VLOOKUP($R590,g!$A$2:'g'!$E$989,5,FALSE))," ")</f>
        <v xml:space="preserve"> </v>
      </c>
      <c r="W590" s="10">
        <f t="shared" si="68"/>
        <v>0</v>
      </c>
      <c r="X590" s="10">
        <f t="shared" si="69"/>
        <v>0</v>
      </c>
      <c r="Y590" s="10">
        <f t="shared" si="70"/>
        <v>0</v>
      </c>
      <c r="Z590" s="167" t="str">
        <f t="shared" si="71"/>
        <v>TLN 2615</v>
      </c>
      <c r="AA590" s="167">
        <f>VLOOKUP(A590,'r'!$A$4:'r'!$S$5080,18,FALSE)</f>
        <v>0</v>
      </c>
    </row>
    <row r="591" spans="1:27" x14ac:dyDescent="0.2">
      <c r="A591" s="169" t="s">
        <v>729</v>
      </c>
      <c r="B591" s="169" t="s">
        <v>42</v>
      </c>
      <c r="D591" s="169">
        <v>2616</v>
      </c>
      <c r="E591" s="176"/>
      <c r="F591" s="161">
        <v>1</v>
      </c>
      <c r="G591" s="162">
        <f t="shared" si="66"/>
        <v>0</v>
      </c>
      <c r="H591" s="162">
        <f>SUMIF('r'!$A$4:'r'!$A$529,$A591,'r'!$C$4:'r'!$C$529)</f>
        <v>0</v>
      </c>
      <c r="I591" s="162">
        <f>SUMIF('r'!$A$4:'r'!$A$529,A591,'r'!$D$4:'r'!$D$529)</f>
        <v>18</v>
      </c>
      <c r="J591" s="162">
        <f t="shared" si="67"/>
        <v>18</v>
      </c>
      <c r="L591" s="166">
        <f>IF(E591&lt;2,(VLOOKUP(A591,'r'!$A$4:'r'!$B$5080,2,FALSE)),"")</f>
        <v>43225</v>
      </c>
      <c r="M591" s="167" t="str">
        <f>VLOOKUP(A591,'r'!$A$4:'r'!$G$5080,7,FALSE)</f>
        <v>next year</v>
      </c>
      <c r="N591" s="162">
        <f ca="1">SUMIF(w!$V$3:$V$113,$M591,w!W$3:W$113)</f>
        <v>0</v>
      </c>
      <c r="O591" s="162">
        <f ca="1">SUMIF(w!$V$3:$V$113,$M591,w!X$3:X$113)</f>
        <v>506</v>
      </c>
      <c r="P591" s="162">
        <f ca="1">SUMIF(w!$V$3:$V$113,$M591,w!Y$3:Y$113)</f>
        <v>506</v>
      </c>
      <c r="Q591" s="162">
        <f>SUMIF(w!$V$3:$V$113,$M591,w!Z$3:Z$113)</f>
        <v>0</v>
      </c>
      <c r="R591" s="177" t="str">
        <f>IF(E591=1,VLOOKUP(A591,rg!$A$4:'rg'!$E$960,2,FALSE),"")</f>
        <v/>
      </c>
      <c r="S591" s="162" t="str">
        <f>IF($R591&lt;&gt;"",( VLOOKUP($R591,g!$A$2:'g'!$E$989,2,FALSE))," ")</f>
        <v xml:space="preserve"> </v>
      </c>
      <c r="T591" s="162" t="str">
        <f>IF($R591&lt;&gt;"",( VLOOKUP($R591,g!$A$2:'g'!$E$989,3,FALSE))," ")</f>
        <v xml:space="preserve"> </v>
      </c>
      <c r="U591" s="168" t="str">
        <f>IF($R591&lt;&gt;"",( VLOOKUP($R591,g!$A$2:'g'!$E$989,4,FALSE))," ")</f>
        <v xml:space="preserve"> </v>
      </c>
      <c r="V591" s="162" t="str">
        <f>IF($R591&lt;&gt;"",( VLOOKUP($R591,g!$A$2:'g'!$E$989,5,FALSE))," ")</f>
        <v xml:space="preserve"> </v>
      </c>
      <c r="W591" s="10">
        <f t="shared" si="68"/>
        <v>0</v>
      </c>
      <c r="X591" s="10">
        <f t="shared" si="69"/>
        <v>0</v>
      </c>
      <c r="Y591" s="10">
        <f t="shared" si="70"/>
        <v>0</v>
      </c>
      <c r="Z591" s="167" t="str">
        <f t="shared" si="71"/>
        <v>TLN 2616</v>
      </c>
      <c r="AA591" s="167">
        <f>VLOOKUP(A591,'r'!$A$4:'r'!$S$5080,18,FALSE)</f>
        <v>0</v>
      </c>
    </row>
    <row r="592" spans="1:27" x14ac:dyDescent="0.2">
      <c r="A592" s="169" t="s">
        <v>729</v>
      </c>
      <c r="B592" s="169" t="s">
        <v>42</v>
      </c>
      <c r="D592" s="169">
        <v>2617</v>
      </c>
      <c r="E592" s="176"/>
      <c r="F592" s="161">
        <v>1</v>
      </c>
      <c r="G592" s="162">
        <f t="shared" si="66"/>
        <v>0</v>
      </c>
      <c r="H592" s="162">
        <f>SUMIF('r'!$A$4:'r'!$A$529,$A592,'r'!$C$4:'r'!$C$529)</f>
        <v>0</v>
      </c>
      <c r="I592" s="162">
        <f>SUMIF('r'!$A$4:'r'!$A$529,A592,'r'!$D$4:'r'!$D$529)</f>
        <v>18</v>
      </c>
      <c r="J592" s="162">
        <f t="shared" si="67"/>
        <v>18</v>
      </c>
      <c r="L592" s="166">
        <f>IF(E592&lt;2,(VLOOKUP(A592,'r'!$A$4:'r'!$B$5080,2,FALSE)),"")</f>
        <v>43225</v>
      </c>
      <c r="M592" s="167" t="str">
        <f>VLOOKUP(A592,'r'!$A$4:'r'!$G$5080,7,FALSE)</f>
        <v>next year</v>
      </c>
      <c r="N592" s="162">
        <f ca="1">SUMIF(w!$V$3:$V$113,$M592,w!W$3:W$113)</f>
        <v>0</v>
      </c>
      <c r="O592" s="162">
        <f ca="1">SUMIF(w!$V$3:$V$113,$M592,w!X$3:X$113)</f>
        <v>506</v>
      </c>
      <c r="P592" s="162">
        <f ca="1">SUMIF(w!$V$3:$V$113,$M592,w!Y$3:Y$113)</f>
        <v>506</v>
      </c>
      <c r="Q592" s="162">
        <f>SUMIF(w!$V$3:$V$113,$M592,w!Z$3:Z$113)</f>
        <v>0</v>
      </c>
      <c r="R592" s="177" t="str">
        <f>IF(E592=1,VLOOKUP(A592,rg!$A$4:'rg'!$E$960,2,FALSE),"")</f>
        <v/>
      </c>
      <c r="S592" s="162" t="str">
        <f>IF($R592&lt;&gt;"",( VLOOKUP($R592,g!$A$2:'g'!$E$989,2,FALSE))," ")</f>
        <v xml:space="preserve"> </v>
      </c>
      <c r="T592" s="162" t="str">
        <f>IF($R592&lt;&gt;"",( VLOOKUP($R592,g!$A$2:'g'!$E$989,3,FALSE))," ")</f>
        <v xml:space="preserve"> </v>
      </c>
      <c r="U592" s="168" t="str">
        <f>IF($R592&lt;&gt;"",( VLOOKUP($R592,g!$A$2:'g'!$E$989,4,FALSE))," ")</f>
        <v xml:space="preserve"> </v>
      </c>
      <c r="V592" s="162" t="str">
        <f>IF($R592&lt;&gt;"",( VLOOKUP($R592,g!$A$2:'g'!$E$989,5,FALSE))," ")</f>
        <v xml:space="preserve"> </v>
      </c>
      <c r="W592" s="10">
        <f t="shared" si="68"/>
        <v>0</v>
      </c>
      <c r="X592" s="10">
        <f t="shared" si="69"/>
        <v>0</v>
      </c>
      <c r="Y592" s="10">
        <f t="shared" si="70"/>
        <v>0</v>
      </c>
      <c r="Z592" s="167" t="str">
        <f t="shared" si="71"/>
        <v>TLN 2617</v>
      </c>
      <c r="AA592" s="167">
        <f>VLOOKUP(A592,'r'!$A$4:'r'!$S$5080,18,FALSE)</f>
        <v>0</v>
      </c>
    </row>
    <row r="593" spans="1:27" x14ac:dyDescent="0.2">
      <c r="A593" s="169" t="s">
        <v>729</v>
      </c>
      <c r="B593" s="169" t="s">
        <v>42</v>
      </c>
      <c r="D593" s="169">
        <v>2618</v>
      </c>
      <c r="E593" s="176"/>
      <c r="F593" s="161">
        <v>1</v>
      </c>
      <c r="G593" s="162">
        <f t="shared" si="66"/>
        <v>0</v>
      </c>
      <c r="H593" s="162">
        <f>SUMIF('r'!$A$4:'r'!$A$529,$A593,'r'!$C$4:'r'!$C$529)</f>
        <v>0</v>
      </c>
      <c r="I593" s="162">
        <f>SUMIF('r'!$A$4:'r'!$A$529,A593,'r'!$D$4:'r'!$D$529)</f>
        <v>18</v>
      </c>
      <c r="J593" s="162">
        <f t="shared" si="67"/>
        <v>18</v>
      </c>
      <c r="L593" s="166">
        <f>IF(E593&lt;2,(VLOOKUP(A593,'r'!$A$4:'r'!$B$5080,2,FALSE)),"")</f>
        <v>43225</v>
      </c>
      <c r="M593" s="167" t="str">
        <f>VLOOKUP(A593,'r'!$A$4:'r'!$G$5080,7,FALSE)</f>
        <v>next year</v>
      </c>
      <c r="N593" s="162">
        <f ca="1">SUMIF(w!$V$3:$V$113,$M593,w!W$3:W$113)</f>
        <v>0</v>
      </c>
      <c r="O593" s="162">
        <f ca="1">SUMIF(w!$V$3:$V$113,$M593,w!X$3:X$113)</f>
        <v>506</v>
      </c>
      <c r="P593" s="162">
        <f ca="1">SUMIF(w!$V$3:$V$113,$M593,w!Y$3:Y$113)</f>
        <v>506</v>
      </c>
      <c r="Q593" s="162">
        <f>SUMIF(w!$V$3:$V$113,$M593,w!Z$3:Z$113)</f>
        <v>0</v>
      </c>
      <c r="R593" s="177" t="str">
        <f>IF(E593=1,VLOOKUP(A593,rg!$A$4:'rg'!$E$960,2,FALSE),"")</f>
        <v/>
      </c>
      <c r="S593" s="162" t="str">
        <f>IF($R593&lt;&gt;"",( VLOOKUP($R593,g!$A$2:'g'!$E$989,2,FALSE))," ")</f>
        <v xml:space="preserve"> </v>
      </c>
      <c r="T593" s="162" t="str">
        <f>IF($R593&lt;&gt;"",( VLOOKUP($R593,g!$A$2:'g'!$E$989,3,FALSE))," ")</f>
        <v xml:space="preserve"> </v>
      </c>
      <c r="U593" s="168" t="str">
        <f>IF($R593&lt;&gt;"",( VLOOKUP($R593,g!$A$2:'g'!$E$989,4,FALSE))," ")</f>
        <v xml:space="preserve"> </v>
      </c>
      <c r="V593" s="162" t="str">
        <f>IF($R593&lt;&gt;"",( VLOOKUP($R593,g!$A$2:'g'!$E$989,5,FALSE))," ")</f>
        <v xml:space="preserve"> </v>
      </c>
      <c r="W593" s="10">
        <f t="shared" si="68"/>
        <v>0</v>
      </c>
      <c r="X593" s="10">
        <f t="shared" si="69"/>
        <v>0</v>
      </c>
      <c r="Y593" s="10">
        <f t="shared" si="70"/>
        <v>0</v>
      </c>
      <c r="Z593" s="167" t="str">
        <f t="shared" si="71"/>
        <v>TLN 2618</v>
      </c>
      <c r="AA593" s="167">
        <f>VLOOKUP(A593,'r'!$A$4:'r'!$S$5080,18,FALSE)</f>
        <v>0</v>
      </c>
    </row>
    <row r="594" spans="1:27" x14ac:dyDescent="0.2">
      <c r="A594" s="169" t="s">
        <v>729</v>
      </c>
      <c r="B594" s="169" t="s">
        <v>42</v>
      </c>
      <c r="D594" s="169">
        <v>2619</v>
      </c>
      <c r="E594" s="176"/>
      <c r="F594" s="161">
        <v>1</v>
      </c>
      <c r="G594" s="162">
        <f t="shared" si="66"/>
        <v>0</v>
      </c>
      <c r="H594" s="162">
        <f>SUMIF('r'!$A$4:'r'!$A$529,$A594,'r'!$C$4:'r'!$C$529)</f>
        <v>0</v>
      </c>
      <c r="I594" s="162">
        <f>SUMIF('r'!$A$4:'r'!$A$529,A594,'r'!$D$4:'r'!$D$529)</f>
        <v>18</v>
      </c>
      <c r="J594" s="162">
        <f t="shared" si="67"/>
        <v>18</v>
      </c>
      <c r="L594" s="166">
        <f>IF(E594&lt;2,(VLOOKUP(A594,'r'!$A$4:'r'!$B$5080,2,FALSE)),"")</f>
        <v>43225</v>
      </c>
      <c r="M594" s="167" t="str">
        <f>VLOOKUP(A594,'r'!$A$4:'r'!$G$5080,7,FALSE)</f>
        <v>next year</v>
      </c>
      <c r="N594" s="162">
        <f ca="1">SUMIF(w!$V$3:$V$113,$M594,w!W$3:W$113)</f>
        <v>0</v>
      </c>
      <c r="O594" s="162">
        <f ca="1">SUMIF(w!$V$3:$V$113,$M594,w!X$3:X$113)</f>
        <v>506</v>
      </c>
      <c r="P594" s="162">
        <f ca="1">SUMIF(w!$V$3:$V$113,$M594,w!Y$3:Y$113)</f>
        <v>506</v>
      </c>
      <c r="Q594" s="162">
        <f>SUMIF(w!$V$3:$V$113,$M594,w!Z$3:Z$113)</f>
        <v>0</v>
      </c>
      <c r="R594" s="177" t="str">
        <f>IF(E594=1,VLOOKUP(A594,rg!$A$4:'rg'!$E$960,2,FALSE),"")</f>
        <v/>
      </c>
      <c r="S594" s="162" t="str">
        <f>IF($R594&lt;&gt;"",( VLOOKUP($R594,g!$A$2:'g'!$E$989,2,FALSE))," ")</f>
        <v xml:space="preserve"> </v>
      </c>
      <c r="T594" s="162" t="str">
        <f>IF($R594&lt;&gt;"",( VLOOKUP($R594,g!$A$2:'g'!$E$989,3,FALSE))," ")</f>
        <v xml:space="preserve"> </v>
      </c>
      <c r="U594" s="168" t="str">
        <f>IF($R594&lt;&gt;"",( VLOOKUP($R594,g!$A$2:'g'!$E$989,4,FALSE))," ")</f>
        <v xml:space="preserve"> </v>
      </c>
      <c r="V594" s="162" t="str">
        <f>IF($R594&lt;&gt;"",( VLOOKUP($R594,g!$A$2:'g'!$E$989,5,FALSE))," ")</f>
        <v xml:space="preserve"> </v>
      </c>
      <c r="W594" s="10">
        <f t="shared" si="68"/>
        <v>0</v>
      </c>
      <c r="X594" s="10">
        <f t="shared" si="69"/>
        <v>0</v>
      </c>
      <c r="Y594" s="10">
        <f t="shared" si="70"/>
        <v>0</v>
      </c>
      <c r="Z594" s="167" t="str">
        <f t="shared" si="71"/>
        <v>TLN 2619</v>
      </c>
      <c r="AA594" s="167">
        <f>VLOOKUP(A594,'r'!$A$4:'r'!$S$5080,18,FALSE)</f>
        <v>0</v>
      </c>
    </row>
    <row r="595" spans="1:27" x14ac:dyDescent="0.2">
      <c r="A595" s="169" t="s">
        <v>729</v>
      </c>
      <c r="B595" s="169" t="s">
        <v>42</v>
      </c>
      <c r="D595" s="169">
        <v>2620</v>
      </c>
      <c r="E595" s="176"/>
      <c r="F595" s="161">
        <v>1</v>
      </c>
      <c r="G595" s="162">
        <f t="shared" si="66"/>
        <v>0</v>
      </c>
      <c r="H595" s="162">
        <f>SUMIF('r'!$A$4:'r'!$A$529,$A595,'r'!$C$4:'r'!$C$529)</f>
        <v>0</v>
      </c>
      <c r="I595" s="162">
        <f>SUMIF('r'!$A$4:'r'!$A$529,A595,'r'!$D$4:'r'!$D$529)</f>
        <v>18</v>
      </c>
      <c r="J595" s="162">
        <f t="shared" si="67"/>
        <v>18</v>
      </c>
      <c r="L595" s="166">
        <f>IF(E595&lt;2,(VLOOKUP(A595,'r'!$A$4:'r'!$B$5080,2,FALSE)),"")</f>
        <v>43225</v>
      </c>
      <c r="M595" s="167" t="str">
        <f>VLOOKUP(A595,'r'!$A$4:'r'!$G$5080,7,FALSE)</f>
        <v>next year</v>
      </c>
      <c r="N595" s="162">
        <f ca="1">SUMIF(w!$V$3:$V$113,$M595,w!W$3:W$113)</f>
        <v>0</v>
      </c>
      <c r="O595" s="162">
        <f ca="1">SUMIF(w!$V$3:$V$113,$M595,w!X$3:X$113)</f>
        <v>506</v>
      </c>
      <c r="P595" s="162">
        <f ca="1">SUMIF(w!$V$3:$V$113,$M595,w!Y$3:Y$113)</f>
        <v>506</v>
      </c>
      <c r="Q595" s="162">
        <f>SUMIF(w!$V$3:$V$113,$M595,w!Z$3:Z$113)</f>
        <v>0</v>
      </c>
      <c r="R595" s="177" t="str">
        <f>IF(E595=1,VLOOKUP(A595,rg!$A$4:'rg'!$E$960,2,FALSE),"")</f>
        <v/>
      </c>
      <c r="S595" s="162" t="str">
        <f>IF($R595&lt;&gt;"",( VLOOKUP($R595,g!$A$2:'g'!$E$989,2,FALSE))," ")</f>
        <v xml:space="preserve"> </v>
      </c>
      <c r="T595" s="162" t="str">
        <f>IF($R595&lt;&gt;"",( VLOOKUP($R595,g!$A$2:'g'!$E$989,3,FALSE))," ")</f>
        <v xml:space="preserve"> </v>
      </c>
      <c r="U595" s="168" t="str">
        <f>IF($R595&lt;&gt;"",( VLOOKUP($R595,g!$A$2:'g'!$E$989,4,FALSE))," ")</f>
        <v xml:space="preserve"> </v>
      </c>
      <c r="V595" s="162" t="str">
        <f>IF($R595&lt;&gt;"",( VLOOKUP($R595,g!$A$2:'g'!$E$989,5,FALSE))," ")</f>
        <v xml:space="preserve"> </v>
      </c>
      <c r="W595" s="10">
        <f t="shared" si="68"/>
        <v>0</v>
      </c>
      <c r="X595" s="10">
        <f t="shared" si="69"/>
        <v>0</v>
      </c>
      <c r="Y595" s="10">
        <f t="shared" si="70"/>
        <v>0</v>
      </c>
      <c r="Z595" s="167" t="str">
        <f t="shared" si="71"/>
        <v>TLN 2620</v>
      </c>
      <c r="AA595" s="167">
        <f>VLOOKUP(A595,'r'!$A$4:'r'!$S$5080,18,FALSE)</f>
        <v>0</v>
      </c>
    </row>
    <row r="596" spans="1:27" x14ac:dyDescent="0.2">
      <c r="A596" s="169" t="s">
        <v>370</v>
      </c>
      <c r="B596" s="169" t="s">
        <v>42</v>
      </c>
      <c r="D596" s="169">
        <v>8157</v>
      </c>
      <c r="E596" s="176">
        <v>1</v>
      </c>
      <c r="F596" s="161">
        <v>1</v>
      </c>
      <c r="G596" s="162">
        <f t="shared" si="66"/>
        <v>0</v>
      </c>
      <c r="H596" s="162">
        <f>SUMIF('r'!$A$4:'r'!$A$529,$A596,'r'!$C$4:'r'!$C$529)</f>
        <v>2</v>
      </c>
      <c r="I596" s="162">
        <f>SUMIF('r'!$A$4:'r'!$A$529,A596,'r'!$D$4:'r'!$D$529)</f>
        <v>2</v>
      </c>
      <c r="J596" s="162">
        <f t="shared" si="67"/>
        <v>0</v>
      </c>
      <c r="L596" s="166">
        <f>IF(E596&lt;2,(VLOOKUP(A596,'r'!$A$4:'r'!$B$5080,2,FALSE)),"")</f>
        <v>0</v>
      </c>
      <c r="M596" s="167" t="str">
        <f>VLOOKUP(A596,'r'!$A$4:'r'!$G$5080,7,FALSE)</f>
        <v>feltham</v>
      </c>
      <c r="N596" s="162">
        <f ca="1">SUMIF(w!$V$3:$V$113,$M596,w!W$3:W$113)</f>
        <v>4</v>
      </c>
      <c r="O596" s="162">
        <f ca="1">SUMIF(w!$V$3:$V$113,$M596,w!X$3:X$113)</f>
        <v>4</v>
      </c>
      <c r="P596" s="162">
        <f ca="1">SUMIF(w!$V$3:$V$113,$M596,w!Y$3:Y$113)</f>
        <v>0</v>
      </c>
      <c r="Q596" s="162">
        <f>SUMIF(w!$V$3:$V$113,$M596,w!Z$3:Z$113)</f>
        <v>2</v>
      </c>
      <c r="R596" s="177" t="str">
        <f>IF(E596=1,VLOOKUP(A596,rg!$A$4:'rg'!$E$960,2,FALSE),"")</f>
        <v>TF</v>
      </c>
      <c r="S596" s="162" t="str">
        <f>IF($R596&lt;&gt;"",( VLOOKUP($R596,g!$A$2:'g'!$E$989,2,FALSE))," ")</f>
        <v>Fulwell</v>
      </c>
      <c r="T596" s="162">
        <f>IF($R596&lt;&gt;"",( VLOOKUP($R596,g!$A$2:'g'!$E$989,3,FALSE))," ")</f>
        <v>14</v>
      </c>
      <c r="U596" s="168" t="str">
        <f>IF($R596&lt;&gt;"",( VLOOKUP($R596,g!$A$2:'g'!$E$989,4,FALSE))," ")</f>
        <v>TLN</v>
      </c>
      <c r="V596" s="162" t="str">
        <f>IF($R596&lt;&gt;"",( VLOOKUP($R596,g!$A$2:'g'!$E$989,5,FALSE))," ")</f>
        <v>ABELLIO</v>
      </c>
      <c r="W596" s="10">
        <f t="shared" si="68"/>
        <v>0</v>
      </c>
      <c r="X596" s="10">
        <f t="shared" si="69"/>
        <v>0</v>
      </c>
      <c r="Y596" s="10">
        <f t="shared" si="70"/>
        <v>0</v>
      </c>
      <c r="Z596" s="167" t="str">
        <f t="shared" si="71"/>
        <v>TLN 8157</v>
      </c>
      <c r="AA596" s="167">
        <f>VLOOKUP(A596,'r'!$A$4:'r'!$S$5080,18,FALSE)</f>
        <v>0</v>
      </c>
    </row>
    <row r="597" spans="1:27" x14ac:dyDescent="0.2">
      <c r="A597" s="169" t="s">
        <v>370</v>
      </c>
      <c r="B597" s="169" t="s">
        <v>42</v>
      </c>
      <c r="D597" s="169">
        <v>8160</v>
      </c>
      <c r="E597" s="176">
        <v>1</v>
      </c>
      <c r="F597" s="161">
        <v>1</v>
      </c>
      <c r="G597" s="162">
        <f t="shared" si="66"/>
        <v>0</v>
      </c>
      <c r="H597" s="162">
        <f>SUMIF('r'!$A$4:'r'!$A$529,$A597,'r'!$C$4:'r'!$C$529)</f>
        <v>2</v>
      </c>
      <c r="I597" s="162">
        <f>SUMIF('r'!$A$4:'r'!$A$529,A597,'r'!$D$4:'r'!$D$529)</f>
        <v>2</v>
      </c>
      <c r="J597" s="162">
        <f t="shared" si="67"/>
        <v>0</v>
      </c>
      <c r="L597" s="166">
        <f>IF(E597&lt;2,(VLOOKUP(A597,'r'!$A$4:'r'!$B$5080,2,FALSE)),"")</f>
        <v>0</v>
      </c>
      <c r="M597" s="167" t="str">
        <f>VLOOKUP(A597,'r'!$A$4:'r'!$G$5080,7,FALSE)</f>
        <v>feltham</v>
      </c>
      <c r="N597" s="162">
        <f ca="1">SUMIF(w!$V$3:$V$113,$M597,w!W$3:W$113)</f>
        <v>4</v>
      </c>
      <c r="O597" s="162">
        <f ca="1">SUMIF(w!$V$3:$V$113,$M597,w!X$3:X$113)</f>
        <v>4</v>
      </c>
      <c r="P597" s="162">
        <f ca="1">SUMIF(w!$V$3:$V$113,$M597,w!Y$3:Y$113)</f>
        <v>0</v>
      </c>
      <c r="Q597" s="162">
        <f>SUMIF(w!$V$3:$V$113,$M597,w!Z$3:Z$113)</f>
        <v>2</v>
      </c>
      <c r="R597" s="177" t="str">
        <f>IF(E597=1,VLOOKUP(A597,rg!$A$4:'rg'!$E$960,2,FALSE),"")</f>
        <v>TF</v>
      </c>
      <c r="S597" s="162" t="str">
        <f>IF($R597&lt;&gt;"",( VLOOKUP($R597,g!$A$2:'g'!$E$989,2,FALSE))," ")</f>
        <v>Fulwell</v>
      </c>
      <c r="T597" s="162">
        <f>IF($R597&lt;&gt;"",( VLOOKUP($R597,g!$A$2:'g'!$E$989,3,FALSE))," ")</f>
        <v>14</v>
      </c>
      <c r="U597" s="168" t="str">
        <f>IF($R597&lt;&gt;"",( VLOOKUP($R597,g!$A$2:'g'!$E$989,4,FALSE))," ")</f>
        <v>TLN</v>
      </c>
      <c r="V597" s="162" t="str">
        <f>IF($R597&lt;&gt;"",( VLOOKUP($R597,g!$A$2:'g'!$E$989,5,FALSE))," ")</f>
        <v>ABELLIO</v>
      </c>
      <c r="W597" s="10">
        <f t="shared" si="68"/>
        <v>0</v>
      </c>
      <c r="X597" s="10">
        <f t="shared" si="69"/>
        <v>0</v>
      </c>
      <c r="Y597" s="10">
        <f t="shared" si="70"/>
        <v>0</v>
      </c>
      <c r="Z597" s="167" t="str">
        <f t="shared" si="71"/>
        <v>TLN 8160</v>
      </c>
      <c r="AA597" s="167">
        <f>VLOOKUP(A597,'r'!$A$4:'r'!$S$5080,18,FALSE)</f>
        <v>0</v>
      </c>
    </row>
    <row r="598" spans="1:27" x14ac:dyDescent="0.2">
      <c r="A598" s="169" t="s">
        <v>328</v>
      </c>
      <c r="B598" s="169" t="s">
        <v>42</v>
      </c>
      <c r="D598" s="169">
        <v>8161</v>
      </c>
      <c r="E598" s="176">
        <v>1</v>
      </c>
      <c r="F598" s="161">
        <v>1</v>
      </c>
      <c r="G598" s="162">
        <f t="shared" si="66"/>
        <v>0</v>
      </c>
      <c r="H598" s="162">
        <f>SUMIF('r'!$A$4:'r'!$A$529,$A598,'r'!$C$4:'r'!$C$529)</f>
        <v>3</v>
      </c>
      <c r="I598" s="162">
        <f>SUMIF('r'!$A$4:'r'!$A$529,A598,'r'!$D$4:'r'!$D$529)</f>
        <v>3</v>
      </c>
      <c r="J598" s="162">
        <f t="shared" si="67"/>
        <v>0</v>
      </c>
      <c r="L598" s="166">
        <f>IF(E598&lt;2,(VLOOKUP(A598,'r'!$A$4:'r'!$B$5080,2,FALSE)),"")</f>
        <v>0</v>
      </c>
      <c r="M598" s="167" t="str">
        <f>VLOOKUP(A598,'r'!$A$4:'r'!$G$5080,7,FALSE)</f>
        <v>hounslow trinity centre</v>
      </c>
      <c r="N598" s="162">
        <f ca="1">SUMIF(w!$V$3:$V$113,$M598,w!W$3:W$113)</f>
        <v>18</v>
      </c>
      <c r="O598" s="162">
        <f ca="1">SUMIF(w!$V$3:$V$113,$M598,w!X$3:X$113)</f>
        <v>20</v>
      </c>
      <c r="P598" s="162">
        <f ca="1">SUMIF(w!$V$3:$V$113,$M598,w!Y$3:Y$113)</f>
        <v>2</v>
      </c>
      <c r="Q598" s="162">
        <f>SUMIF(w!$V$3:$V$113,$M598,w!Z$3:Z$113)</f>
        <v>6</v>
      </c>
      <c r="R598" s="177" t="str">
        <f>IF(E598=1,VLOOKUP(A598,rg!$A$4:'rg'!$E$960,2,FALSE),"")</f>
        <v>TF</v>
      </c>
      <c r="S598" s="162" t="str">
        <f>IF($R598&lt;&gt;"",( VLOOKUP($R598,g!$A$2:'g'!$E$989,2,FALSE))," ")</f>
        <v>Fulwell</v>
      </c>
      <c r="T598" s="162">
        <f>IF($R598&lt;&gt;"",( VLOOKUP($R598,g!$A$2:'g'!$E$989,3,FALSE))," ")</f>
        <v>14</v>
      </c>
      <c r="U598" s="168" t="str">
        <f>IF($R598&lt;&gt;"",( VLOOKUP($R598,g!$A$2:'g'!$E$989,4,FALSE))," ")</f>
        <v>TLN</v>
      </c>
      <c r="V598" s="162" t="str">
        <f>IF($R598&lt;&gt;"",( VLOOKUP($R598,g!$A$2:'g'!$E$989,5,FALSE))," ")</f>
        <v>ABELLIO</v>
      </c>
      <c r="W598" s="10">
        <f t="shared" si="68"/>
        <v>0</v>
      </c>
      <c r="X598" s="10">
        <f t="shared" si="69"/>
        <v>0</v>
      </c>
      <c r="Y598" s="10">
        <f t="shared" si="70"/>
        <v>0</v>
      </c>
      <c r="Z598" s="167" t="str">
        <f t="shared" si="71"/>
        <v>TLN 8161</v>
      </c>
      <c r="AA598" s="167">
        <f>VLOOKUP(A598,'r'!$A$4:'r'!$S$5080,18,FALSE)</f>
        <v>0</v>
      </c>
    </row>
    <row r="599" spans="1:27" x14ac:dyDescent="0.2">
      <c r="A599" s="169" t="s">
        <v>328</v>
      </c>
      <c r="B599" s="169" t="s">
        <v>42</v>
      </c>
      <c r="D599" s="169">
        <v>8167</v>
      </c>
      <c r="E599" s="176">
        <v>1</v>
      </c>
      <c r="F599" s="161">
        <v>1</v>
      </c>
      <c r="G599" s="162">
        <f t="shared" si="66"/>
        <v>0</v>
      </c>
      <c r="H599" s="162">
        <f>SUMIF('r'!$A$4:'r'!$A$529,$A599,'r'!$C$4:'r'!$C$529)</f>
        <v>3</v>
      </c>
      <c r="I599" s="162">
        <f>SUMIF('r'!$A$4:'r'!$A$529,A599,'r'!$D$4:'r'!$D$529)</f>
        <v>3</v>
      </c>
      <c r="J599" s="162">
        <f t="shared" si="67"/>
        <v>0</v>
      </c>
      <c r="L599" s="166">
        <f>IF(E599&lt;2,(VLOOKUP(A599,'r'!$A$4:'r'!$B$5080,2,FALSE)),"")</f>
        <v>0</v>
      </c>
      <c r="M599" s="167" t="str">
        <f>VLOOKUP(A599,'r'!$A$4:'r'!$G$5080,7,FALSE)</f>
        <v>hounslow trinity centre</v>
      </c>
      <c r="N599" s="162">
        <f ca="1">SUMIF(w!$V$3:$V$113,$M599,w!W$3:W$113)</f>
        <v>18</v>
      </c>
      <c r="O599" s="162">
        <f ca="1">SUMIF(w!$V$3:$V$113,$M599,w!X$3:X$113)</f>
        <v>20</v>
      </c>
      <c r="P599" s="162">
        <f ca="1">SUMIF(w!$V$3:$V$113,$M599,w!Y$3:Y$113)</f>
        <v>2</v>
      </c>
      <c r="Q599" s="162">
        <f>SUMIF(w!$V$3:$V$113,$M599,w!Z$3:Z$113)</f>
        <v>6</v>
      </c>
      <c r="R599" s="177" t="str">
        <f>IF(E599=1,VLOOKUP(A599,rg!$A$4:'rg'!$E$960,2,FALSE),"")</f>
        <v>TF</v>
      </c>
      <c r="S599" s="162" t="str">
        <f>IF($R599&lt;&gt;"",( VLOOKUP($R599,g!$A$2:'g'!$E$989,2,FALSE))," ")</f>
        <v>Fulwell</v>
      </c>
      <c r="T599" s="162">
        <f>IF($R599&lt;&gt;"",( VLOOKUP($R599,g!$A$2:'g'!$E$989,3,FALSE))," ")</f>
        <v>14</v>
      </c>
      <c r="U599" s="168" t="str">
        <f>IF($R599&lt;&gt;"",( VLOOKUP($R599,g!$A$2:'g'!$E$989,4,FALSE))," ")</f>
        <v>TLN</v>
      </c>
      <c r="V599" s="162" t="str">
        <f>IF($R599&lt;&gt;"",( VLOOKUP($R599,g!$A$2:'g'!$E$989,5,FALSE))," ")</f>
        <v>ABELLIO</v>
      </c>
      <c r="W599" s="10">
        <f t="shared" si="68"/>
        <v>0</v>
      </c>
      <c r="X599" s="10">
        <f t="shared" si="69"/>
        <v>0</v>
      </c>
      <c r="Y599" s="10">
        <f t="shared" si="70"/>
        <v>0</v>
      </c>
      <c r="Z599" s="167" t="str">
        <f t="shared" si="71"/>
        <v>TLN 8167</v>
      </c>
      <c r="AA599" s="167">
        <f>VLOOKUP(A599,'r'!$A$4:'r'!$S$5080,18,FALSE)</f>
        <v>0</v>
      </c>
    </row>
    <row r="600" spans="1:27" x14ac:dyDescent="0.2">
      <c r="A600" s="169" t="s">
        <v>328</v>
      </c>
      <c r="B600" s="169" t="s">
        <v>42</v>
      </c>
      <c r="D600" s="169">
        <v>8169</v>
      </c>
      <c r="E600" s="176">
        <v>1</v>
      </c>
      <c r="F600" s="161">
        <v>1</v>
      </c>
      <c r="G600" s="162">
        <f t="shared" si="66"/>
        <v>0</v>
      </c>
      <c r="H600" s="162">
        <f>SUMIF('r'!$A$4:'r'!$A$529,$A600,'r'!$C$4:'r'!$C$529)</f>
        <v>3</v>
      </c>
      <c r="I600" s="162">
        <f>SUMIF('r'!$A$4:'r'!$A$529,A600,'r'!$D$4:'r'!$D$529)</f>
        <v>3</v>
      </c>
      <c r="J600" s="162">
        <f t="shared" si="67"/>
        <v>0</v>
      </c>
      <c r="L600" s="166">
        <f>IF(E600&lt;2,(VLOOKUP(A600,'r'!$A$4:'r'!$B$5080,2,FALSE)),"")</f>
        <v>0</v>
      </c>
      <c r="M600" s="167" t="str">
        <f>VLOOKUP(A600,'r'!$A$4:'r'!$G$5080,7,FALSE)</f>
        <v>hounslow trinity centre</v>
      </c>
      <c r="N600" s="162">
        <f ca="1">SUMIF(w!$V$3:$V$113,$M600,w!W$3:W$113)</f>
        <v>18</v>
      </c>
      <c r="O600" s="162">
        <f ca="1">SUMIF(w!$V$3:$V$113,$M600,w!X$3:X$113)</f>
        <v>20</v>
      </c>
      <c r="P600" s="162">
        <f ca="1">SUMIF(w!$V$3:$V$113,$M600,w!Y$3:Y$113)</f>
        <v>2</v>
      </c>
      <c r="Q600" s="162">
        <f>SUMIF(w!$V$3:$V$113,$M600,w!Z$3:Z$113)</f>
        <v>6</v>
      </c>
      <c r="R600" s="177" t="str">
        <f>IF(E600=1,VLOOKUP(A600,rg!$A$4:'rg'!$E$960,2,FALSE),"")</f>
        <v>TF</v>
      </c>
      <c r="S600" s="162" t="str">
        <f>IF($R600&lt;&gt;"",( VLOOKUP($R600,g!$A$2:'g'!$E$989,2,FALSE))," ")</f>
        <v>Fulwell</v>
      </c>
      <c r="T600" s="162">
        <f>IF($R600&lt;&gt;"",( VLOOKUP($R600,g!$A$2:'g'!$E$989,3,FALSE))," ")</f>
        <v>14</v>
      </c>
      <c r="U600" s="168" t="str">
        <f>IF($R600&lt;&gt;"",( VLOOKUP($R600,g!$A$2:'g'!$E$989,4,FALSE))," ")</f>
        <v>TLN</v>
      </c>
      <c r="V600" s="162" t="str">
        <f>IF($R600&lt;&gt;"",( VLOOKUP($R600,g!$A$2:'g'!$E$989,5,FALSE))," ")</f>
        <v>ABELLIO</v>
      </c>
      <c r="W600" s="10">
        <f t="shared" si="68"/>
        <v>0</v>
      </c>
      <c r="X600" s="10">
        <f t="shared" si="69"/>
        <v>0</v>
      </c>
      <c r="Y600" s="10">
        <f t="shared" si="70"/>
        <v>0</v>
      </c>
      <c r="Z600" s="167" t="str">
        <f t="shared" si="71"/>
        <v>TLN 8169</v>
      </c>
      <c r="AA600" s="167">
        <f>VLOOKUP(A600,'r'!$A$4:'r'!$S$5080,18,FALSE)</f>
        <v>0</v>
      </c>
    </row>
    <row r="601" spans="1:27" x14ac:dyDescent="0.2">
      <c r="A601" s="169">
        <v>464</v>
      </c>
      <c r="B601" s="169" t="s">
        <v>42</v>
      </c>
      <c r="D601" s="169" t="s">
        <v>592</v>
      </c>
      <c r="E601" s="176">
        <v>1</v>
      </c>
      <c r="F601" s="161">
        <v>1</v>
      </c>
      <c r="G601" s="162">
        <f t="shared" si="66"/>
        <v>0</v>
      </c>
      <c r="H601" s="162">
        <f>SUMIF('r'!$A$4:'r'!$A$529,$A601,'r'!$C$4:'r'!$C$529)</f>
        <v>3</v>
      </c>
      <c r="I601" s="162">
        <f>SUMIF('r'!$A$4:'r'!$A$529,A601,'r'!$D$4:'r'!$D$529)</f>
        <v>3</v>
      </c>
      <c r="J601" s="162">
        <f t="shared" si="67"/>
        <v>0</v>
      </c>
      <c r="L601" s="166">
        <f>IF(E601&lt;2,(VLOOKUP(A601,'r'!$A$4:'r'!$B$5080,2,FALSE)),"")</f>
        <v>0</v>
      </c>
      <c r="M601" s="167" t="str">
        <f>VLOOKUP(A601,'r'!$A$4:'r'!$G$5080,7,FALSE)</f>
        <v>new addington</v>
      </c>
      <c r="N601" s="162">
        <f ca="1">SUMIF(w!$V$3:$V$113,$M601,w!W$3:W$113)</f>
        <v>15</v>
      </c>
      <c r="O601" s="162">
        <f ca="1">SUMIF(w!$V$3:$V$113,$M601,w!X$3:X$113)</f>
        <v>15</v>
      </c>
      <c r="P601" s="162">
        <f ca="1">SUMIF(w!$V$3:$V$113,$M601,w!Y$3:Y$113)</f>
        <v>0</v>
      </c>
      <c r="Q601" s="162">
        <f>SUMIF(w!$V$3:$V$113,$M601,w!Z$3:Z$113)</f>
        <v>3</v>
      </c>
      <c r="R601" s="177" t="str">
        <f>IF(E601=1,VLOOKUP(A601,rg!$A$4:'rg'!$E$960,2,FALSE),"")</f>
        <v>BC</v>
      </c>
      <c r="S601" s="162" t="str">
        <f>IF($R601&lt;&gt;"",( VLOOKUP($R601,g!$A$2:'g'!$E$989,2,FALSE))," ")</f>
        <v>Beddington Cross</v>
      </c>
      <c r="T601" s="162">
        <f>IF($R601&lt;&gt;"",( VLOOKUP($R601,g!$A$2:'g'!$E$989,3,FALSE))," ")</f>
        <v>19</v>
      </c>
      <c r="U601" s="168" t="str">
        <f>IF($R601&lt;&gt;"",( VLOOKUP($R601,g!$A$2:'g'!$E$989,4,FALSE))," ")</f>
        <v>TLN</v>
      </c>
      <c r="V601" s="162" t="str">
        <f>IF($R601&lt;&gt;"",( VLOOKUP($R601,g!$A$2:'g'!$E$989,5,FALSE))," ")</f>
        <v>ABELLIO</v>
      </c>
      <c r="W601" s="10">
        <f t="shared" si="68"/>
        <v>0</v>
      </c>
      <c r="X601" s="10">
        <f t="shared" si="69"/>
        <v>0</v>
      </c>
      <c r="Y601" s="10">
        <f t="shared" si="70"/>
        <v>0</v>
      </c>
      <c r="Z601" s="167" t="str">
        <f t="shared" si="71"/>
        <v>TLN 8171</v>
      </c>
      <c r="AA601" s="167">
        <f>VLOOKUP(A601,'r'!$A$4:'r'!$S$5080,18,FALSE)</f>
        <v>0</v>
      </c>
    </row>
    <row r="602" spans="1:27" x14ac:dyDescent="0.2">
      <c r="A602" s="169">
        <v>464</v>
      </c>
      <c r="B602" s="169" t="s">
        <v>42</v>
      </c>
      <c r="D602" s="169" t="s">
        <v>593</v>
      </c>
      <c r="E602" s="176">
        <v>1</v>
      </c>
      <c r="F602" s="161">
        <v>1</v>
      </c>
      <c r="G602" s="162">
        <f t="shared" si="66"/>
        <v>0</v>
      </c>
      <c r="H602" s="162">
        <f>SUMIF('r'!$A$4:'r'!$A$529,$A602,'r'!$C$4:'r'!$C$529)</f>
        <v>3</v>
      </c>
      <c r="I602" s="162">
        <f>SUMIF('r'!$A$4:'r'!$A$529,A602,'r'!$D$4:'r'!$D$529)</f>
        <v>3</v>
      </c>
      <c r="J602" s="162">
        <f t="shared" si="67"/>
        <v>0</v>
      </c>
      <c r="L602" s="166">
        <f>IF(E602&lt;2,(VLOOKUP(A602,'r'!$A$4:'r'!$B$5080,2,FALSE)),"")</f>
        <v>0</v>
      </c>
      <c r="M602" s="167" t="str">
        <f>VLOOKUP(A602,'r'!$A$4:'r'!$G$5080,7,FALSE)</f>
        <v>new addington</v>
      </c>
      <c r="N602" s="162">
        <f ca="1">SUMIF(w!$V$3:$V$113,$M602,w!W$3:W$113)</f>
        <v>15</v>
      </c>
      <c r="O602" s="162">
        <f ca="1">SUMIF(w!$V$3:$V$113,$M602,w!X$3:X$113)</f>
        <v>15</v>
      </c>
      <c r="P602" s="162">
        <f ca="1">SUMIF(w!$V$3:$V$113,$M602,w!Y$3:Y$113)</f>
        <v>0</v>
      </c>
      <c r="Q602" s="162">
        <f>SUMIF(w!$V$3:$V$113,$M602,w!Z$3:Z$113)</f>
        <v>3</v>
      </c>
      <c r="R602" s="177" t="str">
        <f>IF(E602=1,VLOOKUP(A602,rg!$A$4:'rg'!$E$960,2,FALSE),"")</f>
        <v>BC</v>
      </c>
      <c r="S602" s="162" t="str">
        <f>IF($R602&lt;&gt;"",( VLOOKUP($R602,g!$A$2:'g'!$E$989,2,FALSE))," ")</f>
        <v>Beddington Cross</v>
      </c>
      <c r="T602" s="162">
        <f>IF($R602&lt;&gt;"",( VLOOKUP($R602,g!$A$2:'g'!$E$989,3,FALSE))," ")</f>
        <v>19</v>
      </c>
      <c r="U602" s="168" t="str">
        <f>IF($R602&lt;&gt;"",( VLOOKUP($R602,g!$A$2:'g'!$E$989,4,FALSE))," ")</f>
        <v>TLN</v>
      </c>
      <c r="V602" s="162" t="str">
        <f>IF($R602&lt;&gt;"",( VLOOKUP($R602,g!$A$2:'g'!$E$989,5,FALSE))," ")</f>
        <v>ABELLIO</v>
      </c>
      <c r="W602" s="10">
        <f t="shared" si="68"/>
        <v>0</v>
      </c>
      <c r="X602" s="10">
        <f t="shared" si="69"/>
        <v>0</v>
      </c>
      <c r="Y602" s="10">
        <f t="shared" si="70"/>
        <v>0</v>
      </c>
      <c r="Z602" s="167" t="str">
        <f t="shared" si="71"/>
        <v>TLN 8172</v>
      </c>
      <c r="AA602" s="167">
        <f>VLOOKUP(A602,'r'!$A$4:'r'!$S$5080,18,FALSE)</f>
        <v>0</v>
      </c>
    </row>
    <row r="603" spans="1:27" x14ac:dyDescent="0.2">
      <c r="A603" s="169">
        <v>464</v>
      </c>
      <c r="B603" s="169" t="s">
        <v>42</v>
      </c>
      <c r="D603" s="169" t="s">
        <v>594</v>
      </c>
      <c r="E603" s="176">
        <v>1</v>
      </c>
      <c r="F603" s="161">
        <v>1</v>
      </c>
      <c r="G603" s="162">
        <f t="shared" si="66"/>
        <v>0</v>
      </c>
      <c r="H603" s="162">
        <f>SUMIF('r'!$A$4:'r'!$A$529,$A603,'r'!$C$4:'r'!$C$529)</f>
        <v>3</v>
      </c>
      <c r="I603" s="162">
        <f>SUMIF('r'!$A$4:'r'!$A$529,A603,'r'!$D$4:'r'!$D$529)</f>
        <v>3</v>
      </c>
      <c r="J603" s="162">
        <f t="shared" si="67"/>
        <v>0</v>
      </c>
      <c r="L603" s="166">
        <f>IF(E603&lt;2,(VLOOKUP(A603,'r'!$A$4:'r'!$B$5080,2,FALSE)),"")</f>
        <v>0</v>
      </c>
      <c r="M603" s="167" t="str">
        <f>VLOOKUP(A603,'r'!$A$4:'r'!$G$5080,7,FALSE)</f>
        <v>new addington</v>
      </c>
      <c r="N603" s="162">
        <f ca="1">SUMIF(w!$V$3:$V$113,$M603,w!W$3:W$113)</f>
        <v>15</v>
      </c>
      <c r="O603" s="162">
        <f ca="1">SUMIF(w!$V$3:$V$113,$M603,w!X$3:X$113)</f>
        <v>15</v>
      </c>
      <c r="P603" s="162">
        <f ca="1">SUMIF(w!$V$3:$V$113,$M603,w!Y$3:Y$113)</f>
        <v>0</v>
      </c>
      <c r="Q603" s="162">
        <f>SUMIF(w!$V$3:$V$113,$M603,w!Z$3:Z$113)</f>
        <v>3</v>
      </c>
      <c r="R603" s="177" t="str">
        <f>IF(E603=1,VLOOKUP(A603,rg!$A$4:'rg'!$E$960,2,FALSE),"")</f>
        <v>BC</v>
      </c>
      <c r="S603" s="162" t="str">
        <f>IF($R603&lt;&gt;"",( VLOOKUP($R603,g!$A$2:'g'!$E$989,2,FALSE))," ")</f>
        <v>Beddington Cross</v>
      </c>
      <c r="T603" s="162">
        <f>IF($R603&lt;&gt;"",( VLOOKUP($R603,g!$A$2:'g'!$E$989,3,FALSE))," ")</f>
        <v>19</v>
      </c>
      <c r="U603" s="168" t="str">
        <f>IF($R603&lt;&gt;"",( VLOOKUP($R603,g!$A$2:'g'!$E$989,4,FALSE))," ")</f>
        <v>TLN</v>
      </c>
      <c r="V603" s="162" t="str">
        <f>IF($R603&lt;&gt;"",( VLOOKUP($R603,g!$A$2:'g'!$E$989,5,FALSE))," ")</f>
        <v>ABELLIO</v>
      </c>
      <c r="W603" s="10">
        <f t="shared" si="68"/>
        <v>0</v>
      </c>
      <c r="X603" s="10">
        <f t="shared" si="69"/>
        <v>0</v>
      </c>
      <c r="Y603" s="10">
        <f t="shared" si="70"/>
        <v>0</v>
      </c>
      <c r="Z603" s="167" t="str">
        <f t="shared" si="71"/>
        <v>TLN 8173</v>
      </c>
      <c r="AA603" s="167">
        <f>VLOOKUP(A603,'r'!$A$4:'r'!$S$5080,18,FALSE)</f>
        <v>0</v>
      </c>
    </row>
    <row r="604" spans="1:27" x14ac:dyDescent="0.2">
      <c r="A604" s="169" t="s">
        <v>389</v>
      </c>
      <c r="B604" s="169" t="s">
        <v>42</v>
      </c>
      <c r="D604" s="169">
        <v>8175</v>
      </c>
      <c r="E604" s="176">
        <v>1</v>
      </c>
      <c r="F604" s="161">
        <v>1</v>
      </c>
      <c r="G604" s="162">
        <f t="shared" ref="G604:G655" si="72">IF(I604=0,999,0)</f>
        <v>0</v>
      </c>
      <c r="H604" s="162">
        <f>SUMIF('r'!$A$4:'r'!$A$529,$A604,'r'!$C$4:'r'!$C$529)</f>
        <v>6</v>
      </c>
      <c r="I604" s="162">
        <f>SUMIF('r'!$A$4:'r'!$A$529,A604,'r'!$D$4:'r'!$D$529)</f>
        <v>6</v>
      </c>
      <c r="J604" s="162">
        <f t="shared" ref="J604:J652" si="73">I604-H604</f>
        <v>0</v>
      </c>
      <c r="L604" s="166">
        <f>IF(E604&lt;2,(VLOOKUP(A604,'r'!$A$4:'r'!$B$5080,2,FALSE)),"")</f>
        <v>0</v>
      </c>
      <c r="M604" s="167" t="str">
        <f>VLOOKUP(A604,'r'!$A$4:'r'!$G$5080,7,FALSE)</f>
        <v>richmond</v>
      </c>
      <c r="N604" s="162">
        <f ca="1">SUMIF(w!$V$3:$V$113,$M604,w!W$3:W$113)</f>
        <v>7</v>
      </c>
      <c r="O604" s="162">
        <f ca="1">SUMIF(w!$V$3:$V$113,$M604,w!X$3:X$113)</f>
        <v>7</v>
      </c>
      <c r="P604" s="162">
        <f ca="1">SUMIF(w!$V$3:$V$113,$M604,w!Y$3:Y$113)</f>
        <v>0</v>
      </c>
      <c r="Q604" s="162">
        <f>SUMIF(w!$V$3:$V$113,$M604,w!Z$3:Z$113)</f>
        <v>7</v>
      </c>
      <c r="R604" s="177" t="str">
        <f>IF(E604=1,VLOOKUP(A604,rg!$A$4:'rg'!$E$960,2,FALSE),"")</f>
        <v>TF</v>
      </c>
      <c r="S604" s="162" t="str">
        <f>IF($R604&lt;&gt;"",( VLOOKUP($R604,g!$A$2:'g'!$E$989,2,FALSE))," ")</f>
        <v>Fulwell</v>
      </c>
      <c r="T604" s="162">
        <f>IF($R604&lt;&gt;"",( VLOOKUP($R604,g!$A$2:'g'!$E$989,3,FALSE))," ")</f>
        <v>14</v>
      </c>
      <c r="U604" s="168" t="str">
        <f>IF($R604&lt;&gt;"",( VLOOKUP($R604,g!$A$2:'g'!$E$989,4,FALSE))," ")</f>
        <v>TLN</v>
      </c>
      <c r="V604" s="162" t="str">
        <f>IF($R604&lt;&gt;"",( VLOOKUP($R604,g!$A$2:'g'!$E$989,5,FALSE))," ")</f>
        <v>ABELLIO</v>
      </c>
      <c r="W604" s="10">
        <f t="shared" ref="W604:W655" si="74">IF(E604=1,IF(R604="",1,0),0)</f>
        <v>0</v>
      </c>
      <c r="X604" s="10">
        <f t="shared" ref="X604:X655" si="75">IF(E604="",IF(R604="",0,1),0)</f>
        <v>0</v>
      </c>
      <c r="Y604" s="10">
        <f t="shared" ref="Y604:Y655" si="76">IF(U604&gt;" ",IF(B604&lt;&gt;U604,1,0),0)</f>
        <v>0</v>
      </c>
      <c r="Z604" s="167" t="str">
        <f t="shared" si="71"/>
        <v>TLN 8175</v>
      </c>
      <c r="AA604" s="167">
        <f>VLOOKUP(A604,'r'!$A$4:'r'!$S$5080,18,FALSE)</f>
        <v>0</v>
      </c>
    </row>
    <row r="605" spans="1:27" x14ac:dyDescent="0.2">
      <c r="A605" s="169" t="s">
        <v>389</v>
      </c>
      <c r="B605" s="169" t="s">
        <v>42</v>
      </c>
      <c r="D605" s="169">
        <v>8177</v>
      </c>
      <c r="E605" s="176">
        <v>1</v>
      </c>
      <c r="F605" s="161">
        <v>1</v>
      </c>
      <c r="G605" s="162">
        <f t="shared" si="72"/>
        <v>0</v>
      </c>
      <c r="H605" s="162">
        <f>SUMIF('r'!$A$4:'r'!$A$529,$A605,'r'!$C$4:'r'!$C$529)</f>
        <v>6</v>
      </c>
      <c r="I605" s="162">
        <f>SUMIF('r'!$A$4:'r'!$A$529,A605,'r'!$D$4:'r'!$D$529)</f>
        <v>6</v>
      </c>
      <c r="J605" s="162">
        <f t="shared" si="73"/>
        <v>0</v>
      </c>
      <c r="L605" s="166">
        <f>IF(E605&lt;2,(VLOOKUP(A605,'r'!$A$4:'r'!$B$5080,2,FALSE)),"")</f>
        <v>0</v>
      </c>
      <c r="M605" s="167" t="str">
        <f>VLOOKUP(A605,'r'!$A$4:'r'!$G$5080,7,FALSE)</f>
        <v>richmond</v>
      </c>
      <c r="N605" s="162">
        <f ca="1">SUMIF(w!$V$3:$V$113,$M605,w!W$3:W$113)</f>
        <v>7</v>
      </c>
      <c r="O605" s="162">
        <f ca="1">SUMIF(w!$V$3:$V$113,$M605,w!X$3:X$113)</f>
        <v>7</v>
      </c>
      <c r="P605" s="162">
        <f ca="1">SUMIF(w!$V$3:$V$113,$M605,w!Y$3:Y$113)</f>
        <v>0</v>
      </c>
      <c r="Q605" s="162">
        <f>SUMIF(w!$V$3:$V$113,$M605,w!Z$3:Z$113)</f>
        <v>7</v>
      </c>
      <c r="R605" s="177" t="str">
        <f>IF(E605=1,VLOOKUP(A605,rg!$A$4:'rg'!$E$960,2,FALSE),"")</f>
        <v>TF</v>
      </c>
      <c r="S605" s="162" t="str">
        <f>IF($R605&lt;&gt;"",( VLOOKUP($R605,g!$A$2:'g'!$E$989,2,FALSE))," ")</f>
        <v>Fulwell</v>
      </c>
      <c r="T605" s="162">
        <f>IF($R605&lt;&gt;"",( VLOOKUP($R605,g!$A$2:'g'!$E$989,3,FALSE))," ")</f>
        <v>14</v>
      </c>
      <c r="U605" s="168" t="str">
        <f>IF($R605&lt;&gt;"",( VLOOKUP($R605,g!$A$2:'g'!$E$989,4,FALSE))," ")</f>
        <v>TLN</v>
      </c>
      <c r="V605" s="162" t="str">
        <f>IF($R605&lt;&gt;"",( VLOOKUP($R605,g!$A$2:'g'!$E$989,5,FALSE))," ")</f>
        <v>ABELLIO</v>
      </c>
      <c r="W605" s="10">
        <f t="shared" si="74"/>
        <v>0</v>
      </c>
      <c r="X605" s="10">
        <f t="shared" si="75"/>
        <v>0</v>
      </c>
      <c r="Y605" s="10">
        <f t="shared" si="76"/>
        <v>0</v>
      </c>
      <c r="Z605" s="167" t="str">
        <f t="shared" si="71"/>
        <v>TLN 8177</v>
      </c>
      <c r="AA605" s="167">
        <f>VLOOKUP(A605,'r'!$A$4:'r'!$S$5080,18,FALSE)</f>
        <v>0</v>
      </c>
    </row>
    <row r="606" spans="1:27" x14ac:dyDescent="0.2">
      <c r="A606" s="169" t="s">
        <v>604</v>
      </c>
      <c r="B606" s="169" t="s">
        <v>42</v>
      </c>
      <c r="D606" s="169">
        <v>8180</v>
      </c>
      <c r="E606" s="176">
        <v>1</v>
      </c>
      <c r="F606" s="161">
        <v>1</v>
      </c>
      <c r="G606" s="162">
        <f t="shared" si="72"/>
        <v>0</v>
      </c>
      <c r="H606" s="162">
        <f>SUMIF('r'!$A$4:'r'!$A$529,$A606,'r'!$C$4:'r'!$C$529)</f>
        <v>2</v>
      </c>
      <c r="I606" s="162">
        <f>SUMIF('r'!$A$4:'r'!$A$529,A606,'r'!$D$4:'r'!$D$529)</f>
        <v>2</v>
      </c>
      <c r="J606" s="162">
        <f t="shared" si="73"/>
        <v>0</v>
      </c>
      <c r="L606" s="166">
        <f>IF(E606&lt;2,(VLOOKUP(A606,'r'!$A$4:'r'!$B$5080,2,FALSE)),"")</f>
        <v>0</v>
      </c>
      <c r="M606" s="167" t="str">
        <f>VLOOKUP(A606,'r'!$A$4:'r'!$G$5080,7,FALSE)</f>
        <v>hayes</v>
      </c>
      <c r="N606" s="162">
        <f ca="1">SUMIF(w!$V$3:$V$113,$M606,w!W$3:W$113)</f>
        <v>8</v>
      </c>
      <c r="O606" s="162">
        <f ca="1">SUMIF(w!$V$3:$V$113,$M606,w!X$3:X$113)</f>
        <v>8</v>
      </c>
      <c r="P606" s="162">
        <f ca="1">SUMIF(w!$V$3:$V$113,$M606,w!Y$3:Y$113)</f>
        <v>0</v>
      </c>
      <c r="Q606" s="162">
        <f>SUMIF(w!$V$3:$V$113,$M606,w!Z$3:Z$113)</f>
        <v>5</v>
      </c>
      <c r="R606" s="177" t="str">
        <f>IF(E606=1,VLOOKUP(A606,rg!$A$4:'rg'!$E$960,2,FALSE),"")</f>
        <v>TF</v>
      </c>
      <c r="S606" s="162" t="str">
        <f>IF($R606&lt;&gt;"",( VLOOKUP($R606,g!$A$2:'g'!$E$989,2,FALSE))," ")</f>
        <v>Fulwell</v>
      </c>
      <c r="T606" s="162">
        <f>IF($R606&lt;&gt;"",( VLOOKUP($R606,g!$A$2:'g'!$E$989,3,FALSE))," ")</f>
        <v>14</v>
      </c>
      <c r="U606" s="168" t="str">
        <f>IF($R606&lt;&gt;"",( VLOOKUP($R606,g!$A$2:'g'!$E$989,4,FALSE))," ")</f>
        <v>TLN</v>
      </c>
      <c r="V606" s="162" t="str">
        <f>IF($R606&lt;&gt;"",( VLOOKUP($R606,g!$A$2:'g'!$E$989,5,FALSE))," ")</f>
        <v>ABELLIO</v>
      </c>
      <c r="W606" s="10">
        <f t="shared" si="74"/>
        <v>0</v>
      </c>
      <c r="X606" s="10">
        <f t="shared" si="75"/>
        <v>0</v>
      </c>
      <c r="Y606" s="10">
        <f t="shared" si="76"/>
        <v>0</v>
      </c>
      <c r="Z606" s="167" t="str">
        <f t="shared" si="71"/>
        <v>TLN 8180</v>
      </c>
      <c r="AA606" s="167">
        <f>VLOOKUP(A606,'r'!$A$4:'r'!$S$5080,18,FALSE)</f>
        <v>0</v>
      </c>
    </row>
    <row r="607" spans="1:27" x14ac:dyDescent="0.2">
      <c r="A607" s="169" t="s">
        <v>389</v>
      </c>
      <c r="B607" s="169" t="s">
        <v>42</v>
      </c>
      <c r="D607" s="169">
        <v>8181</v>
      </c>
      <c r="E607" s="176">
        <v>1</v>
      </c>
      <c r="F607" s="161">
        <v>1</v>
      </c>
      <c r="G607" s="162">
        <f t="shared" si="72"/>
        <v>0</v>
      </c>
      <c r="H607" s="162">
        <f>SUMIF('r'!$A$4:'r'!$A$529,$A607,'r'!$C$4:'r'!$C$529)</f>
        <v>6</v>
      </c>
      <c r="I607" s="162">
        <f>SUMIF('r'!$A$4:'r'!$A$529,A607,'r'!$D$4:'r'!$D$529)</f>
        <v>6</v>
      </c>
      <c r="J607" s="162">
        <f t="shared" si="73"/>
        <v>0</v>
      </c>
      <c r="L607" s="166">
        <f>IF(E607&lt;2,(VLOOKUP(A607,'r'!$A$4:'r'!$B$5080,2,FALSE)),"")</f>
        <v>0</v>
      </c>
      <c r="M607" s="167" t="str">
        <f>VLOOKUP(A607,'r'!$A$4:'r'!$G$5080,7,FALSE)</f>
        <v>richmond</v>
      </c>
      <c r="N607" s="162">
        <f ca="1">SUMIF(w!$V$3:$V$113,$M607,w!W$3:W$113)</f>
        <v>7</v>
      </c>
      <c r="O607" s="162">
        <f ca="1">SUMIF(w!$V$3:$V$113,$M607,w!X$3:X$113)</f>
        <v>7</v>
      </c>
      <c r="P607" s="162">
        <f ca="1">SUMIF(w!$V$3:$V$113,$M607,w!Y$3:Y$113)</f>
        <v>0</v>
      </c>
      <c r="Q607" s="162">
        <f>SUMIF(w!$V$3:$V$113,$M607,w!Z$3:Z$113)</f>
        <v>7</v>
      </c>
      <c r="R607" s="177" t="str">
        <f>IF(E607=1,VLOOKUP(A607,rg!$A$4:'rg'!$E$960,2,FALSE),"")</f>
        <v>TF</v>
      </c>
      <c r="S607" s="162" t="str">
        <f>IF($R607&lt;&gt;"",( VLOOKUP($R607,g!$A$2:'g'!$E$989,2,FALSE))," ")</f>
        <v>Fulwell</v>
      </c>
      <c r="T607" s="162">
        <f>IF($R607&lt;&gt;"",( VLOOKUP($R607,g!$A$2:'g'!$E$989,3,FALSE))," ")</f>
        <v>14</v>
      </c>
      <c r="U607" s="168" t="str">
        <f>IF($R607&lt;&gt;"",( VLOOKUP($R607,g!$A$2:'g'!$E$989,4,FALSE))," ")</f>
        <v>TLN</v>
      </c>
      <c r="V607" s="162" t="str">
        <f>IF($R607&lt;&gt;"",( VLOOKUP($R607,g!$A$2:'g'!$E$989,5,FALSE))," ")</f>
        <v>ABELLIO</v>
      </c>
      <c r="W607" s="10">
        <f t="shared" si="74"/>
        <v>0</v>
      </c>
      <c r="X607" s="10">
        <f t="shared" si="75"/>
        <v>0</v>
      </c>
      <c r="Y607" s="10">
        <f t="shared" si="76"/>
        <v>0</v>
      </c>
      <c r="Z607" s="167" t="str">
        <f t="shared" si="71"/>
        <v>TLN 8181</v>
      </c>
      <c r="AA607" s="167">
        <f>VLOOKUP(A607,'r'!$A$4:'r'!$S$5080,18,FALSE)</f>
        <v>0</v>
      </c>
    </row>
    <row r="608" spans="1:27" x14ac:dyDescent="0.2">
      <c r="A608" s="169" t="s">
        <v>389</v>
      </c>
      <c r="B608" s="169" t="s">
        <v>42</v>
      </c>
      <c r="D608" s="169">
        <v>8183</v>
      </c>
      <c r="E608" s="176">
        <v>1</v>
      </c>
      <c r="F608" s="161">
        <v>1</v>
      </c>
      <c r="G608" s="162">
        <f t="shared" si="72"/>
        <v>0</v>
      </c>
      <c r="H608" s="162">
        <f>SUMIF('r'!$A$4:'r'!$A$529,$A608,'r'!$C$4:'r'!$C$529)</f>
        <v>6</v>
      </c>
      <c r="I608" s="162">
        <f>SUMIF('r'!$A$4:'r'!$A$529,A608,'r'!$D$4:'r'!$D$529)</f>
        <v>6</v>
      </c>
      <c r="J608" s="162">
        <f t="shared" si="73"/>
        <v>0</v>
      </c>
      <c r="L608" s="166">
        <f>IF(E608&lt;2,(VLOOKUP(A608,'r'!$A$4:'r'!$B$5080,2,FALSE)),"")</f>
        <v>0</v>
      </c>
      <c r="M608" s="167" t="str">
        <f>VLOOKUP(A608,'r'!$A$4:'r'!$G$5080,7,FALSE)</f>
        <v>richmond</v>
      </c>
      <c r="N608" s="162">
        <f ca="1">SUMIF(w!$V$3:$V$113,$M608,w!W$3:W$113)</f>
        <v>7</v>
      </c>
      <c r="O608" s="162">
        <f ca="1">SUMIF(w!$V$3:$V$113,$M608,w!X$3:X$113)</f>
        <v>7</v>
      </c>
      <c r="P608" s="162">
        <f ca="1">SUMIF(w!$V$3:$V$113,$M608,w!Y$3:Y$113)</f>
        <v>0</v>
      </c>
      <c r="Q608" s="162">
        <f>SUMIF(w!$V$3:$V$113,$M608,w!Z$3:Z$113)</f>
        <v>7</v>
      </c>
      <c r="R608" s="177" t="str">
        <f>IF(E608=1,VLOOKUP(A608,rg!$A$4:'rg'!$E$960,2,FALSE),"")</f>
        <v>TF</v>
      </c>
      <c r="S608" s="162" t="str">
        <f>IF($R608&lt;&gt;"",( VLOOKUP($R608,g!$A$2:'g'!$E$989,2,FALSE))," ")</f>
        <v>Fulwell</v>
      </c>
      <c r="T608" s="162">
        <f>IF($R608&lt;&gt;"",( VLOOKUP($R608,g!$A$2:'g'!$E$989,3,FALSE))," ")</f>
        <v>14</v>
      </c>
      <c r="U608" s="168" t="str">
        <f>IF($R608&lt;&gt;"",( VLOOKUP($R608,g!$A$2:'g'!$E$989,4,FALSE))," ")</f>
        <v>TLN</v>
      </c>
      <c r="V608" s="162" t="str">
        <f>IF($R608&lt;&gt;"",( VLOOKUP($R608,g!$A$2:'g'!$E$989,5,FALSE))," ")</f>
        <v>ABELLIO</v>
      </c>
      <c r="W608" s="10">
        <f t="shared" si="74"/>
        <v>0</v>
      </c>
      <c r="X608" s="10">
        <f t="shared" si="75"/>
        <v>0</v>
      </c>
      <c r="Y608" s="10">
        <f t="shared" si="76"/>
        <v>0</v>
      </c>
      <c r="Z608" s="167" t="str">
        <f t="shared" si="71"/>
        <v>TLN 8183</v>
      </c>
      <c r="AA608" s="167">
        <f>VLOOKUP(A608,'r'!$A$4:'r'!$S$5080,18,FALSE)</f>
        <v>0</v>
      </c>
    </row>
    <row r="609" spans="1:27" x14ac:dyDescent="0.2">
      <c r="A609" s="169" t="s">
        <v>604</v>
      </c>
      <c r="B609" s="169" t="s">
        <v>42</v>
      </c>
      <c r="D609" s="169">
        <v>8184</v>
      </c>
      <c r="E609" s="176">
        <v>1</v>
      </c>
      <c r="F609" s="161">
        <v>1</v>
      </c>
      <c r="G609" s="162">
        <f t="shared" si="72"/>
        <v>0</v>
      </c>
      <c r="H609" s="162">
        <f>SUMIF('r'!$A$4:'r'!$A$529,$A609,'r'!$C$4:'r'!$C$529)</f>
        <v>2</v>
      </c>
      <c r="I609" s="162">
        <f>SUMIF('r'!$A$4:'r'!$A$529,A609,'r'!$D$4:'r'!$D$529)</f>
        <v>2</v>
      </c>
      <c r="J609" s="162">
        <f t="shared" si="73"/>
        <v>0</v>
      </c>
      <c r="L609" s="166">
        <f>IF(E609&lt;2,(VLOOKUP(A609,'r'!$A$4:'r'!$B$5080,2,FALSE)),"")</f>
        <v>0</v>
      </c>
      <c r="M609" s="167" t="str">
        <f>VLOOKUP(A609,'r'!$A$4:'r'!$G$5080,7,FALSE)</f>
        <v>hayes</v>
      </c>
      <c r="N609" s="162">
        <f ca="1">SUMIF(w!$V$3:$V$113,$M609,w!W$3:W$113)</f>
        <v>8</v>
      </c>
      <c r="O609" s="162">
        <f ca="1">SUMIF(w!$V$3:$V$113,$M609,w!X$3:X$113)</f>
        <v>8</v>
      </c>
      <c r="P609" s="162">
        <f ca="1">SUMIF(w!$V$3:$V$113,$M609,w!Y$3:Y$113)</f>
        <v>0</v>
      </c>
      <c r="Q609" s="162">
        <f>SUMIF(w!$V$3:$V$113,$M609,w!Z$3:Z$113)</f>
        <v>5</v>
      </c>
      <c r="R609" s="177" t="str">
        <f>IF(E609=1,VLOOKUP(A609,rg!$A$4:'rg'!$E$960,2,FALSE),"")</f>
        <v>TF</v>
      </c>
      <c r="S609" s="162" t="str">
        <f>IF($R609&lt;&gt;"",( VLOOKUP($R609,g!$A$2:'g'!$E$989,2,FALSE))," ")</f>
        <v>Fulwell</v>
      </c>
      <c r="T609" s="162">
        <f>IF($R609&lt;&gt;"",( VLOOKUP($R609,g!$A$2:'g'!$E$989,3,FALSE))," ")</f>
        <v>14</v>
      </c>
      <c r="U609" s="168" t="str">
        <f>IF($R609&lt;&gt;"",( VLOOKUP($R609,g!$A$2:'g'!$E$989,4,FALSE))," ")</f>
        <v>TLN</v>
      </c>
      <c r="V609" s="162" t="str">
        <f>IF($R609&lt;&gt;"",( VLOOKUP($R609,g!$A$2:'g'!$E$989,5,FALSE))," ")</f>
        <v>ABELLIO</v>
      </c>
      <c r="W609" s="10">
        <f t="shared" si="74"/>
        <v>0</v>
      </c>
      <c r="X609" s="10">
        <f t="shared" si="75"/>
        <v>0</v>
      </c>
      <c r="Y609" s="10">
        <f t="shared" si="76"/>
        <v>0</v>
      </c>
      <c r="Z609" s="167" t="str">
        <f t="shared" si="71"/>
        <v>TLN 8184</v>
      </c>
      <c r="AA609" s="167">
        <f>VLOOKUP(A609,'r'!$A$4:'r'!$S$5080,18,FALSE)</f>
        <v>0</v>
      </c>
    </row>
    <row r="610" spans="1:27" x14ac:dyDescent="0.2">
      <c r="A610" s="169" t="s">
        <v>618</v>
      </c>
      <c r="B610" s="169" t="s">
        <v>42</v>
      </c>
      <c r="D610" s="169" t="s">
        <v>722</v>
      </c>
      <c r="E610" s="176">
        <v>1</v>
      </c>
      <c r="F610" s="161">
        <v>1</v>
      </c>
      <c r="G610" s="162">
        <f t="shared" si="72"/>
        <v>0</v>
      </c>
      <c r="H610" s="162">
        <f>SUMIF('r'!$A$4:'r'!$A$529,$A610,'r'!$C$4:'r'!$C$529)</f>
        <v>12</v>
      </c>
      <c r="I610" s="162">
        <f>SUMIF('r'!$A$4:'r'!$A$529,A610,'r'!$D$4:'r'!$D$529)</f>
        <v>12</v>
      </c>
      <c r="J610" s="162">
        <f t="shared" si="73"/>
        <v>0</v>
      </c>
      <c r="L610" s="166">
        <f>IF(E610&lt;2,(VLOOKUP(A610,'r'!$A$4:'r'!$B$5080,2,FALSE)),"")</f>
        <v>0</v>
      </c>
      <c r="M610" s="167" t="str">
        <f>VLOOKUP(A610,'r'!$A$4:'r'!$G$5080,7,FALSE)</f>
        <v>thornton heath</v>
      </c>
      <c r="N610" s="162">
        <f ca="1">SUMIF(w!$V$3:$V$113,$M610,w!W$3:W$113)</f>
        <v>12</v>
      </c>
      <c r="O610" s="162">
        <f ca="1">SUMIF(w!$V$3:$V$113,$M610,w!X$3:X$113)</f>
        <v>47</v>
      </c>
      <c r="P610" s="162">
        <f ca="1">SUMIF(w!$V$3:$V$113,$M610,w!Y$3:Y$113)</f>
        <v>35</v>
      </c>
      <c r="Q610" s="162">
        <f>SUMIF(w!$V$3:$V$113,$M610,w!Z$3:Z$113)</f>
        <v>12</v>
      </c>
      <c r="R610" s="177" t="str">
        <f>IF(E610=1,VLOOKUP(A610,rg!$A$4:'rg'!$E$960,2,FALSE),"")</f>
        <v>BC</v>
      </c>
      <c r="S610" s="162" t="str">
        <f>IF($R610&lt;&gt;"",( VLOOKUP($R610,g!$A$2:'g'!$E$989,2,FALSE))," ")</f>
        <v>Beddington Cross</v>
      </c>
      <c r="T610" s="162">
        <f>IF($R610&lt;&gt;"",( VLOOKUP($R610,g!$A$2:'g'!$E$989,3,FALSE))," ")</f>
        <v>19</v>
      </c>
      <c r="U610" s="168" t="str">
        <f>IF($R610&lt;&gt;"",( VLOOKUP($R610,g!$A$2:'g'!$E$989,4,FALSE))," ")</f>
        <v>TLN</v>
      </c>
      <c r="V610" s="162" t="str">
        <f>IF($R610&lt;&gt;"",( VLOOKUP($R610,g!$A$2:'g'!$E$989,5,FALSE))," ")</f>
        <v>ABELLIO</v>
      </c>
      <c r="W610" s="10">
        <f t="shared" si="74"/>
        <v>0</v>
      </c>
      <c r="X610" s="10">
        <f t="shared" si="75"/>
        <v>0</v>
      </c>
      <c r="Y610" s="10">
        <f t="shared" si="76"/>
        <v>0</v>
      </c>
      <c r="Z610" s="167" t="str">
        <f t="shared" si="71"/>
        <v>TLN 8185</v>
      </c>
      <c r="AA610" s="167">
        <f>VLOOKUP(A610,'r'!$A$4:'r'!$S$5080,18,FALSE)</f>
        <v>0</v>
      </c>
    </row>
    <row r="611" spans="1:27" x14ac:dyDescent="0.2">
      <c r="A611" s="169" t="s">
        <v>618</v>
      </c>
      <c r="B611" s="169" t="s">
        <v>42</v>
      </c>
      <c r="D611" s="169">
        <v>8186</v>
      </c>
      <c r="E611" s="176">
        <v>1</v>
      </c>
      <c r="F611" s="161">
        <v>1</v>
      </c>
      <c r="G611" s="162">
        <f t="shared" si="72"/>
        <v>0</v>
      </c>
      <c r="H611" s="162">
        <f>SUMIF('r'!$A$4:'r'!$A$529,$A611,'r'!$C$4:'r'!$C$529)</f>
        <v>12</v>
      </c>
      <c r="I611" s="162">
        <f>SUMIF('r'!$A$4:'r'!$A$529,A611,'r'!$D$4:'r'!$D$529)</f>
        <v>12</v>
      </c>
      <c r="J611" s="162">
        <f t="shared" si="73"/>
        <v>0</v>
      </c>
      <c r="L611" s="166">
        <f>IF(E611&lt;2,(VLOOKUP(A611,'r'!$A$4:'r'!$B$5080,2,FALSE)),"")</f>
        <v>0</v>
      </c>
      <c r="M611" s="167" t="str">
        <f>VLOOKUP(A611,'r'!$A$4:'r'!$G$5080,7,FALSE)</f>
        <v>thornton heath</v>
      </c>
      <c r="N611" s="162">
        <f ca="1">SUMIF(w!$V$3:$V$113,$M611,w!W$3:W$113)</f>
        <v>12</v>
      </c>
      <c r="O611" s="162">
        <f ca="1">SUMIF(w!$V$3:$V$113,$M611,w!X$3:X$113)</f>
        <v>47</v>
      </c>
      <c r="P611" s="162">
        <f ca="1">SUMIF(w!$V$3:$V$113,$M611,w!Y$3:Y$113)</f>
        <v>35</v>
      </c>
      <c r="Q611" s="162">
        <f>SUMIF(w!$V$3:$V$113,$M611,w!Z$3:Z$113)</f>
        <v>12</v>
      </c>
      <c r="R611" s="177" t="str">
        <f>IF(E611=1,VLOOKUP(A611,rg!$A$4:'rg'!$E$960,2,FALSE),"")</f>
        <v>BC</v>
      </c>
      <c r="S611" s="162" t="str">
        <f>IF($R611&lt;&gt;"",( VLOOKUP($R611,g!$A$2:'g'!$E$989,2,FALSE))," ")</f>
        <v>Beddington Cross</v>
      </c>
      <c r="T611" s="162">
        <f>IF($R611&lt;&gt;"",( VLOOKUP($R611,g!$A$2:'g'!$E$989,3,FALSE))," ")</f>
        <v>19</v>
      </c>
      <c r="U611" s="168" t="str">
        <f>IF($R611&lt;&gt;"",( VLOOKUP($R611,g!$A$2:'g'!$E$989,4,FALSE))," ")</f>
        <v>TLN</v>
      </c>
      <c r="V611" s="162" t="str">
        <f>IF($R611&lt;&gt;"",( VLOOKUP($R611,g!$A$2:'g'!$E$989,5,FALSE))," ")</f>
        <v>ABELLIO</v>
      </c>
      <c r="W611" s="10">
        <f t="shared" si="74"/>
        <v>0</v>
      </c>
      <c r="X611" s="10">
        <f t="shared" si="75"/>
        <v>0</v>
      </c>
      <c r="Y611" s="10">
        <f t="shared" si="76"/>
        <v>0</v>
      </c>
      <c r="Z611" s="167" t="str">
        <f t="shared" si="71"/>
        <v>TLN 8186</v>
      </c>
      <c r="AA611" s="167">
        <f>VLOOKUP(A611,'r'!$A$4:'r'!$S$5080,18,FALSE)</f>
        <v>0</v>
      </c>
    </row>
    <row r="612" spans="1:27" x14ac:dyDescent="0.2">
      <c r="A612" s="169" t="s">
        <v>618</v>
      </c>
      <c r="B612" s="169" t="s">
        <v>42</v>
      </c>
      <c r="D612" s="169">
        <v>8187</v>
      </c>
      <c r="E612" s="176">
        <v>1</v>
      </c>
      <c r="F612" s="161">
        <v>1</v>
      </c>
      <c r="G612" s="162">
        <f t="shared" si="72"/>
        <v>0</v>
      </c>
      <c r="H612" s="162">
        <f>SUMIF('r'!$A$4:'r'!$A$529,$A612,'r'!$C$4:'r'!$C$529)</f>
        <v>12</v>
      </c>
      <c r="I612" s="162">
        <f>SUMIF('r'!$A$4:'r'!$A$529,A612,'r'!$D$4:'r'!$D$529)</f>
        <v>12</v>
      </c>
      <c r="J612" s="162">
        <f t="shared" si="73"/>
        <v>0</v>
      </c>
      <c r="L612" s="166">
        <f>IF(E612&lt;2,(VLOOKUP(A612,'r'!$A$4:'r'!$B$5080,2,FALSE)),"")</f>
        <v>0</v>
      </c>
      <c r="M612" s="167" t="str">
        <f>VLOOKUP(A612,'r'!$A$4:'r'!$G$5080,7,FALSE)</f>
        <v>thornton heath</v>
      </c>
      <c r="N612" s="162">
        <f ca="1">SUMIF(w!$V$3:$V$113,$M612,w!W$3:W$113)</f>
        <v>12</v>
      </c>
      <c r="O612" s="162">
        <f ca="1">SUMIF(w!$V$3:$V$113,$M612,w!X$3:X$113)</f>
        <v>47</v>
      </c>
      <c r="P612" s="162">
        <f ca="1">SUMIF(w!$V$3:$V$113,$M612,w!Y$3:Y$113)</f>
        <v>35</v>
      </c>
      <c r="Q612" s="162">
        <f>SUMIF(w!$V$3:$V$113,$M612,w!Z$3:Z$113)</f>
        <v>12</v>
      </c>
      <c r="R612" s="177" t="str">
        <f>IF(E612=1,VLOOKUP(A612,rg!$A$4:'rg'!$E$960,2,FALSE),"")</f>
        <v>BC</v>
      </c>
      <c r="S612" s="162" t="str">
        <f>IF($R612&lt;&gt;"",( VLOOKUP($R612,g!$A$2:'g'!$E$989,2,FALSE))," ")</f>
        <v>Beddington Cross</v>
      </c>
      <c r="T612" s="162">
        <f>IF($R612&lt;&gt;"",( VLOOKUP($R612,g!$A$2:'g'!$E$989,3,FALSE))," ")</f>
        <v>19</v>
      </c>
      <c r="U612" s="168" t="str">
        <f>IF($R612&lt;&gt;"",( VLOOKUP($R612,g!$A$2:'g'!$E$989,4,FALSE))," ")</f>
        <v>TLN</v>
      </c>
      <c r="V612" s="162" t="str">
        <f>IF($R612&lt;&gt;"",( VLOOKUP($R612,g!$A$2:'g'!$E$989,5,FALSE))," ")</f>
        <v>ABELLIO</v>
      </c>
      <c r="W612" s="10">
        <f t="shared" si="74"/>
        <v>0</v>
      </c>
      <c r="X612" s="10">
        <f t="shared" si="75"/>
        <v>0</v>
      </c>
      <c r="Y612" s="10">
        <f t="shared" si="76"/>
        <v>0</v>
      </c>
      <c r="Z612" s="167" t="str">
        <f t="shared" si="71"/>
        <v>TLN 8187</v>
      </c>
      <c r="AA612" s="167">
        <f>VLOOKUP(A612,'r'!$A$4:'r'!$S$5080,18,FALSE)</f>
        <v>0</v>
      </c>
    </row>
    <row r="613" spans="1:27" x14ac:dyDescent="0.2">
      <c r="A613" s="169" t="s">
        <v>618</v>
      </c>
      <c r="B613" s="169" t="s">
        <v>42</v>
      </c>
      <c r="D613" s="169">
        <v>8188</v>
      </c>
      <c r="E613" s="176">
        <v>1</v>
      </c>
      <c r="F613" s="161">
        <v>1</v>
      </c>
      <c r="G613" s="162">
        <f t="shared" si="72"/>
        <v>0</v>
      </c>
      <c r="H613" s="162">
        <f>SUMIF('r'!$A$4:'r'!$A$529,$A613,'r'!$C$4:'r'!$C$529)</f>
        <v>12</v>
      </c>
      <c r="I613" s="162">
        <f>SUMIF('r'!$A$4:'r'!$A$529,A613,'r'!$D$4:'r'!$D$529)</f>
        <v>12</v>
      </c>
      <c r="J613" s="162">
        <f t="shared" si="73"/>
        <v>0</v>
      </c>
      <c r="L613" s="166">
        <f>IF(E613&lt;2,(VLOOKUP(A613,'r'!$A$4:'r'!$B$5080,2,FALSE)),"")</f>
        <v>0</v>
      </c>
      <c r="M613" s="167" t="str">
        <f>VLOOKUP(A613,'r'!$A$4:'r'!$G$5080,7,FALSE)</f>
        <v>thornton heath</v>
      </c>
      <c r="N613" s="162">
        <f ca="1">SUMIF(w!$V$3:$V$113,$M613,w!W$3:W$113)</f>
        <v>12</v>
      </c>
      <c r="O613" s="162">
        <f ca="1">SUMIF(w!$V$3:$V$113,$M613,w!X$3:X$113)</f>
        <v>47</v>
      </c>
      <c r="P613" s="162">
        <f ca="1">SUMIF(w!$V$3:$V$113,$M613,w!Y$3:Y$113)</f>
        <v>35</v>
      </c>
      <c r="Q613" s="162">
        <f>SUMIF(w!$V$3:$V$113,$M613,w!Z$3:Z$113)</f>
        <v>12</v>
      </c>
      <c r="R613" s="177" t="str">
        <f>IF(E613=1,VLOOKUP(A613,rg!$A$4:'rg'!$E$960,2,FALSE),"")</f>
        <v>BC</v>
      </c>
      <c r="S613" s="162" t="str">
        <f>IF($R613&lt;&gt;"",( VLOOKUP($R613,g!$A$2:'g'!$E$989,2,FALSE))," ")</f>
        <v>Beddington Cross</v>
      </c>
      <c r="T613" s="162">
        <f>IF($R613&lt;&gt;"",( VLOOKUP($R613,g!$A$2:'g'!$E$989,3,FALSE))," ")</f>
        <v>19</v>
      </c>
      <c r="U613" s="168" t="str">
        <f>IF($R613&lt;&gt;"",( VLOOKUP($R613,g!$A$2:'g'!$E$989,4,FALSE))," ")</f>
        <v>TLN</v>
      </c>
      <c r="V613" s="162" t="str">
        <f>IF($R613&lt;&gt;"",( VLOOKUP($R613,g!$A$2:'g'!$E$989,5,FALSE))," ")</f>
        <v>ABELLIO</v>
      </c>
      <c r="W613" s="10">
        <f t="shared" si="74"/>
        <v>0</v>
      </c>
      <c r="X613" s="10">
        <f t="shared" si="75"/>
        <v>0</v>
      </c>
      <c r="Y613" s="10">
        <f t="shared" si="76"/>
        <v>0</v>
      </c>
      <c r="Z613" s="167" t="str">
        <f t="shared" si="71"/>
        <v>TLN 8188</v>
      </c>
      <c r="AA613" s="167">
        <f>VLOOKUP(A613,'r'!$A$4:'r'!$S$5080,18,FALSE)</f>
        <v>0</v>
      </c>
    </row>
    <row r="614" spans="1:27" x14ac:dyDescent="0.2">
      <c r="A614" s="169" t="s">
        <v>618</v>
      </c>
      <c r="B614" s="169" t="s">
        <v>42</v>
      </c>
      <c r="D614" s="169">
        <v>8189</v>
      </c>
      <c r="E614" s="176">
        <v>1</v>
      </c>
      <c r="F614" s="161">
        <v>1</v>
      </c>
      <c r="G614" s="162">
        <f t="shared" si="72"/>
        <v>0</v>
      </c>
      <c r="H614" s="162">
        <f>SUMIF('r'!$A$4:'r'!$A$529,$A614,'r'!$C$4:'r'!$C$529)</f>
        <v>12</v>
      </c>
      <c r="I614" s="162">
        <f>SUMIF('r'!$A$4:'r'!$A$529,A614,'r'!$D$4:'r'!$D$529)</f>
        <v>12</v>
      </c>
      <c r="J614" s="162">
        <f t="shared" si="73"/>
        <v>0</v>
      </c>
      <c r="L614" s="166">
        <f>IF(E614&lt;2,(VLOOKUP(A614,'r'!$A$4:'r'!$B$5080,2,FALSE)),"")</f>
        <v>0</v>
      </c>
      <c r="M614" s="167" t="str">
        <f>VLOOKUP(A614,'r'!$A$4:'r'!$G$5080,7,FALSE)</f>
        <v>thornton heath</v>
      </c>
      <c r="N614" s="162">
        <f ca="1">SUMIF(w!$V$3:$V$113,$M614,w!W$3:W$113)</f>
        <v>12</v>
      </c>
      <c r="O614" s="162">
        <f ca="1">SUMIF(w!$V$3:$V$113,$M614,w!X$3:X$113)</f>
        <v>47</v>
      </c>
      <c r="P614" s="162">
        <f ca="1">SUMIF(w!$V$3:$V$113,$M614,w!Y$3:Y$113)</f>
        <v>35</v>
      </c>
      <c r="Q614" s="162">
        <f>SUMIF(w!$V$3:$V$113,$M614,w!Z$3:Z$113)</f>
        <v>12</v>
      </c>
      <c r="R614" s="177" t="str">
        <f>IF(E614=1,VLOOKUP(A614,rg!$A$4:'rg'!$E$960,2,FALSE),"")</f>
        <v>BC</v>
      </c>
      <c r="S614" s="162" t="str">
        <f>IF($R614&lt;&gt;"",( VLOOKUP($R614,g!$A$2:'g'!$E$989,2,FALSE))," ")</f>
        <v>Beddington Cross</v>
      </c>
      <c r="T614" s="162">
        <f>IF($R614&lt;&gt;"",( VLOOKUP($R614,g!$A$2:'g'!$E$989,3,FALSE))," ")</f>
        <v>19</v>
      </c>
      <c r="U614" s="168" t="str">
        <f>IF($R614&lt;&gt;"",( VLOOKUP($R614,g!$A$2:'g'!$E$989,4,FALSE))," ")</f>
        <v>TLN</v>
      </c>
      <c r="V614" s="162" t="str">
        <f>IF($R614&lt;&gt;"",( VLOOKUP($R614,g!$A$2:'g'!$E$989,5,FALSE))," ")</f>
        <v>ABELLIO</v>
      </c>
      <c r="W614" s="10">
        <f t="shared" si="74"/>
        <v>0</v>
      </c>
      <c r="X614" s="10">
        <f t="shared" si="75"/>
        <v>0</v>
      </c>
      <c r="Y614" s="10">
        <f t="shared" si="76"/>
        <v>0</v>
      </c>
      <c r="Z614" s="167" t="str">
        <f t="shared" si="71"/>
        <v>TLN 8189</v>
      </c>
      <c r="AA614" s="167">
        <f>VLOOKUP(A614,'r'!$A$4:'r'!$S$5080,18,FALSE)</f>
        <v>0</v>
      </c>
    </row>
    <row r="615" spans="1:27" x14ac:dyDescent="0.2">
      <c r="A615" s="169" t="s">
        <v>618</v>
      </c>
      <c r="B615" s="169" t="s">
        <v>42</v>
      </c>
      <c r="D615" s="169">
        <v>8190</v>
      </c>
      <c r="E615" s="176">
        <v>1</v>
      </c>
      <c r="F615" s="161">
        <v>1</v>
      </c>
      <c r="G615" s="162">
        <f t="shared" si="72"/>
        <v>0</v>
      </c>
      <c r="H615" s="162">
        <f>SUMIF('r'!$A$4:'r'!$A$529,$A615,'r'!$C$4:'r'!$C$529)</f>
        <v>12</v>
      </c>
      <c r="I615" s="162">
        <f>SUMIF('r'!$A$4:'r'!$A$529,A615,'r'!$D$4:'r'!$D$529)</f>
        <v>12</v>
      </c>
      <c r="J615" s="162">
        <f t="shared" si="73"/>
        <v>0</v>
      </c>
      <c r="L615" s="166">
        <f>IF(E615&lt;2,(VLOOKUP(A615,'r'!$A$4:'r'!$B$5080,2,FALSE)),"")</f>
        <v>0</v>
      </c>
      <c r="M615" s="167" t="str">
        <f>VLOOKUP(A615,'r'!$A$4:'r'!$G$5080,7,FALSE)</f>
        <v>thornton heath</v>
      </c>
      <c r="N615" s="162">
        <f ca="1">SUMIF(w!$V$3:$V$113,$M615,w!W$3:W$113)</f>
        <v>12</v>
      </c>
      <c r="O615" s="162">
        <f ca="1">SUMIF(w!$V$3:$V$113,$M615,w!X$3:X$113)</f>
        <v>47</v>
      </c>
      <c r="P615" s="162">
        <f ca="1">SUMIF(w!$V$3:$V$113,$M615,w!Y$3:Y$113)</f>
        <v>35</v>
      </c>
      <c r="Q615" s="162">
        <f>SUMIF(w!$V$3:$V$113,$M615,w!Z$3:Z$113)</f>
        <v>12</v>
      </c>
      <c r="R615" s="177" t="str">
        <f>IF(E615=1,VLOOKUP(A615,rg!$A$4:'rg'!$E$960,2,FALSE),"")</f>
        <v>BC</v>
      </c>
      <c r="S615" s="162" t="str">
        <f>IF($R615&lt;&gt;"",( VLOOKUP($R615,g!$A$2:'g'!$E$989,2,FALSE))," ")</f>
        <v>Beddington Cross</v>
      </c>
      <c r="T615" s="162">
        <f>IF($R615&lt;&gt;"",( VLOOKUP($R615,g!$A$2:'g'!$E$989,3,FALSE))," ")</f>
        <v>19</v>
      </c>
      <c r="U615" s="168" t="str">
        <f>IF($R615&lt;&gt;"",( VLOOKUP($R615,g!$A$2:'g'!$E$989,4,FALSE))," ")</f>
        <v>TLN</v>
      </c>
      <c r="V615" s="162" t="str">
        <f>IF($R615&lt;&gt;"",( VLOOKUP($R615,g!$A$2:'g'!$E$989,5,FALSE))," ")</f>
        <v>ABELLIO</v>
      </c>
      <c r="W615" s="10">
        <f t="shared" si="74"/>
        <v>0</v>
      </c>
      <c r="X615" s="10">
        <f t="shared" si="75"/>
        <v>0</v>
      </c>
      <c r="Y615" s="10">
        <f t="shared" si="76"/>
        <v>0</v>
      </c>
      <c r="Z615" s="167" t="str">
        <f t="shared" si="71"/>
        <v>TLN 8190</v>
      </c>
      <c r="AA615" s="167">
        <f>VLOOKUP(A615,'r'!$A$4:'r'!$S$5080,18,FALSE)</f>
        <v>0</v>
      </c>
    </row>
    <row r="616" spans="1:27" x14ac:dyDescent="0.2">
      <c r="A616" s="169" t="s">
        <v>618</v>
      </c>
      <c r="B616" s="169" t="s">
        <v>42</v>
      </c>
      <c r="D616" s="169">
        <v>8191</v>
      </c>
      <c r="E616" s="176">
        <v>1</v>
      </c>
      <c r="F616" s="161">
        <v>1</v>
      </c>
      <c r="G616" s="162">
        <f t="shared" si="72"/>
        <v>0</v>
      </c>
      <c r="H616" s="162">
        <f>SUMIF('r'!$A$4:'r'!$A$529,$A616,'r'!$C$4:'r'!$C$529)</f>
        <v>12</v>
      </c>
      <c r="I616" s="162">
        <f>SUMIF('r'!$A$4:'r'!$A$529,A616,'r'!$D$4:'r'!$D$529)</f>
        <v>12</v>
      </c>
      <c r="J616" s="162">
        <f t="shared" si="73"/>
        <v>0</v>
      </c>
      <c r="L616" s="166">
        <f>IF(E616&lt;2,(VLOOKUP(A616,'r'!$A$4:'r'!$B$5080,2,FALSE)),"")</f>
        <v>0</v>
      </c>
      <c r="M616" s="167" t="str">
        <f>VLOOKUP(A616,'r'!$A$4:'r'!$G$5080,7,FALSE)</f>
        <v>thornton heath</v>
      </c>
      <c r="N616" s="162">
        <f ca="1">SUMIF(w!$V$3:$V$113,$M616,w!W$3:W$113)</f>
        <v>12</v>
      </c>
      <c r="O616" s="162">
        <f ca="1">SUMIF(w!$V$3:$V$113,$M616,w!X$3:X$113)</f>
        <v>47</v>
      </c>
      <c r="P616" s="162">
        <f ca="1">SUMIF(w!$V$3:$V$113,$M616,w!Y$3:Y$113)</f>
        <v>35</v>
      </c>
      <c r="Q616" s="162">
        <f>SUMIF(w!$V$3:$V$113,$M616,w!Z$3:Z$113)</f>
        <v>12</v>
      </c>
      <c r="R616" s="177" t="str">
        <f>IF(E616=1,VLOOKUP(A616,rg!$A$4:'rg'!$E$960,2,FALSE),"")</f>
        <v>BC</v>
      </c>
      <c r="S616" s="162" t="str">
        <f>IF($R616&lt;&gt;"",( VLOOKUP($R616,g!$A$2:'g'!$E$989,2,FALSE))," ")</f>
        <v>Beddington Cross</v>
      </c>
      <c r="T616" s="162">
        <f>IF($R616&lt;&gt;"",( VLOOKUP($R616,g!$A$2:'g'!$E$989,3,FALSE))," ")</f>
        <v>19</v>
      </c>
      <c r="U616" s="168" t="str">
        <f>IF($R616&lt;&gt;"",( VLOOKUP($R616,g!$A$2:'g'!$E$989,4,FALSE))," ")</f>
        <v>TLN</v>
      </c>
      <c r="V616" s="162" t="str">
        <f>IF($R616&lt;&gt;"",( VLOOKUP($R616,g!$A$2:'g'!$E$989,5,FALSE))," ")</f>
        <v>ABELLIO</v>
      </c>
      <c r="W616" s="10">
        <f t="shared" si="74"/>
        <v>0</v>
      </c>
      <c r="X616" s="10">
        <f t="shared" si="75"/>
        <v>0</v>
      </c>
      <c r="Y616" s="10">
        <f t="shared" si="76"/>
        <v>0</v>
      </c>
      <c r="Z616" s="167" t="str">
        <f t="shared" si="71"/>
        <v>TLN 8191</v>
      </c>
      <c r="AA616" s="167">
        <f>VLOOKUP(A616,'r'!$A$4:'r'!$S$5080,18,FALSE)</f>
        <v>0</v>
      </c>
    </row>
    <row r="617" spans="1:27" x14ac:dyDescent="0.2">
      <c r="A617" s="169" t="s">
        <v>618</v>
      </c>
      <c r="B617" s="169" t="s">
        <v>42</v>
      </c>
      <c r="D617" s="169">
        <v>8192</v>
      </c>
      <c r="E617" s="176">
        <v>1</v>
      </c>
      <c r="F617" s="161">
        <v>1</v>
      </c>
      <c r="G617" s="162">
        <f t="shared" si="72"/>
        <v>0</v>
      </c>
      <c r="H617" s="162">
        <f>SUMIF('r'!$A$4:'r'!$A$529,$A617,'r'!$C$4:'r'!$C$529)</f>
        <v>12</v>
      </c>
      <c r="I617" s="162">
        <f>SUMIF('r'!$A$4:'r'!$A$529,A617,'r'!$D$4:'r'!$D$529)</f>
        <v>12</v>
      </c>
      <c r="J617" s="162">
        <f t="shared" si="73"/>
        <v>0</v>
      </c>
      <c r="L617" s="166">
        <f>IF(E617&lt;2,(VLOOKUP(A617,'r'!$A$4:'r'!$B$5080,2,FALSE)),"")</f>
        <v>0</v>
      </c>
      <c r="M617" s="167" t="str">
        <f>VLOOKUP(A617,'r'!$A$4:'r'!$G$5080,7,FALSE)</f>
        <v>thornton heath</v>
      </c>
      <c r="N617" s="162">
        <f ca="1">SUMIF(w!$V$3:$V$113,$M617,w!W$3:W$113)</f>
        <v>12</v>
      </c>
      <c r="O617" s="162">
        <f ca="1">SUMIF(w!$V$3:$V$113,$M617,w!X$3:X$113)</f>
        <v>47</v>
      </c>
      <c r="P617" s="162">
        <f ca="1">SUMIF(w!$V$3:$V$113,$M617,w!Y$3:Y$113)</f>
        <v>35</v>
      </c>
      <c r="Q617" s="162">
        <f>SUMIF(w!$V$3:$V$113,$M617,w!Z$3:Z$113)</f>
        <v>12</v>
      </c>
      <c r="R617" s="177" t="str">
        <f>IF(E617=1,VLOOKUP(A617,rg!$A$4:'rg'!$E$960,2,FALSE),"")</f>
        <v>BC</v>
      </c>
      <c r="S617" s="162" t="str">
        <f>IF($R617&lt;&gt;"",( VLOOKUP($R617,g!$A$2:'g'!$E$989,2,FALSE))," ")</f>
        <v>Beddington Cross</v>
      </c>
      <c r="T617" s="162">
        <f>IF($R617&lt;&gt;"",( VLOOKUP($R617,g!$A$2:'g'!$E$989,3,FALSE))," ")</f>
        <v>19</v>
      </c>
      <c r="U617" s="168" t="str">
        <f>IF($R617&lt;&gt;"",( VLOOKUP($R617,g!$A$2:'g'!$E$989,4,FALSE))," ")</f>
        <v>TLN</v>
      </c>
      <c r="V617" s="162" t="str">
        <f>IF($R617&lt;&gt;"",( VLOOKUP($R617,g!$A$2:'g'!$E$989,5,FALSE))," ")</f>
        <v>ABELLIO</v>
      </c>
      <c r="W617" s="10">
        <f t="shared" si="74"/>
        <v>0</v>
      </c>
      <c r="X617" s="10">
        <f t="shared" si="75"/>
        <v>0</v>
      </c>
      <c r="Y617" s="10">
        <f t="shared" si="76"/>
        <v>0</v>
      </c>
      <c r="Z617" s="167" t="str">
        <f t="shared" si="71"/>
        <v>TLN 8192</v>
      </c>
      <c r="AA617" s="167">
        <f>VLOOKUP(A617,'r'!$A$4:'r'!$S$5080,18,FALSE)</f>
        <v>0</v>
      </c>
    </row>
    <row r="618" spans="1:27" x14ac:dyDescent="0.2">
      <c r="A618" s="169" t="s">
        <v>618</v>
      </c>
      <c r="B618" s="169" t="s">
        <v>42</v>
      </c>
      <c r="D618" s="169" t="s">
        <v>744</v>
      </c>
      <c r="E618" s="176">
        <v>1</v>
      </c>
      <c r="F618" s="161">
        <v>1</v>
      </c>
      <c r="G618" s="162">
        <f t="shared" si="72"/>
        <v>0</v>
      </c>
      <c r="H618" s="162">
        <f>SUMIF('r'!$A$4:'r'!$A$529,$A618,'r'!$C$4:'r'!$C$529)</f>
        <v>12</v>
      </c>
      <c r="I618" s="162">
        <f>SUMIF('r'!$A$4:'r'!$A$529,A618,'r'!$D$4:'r'!$D$529)</f>
        <v>12</v>
      </c>
      <c r="J618" s="162">
        <f t="shared" si="73"/>
        <v>0</v>
      </c>
      <c r="L618" s="166">
        <f>IF(E618&lt;2,(VLOOKUP(A618,'r'!$A$4:'r'!$B$5080,2,FALSE)),"")</f>
        <v>0</v>
      </c>
      <c r="M618" s="167" t="str">
        <f>VLOOKUP(A618,'r'!$A$4:'r'!$G$5080,7,FALSE)</f>
        <v>thornton heath</v>
      </c>
      <c r="N618" s="162">
        <f ca="1">SUMIF(w!$V$3:$V$113,$M618,w!W$3:W$113)</f>
        <v>12</v>
      </c>
      <c r="O618" s="162">
        <f ca="1">SUMIF(w!$V$3:$V$113,$M618,w!X$3:X$113)</f>
        <v>47</v>
      </c>
      <c r="P618" s="162">
        <f ca="1">SUMIF(w!$V$3:$V$113,$M618,w!Y$3:Y$113)</f>
        <v>35</v>
      </c>
      <c r="Q618" s="162">
        <f>SUMIF(w!$V$3:$V$113,$M618,w!Z$3:Z$113)</f>
        <v>12</v>
      </c>
      <c r="R618" s="177" t="str">
        <f>IF(E618=1,VLOOKUP(A618,rg!$A$4:'rg'!$E$960,2,FALSE),"")</f>
        <v>BC</v>
      </c>
      <c r="S618" s="162" t="str">
        <f>IF($R618&lt;&gt;"",( VLOOKUP($R618,g!$A$2:'g'!$E$989,2,FALSE))," ")</f>
        <v>Beddington Cross</v>
      </c>
      <c r="T618" s="162">
        <f>IF($R618&lt;&gt;"",( VLOOKUP($R618,g!$A$2:'g'!$E$989,3,FALSE))," ")</f>
        <v>19</v>
      </c>
      <c r="U618" s="168" t="str">
        <f>IF($R618&lt;&gt;"",( VLOOKUP($R618,g!$A$2:'g'!$E$989,4,FALSE))," ")</f>
        <v>TLN</v>
      </c>
      <c r="V618" s="162" t="str">
        <f>IF($R618&lt;&gt;"",( VLOOKUP($R618,g!$A$2:'g'!$E$989,5,FALSE))," ")</f>
        <v>ABELLIO</v>
      </c>
      <c r="W618" s="10">
        <f t="shared" si="74"/>
        <v>0</v>
      </c>
      <c r="X618" s="10">
        <f t="shared" si="75"/>
        <v>0</v>
      </c>
      <c r="Y618" s="10">
        <f t="shared" si="76"/>
        <v>0</v>
      </c>
      <c r="Z618" s="167" t="str">
        <f t="shared" si="71"/>
        <v>TLN 8193</v>
      </c>
      <c r="AA618" s="167">
        <f>VLOOKUP(A618,'r'!$A$4:'r'!$S$5080,18,FALSE)</f>
        <v>0</v>
      </c>
    </row>
    <row r="619" spans="1:27" x14ac:dyDescent="0.2">
      <c r="A619" s="169" t="s">
        <v>618</v>
      </c>
      <c r="B619" s="169" t="s">
        <v>42</v>
      </c>
      <c r="D619" s="169">
        <v>8194</v>
      </c>
      <c r="E619" s="176">
        <v>1</v>
      </c>
      <c r="F619" s="161">
        <v>1</v>
      </c>
      <c r="G619" s="162">
        <f t="shared" si="72"/>
        <v>0</v>
      </c>
      <c r="H619" s="162">
        <f>SUMIF('r'!$A$4:'r'!$A$529,$A619,'r'!$C$4:'r'!$C$529)</f>
        <v>12</v>
      </c>
      <c r="I619" s="162">
        <f>SUMIF('r'!$A$4:'r'!$A$529,A619,'r'!$D$4:'r'!$D$529)</f>
        <v>12</v>
      </c>
      <c r="J619" s="162">
        <f t="shared" si="73"/>
        <v>0</v>
      </c>
      <c r="L619" s="166">
        <f>IF(E619&lt;2,(VLOOKUP(A619,'r'!$A$4:'r'!$B$5080,2,FALSE)),"")</f>
        <v>0</v>
      </c>
      <c r="M619" s="167" t="str">
        <f>VLOOKUP(A619,'r'!$A$4:'r'!$G$5080,7,FALSE)</f>
        <v>thornton heath</v>
      </c>
      <c r="N619" s="162">
        <f ca="1">SUMIF(w!$V$3:$V$113,$M619,w!W$3:W$113)</f>
        <v>12</v>
      </c>
      <c r="O619" s="162">
        <f ca="1">SUMIF(w!$V$3:$V$113,$M619,w!X$3:X$113)</f>
        <v>47</v>
      </c>
      <c r="P619" s="162">
        <f ca="1">SUMIF(w!$V$3:$V$113,$M619,w!Y$3:Y$113)</f>
        <v>35</v>
      </c>
      <c r="Q619" s="162">
        <f>SUMIF(w!$V$3:$V$113,$M619,w!Z$3:Z$113)</f>
        <v>12</v>
      </c>
      <c r="R619" s="177" t="str">
        <f>IF(E619=1,VLOOKUP(A619,rg!$A$4:'rg'!$E$960,2,FALSE),"")</f>
        <v>BC</v>
      </c>
      <c r="S619" s="162" t="str">
        <f>IF($R619&lt;&gt;"",( VLOOKUP($R619,g!$A$2:'g'!$E$989,2,FALSE))," ")</f>
        <v>Beddington Cross</v>
      </c>
      <c r="T619" s="162">
        <f>IF($R619&lt;&gt;"",( VLOOKUP($R619,g!$A$2:'g'!$E$989,3,FALSE))," ")</f>
        <v>19</v>
      </c>
      <c r="U619" s="168" t="str">
        <f>IF($R619&lt;&gt;"",( VLOOKUP($R619,g!$A$2:'g'!$E$989,4,FALSE))," ")</f>
        <v>TLN</v>
      </c>
      <c r="V619" s="162" t="str">
        <f>IF($R619&lt;&gt;"",( VLOOKUP($R619,g!$A$2:'g'!$E$989,5,FALSE))," ")</f>
        <v>ABELLIO</v>
      </c>
      <c r="W619" s="10">
        <f t="shared" si="74"/>
        <v>0</v>
      </c>
      <c r="X619" s="10">
        <f t="shared" si="75"/>
        <v>0</v>
      </c>
      <c r="Y619" s="10">
        <f t="shared" si="76"/>
        <v>0</v>
      </c>
      <c r="Z619" s="167" t="str">
        <f t="shared" ref="Z619:Z655" si="77">B619&amp;" "&amp;C619&amp;D619</f>
        <v>TLN 8194</v>
      </c>
      <c r="AA619" s="167">
        <f>VLOOKUP(A619,'r'!$A$4:'r'!$S$5080,18,FALSE)</f>
        <v>0</v>
      </c>
    </row>
    <row r="620" spans="1:27" x14ac:dyDescent="0.2">
      <c r="A620" s="169" t="s">
        <v>618</v>
      </c>
      <c r="B620" s="169" t="s">
        <v>42</v>
      </c>
      <c r="D620" s="169">
        <v>8195</v>
      </c>
      <c r="E620" s="176">
        <v>1</v>
      </c>
      <c r="F620" s="161">
        <v>1</v>
      </c>
      <c r="G620" s="162">
        <f t="shared" si="72"/>
        <v>0</v>
      </c>
      <c r="H620" s="162">
        <f>SUMIF('r'!$A$4:'r'!$A$529,$A620,'r'!$C$4:'r'!$C$529)</f>
        <v>12</v>
      </c>
      <c r="I620" s="162">
        <f>SUMIF('r'!$A$4:'r'!$A$529,A620,'r'!$D$4:'r'!$D$529)</f>
        <v>12</v>
      </c>
      <c r="J620" s="162">
        <f t="shared" si="73"/>
        <v>0</v>
      </c>
      <c r="L620" s="166">
        <f>IF(E620&lt;2,(VLOOKUP(A620,'r'!$A$4:'r'!$B$5080,2,FALSE)),"")</f>
        <v>0</v>
      </c>
      <c r="M620" s="167" t="str">
        <f>VLOOKUP(A620,'r'!$A$4:'r'!$G$5080,7,FALSE)</f>
        <v>thornton heath</v>
      </c>
      <c r="N620" s="162">
        <f ca="1">SUMIF(w!$V$3:$V$113,$M620,w!W$3:W$113)</f>
        <v>12</v>
      </c>
      <c r="O620" s="162">
        <f ca="1">SUMIF(w!$V$3:$V$113,$M620,w!X$3:X$113)</f>
        <v>47</v>
      </c>
      <c r="P620" s="162">
        <f ca="1">SUMIF(w!$V$3:$V$113,$M620,w!Y$3:Y$113)</f>
        <v>35</v>
      </c>
      <c r="Q620" s="162">
        <f>SUMIF(w!$V$3:$V$113,$M620,w!Z$3:Z$113)</f>
        <v>12</v>
      </c>
      <c r="R620" s="177" t="str">
        <f>IF(E620=1,VLOOKUP(A620,rg!$A$4:'rg'!$E$960,2,FALSE),"")</f>
        <v>BC</v>
      </c>
      <c r="S620" s="162" t="str">
        <f>IF($R620&lt;&gt;"",( VLOOKUP($R620,g!$A$2:'g'!$E$989,2,FALSE))," ")</f>
        <v>Beddington Cross</v>
      </c>
      <c r="T620" s="162">
        <f>IF($R620&lt;&gt;"",( VLOOKUP($R620,g!$A$2:'g'!$E$989,3,FALSE))," ")</f>
        <v>19</v>
      </c>
      <c r="U620" s="168" t="str">
        <f>IF($R620&lt;&gt;"",( VLOOKUP($R620,g!$A$2:'g'!$E$989,4,FALSE))," ")</f>
        <v>TLN</v>
      </c>
      <c r="V620" s="162" t="str">
        <f>IF($R620&lt;&gt;"",( VLOOKUP($R620,g!$A$2:'g'!$E$989,5,FALSE))," ")</f>
        <v>ABELLIO</v>
      </c>
      <c r="W620" s="10">
        <f t="shared" si="74"/>
        <v>0</v>
      </c>
      <c r="X620" s="10">
        <f t="shared" si="75"/>
        <v>0</v>
      </c>
      <c r="Y620" s="10">
        <f t="shared" si="76"/>
        <v>0</v>
      </c>
      <c r="Z620" s="167" t="str">
        <f t="shared" si="77"/>
        <v>TLN 8195</v>
      </c>
      <c r="AA620" s="167">
        <f>VLOOKUP(A620,'r'!$A$4:'r'!$S$5080,18,FALSE)</f>
        <v>0</v>
      </c>
    </row>
    <row r="621" spans="1:27" x14ac:dyDescent="0.2">
      <c r="A621" s="169" t="s">
        <v>618</v>
      </c>
      <c r="B621" s="169" t="s">
        <v>42</v>
      </c>
      <c r="D621" s="169">
        <v>8196</v>
      </c>
      <c r="E621" s="176">
        <v>1</v>
      </c>
      <c r="F621" s="161">
        <v>1</v>
      </c>
      <c r="G621" s="162">
        <f t="shared" si="72"/>
        <v>0</v>
      </c>
      <c r="H621" s="162">
        <f>SUMIF('r'!$A$4:'r'!$A$529,$A621,'r'!$C$4:'r'!$C$529)</f>
        <v>12</v>
      </c>
      <c r="I621" s="162">
        <f>SUMIF('r'!$A$4:'r'!$A$529,A621,'r'!$D$4:'r'!$D$529)</f>
        <v>12</v>
      </c>
      <c r="J621" s="162">
        <f t="shared" si="73"/>
        <v>0</v>
      </c>
      <c r="L621" s="166">
        <f>IF(E621&lt;2,(VLOOKUP(A621,'r'!$A$4:'r'!$B$5080,2,FALSE)),"")</f>
        <v>0</v>
      </c>
      <c r="M621" s="167" t="str">
        <f>VLOOKUP(A621,'r'!$A$4:'r'!$G$5080,7,FALSE)</f>
        <v>thornton heath</v>
      </c>
      <c r="N621" s="162">
        <f ca="1">SUMIF(w!$V$3:$V$113,$M621,w!W$3:W$113)</f>
        <v>12</v>
      </c>
      <c r="O621" s="162">
        <f ca="1">SUMIF(w!$V$3:$V$113,$M621,w!X$3:X$113)</f>
        <v>47</v>
      </c>
      <c r="P621" s="162">
        <f ca="1">SUMIF(w!$V$3:$V$113,$M621,w!Y$3:Y$113)</f>
        <v>35</v>
      </c>
      <c r="Q621" s="162">
        <f>SUMIF(w!$V$3:$V$113,$M621,w!Z$3:Z$113)</f>
        <v>12</v>
      </c>
      <c r="R621" s="177" t="str">
        <f>IF(E621=1,VLOOKUP(A621,rg!$A$4:'rg'!$E$960,2,FALSE),"")</f>
        <v>BC</v>
      </c>
      <c r="S621" s="162" t="str">
        <f>IF($R621&lt;&gt;"",( VLOOKUP($R621,g!$A$2:'g'!$E$989,2,FALSE))," ")</f>
        <v>Beddington Cross</v>
      </c>
      <c r="T621" s="162">
        <f>IF($R621&lt;&gt;"",( VLOOKUP($R621,g!$A$2:'g'!$E$989,3,FALSE))," ")</f>
        <v>19</v>
      </c>
      <c r="U621" s="168" t="str">
        <f>IF($R621&lt;&gt;"",( VLOOKUP($R621,g!$A$2:'g'!$E$989,4,FALSE))," ")</f>
        <v>TLN</v>
      </c>
      <c r="V621" s="162" t="str">
        <f>IF($R621&lt;&gt;"",( VLOOKUP($R621,g!$A$2:'g'!$E$989,5,FALSE))," ")</f>
        <v>ABELLIO</v>
      </c>
      <c r="W621" s="10">
        <f t="shared" si="74"/>
        <v>0</v>
      </c>
      <c r="X621" s="10">
        <f t="shared" si="75"/>
        <v>0</v>
      </c>
      <c r="Y621" s="10">
        <f t="shared" si="76"/>
        <v>0</v>
      </c>
      <c r="Z621" s="167" t="str">
        <f t="shared" si="77"/>
        <v>TLN 8196</v>
      </c>
      <c r="AA621" s="167">
        <f>VLOOKUP(A621,'r'!$A$4:'r'!$S$5080,18,FALSE)</f>
        <v>0</v>
      </c>
    </row>
    <row r="622" spans="1:27" x14ac:dyDescent="0.2">
      <c r="A622" s="169" t="s">
        <v>389</v>
      </c>
      <c r="B622" s="169" t="s">
        <v>42</v>
      </c>
      <c r="D622" s="169">
        <v>8222</v>
      </c>
      <c r="E622" s="176">
        <v>1</v>
      </c>
      <c r="F622" s="161">
        <v>1</v>
      </c>
      <c r="G622" s="162">
        <f t="shared" si="72"/>
        <v>0</v>
      </c>
      <c r="H622" s="162">
        <f>SUMIF('r'!$A$4:'r'!$A$529,$A622,'r'!$C$4:'r'!$C$529)</f>
        <v>6</v>
      </c>
      <c r="I622" s="162">
        <f>SUMIF('r'!$A$4:'r'!$A$529,A622,'r'!$D$4:'r'!$D$529)</f>
        <v>6</v>
      </c>
      <c r="J622" s="162">
        <f t="shared" si="73"/>
        <v>0</v>
      </c>
      <c r="L622" s="166">
        <f>IF(E622&lt;2,(VLOOKUP(A622,'r'!$A$4:'r'!$B$5080,2,FALSE)),"")</f>
        <v>0</v>
      </c>
      <c r="M622" s="167" t="str">
        <f>VLOOKUP(A622,'r'!$A$4:'r'!$G$5080,7,FALSE)</f>
        <v>richmond</v>
      </c>
      <c r="N622" s="162">
        <f ca="1">SUMIF(w!$V$3:$V$113,$M622,w!W$3:W$113)</f>
        <v>7</v>
      </c>
      <c r="O622" s="162">
        <f ca="1">SUMIF(w!$V$3:$V$113,$M622,w!X$3:X$113)</f>
        <v>7</v>
      </c>
      <c r="P622" s="162">
        <f ca="1">SUMIF(w!$V$3:$V$113,$M622,w!Y$3:Y$113)</f>
        <v>0</v>
      </c>
      <c r="Q622" s="162">
        <f>SUMIF(w!$V$3:$V$113,$M622,w!Z$3:Z$113)</f>
        <v>7</v>
      </c>
      <c r="R622" s="177" t="str">
        <f>IF(E622=1,VLOOKUP(A622,rg!$A$4:'rg'!$E$960,2,FALSE),"")</f>
        <v>TF</v>
      </c>
      <c r="S622" s="162" t="str">
        <f>IF($R622&lt;&gt;"",( VLOOKUP($R622,g!$A$2:'g'!$E$989,2,FALSE))," ")</f>
        <v>Fulwell</v>
      </c>
      <c r="T622" s="162">
        <f>IF($R622&lt;&gt;"",( VLOOKUP($R622,g!$A$2:'g'!$E$989,3,FALSE))," ")</f>
        <v>14</v>
      </c>
      <c r="U622" s="168" t="str">
        <f>IF($R622&lt;&gt;"",( VLOOKUP($R622,g!$A$2:'g'!$E$989,4,FALSE))," ")</f>
        <v>TLN</v>
      </c>
      <c r="V622" s="162" t="str">
        <f>IF($R622&lt;&gt;"",( VLOOKUP($R622,g!$A$2:'g'!$E$989,5,FALSE))," ")</f>
        <v>ABELLIO</v>
      </c>
      <c r="W622" s="10">
        <f t="shared" si="74"/>
        <v>0</v>
      </c>
      <c r="X622" s="10">
        <f t="shared" si="75"/>
        <v>0</v>
      </c>
      <c r="Y622" s="10">
        <f t="shared" si="76"/>
        <v>0</v>
      </c>
      <c r="Z622" s="167" t="str">
        <f t="shared" si="77"/>
        <v>TLN 8222</v>
      </c>
      <c r="AA622" s="167">
        <f>VLOOKUP(A622,'r'!$A$4:'r'!$S$5080,18,FALSE)</f>
        <v>0</v>
      </c>
    </row>
    <row r="623" spans="1:27" x14ac:dyDescent="0.2">
      <c r="A623" s="169" t="s">
        <v>390</v>
      </c>
      <c r="B623" s="169" t="s">
        <v>42</v>
      </c>
      <c r="D623" s="169">
        <v>8229</v>
      </c>
      <c r="E623" s="176">
        <v>1</v>
      </c>
      <c r="F623" s="161">
        <v>1</v>
      </c>
      <c r="G623" s="162">
        <f t="shared" si="72"/>
        <v>0</v>
      </c>
      <c r="H623" s="162">
        <f>SUMIF('r'!$A$4:'r'!$A$529,$A623,'r'!$C$4:'r'!$C$529)</f>
        <v>1</v>
      </c>
      <c r="I623" s="162">
        <f>SUMIF('r'!$A$4:'r'!$A$529,A623,'r'!$D$4:'r'!$D$529)</f>
        <v>1</v>
      </c>
      <c r="J623" s="162">
        <f t="shared" si="73"/>
        <v>0</v>
      </c>
      <c r="L623" s="166">
        <f>IF(E623&lt;2,(VLOOKUP(A623,'r'!$A$4:'r'!$B$5080,2,FALSE)),"")</f>
        <v>0</v>
      </c>
      <c r="M623" s="167" t="str">
        <f>VLOOKUP(A623,'r'!$A$4:'r'!$G$5080,7,FALSE)</f>
        <v>richmond</v>
      </c>
      <c r="N623" s="162">
        <f ca="1">SUMIF(w!$V$3:$V$113,$M623,w!W$3:W$113)</f>
        <v>7</v>
      </c>
      <c r="O623" s="162">
        <f ca="1">SUMIF(w!$V$3:$V$113,$M623,w!X$3:X$113)</f>
        <v>7</v>
      </c>
      <c r="P623" s="162">
        <f ca="1">SUMIF(w!$V$3:$V$113,$M623,w!Y$3:Y$113)</f>
        <v>0</v>
      </c>
      <c r="Q623" s="162">
        <f>SUMIF(w!$V$3:$V$113,$M623,w!Z$3:Z$113)</f>
        <v>7</v>
      </c>
      <c r="R623" s="177" t="str">
        <f>IF(E623=1,VLOOKUP(A623,rg!$A$4:'rg'!$E$960,2,FALSE),"")</f>
        <v>TF</v>
      </c>
      <c r="S623" s="162" t="str">
        <f>IF($R623&lt;&gt;"",( VLOOKUP($R623,g!$A$2:'g'!$E$989,2,FALSE))," ")</f>
        <v>Fulwell</v>
      </c>
      <c r="T623" s="162">
        <f>IF($R623&lt;&gt;"",( VLOOKUP($R623,g!$A$2:'g'!$E$989,3,FALSE))," ")</f>
        <v>14</v>
      </c>
      <c r="U623" s="168" t="str">
        <f>IF($R623&lt;&gt;"",( VLOOKUP($R623,g!$A$2:'g'!$E$989,4,FALSE))," ")</f>
        <v>TLN</v>
      </c>
      <c r="V623" s="162" t="str">
        <f>IF($R623&lt;&gt;"",( VLOOKUP($R623,g!$A$2:'g'!$E$989,5,FALSE))," ")</f>
        <v>ABELLIO</v>
      </c>
      <c r="W623" s="10">
        <f t="shared" si="74"/>
        <v>0</v>
      </c>
      <c r="X623" s="10">
        <f t="shared" si="75"/>
        <v>0</v>
      </c>
      <c r="Y623" s="10">
        <f t="shared" si="76"/>
        <v>0</v>
      </c>
      <c r="Z623" s="167" t="str">
        <f t="shared" si="77"/>
        <v>TLN 8229</v>
      </c>
      <c r="AA623" s="167">
        <f>VLOOKUP(A623,'r'!$A$4:'r'!$S$5080,18,FALSE)</f>
        <v>0</v>
      </c>
    </row>
    <row r="624" spans="1:27" x14ac:dyDescent="0.2">
      <c r="A624" s="186" t="s">
        <v>389</v>
      </c>
      <c r="B624" s="169" t="s">
        <v>42</v>
      </c>
      <c r="D624" s="169">
        <v>8231</v>
      </c>
      <c r="E624" s="176">
        <v>1</v>
      </c>
      <c r="F624" s="161">
        <v>1</v>
      </c>
      <c r="G624" s="162">
        <f t="shared" si="72"/>
        <v>0</v>
      </c>
      <c r="H624" s="162">
        <f>SUMIF('r'!$A$4:'r'!$A$529,$A624,'r'!$C$4:'r'!$C$529)</f>
        <v>6</v>
      </c>
      <c r="I624" s="162">
        <f>SUMIF('r'!$A$4:'r'!$A$529,A624,'r'!$D$4:'r'!$D$529)</f>
        <v>6</v>
      </c>
      <c r="J624" s="162">
        <f t="shared" si="73"/>
        <v>0</v>
      </c>
      <c r="L624" s="166">
        <f>IF(E624&lt;2,(VLOOKUP(A624,'r'!$A$4:'r'!$B$5080,2,FALSE)),"")</f>
        <v>0</v>
      </c>
      <c r="M624" s="167" t="str">
        <f>VLOOKUP(A624,'r'!$A$4:'r'!$G$5080,7,FALSE)</f>
        <v>richmond</v>
      </c>
      <c r="N624" s="162">
        <f ca="1">SUMIF(w!$V$3:$V$113,$M624,w!W$3:W$113)</f>
        <v>7</v>
      </c>
      <c r="O624" s="162">
        <f ca="1">SUMIF(w!$V$3:$V$113,$M624,w!X$3:X$113)</f>
        <v>7</v>
      </c>
      <c r="P624" s="162">
        <f ca="1">SUMIF(w!$V$3:$V$113,$M624,w!Y$3:Y$113)</f>
        <v>0</v>
      </c>
      <c r="Q624" s="162">
        <f>SUMIF(w!$V$3:$V$113,$M624,w!Z$3:Z$113)</f>
        <v>7</v>
      </c>
      <c r="R624" s="177" t="str">
        <f>IF(E624=1,VLOOKUP(A624,rg!$A$4:'rg'!$E$960,2,FALSE),"")</f>
        <v>TF</v>
      </c>
      <c r="S624" s="162" t="str">
        <f>IF($R624&lt;&gt;"",( VLOOKUP($R624,g!$A$2:'g'!$E$989,2,FALSE))," ")</f>
        <v>Fulwell</v>
      </c>
      <c r="T624" s="162">
        <f>IF($R624&lt;&gt;"",( VLOOKUP($R624,g!$A$2:'g'!$E$989,3,FALSE))," ")</f>
        <v>14</v>
      </c>
      <c r="U624" s="168" t="str">
        <f>IF($R624&lt;&gt;"",( VLOOKUP($R624,g!$A$2:'g'!$E$989,4,FALSE))," ")</f>
        <v>TLN</v>
      </c>
      <c r="V624" s="162" t="str">
        <f>IF($R624&lt;&gt;"",( VLOOKUP($R624,g!$A$2:'g'!$E$989,5,FALSE))," ")</f>
        <v>ABELLIO</v>
      </c>
      <c r="W624" s="10">
        <f t="shared" si="74"/>
        <v>0</v>
      </c>
      <c r="X624" s="10">
        <f t="shared" si="75"/>
        <v>0</v>
      </c>
      <c r="Y624" s="10">
        <f t="shared" si="76"/>
        <v>0</v>
      </c>
      <c r="Z624" s="167" t="str">
        <f t="shared" si="77"/>
        <v>TLN 8231</v>
      </c>
      <c r="AA624" s="167">
        <f>VLOOKUP(A624,'r'!$A$4:'r'!$S$5080,18,FALSE)</f>
        <v>0</v>
      </c>
    </row>
    <row r="625" spans="1:27" x14ac:dyDescent="0.2">
      <c r="A625" s="169" t="s">
        <v>145</v>
      </c>
      <c r="B625" s="169" t="s">
        <v>42</v>
      </c>
      <c r="D625" s="169">
        <v>8344</v>
      </c>
      <c r="E625" s="176">
        <v>1</v>
      </c>
      <c r="F625" s="161">
        <v>1</v>
      </c>
      <c r="G625" s="162">
        <f t="shared" si="72"/>
        <v>0</v>
      </c>
      <c r="H625" s="162">
        <f>SUMIF('r'!$A$4:'r'!$A$529,$A625,'r'!$C$4:'r'!$C$529)</f>
        <v>4</v>
      </c>
      <c r="I625" s="162">
        <f>SUMIF('r'!$A$4:'r'!$A$529,A625,'r'!$D$4:'r'!$D$529)</f>
        <v>4</v>
      </c>
      <c r="J625" s="162">
        <f t="shared" si="73"/>
        <v>0</v>
      </c>
      <c r="L625" s="166">
        <f>IF(E625&lt;2,(VLOOKUP(A625,'r'!$A$4:'r'!$B$5080,2,FALSE)),"")</f>
        <v>0</v>
      </c>
      <c r="M625" s="167" t="str">
        <f>VLOOKUP(A625,'r'!$A$4:'r'!$G$5080,7,FALSE)</f>
        <v>new cross</v>
      </c>
      <c r="N625" s="162">
        <f ca="1">SUMIF(w!$V$3:$V$113,$M625,w!W$3:W$113)</f>
        <v>4</v>
      </c>
      <c r="O625" s="162">
        <f ca="1">SUMIF(w!$V$3:$V$113,$M625,w!X$3:X$113)</f>
        <v>4</v>
      </c>
      <c r="P625" s="162">
        <f ca="1">SUMIF(w!$V$3:$V$113,$M625,w!Y$3:Y$113)</f>
        <v>0</v>
      </c>
      <c r="Q625" s="162">
        <f>SUMIF(w!$V$3:$V$113,$M625,w!Z$3:Z$113)</f>
        <v>4</v>
      </c>
      <c r="R625" s="177" t="str">
        <f>IF(E625=1,VLOOKUP(A625,rg!$A$4:'rg'!$E$960,2,FALSE),"")</f>
        <v>BC</v>
      </c>
      <c r="S625" s="162" t="str">
        <f>IF($R625&lt;&gt;"",( VLOOKUP($R625,g!$A$2:'g'!$E$989,2,FALSE))," ")</f>
        <v>Beddington Cross</v>
      </c>
      <c r="T625" s="162">
        <f>IF($R625&lt;&gt;"",( VLOOKUP($R625,g!$A$2:'g'!$E$989,3,FALSE))," ")</f>
        <v>19</v>
      </c>
      <c r="U625" s="168" t="str">
        <f>IF($R625&lt;&gt;"",( VLOOKUP($R625,g!$A$2:'g'!$E$989,4,FALSE))," ")</f>
        <v>TLN</v>
      </c>
      <c r="V625" s="162" t="str">
        <f>IF($R625&lt;&gt;"",( VLOOKUP($R625,g!$A$2:'g'!$E$989,5,FALSE))," ")</f>
        <v>ABELLIO</v>
      </c>
      <c r="W625" s="10">
        <f t="shared" si="74"/>
        <v>0</v>
      </c>
      <c r="X625" s="10">
        <f t="shared" si="75"/>
        <v>0</v>
      </c>
      <c r="Y625" s="10">
        <f t="shared" si="76"/>
        <v>0</v>
      </c>
      <c r="Z625" s="167" t="str">
        <f t="shared" si="77"/>
        <v>TLN 8344</v>
      </c>
      <c r="AA625" s="167">
        <f>VLOOKUP(A625,'r'!$A$4:'r'!$S$5080,18,FALSE)</f>
        <v>0</v>
      </c>
    </row>
    <row r="626" spans="1:27" x14ac:dyDescent="0.2">
      <c r="A626" s="169" t="s">
        <v>145</v>
      </c>
      <c r="B626" s="169" t="s">
        <v>42</v>
      </c>
      <c r="D626" s="169">
        <v>8345</v>
      </c>
      <c r="E626" s="176">
        <v>1</v>
      </c>
      <c r="F626" s="161">
        <v>1</v>
      </c>
      <c r="G626" s="162">
        <f t="shared" si="72"/>
        <v>0</v>
      </c>
      <c r="H626" s="162">
        <f>SUMIF('r'!$A$4:'r'!$A$529,$A626,'r'!$C$4:'r'!$C$529)</f>
        <v>4</v>
      </c>
      <c r="I626" s="162">
        <f>SUMIF('r'!$A$4:'r'!$A$529,A626,'r'!$D$4:'r'!$D$529)</f>
        <v>4</v>
      </c>
      <c r="J626" s="162">
        <f t="shared" si="73"/>
        <v>0</v>
      </c>
      <c r="L626" s="166">
        <f>IF(E626&lt;2,(VLOOKUP(A626,'r'!$A$4:'r'!$B$5080,2,FALSE)),"")</f>
        <v>0</v>
      </c>
      <c r="M626" s="167" t="str">
        <f>VLOOKUP(A626,'r'!$A$4:'r'!$G$5080,7,FALSE)</f>
        <v>new cross</v>
      </c>
      <c r="N626" s="162">
        <f ca="1">SUMIF(w!$V$3:$V$113,$M626,w!W$3:W$113)</f>
        <v>4</v>
      </c>
      <c r="O626" s="162">
        <f ca="1">SUMIF(w!$V$3:$V$113,$M626,w!X$3:X$113)</f>
        <v>4</v>
      </c>
      <c r="P626" s="162">
        <f ca="1">SUMIF(w!$V$3:$V$113,$M626,w!Y$3:Y$113)</f>
        <v>0</v>
      </c>
      <c r="Q626" s="162">
        <f>SUMIF(w!$V$3:$V$113,$M626,w!Z$3:Z$113)</f>
        <v>4</v>
      </c>
      <c r="R626" s="177" t="str">
        <f>IF(E626=1,VLOOKUP(A626,rg!$A$4:'rg'!$E$960,2,FALSE),"")</f>
        <v>BC</v>
      </c>
      <c r="S626" s="162" t="str">
        <f>IF($R626&lt;&gt;"",( VLOOKUP($R626,g!$A$2:'g'!$E$989,2,FALSE))," ")</f>
        <v>Beddington Cross</v>
      </c>
      <c r="T626" s="162">
        <f>IF($R626&lt;&gt;"",( VLOOKUP($R626,g!$A$2:'g'!$E$989,3,FALSE))," ")</f>
        <v>19</v>
      </c>
      <c r="U626" s="168" t="str">
        <f>IF($R626&lt;&gt;"",( VLOOKUP($R626,g!$A$2:'g'!$E$989,4,FALSE))," ")</f>
        <v>TLN</v>
      </c>
      <c r="V626" s="162" t="str">
        <f>IF($R626&lt;&gt;"",( VLOOKUP($R626,g!$A$2:'g'!$E$989,5,FALSE))," ")</f>
        <v>ABELLIO</v>
      </c>
      <c r="W626" s="10">
        <f t="shared" si="74"/>
        <v>0</v>
      </c>
      <c r="X626" s="10">
        <f t="shared" si="75"/>
        <v>0</v>
      </c>
      <c r="Y626" s="10">
        <f t="shared" si="76"/>
        <v>0</v>
      </c>
      <c r="Z626" s="167" t="str">
        <f t="shared" si="77"/>
        <v>TLN 8345</v>
      </c>
      <c r="AA626" s="167">
        <f>VLOOKUP(A626,'r'!$A$4:'r'!$S$5080,18,FALSE)</f>
        <v>0</v>
      </c>
    </row>
    <row r="627" spans="1:27" x14ac:dyDescent="0.2">
      <c r="A627" s="169" t="s">
        <v>145</v>
      </c>
      <c r="B627" s="169" t="s">
        <v>42</v>
      </c>
      <c r="D627" s="169">
        <v>8346</v>
      </c>
      <c r="E627" s="176">
        <v>1</v>
      </c>
      <c r="F627" s="161">
        <v>1</v>
      </c>
      <c r="G627" s="162">
        <f t="shared" si="72"/>
        <v>0</v>
      </c>
      <c r="H627" s="162">
        <f>SUMIF('r'!$A$4:'r'!$A$529,$A627,'r'!$C$4:'r'!$C$529)</f>
        <v>4</v>
      </c>
      <c r="I627" s="162">
        <f>SUMIF('r'!$A$4:'r'!$A$529,A627,'r'!$D$4:'r'!$D$529)</f>
        <v>4</v>
      </c>
      <c r="J627" s="162">
        <f t="shared" si="73"/>
        <v>0</v>
      </c>
      <c r="L627" s="166">
        <f>IF(E627&lt;2,(VLOOKUP(A627,'r'!$A$4:'r'!$B$5080,2,FALSE)),"")</f>
        <v>0</v>
      </c>
      <c r="M627" s="167" t="str">
        <f>VLOOKUP(A627,'r'!$A$4:'r'!$G$5080,7,FALSE)</f>
        <v>new cross</v>
      </c>
      <c r="N627" s="162">
        <f ca="1">SUMIF(w!$V$3:$V$113,$M627,w!W$3:W$113)</f>
        <v>4</v>
      </c>
      <c r="O627" s="162">
        <f ca="1">SUMIF(w!$V$3:$V$113,$M627,w!X$3:X$113)</f>
        <v>4</v>
      </c>
      <c r="P627" s="162">
        <f ca="1">SUMIF(w!$V$3:$V$113,$M627,w!Y$3:Y$113)</f>
        <v>0</v>
      </c>
      <c r="Q627" s="162">
        <f>SUMIF(w!$V$3:$V$113,$M627,w!Z$3:Z$113)</f>
        <v>4</v>
      </c>
      <c r="R627" s="177" t="str">
        <f>IF(E627=1,VLOOKUP(A627,rg!$A$4:'rg'!$E$960,2,FALSE),"")</f>
        <v>BC</v>
      </c>
      <c r="S627" s="162" t="str">
        <f>IF($R627&lt;&gt;"",( VLOOKUP($R627,g!$A$2:'g'!$E$989,2,FALSE))," ")</f>
        <v>Beddington Cross</v>
      </c>
      <c r="T627" s="162">
        <f>IF($R627&lt;&gt;"",( VLOOKUP($R627,g!$A$2:'g'!$E$989,3,FALSE))," ")</f>
        <v>19</v>
      </c>
      <c r="U627" s="168" t="str">
        <f>IF($R627&lt;&gt;"",( VLOOKUP($R627,g!$A$2:'g'!$E$989,4,FALSE))," ")</f>
        <v>TLN</v>
      </c>
      <c r="V627" s="162" t="str">
        <f>IF($R627&lt;&gt;"",( VLOOKUP($R627,g!$A$2:'g'!$E$989,5,FALSE))," ")</f>
        <v>ABELLIO</v>
      </c>
      <c r="W627" s="10">
        <f t="shared" si="74"/>
        <v>0</v>
      </c>
      <c r="X627" s="10">
        <f t="shared" si="75"/>
        <v>0</v>
      </c>
      <c r="Y627" s="10">
        <f t="shared" si="76"/>
        <v>0</v>
      </c>
      <c r="Z627" s="167" t="str">
        <f t="shared" si="77"/>
        <v>TLN 8346</v>
      </c>
      <c r="AA627" s="167">
        <f>VLOOKUP(A627,'r'!$A$4:'r'!$S$5080,18,FALSE)</f>
        <v>0</v>
      </c>
    </row>
    <row r="628" spans="1:27" x14ac:dyDescent="0.2">
      <c r="A628" s="169" t="s">
        <v>145</v>
      </c>
      <c r="B628" s="169" t="s">
        <v>42</v>
      </c>
      <c r="D628" s="169">
        <v>8347</v>
      </c>
      <c r="E628" s="176">
        <v>1</v>
      </c>
      <c r="F628" s="161">
        <v>1</v>
      </c>
      <c r="G628" s="162">
        <f t="shared" si="72"/>
        <v>0</v>
      </c>
      <c r="H628" s="162">
        <f>SUMIF('r'!$A$4:'r'!$A$529,$A628,'r'!$C$4:'r'!$C$529)</f>
        <v>4</v>
      </c>
      <c r="I628" s="162">
        <f>SUMIF('r'!$A$4:'r'!$A$529,A628,'r'!$D$4:'r'!$D$529)</f>
        <v>4</v>
      </c>
      <c r="J628" s="162">
        <f t="shared" si="73"/>
        <v>0</v>
      </c>
      <c r="L628" s="166">
        <f>IF(E628&lt;2,(VLOOKUP(A628,'r'!$A$4:'r'!$B$5080,2,FALSE)),"")</f>
        <v>0</v>
      </c>
      <c r="M628" s="167" t="str">
        <f>VLOOKUP(A628,'r'!$A$4:'r'!$G$5080,7,FALSE)</f>
        <v>new cross</v>
      </c>
      <c r="N628" s="162">
        <f ca="1">SUMIF(w!$V$3:$V$113,$M628,w!W$3:W$113)</f>
        <v>4</v>
      </c>
      <c r="O628" s="162">
        <f ca="1">SUMIF(w!$V$3:$V$113,$M628,w!X$3:X$113)</f>
        <v>4</v>
      </c>
      <c r="P628" s="162">
        <f ca="1">SUMIF(w!$V$3:$V$113,$M628,w!Y$3:Y$113)</f>
        <v>0</v>
      </c>
      <c r="Q628" s="162">
        <f>SUMIF(w!$V$3:$V$113,$M628,w!Z$3:Z$113)</f>
        <v>4</v>
      </c>
      <c r="R628" s="177" t="str">
        <f>IF(E628=1,VLOOKUP(A628,rg!$A$4:'rg'!$E$960,2,FALSE),"")</f>
        <v>BC</v>
      </c>
      <c r="S628" s="162" t="str">
        <f>IF($R628&lt;&gt;"",( VLOOKUP($R628,g!$A$2:'g'!$E$989,2,FALSE))," ")</f>
        <v>Beddington Cross</v>
      </c>
      <c r="T628" s="162">
        <f>IF($R628&lt;&gt;"",( VLOOKUP($R628,g!$A$2:'g'!$E$989,3,FALSE))," ")</f>
        <v>19</v>
      </c>
      <c r="U628" s="168" t="str">
        <f>IF($R628&lt;&gt;"",( VLOOKUP($R628,g!$A$2:'g'!$E$989,4,FALSE))," ")</f>
        <v>TLN</v>
      </c>
      <c r="V628" s="162" t="str">
        <f>IF($R628&lt;&gt;"",( VLOOKUP($R628,g!$A$2:'g'!$E$989,5,FALSE))," ")</f>
        <v>ABELLIO</v>
      </c>
      <c r="W628" s="10">
        <f t="shared" si="74"/>
        <v>0</v>
      </c>
      <c r="X628" s="10">
        <f t="shared" si="75"/>
        <v>0</v>
      </c>
      <c r="Y628" s="10">
        <f t="shared" si="76"/>
        <v>0</v>
      </c>
      <c r="Z628" s="167" t="str">
        <f t="shared" si="77"/>
        <v>TLN 8347</v>
      </c>
      <c r="AA628" s="167">
        <f>VLOOKUP(A628,'r'!$A$4:'r'!$S$5080,18,FALSE)</f>
        <v>0</v>
      </c>
    </row>
    <row r="629" spans="1:27" x14ac:dyDescent="0.2">
      <c r="A629" s="169" t="s">
        <v>157</v>
      </c>
      <c r="B629" s="169" t="s">
        <v>42</v>
      </c>
      <c r="D629" s="169">
        <v>8873</v>
      </c>
      <c r="E629" s="176">
        <v>1</v>
      </c>
      <c r="F629" s="161">
        <v>1</v>
      </c>
      <c r="G629" s="162">
        <f t="shared" si="72"/>
        <v>0</v>
      </c>
      <c r="H629" s="162">
        <f>SUMIF('r'!$A$4:'r'!$A$529,$A629,'r'!$C$4:'r'!$C$529)</f>
        <v>1</v>
      </c>
      <c r="I629" s="162">
        <f>SUMIF('r'!$A$4:'r'!$A$529,A629,'r'!$D$4:'r'!$D$529)</f>
        <v>1</v>
      </c>
      <c r="J629" s="162">
        <f t="shared" si="73"/>
        <v>0</v>
      </c>
      <c r="L629" s="166">
        <f>IF(E629&lt;2,(VLOOKUP(A629,'r'!$A$4:'r'!$B$5080,2,FALSE)),"")</f>
        <v>0</v>
      </c>
      <c r="M629" s="167" t="str">
        <f>VLOOKUP(A629,'r'!$A$4:'r'!$G$5080,7,FALSE)</f>
        <v>ealing broadway</v>
      </c>
      <c r="N629" s="162">
        <f ca="1">SUMIF(w!$V$3:$V$113,$M629,w!W$3:W$113)</f>
        <v>5</v>
      </c>
      <c r="O629" s="162">
        <f ca="1">SUMIF(w!$V$3:$V$113,$M629,w!X$3:X$113)</f>
        <v>5</v>
      </c>
      <c r="P629" s="162">
        <f ca="1">SUMIF(w!$V$3:$V$113,$M629,w!Y$3:Y$113)</f>
        <v>0</v>
      </c>
      <c r="Q629" s="162">
        <f>SUMIF(w!$V$3:$V$113,$M629,w!Z$3:Z$113)</f>
        <v>3</v>
      </c>
      <c r="R629" s="177" t="str">
        <f>IF(E629=1,VLOOKUP(A629,rg!$A$4:'rg'!$E$960,2,FALSE),"")</f>
        <v>AB</v>
      </c>
      <c r="S629" s="162" t="str">
        <f>IF($R629&lt;&gt;"",( VLOOKUP($R629,g!$A$2:'g'!$E$989,2,FALSE))," ")</f>
        <v>Bridge road</v>
      </c>
      <c r="T629" s="162">
        <f>IF($R629&lt;&gt;"",( VLOOKUP($R629,g!$A$2:'g'!$E$989,3,FALSE))," ")</f>
        <v>0</v>
      </c>
      <c r="U629" s="168" t="str">
        <f>IF($R629&lt;&gt;"",( VLOOKUP($R629,g!$A$2:'g'!$E$989,4,FALSE))," ")</f>
        <v>TLN</v>
      </c>
      <c r="V629" s="162" t="str">
        <f>IF($R629&lt;&gt;"",( VLOOKUP($R629,g!$A$2:'g'!$E$989,5,FALSE))," ")</f>
        <v>ABELLIO</v>
      </c>
      <c r="W629" s="10">
        <f t="shared" si="74"/>
        <v>0</v>
      </c>
      <c r="X629" s="10">
        <f t="shared" si="75"/>
        <v>0</v>
      </c>
      <c r="Y629" s="10">
        <f t="shared" si="76"/>
        <v>0</v>
      </c>
      <c r="Z629" s="167" t="str">
        <f t="shared" si="77"/>
        <v>TLN 8873</v>
      </c>
      <c r="AA629" s="167">
        <f>VLOOKUP(A629,'r'!$A$4:'r'!$S$5080,18,FALSE)</f>
        <v>0</v>
      </c>
    </row>
    <row r="630" spans="1:27" x14ac:dyDescent="0.2">
      <c r="A630" s="169" t="s">
        <v>616</v>
      </c>
      <c r="B630" s="169" t="s">
        <v>42</v>
      </c>
      <c r="D630" s="169">
        <v>8882</v>
      </c>
      <c r="E630" s="176">
        <v>1</v>
      </c>
      <c r="F630" s="161">
        <v>1</v>
      </c>
      <c r="G630" s="162">
        <f t="shared" si="72"/>
        <v>0</v>
      </c>
      <c r="H630" s="162">
        <f>SUMIF('r'!$A$4:'r'!$A$529,$A630,'r'!$C$4:'r'!$C$529)</f>
        <v>1</v>
      </c>
      <c r="I630" s="162">
        <f>SUMIF('r'!$A$4:'r'!$A$529,A630,'r'!$D$4:'r'!$D$529)</f>
        <v>1</v>
      </c>
      <c r="J630" s="162">
        <f t="shared" si="73"/>
        <v>0</v>
      </c>
      <c r="K630" s="165" t="s">
        <v>627</v>
      </c>
      <c r="L630" s="166">
        <f>IF(E630&lt;2,(VLOOKUP(A630,'r'!$A$4:'r'!$B$5080,2,FALSE)),"")</f>
        <v>0</v>
      </c>
      <c r="M630" s="167" t="str">
        <f>VLOOKUP(A630,'r'!$A$4:'r'!$G$5080,7,FALSE)</f>
        <v>hayes</v>
      </c>
      <c r="N630" s="162">
        <f ca="1">SUMIF(w!$V$3:$V$113,$M630,w!W$3:W$113)</f>
        <v>8</v>
      </c>
      <c r="O630" s="162">
        <f ca="1">SUMIF(w!$V$3:$V$113,$M630,w!X$3:X$113)</f>
        <v>8</v>
      </c>
      <c r="P630" s="162">
        <f ca="1">SUMIF(w!$V$3:$V$113,$M630,w!Y$3:Y$113)</f>
        <v>0</v>
      </c>
      <c r="Q630" s="162">
        <f>SUMIF(w!$V$3:$V$113,$M630,w!Z$3:Z$113)</f>
        <v>5</v>
      </c>
      <c r="R630" s="177" t="str">
        <f>IF(E630=1,VLOOKUP(A630,rg!$A$4:'rg'!$E$960,2,FALSE),"")</f>
        <v>WS</v>
      </c>
      <c r="S630" s="162" t="str">
        <f>IF($R630&lt;&gt;"",( VLOOKUP($R630,g!$A$2:'g'!$E$989,2,FALSE))," ")</f>
        <v>Hayes</v>
      </c>
      <c r="T630" s="162">
        <f>IF($R630&lt;&gt;"",( VLOOKUP($R630,g!$A$2:'g'!$E$989,3,FALSE))," ")</f>
        <v>6</v>
      </c>
      <c r="U630" s="168" t="str">
        <f>IF($R630&lt;&gt;"",( VLOOKUP($R630,g!$A$2:'g'!$E$989,4,FALSE))," ")</f>
        <v>TLN</v>
      </c>
      <c r="V630" s="162" t="str">
        <f>IF($R630&lt;&gt;"",( VLOOKUP($R630,g!$A$2:'g'!$E$989,5,FALSE))," ")</f>
        <v>ABELLIO</v>
      </c>
      <c r="W630" s="10">
        <f t="shared" si="74"/>
        <v>0</v>
      </c>
      <c r="X630" s="10">
        <f t="shared" si="75"/>
        <v>0</v>
      </c>
      <c r="Y630" s="10">
        <f t="shared" si="76"/>
        <v>0</v>
      </c>
      <c r="Z630" s="167" t="str">
        <f t="shared" si="77"/>
        <v>TLN 8882</v>
      </c>
      <c r="AA630" s="167">
        <f>VLOOKUP(A630,'r'!$A$4:'r'!$S$5080,18,FALSE)</f>
        <v>0</v>
      </c>
    </row>
    <row r="631" spans="1:27" x14ac:dyDescent="0.2">
      <c r="A631" s="169" t="s">
        <v>371</v>
      </c>
      <c r="B631" s="169" t="s">
        <v>42</v>
      </c>
      <c r="D631" s="169" t="s">
        <v>158</v>
      </c>
      <c r="E631" s="176"/>
      <c r="F631" s="161">
        <v>1</v>
      </c>
      <c r="G631" s="162">
        <f t="shared" si="72"/>
        <v>0</v>
      </c>
      <c r="H631" s="162">
        <f>SUMIF('r'!$A$4:'r'!$A$529,$A631,'r'!$C$4:'r'!$C$529)</f>
        <v>0</v>
      </c>
      <c r="I631" s="162">
        <f>SUMIF('r'!$A$4:'r'!$A$529,A631,'r'!$D$4:'r'!$D$529)</f>
        <v>1</v>
      </c>
      <c r="J631" s="162">
        <f t="shared" si="73"/>
        <v>1</v>
      </c>
      <c r="L631" s="166">
        <f>IF(E631&lt;2,(VLOOKUP(A631,'r'!$A$4:'r'!$B$5080,2,FALSE)),"")</f>
        <v>43155</v>
      </c>
      <c r="M631" s="167" t="str">
        <f>VLOOKUP(A631,'r'!$A$4:'r'!$G$5080,7,FALSE)</f>
        <v>next year</v>
      </c>
      <c r="N631" s="162">
        <f ca="1">SUMIF(w!$V$3:$V$113,$M631,w!W$3:W$113)</f>
        <v>0</v>
      </c>
      <c r="O631" s="162">
        <f ca="1">SUMIF(w!$V$3:$V$113,$M631,w!X$3:X$113)</f>
        <v>506</v>
      </c>
      <c r="P631" s="162">
        <f ca="1">SUMIF(w!$V$3:$V$113,$M631,w!Y$3:Y$113)</f>
        <v>506</v>
      </c>
      <c r="Q631" s="162">
        <f>SUMIF(w!$V$3:$V$113,$M631,w!Z$3:Z$113)</f>
        <v>0</v>
      </c>
      <c r="R631" s="177" t="str">
        <f>IF(E631=1,VLOOKUP(A631,rg!$A$4:'rg'!$E$960,2,FALSE),"")</f>
        <v/>
      </c>
      <c r="S631" s="162" t="str">
        <f>IF($R631&lt;&gt;"",( VLOOKUP($R631,g!$A$2:'g'!$E$989,2,FALSE))," ")</f>
        <v xml:space="preserve"> </v>
      </c>
      <c r="T631" s="162" t="str">
        <f>IF($R631&lt;&gt;"",( VLOOKUP($R631,g!$A$2:'g'!$E$989,3,FALSE))," ")</f>
        <v xml:space="preserve"> </v>
      </c>
      <c r="U631" s="168" t="str">
        <f>IF($R631&lt;&gt;"",( VLOOKUP($R631,g!$A$2:'g'!$E$989,4,FALSE))," ")</f>
        <v xml:space="preserve"> </v>
      </c>
      <c r="V631" s="162" t="str">
        <f>IF($R631&lt;&gt;"",( VLOOKUP($R631,g!$A$2:'g'!$E$989,5,FALSE))," ")</f>
        <v xml:space="preserve"> </v>
      </c>
      <c r="W631" s="10">
        <f t="shared" si="74"/>
        <v>0</v>
      </c>
      <c r="X631" s="10">
        <f t="shared" si="75"/>
        <v>0</v>
      </c>
      <c r="Y631" s="10">
        <f t="shared" si="76"/>
        <v>0</v>
      </c>
      <c r="Z631" s="167" t="str">
        <f t="shared" si="77"/>
        <v>TLN SD</v>
      </c>
      <c r="AA631" s="167">
        <f>VLOOKUP(A631,'r'!$A$4:'r'!$S$5080,18,FALSE)</f>
        <v>0</v>
      </c>
    </row>
    <row r="632" spans="1:27" x14ac:dyDescent="0.2">
      <c r="A632" s="169">
        <v>25</v>
      </c>
      <c r="B632" s="169" t="s">
        <v>65</v>
      </c>
      <c r="D632" s="169" t="s">
        <v>565</v>
      </c>
      <c r="E632" s="176"/>
      <c r="F632" s="161">
        <v>1</v>
      </c>
      <c r="G632" s="162">
        <f t="shared" si="72"/>
        <v>0</v>
      </c>
      <c r="H632" s="162">
        <f>SUMIF('r'!$A$4:'r'!$A$529,$A632,'r'!$C$4:'r'!$C$529)</f>
        <v>0</v>
      </c>
      <c r="I632" s="162">
        <f>SUMIF('r'!$A$4:'r'!$A$529,A632,'r'!$D$4:'r'!$D$529)</f>
        <v>2</v>
      </c>
      <c r="J632" s="162">
        <f t="shared" si="73"/>
        <v>2</v>
      </c>
      <c r="L632" s="166">
        <f>IF(E632&lt;2,(VLOOKUP(A632,'r'!$A$4:'r'!$B$5080,2,FALSE)),"")</f>
        <v>43100</v>
      </c>
      <c r="M632" s="167" t="str">
        <f>VLOOKUP(A632,'r'!$A$4:'r'!$G$5080,7,FALSE)</f>
        <v>bank</v>
      </c>
      <c r="N632" s="162">
        <f ca="1">SUMIF(w!$V$3:$V$113,$M632,w!W$3:W$113)</f>
        <v>5</v>
      </c>
      <c r="O632" s="162">
        <f ca="1">SUMIF(w!$V$3:$V$113,$M632,w!X$3:X$113)</f>
        <v>7</v>
      </c>
      <c r="P632" s="162">
        <f ca="1">SUMIF(w!$V$3:$V$113,$M632,w!Y$3:Y$113)</f>
        <v>2</v>
      </c>
      <c r="Q632" s="162">
        <f>SUMIF(w!$V$3:$V$113,$M632,w!Z$3:Z$113)</f>
        <v>5</v>
      </c>
      <c r="R632" s="177" t="str">
        <f>IF(E632=1,VLOOKUP(A632,rg!$A$4:'rg'!$E$960,2,FALSE),"")</f>
        <v/>
      </c>
      <c r="S632" s="162" t="str">
        <f>IF($R632&lt;&gt;"",( VLOOKUP($R632,g!$A$2:'g'!$E$989,2,FALSE))," ")</f>
        <v xml:space="preserve"> </v>
      </c>
      <c r="T632" s="162" t="str">
        <f>IF($R632&lt;&gt;"",( VLOOKUP($R632,g!$A$2:'g'!$E$989,3,FALSE))," ")</f>
        <v xml:space="preserve"> </v>
      </c>
      <c r="U632" s="168" t="str">
        <f>IF($R632&lt;&gt;"",( VLOOKUP($R632,g!$A$2:'g'!$E$989,4,FALSE))," ")</f>
        <v xml:space="preserve"> </v>
      </c>
      <c r="V632" s="162" t="str">
        <f>IF($R632&lt;&gt;"",( VLOOKUP($R632,g!$A$2:'g'!$E$989,5,FALSE))," ")</f>
        <v xml:space="preserve"> </v>
      </c>
      <c r="W632" s="10">
        <f t="shared" si="74"/>
        <v>0</v>
      </c>
      <c r="X632" s="10">
        <f t="shared" si="75"/>
        <v>0</v>
      </c>
      <c r="Y632" s="10">
        <f t="shared" si="76"/>
        <v>0</v>
      </c>
      <c r="Z632" s="167" t="str">
        <f t="shared" si="77"/>
        <v>TT 33501</v>
      </c>
      <c r="AA632" s="167">
        <f>VLOOKUP(A632,'r'!$A$4:'r'!$S$5080,18,FALSE)</f>
        <v>0</v>
      </c>
    </row>
    <row r="633" spans="1:27" x14ac:dyDescent="0.2">
      <c r="A633" s="169">
        <v>25</v>
      </c>
      <c r="B633" s="169" t="s">
        <v>65</v>
      </c>
      <c r="D633" s="169" t="s">
        <v>566</v>
      </c>
      <c r="E633" s="176"/>
      <c r="F633" s="161">
        <v>1</v>
      </c>
      <c r="G633" s="162">
        <f t="shared" si="72"/>
        <v>0</v>
      </c>
      <c r="H633" s="162">
        <f>SUMIF('r'!$A$4:'r'!$A$529,$A633,'r'!$C$4:'r'!$C$529)</f>
        <v>0</v>
      </c>
      <c r="I633" s="162">
        <f>SUMIF('r'!$A$4:'r'!$A$529,A633,'r'!$D$4:'r'!$D$529)</f>
        <v>2</v>
      </c>
      <c r="J633" s="162">
        <f t="shared" si="73"/>
        <v>2</v>
      </c>
      <c r="L633" s="166">
        <f>IF(E633&lt;2,(VLOOKUP(A633,'r'!$A$4:'r'!$B$5080,2,FALSE)),"")</f>
        <v>43100</v>
      </c>
      <c r="M633" s="167" t="str">
        <f>VLOOKUP(A633,'r'!$A$4:'r'!$G$5080,7,FALSE)</f>
        <v>bank</v>
      </c>
      <c r="N633" s="162">
        <f ca="1">SUMIF(w!$V$3:$V$113,$M633,w!W$3:W$113)</f>
        <v>5</v>
      </c>
      <c r="O633" s="162">
        <f ca="1">SUMIF(w!$V$3:$V$113,$M633,w!X$3:X$113)</f>
        <v>7</v>
      </c>
      <c r="P633" s="162">
        <f ca="1">SUMIF(w!$V$3:$V$113,$M633,w!Y$3:Y$113)</f>
        <v>2</v>
      </c>
      <c r="Q633" s="162">
        <f>SUMIF(w!$V$3:$V$113,$M633,w!Z$3:Z$113)</f>
        <v>5</v>
      </c>
      <c r="R633" s="177" t="str">
        <f>IF(E633=1,VLOOKUP(A633,rg!$A$4:'rg'!$E$960,2,FALSE),"")</f>
        <v/>
      </c>
      <c r="S633" s="162" t="str">
        <f>IF($R633&lt;&gt;"",( VLOOKUP($R633,g!$A$2:'g'!$E$989,2,FALSE))," ")</f>
        <v xml:space="preserve"> </v>
      </c>
      <c r="T633" s="162" t="str">
        <f>IF($R633&lt;&gt;"",( VLOOKUP($R633,g!$A$2:'g'!$E$989,3,FALSE))," ")</f>
        <v xml:space="preserve"> </v>
      </c>
      <c r="U633" s="168" t="str">
        <f>IF($R633&lt;&gt;"",( VLOOKUP($R633,g!$A$2:'g'!$E$989,4,FALSE))," ")</f>
        <v xml:space="preserve"> </v>
      </c>
      <c r="V633" s="162" t="str">
        <f>IF($R633&lt;&gt;"",( VLOOKUP($R633,g!$A$2:'g'!$E$989,5,FALSE))," ")</f>
        <v xml:space="preserve"> </v>
      </c>
      <c r="W633" s="10">
        <f t="shared" si="74"/>
        <v>0</v>
      </c>
      <c r="X633" s="10">
        <f t="shared" si="75"/>
        <v>0</v>
      </c>
      <c r="Y633" s="10">
        <f t="shared" si="76"/>
        <v>0</v>
      </c>
      <c r="Z633" s="167" t="str">
        <f t="shared" si="77"/>
        <v>TT 33502</v>
      </c>
      <c r="AA633" s="167">
        <f>VLOOKUP(A633,'r'!$A$4:'r'!$S$5080,18,FALSE)</f>
        <v>0</v>
      </c>
    </row>
    <row r="634" spans="1:27" x14ac:dyDescent="0.2">
      <c r="A634" s="169">
        <v>308</v>
      </c>
      <c r="B634" s="169" t="s">
        <v>65</v>
      </c>
      <c r="D634" s="169">
        <v>38242</v>
      </c>
      <c r="E634" s="176">
        <v>1</v>
      </c>
      <c r="F634" s="161">
        <v>1</v>
      </c>
      <c r="G634" s="162">
        <f t="shared" si="72"/>
        <v>0</v>
      </c>
      <c r="H634" s="162">
        <f>SUMIF('r'!$A$4:'r'!$A$529,$A634,'r'!$C$4:'r'!$C$529)</f>
        <v>2</v>
      </c>
      <c r="I634" s="162">
        <f>SUMIF('r'!$A$4:'r'!$A$529,A634,'r'!$D$4:'r'!$D$529)</f>
        <v>2</v>
      </c>
      <c r="J634" s="162">
        <f t="shared" si="73"/>
        <v>0</v>
      </c>
      <c r="L634" s="166">
        <f>IF(E634&lt;2,(VLOOKUP(A634,'r'!$A$4:'r'!$B$5080,2,FALSE)),"")</f>
        <v>0</v>
      </c>
      <c r="M634" s="167" t="str">
        <f>VLOOKUP(A634,'r'!$A$4:'r'!$G$5080,7,FALSE)</f>
        <v>homerton</v>
      </c>
      <c r="N634" s="162">
        <f ca="1">SUMIF(w!$V$3:$V$113,$M634,w!W$3:W$113)</f>
        <v>5</v>
      </c>
      <c r="O634" s="162">
        <f ca="1">SUMIF(w!$V$3:$V$113,$M634,w!X$3:X$113)</f>
        <v>5</v>
      </c>
      <c r="P634" s="162">
        <f ca="1">SUMIF(w!$V$3:$V$113,$M634,w!Y$3:Y$113)</f>
        <v>0</v>
      </c>
      <c r="Q634" s="162">
        <f>SUMIF(w!$V$3:$V$113,$M634,w!Z$3:Z$113)</f>
        <v>5</v>
      </c>
      <c r="R634" s="177" t="str">
        <f>IF(E634=1,VLOOKUP(A634,rg!$A$4:'rg'!$E$960,2,FALSE),"")</f>
        <v>LI</v>
      </c>
      <c r="S634" s="162" t="str">
        <f>IF($R634&lt;&gt;"",( VLOOKUP($R634,g!$A$2:'g'!$E$989,2,FALSE))," ")</f>
        <v>Lea Interchange</v>
      </c>
      <c r="T634" s="162">
        <f>IF($R634&lt;&gt;"",( VLOOKUP($R634,g!$A$2:'g'!$E$989,3,FALSE))," ")</f>
        <v>5</v>
      </c>
      <c r="U634" s="168" t="str">
        <f>IF($R634&lt;&gt;"",( VLOOKUP($R634,g!$A$2:'g'!$E$989,4,FALSE))," ")</f>
        <v>TT</v>
      </c>
      <c r="V634" s="162" t="str">
        <f>IF($R634&lt;&gt;"",( VLOOKUP($R634,g!$A$2:'g'!$E$989,5,FALSE))," ")</f>
        <v>TOWER TRANSIT</v>
      </c>
      <c r="W634" s="10">
        <f t="shared" si="74"/>
        <v>0</v>
      </c>
      <c r="X634" s="10">
        <f t="shared" si="75"/>
        <v>0</v>
      </c>
      <c r="Y634" s="10">
        <f t="shared" si="76"/>
        <v>0</v>
      </c>
      <c r="Z634" s="167" t="str">
        <f t="shared" si="77"/>
        <v>TT 38242</v>
      </c>
      <c r="AA634" s="167">
        <f>VLOOKUP(A634,'r'!$A$4:'r'!$S$5080,18,FALSE)</f>
        <v>0</v>
      </c>
    </row>
    <row r="635" spans="1:27" x14ac:dyDescent="0.2">
      <c r="A635" s="169">
        <v>308</v>
      </c>
      <c r="B635" s="169" t="s">
        <v>65</v>
      </c>
      <c r="D635" s="169">
        <v>38244</v>
      </c>
      <c r="E635" s="176">
        <v>1</v>
      </c>
      <c r="F635" s="161">
        <v>1</v>
      </c>
      <c r="G635" s="162">
        <f t="shared" si="72"/>
        <v>0</v>
      </c>
      <c r="H635" s="162">
        <f>SUMIF('r'!$A$4:'r'!$A$529,$A635,'r'!$C$4:'r'!$C$529)</f>
        <v>2</v>
      </c>
      <c r="I635" s="162">
        <f>SUMIF('r'!$A$4:'r'!$A$529,A635,'r'!$D$4:'r'!$D$529)</f>
        <v>2</v>
      </c>
      <c r="J635" s="162">
        <f t="shared" si="73"/>
        <v>0</v>
      </c>
      <c r="L635" s="166">
        <f>IF(E635&lt;2,(VLOOKUP(A635,'r'!$A$4:'r'!$B$5080,2,FALSE)),"")</f>
        <v>0</v>
      </c>
      <c r="M635" s="167" t="str">
        <f>VLOOKUP(A635,'r'!$A$4:'r'!$G$5080,7,FALSE)</f>
        <v>homerton</v>
      </c>
      <c r="N635" s="162">
        <f ca="1">SUMIF(w!$V$3:$V$113,$M635,w!W$3:W$113)</f>
        <v>5</v>
      </c>
      <c r="O635" s="162">
        <f ca="1">SUMIF(w!$V$3:$V$113,$M635,w!X$3:X$113)</f>
        <v>5</v>
      </c>
      <c r="P635" s="162">
        <f ca="1">SUMIF(w!$V$3:$V$113,$M635,w!Y$3:Y$113)</f>
        <v>0</v>
      </c>
      <c r="Q635" s="162">
        <f>SUMIF(w!$V$3:$V$113,$M635,w!Z$3:Z$113)</f>
        <v>5</v>
      </c>
      <c r="R635" s="177" t="str">
        <f>IF(E635=1,VLOOKUP(A635,rg!$A$4:'rg'!$E$960,2,FALSE),"")</f>
        <v>LI</v>
      </c>
      <c r="S635" s="162" t="str">
        <f>IF($R635&lt;&gt;"",( VLOOKUP($R635,g!$A$2:'g'!$E$989,2,FALSE))," ")</f>
        <v>Lea Interchange</v>
      </c>
      <c r="T635" s="162">
        <f>IF($R635&lt;&gt;"",( VLOOKUP($R635,g!$A$2:'g'!$E$989,3,FALSE))," ")</f>
        <v>5</v>
      </c>
      <c r="U635" s="168" t="str">
        <f>IF($R635&lt;&gt;"",( VLOOKUP($R635,g!$A$2:'g'!$E$989,4,FALSE))," ")</f>
        <v>TT</v>
      </c>
      <c r="V635" s="162" t="str">
        <f>IF($R635&lt;&gt;"",( VLOOKUP($R635,g!$A$2:'g'!$E$989,5,FALSE))," ")</f>
        <v>TOWER TRANSIT</v>
      </c>
      <c r="W635" s="10">
        <f t="shared" si="74"/>
        <v>0</v>
      </c>
      <c r="X635" s="10">
        <f t="shared" si="75"/>
        <v>0</v>
      </c>
      <c r="Y635" s="10">
        <f t="shared" si="76"/>
        <v>0</v>
      </c>
      <c r="Z635" s="167" t="str">
        <f t="shared" si="77"/>
        <v>TT 38244</v>
      </c>
      <c r="AA635" s="167">
        <f>VLOOKUP(A635,'r'!$A$4:'r'!$S$5080,18,FALSE)</f>
        <v>0</v>
      </c>
    </row>
    <row r="636" spans="1:27" x14ac:dyDescent="0.2">
      <c r="A636" s="169" t="s">
        <v>602</v>
      </c>
      <c r="B636" s="169" t="s">
        <v>65</v>
      </c>
      <c r="D636" s="169">
        <v>46211</v>
      </c>
      <c r="E636" s="176">
        <v>1</v>
      </c>
      <c r="F636" s="161">
        <v>1</v>
      </c>
      <c r="G636" s="162">
        <f t="shared" si="72"/>
        <v>0</v>
      </c>
      <c r="H636" s="162">
        <f>SUMIF('r'!$A$4:'r'!$A$529,$A636,'r'!$C$4:'r'!$C$529)</f>
        <v>3</v>
      </c>
      <c r="I636" s="162">
        <f>SUMIF('r'!$A$4:'r'!$A$529,A636,'r'!$D$4:'r'!$D$529)</f>
        <v>3</v>
      </c>
      <c r="J636" s="162">
        <f t="shared" si="73"/>
        <v>0</v>
      </c>
      <c r="L636" s="166">
        <f>IF(E636&lt;2,(VLOOKUP(A636,'r'!$A$4:'r'!$B$5080,2,FALSE)),"")</f>
        <v>0</v>
      </c>
      <c r="M636" s="167" t="str">
        <f>VLOOKUP(A636,'r'!$A$4:'r'!$G$5080,7,FALSE)</f>
        <v>homerton</v>
      </c>
      <c r="N636" s="162">
        <f ca="1">SUMIF(w!$V$3:$V$113,$M636,w!W$3:W$113)</f>
        <v>5</v>
      </c>
      <c r="O636" s="162">
        <f ca="1">SUMIF(w!$V$3:$V$113,$M636,w!X$3:X$113)</f>
        <v>5</v>
      </c>
      <c r="P636" s="162">
        <f ca="1">SUMIF(w!$V$3:$V$113,$M636,w!Y$3:Y$113)</f>
        <v>0</v>
      </c>
      <c r="Q636" s="162">
        <f>SUMIF(w!$V$3:$V$113,$M636,w!Z$3:Z$113)</f>
        <v>5</v>
      </c>
      <c r="R636" s="177" t="str">
        <f>IF(E636=1,VLOOKUP(A636,rg!$A$4:'rg'!$E$960,2,FALSE),"")</f>
        <v>LI</v>
      </c>
      <c r="S636" s="162" t="str">
        <f>IF($R636&lt;&gt;"",( VLOOKUP($R636,g!$A$2:'g'!$E$989,2,FALSE))," ")</f>
        <v>Lea Interchange</v>
      </c>
      <c r="T636" s="162">
        <f>IF($R636&lt;&gt;"",( VLOOKUP($R636,g!$A$2:'g'!$E$989,3,FALSE))," ")</f>
        <v>5</v>
      </c>
      <c r="U636" s="168" t="str">
        <f>IF($R636&lt;&gt;"",( VLOOKUP($R636,g!$A$2:'g'!$E$989,4,FALSE))," ")</f>
        <v>TT</v>
      </c>
      <c r="V636" s="162" t="str">
        <f>IF($R636&lt;&gt;"",( VLOOKUP($R636,g!$A$2:'g'!$E$989,5,FALSE))," ")</f>
        <v>TOWER TRANSIT</v>
      </c>
      <c r="W636" s="10">
        <f t="shared" si="74"/>
        <v>0</v>
      </c>
      <c r="X636" s="10">
        <f t="shared" si="75"/>
        <v>0</v>
      </c>
      <c r="Y636" s="10">
        <f t="shared" si="76"/>
        <v>0</v>
      </c>
      <c r="Z636" s="167" t="str">
        <f t="shared" si="77"/>
        <v>TT 46211</v>
      </c>
      <c r="AA636" s="167">
        <f>VLOOKUP(A636,'r'!$A$4:'r'!$S$5080,18,FALSE)</f>
        <v>0</v>
      </c>
    </row>
    <row r="637" spans="1:27" x14ac:dyDescent="0.2">
      <c r="A637" s="169" t="s">
        <v>602</v>
      </c>
      <c r="B637" s="169" t="s">
        <v>65</v>
      </c>
      <c r="D637" s="169">
        <v>46217</v>
      </c>
      <c r="E637" s="176">
        <v>1</v>
      </c>
      <c r="F637" s="161">
        <v>1</v>
      </c>
      <c r="G637" s="162">
        <f t="shared" si="72"/>
        <v>0</v>
      </c>
      <c r="H637" s="162">
        <f>SUMIF('r'!$A$4:'r'!$A$529,$A637,'r'!$C$4:'r'!$C$529)</f>
        <v>3</v>
      </c>
      <c r="I637" s="162">
        <f>SUMIF('r'!$A$4:'r'!$A$529,A637,'r'!$D$4:'r'!$D$529)</f>
        <v>3</v>
      </c>
      <c r="J637" s="162">
        <f t="shared" si="73"/>
        <v>0</v>
      </c>
      <c r="L637" s="166">
        <f>IF(E637&lt;2,(VLOOKUP(A637,'r'!$A$4:'r'!$B$5080,2,FALSE)),"")</f>
        <v>0</v>
      </c>
      <c r="M637" s="167" t="str">
        <f>VLOOKUP(A637,'r'!$A$4:'r'!$G$5080,7,FALSE)</f>
        <v>homerton</v>
      </c>
      <c r="N637" s="162">
        <f ca="1">SUMIF(w!$V$3:$V$113,$M637,w!W$3:W$113)</f>
        <v>5</v>
      </c>
      <c r="O637" s="162">
        <f ca="1">SUMIF(w!$V$3:$V$113,$M637,w!X$3:X$113)</f>
        <v>5</v>
      </c>
      <c r="P637" s="162">
        <f ca="1">SUMIF(w!$V$3:$V$113,$M637,w!Y$3:Y$113)</f>
        <v>0</v>
      </c>
      <c r="Q637" s="162">
        <f>SUMIF(w!$V$3:$V$113,$M637,w!Z$3:Z$113)</f>
        <v>5</v>
      </c>
      <c r="R637" s="177" t="str">
        <f>IF(E637=1,VLOOKUP(A637,rg!$A$4:'rg'!$E$960,2,FALSE),"")</f>
        <v>LI</v>
      </c>
      <c r="S637" s="162" t="str">
        <f>IF($R637&lt;&gt;"",( VLOOKUP($R637,g!$A$2:'g'!$E$989,2,FALSE))," ")</f>
        <v>Lea Interchange</v>
      </c>
      <c r="T637" s="162">
        <f>IF($R637&lt;&gt;"",( VLOOKUP($R637,g!$A$2:'g'!$E$989,3,FALSE))," ")</f>
        <v>5</v>
      </c>
      <c r="U637" s="168" t="str">
        <f>IF($R637&lt;&gt;"",( VLOOKUP($R637,g!$A$2:'g'!$E$989,4,FALSE))," ")</f>
        <v>TT</v>
      </c>
      <c r="V637" s="162" t="str">
        <f>IF($R637&lt;&gt;"",( VLOOKUP($R637,g!$A$2:'g'!$E$989,5,FALSE))," ")</f>
        <v>TOWER TRANSIT</v>
      </c>
      <c r="W637" s="10">
        <f t="shared" si="74"/>
        <v>0</v>
      </c>
      <c r="X637" s="10">
        <f t="shared" si="75"/>
        <v>0</v>
      </c>
      <c r="Y637" s="10">
        <f t="shared" si="76"/>
        <v>0</v>
      </c>
      <c r="Z637" s="167" t="str">
        <f t="shared" si="77"/>
        <v>TT 46217</v>
      </c>
      <c r="AA637" s="167">
        <f>VLOOKUP(A637,'r'!$A$4:'r'!$S$5080,18,FALSE)</f>
        <v>0</v>
      </c>
    </row>
    <row r="638" spans="1:27" x14ac:dyDescent="0.2">
      <c r="A638" s="169" t="s">
        <v>602</v>
      </c>
      <c r="B638" s="169" t="s">
        <v>65</v>
      </c>
      <c r="D638" s="169">
        <v>46220</v>
      </c>
      <c r="E638" s="176">
        <v>1</v>
      </c>
      <c r="F638" s="161">
        <v>1</v>
      </c>
      <c r="G638" s="162">
        <f t="shared" si="72"/>
        <v>0</v>
      </c>
      <c r="H638" s="162">
        <f>SUMIF('r'!$A$4:'r'!$A$529,$A638,'r'!$C$4:'r'!$C$529)</f>
        <v>3</v>
      </c>
      <c r="I638" s="162">
        <f>SUMIF('r'!$A$4:'r'!$A$529,A638,'r'!$D$4:'r'!$D$529)</f>
        <v>3</v>
      </c>
      <c r="J638" s="162">
        <f t="shared" si="73"/>
        <v>0</v>
      </c>
      <c r="L638" s="166">
        <f>IF(E638&lt;2,(VLOOKUP(A638,'r'!$A$4:'r'!$B$5080,2,FALSE)),"")</f>
        <v>0</v>
      </c>
      <c r="M638" s="167" t="str">
        <f>VLOOKUP(A638,'r'!$A$4:'r'!$G$5080,7,FALSE)</f>
        <v>homerton</v>
      </c>
      <c r="N638" s="162">
        <f ca="1">SUMIF(w!$V$3:$V$113,$M638,w!W$3:W$113)</f>
        <v>5</v>
      </c>
      <c r="O638" s="162">
        <f ca="1">SUMIF(w!$V$3:$V$113,$M638,w!X$3:X$113)</f>
        <v>5</v>
      </c>
      <c r="P638" s="162">
        <f ca="1">SUMIF(w!$V$3:$V$113,$M638,w!Y$3:Y$113)</f>
        <v>0</v>
      </c>
      <c r="Q638" s="162">
        <f>SUMIF(w!$V$3:$V$113,$M638,w!Z$3:Z$113)</f>
        <v>5</v>
      </c>
      <c r="R638" s="177" t="str">
        <f>IF(E638=1,VLOOKUP(A638,rg!$A$4:'rg'!$E$960,2,FALSE),"")</f>
        <v>LI</v>
      </c>
      <c r="S638" s="162" t="str">
        <f>IF($R638&lt;&gt;"",( VLOOKUP($R638,g!$A$2:'g'!$E$989,2,FALSE))," ")</f>
        <v>Lea Interchange</v>
      </c>
      <c r="T638" s="162">
        <f>IF($R638&lt;&gt;"",( VLOOKUP($R638,g!$A$2:'g'!$E$989,3,FALSE))," ")</f>
        <v>5</v>
      </c>
      <c r="U638" s="168" t="str">
        <f>IF($R638&lt;&gt;"",( VLOOKUP($R638,g!$A$2:'g'!$E$989,4,FALSE))," ")</f>
        <v>TT</v>
      </c>
      <c r="V638" s="162" t="str">
        <f>IF($R638&lt;&gt;"",( VLOOKUP($R638,g!$A$2:'g'!$E$989,5,FALSE))," ")</f>
        <v>TOWER TRANSIT</v>
      </c>
      <c r="W638" s="10">
        <f t="shared" si="74"/>
        <v>0</v>
      </c>
      <c r="X638" s="10">
        <f t="shared" si="75"/>
        <v>0</v>
      </c>
      <c r="Y638" s="10">
        <f t="shared" si="76"/>
        <v>0</v>
      </c>
      <c r="Z638" s="167" t="str">
        <f t="shared" si="77"/>
        <v>TT 46220</v>
      </c>
      <c r="AA638" s="167">
        <f>VLOOKUP(A638,'r'!$A$4:'r'!$S$5080,18,FALSE)</f>
        <v>0</v>
      </c>
    </row>
    <row r="639" spans="1:27" x14ac:dyDescent="0.2">
      <c r="A639" s="186" t="s">
        <v>761</v>
      </c>
      <c r="B639" s="186" t="s">
        <v>509</v>
      </c>
      <c r="C639" s="169" t="s">
        <v>51</v>
      </c>
      <c r="D639" s="178">
        <v>984</v>
      </c>
      <c r="E639" s="176"/>
      <c r="F639" s="161">
        <v>1</v>
      </c>
      <c r="G639" s="162">
        <f t="shared" si="72"/>
        <v>0</v>
      </c>
      <c r="H639" s="162">
        <f>SUMIF('r'!$A$4:'r'!$A$529,$A639,'r'!$C$4:'r'!$C$529)</f>
        <v>0</v>
      </c>
      <c r="I639" s="162">
        <f>SUMIF('r'!$A$4:'r'!$A$529,A639,'r'!$D$4:'r'!$D$529)</f>
        <v>17</v>
      </c>
      <c r="J639" s="162">
        <f t="shared" si="73"/>
        <v>17</v>
      </c>
      <c r="L639" s="166">
        <f>IF(E639&lt;2,(VLOOKUP(A639,'r'!$A$4:'r'!$B$5080,2,FALSE)),"")</f>
        <v>43100</v>
      </c>
      <c r="M639" s="167" t="str">
        <f>VLOOKUP(A639,'r'!$A$4:'r'!$G$5080,7,FALSE)</f>
        <v>hammersmith</v>
      </c>
      <c r="N639" s="162">
        <f ca="1">SUMIF(w!$V$3:$V$113,$M639,w!W$3:W$113)</f>
        <v>2</v>
      </c>
      <c r="O639" s="162">
        <f ca="1">SUMIF(w!$V$3:$V$113,$M639,w!X$3:X$113)</f>
        <v>37</v>
      </c>
      <c r="P639" s="162">
        <f ca="1">SUMIF(w!$V$3:$V$113,$M639,w!Y$3:Y$113)</f>
        <v>35</v>
      </c>
      <c r="Q639" s="162">
        <f>SUMIF(w!$V$3:$V$113,$M639,w!Z$3:Z$113)</f>
        <v>0</v>
      </c>
      <c r="R639" s="177" t="str">
        <f>IF(E639=1,VLOOKUP(A639,rg!$A$4:'rg'!$E$960,2,FALSE),"")</f>
        <v/>
      </c>
      <c r="S639" s="162" t="str">
        <f>IF($R639&lt;&gt;"",( VLOOKUP($R639,g!$A$2:'g'!$E$989,2,FALSE))," ")</f>
        <v xml:space="preserve"> </v>
      </c>
      <c r="T639" s="162" t="str">
        <f>IF($R639&lt;&gt;"",( VLOOKUP($R639,g!$A$2:'g'!$E$989,3,FALSE))," ")</f>
        <v xml:space="preserve"> </v>
      </c>
      <c r="U639" s="168" t="str">
        <f>IF($R639&lt;&gt;"",( VLOOKUP($R639,g!$A$2:'g'!$E$989,4,FALSE))," ")</f>
        <v xml:space="preserve"> </v>
      </c>
      <c r="V639" s="162" t="str">
        <f>IF($R639&lt;&gt;"",( VLOOKUP($R639,g!$A$2:'g'!$E$989,5,FALSE))," ")</f>
        <v xml:space="preserve"> </v>
      </c>
      <c r="W639" s="10">
        <f t="shared" si="74"/>
        <v>0</v>
      </c>
      <c r="X639" s="10">
        <f t="shared" si="75"/>
        <v>0</v>
      </c>
      <c r="Y639" s="10">
        <f t="shared" si="76"/>
        <v>0</v>
      </c>
      <c r="Z639" s="167" t="str">
        <f t="shared" si="77"/>
        <v>RTP LT984</v>
      </c>
      <c r="AA639" s="167">
        <f>VLOOKUP(A639,'r'!$A$4:'r'!$S$5080,18,FALSE)</f>
        <v>0</v>
      </c>
    </row>
    <row r="640" spans="1:27" x14ac:dyDescent="0.2">
      <c r="A640" s="186" t="s">
        <v>761</v>
      </c>
      <c r="B640" s="186" t="s">
        <v>509</v>
      </c>
      <c r="C640" s="169" t="s">
        <v>51</v>
      </c>
      <c r="D640" s="178">
        <v>985</v>
      </c>
      <c r="E640" s="176"/>
      <c r="F640" s="161">
        <v>1</v>
      </c>
      <c r="G640" s="162">
        <f t="shared" si="72"/>
        <v>0</v>
      </c>
      <c r="H640" s="162">
        <f>SUMIF('r'!$A$4:'r'!$A$529,$A640,'r'!$C$4:'r'!$C$529)</f>
        <v>0</v>
      </c>
      <c r="I640" s="162">
        <f>SUMIF('r'!$A$4:'r'!$A$529,A640,'r'!$D$4:'r'!$D$529)</f>
        <v>17</v>
      </c>
      <c r="J640" s="162">
        <f t="shared" si="73"/>
        <v>17</v>
      </c>
      <c r="L640" s="166">
        <f>IF(E640&lt;2,(VLOOKUP(A640,'r'!$A$4:'r'!$B$5080,2,FALSE)),"")</f>
        <v>43100</v>
      </c>
      <c r="M640" s="167" t="str">
        <f>VLOOKUP(A640,'r'!$A$4:'r'!$G$5080,7,FALSE)</f>
        <v>hammersmith</v>
      </c>
      <c r="N640" s="162">
        <f ca="1">SUMIF(w!$V$3:$V$113,$M640,w!W$3:W$113)</f>
        <v>2</v>
      </c>
      <c r="O640" s="162">
        <f ca="1">SUMIF(w!$V$3:$V$113,$M640,w!X$3:X$113)</f>
        <v>37</v>
      </c>
      <c r="P640" s="162">
        <f ca="1">SUMIF(w!$V$3:$V$113,$M640,w!Y$3:Y$113)</f>
        <v>35</v>
      </c>
      <c r="Q640" s="162">
        <f>SUMIF(w!$V$3:$V$113,$M640,w!Z$3:Z$113)</f>
        <v>0</v>
      </c>
      <c r="R640" s="177" t="str">
        <f>IF(E640=1,VLOOKUP(A640,rg!$A$4:'rg'!$E$960,2,FALSE),"")</f>
        <v/>
      </c>
      <c r="S640" s="162" t="str">
        <f>IF($R640&lt;&gt;"",( VLOOKUP($R640,g!$A$2:'g'!$E$989,2,FALSE))," ")</f>
        <v xml:space="preserve"> </v>
      </c>
      <c r="T640" s="162" t="str">
        <f>IF($R640&lt;&gt;"",( VLOOKUP($R640,g!$A$2:'g'!$E$989,3,FALSE))," ")</f>
        <v xml:space="preserve"> </v>
      </c>
      <c r="U640" s="168" t="str">
        <f>IF($R640&lt;&gt;"",( VLOOKUP($R640,g!$A$2:'g'!$E$989,4,FALSE))," ")</f>
        <v xml:space="preserve"> </v>
      </c>
      <c r="V640" s="162" t="str">
        <f>IF($R640&lt;&gt;"",( VLOOKUP($R640,g!$A$2:'g'!$E$989,5,FALSE))," ")</f>
        <v xml:space="preserve"> </v>
      </c>
      <c r="W640" s="10">
        <f t="shared" si="74"/>
        <v>0</v>
      </c>
      <c r="X640" s="10">
        <f t="shared" si="75"/>
        <v>0</v>
      </c>
      <c r="Y640" s="10">
        <f t="shared" si="76"/>
        <v>0</v>
      </c>
      <c r="Z640" s="167" t="str">
        <f t="shared" si="77"/>
        <v>RTP LT985</v>
      </c>
      <c r="AA640" s="167">
        <f>VLOOKUP(A640,'r'!$A$4:'r'!$S$5080,18,FALSE)</f>
        <v>0</v>
      </c>
    </row>
    <row r="641" spans="1:27" x14ac:dyDescent="0.2">
      <c r="A641" s="186" t="s">
        <v>761</v>
      </c>
      <c r="B641" s="186" t="s">
        <v>509</v>
      </c>
      <c r="C641" s="169" t="s">
        <v>51</v>
      </c>
      <c r="D641" s="178">
        <v>986</v>
      </c>
      <c r="E641" s="176"/>
      <c r="F641" s="161">
        <v>1</v>
      </c>
      <c r="G641" s="162">
        <f t="shared" si="72"/>
        <v>0</v>
      </c>
      <c r="H641" s="162">
        <f>SUMIF('r'!$A$4:'r'!$A$529,$A641,'r'!$C$4:'r'!$C$529)</f>
        <v>0</v>
      </c>
      <c r="I641" s="162">
        <f>SUMIF('r'!$A$4:'r'!$A$529,A641,'r'!$D$4:'r'!$D$529)</f>
        <v>17</v>
      </c>
      <c r="J641" s="162">
        <f t="shared" si="73"/>
        <v>17</v>
      </c>
      <c r="L641" s="166">
        <f>IF(E641&lt;2,(VLOOKUP(A641,'r'!$A$4:'r'!$B$5080,2,FALSE)),"")</f>
        <v>43100</v>
      </c>
      <c r="M641" s="167" t="str">
        <f>VLOOKUP(A641,'r'!$A$4:'r'!$G$5080,7,FALSE)</f>
        <v>hammersmith</v>
      </c>
      <c r="N641" s="162">
        <f ca="1">SUMIF(w!$V$3:$V$113,$M641,w!W$3:W$113)</f>
        <v>2</v>
      </c>
      <c r="O641" s="162">
        <f ca="1">SUMIF(w!$V$3:$V$113,$M641,w!X$3:X$113)</f>
        <v>37</v>
      </c>
      <c r="P641" s="162">
        <f ca="1">SUMIF(w!$V$3:$V$113,$M641,w!Y$3:Y$113)</f>
        <v>35</v>
      </c>
      <c r="Q641" s="162">
        <f>SUMIF(w!$V$3:$V$113,$M641,w!Z$3:Z$113)</f>
        <v>0</v>
      </c>
      <c r="R641" s="177" t="str">
        <f>IF(E641=1,VLOOKUP(A641,rg!$A$4:'rg'!$E$960,2,FALSE),"")</f>
        <v/>
      </c>
      <c r="S641" s="162" t="str">
        <f>IF($R641&lt;&gt;"",( VLOOKUP($R641,g!$A$2:'g'!$E$989,2,FALSE))," ")</f>
        <v xml:space="preserve"> </v>
      </c>
      <c r="T641" s="162" t="str">
        <f>IF($R641&lt;&gt;"",( VLOOKUP($R641,g!$A$2:'g'!$E$989,3,FALSE))," ")</f>
        <v xml:space="preserve"> </v>
      </c>
      <c r="U641" s="168" t="str">
        <f>IF($R641&lt;&gt;"",( VLOOKUP($R641,g!$A$2:'g'!$E$989,4,FALSE))," ")</f>
        <v xml:space="preserve"> </v>
      </c>
      <c r="V641" s="162" t="str">
        <f>IF($R641&lt;&gt;"",( VLOOKUP($R641,g!$A$2:'g'!$E$989,5,FALSE))," ")</f>
        <v xml:space="preserve"> </v>
      </c>
      <c r="W641" s="10">
        <f t="shared" si="74"/>
        <v>0</v>
      </c>
      <c r="X641" s="10">
        <f t="shared" si="75"/>
        <v>0</v>
      </c>
      <c r="Y641" s="10">
        <f t="shared" si="76"/>
        <v>0</v>
      </c>
      <c r="Z641" s="167" t="str">
        <f t="shared" si="77"/>
        <v>RTP LT986</v>
      </c>
      <c r="AA641" s="167">
        <f>VLOOKUP(A641,'r'!$A$4:'r'!$S$5080,18,FALSE)</f>
        <v>0</v>
      </c>
    </row>
    <row r="642" spans="1:27" x14ac:dyDescent="0.2">
      <c r="A642" s="186" t="s">
        <v>761</v>
      </c>
      <c r="B642" s="186" t="s">
        <v>509</v>
      </c>
      <c r="C642" s="169" t="s">
        <v>51</v>
      </c>
      <c r="D642" s="178">
        <v>987</v>
      </c>
      <c r="E642" s="176"/>
      <c r="F642" s="161">
        <v>1</v>
      </c>
      <c r="G642" s="162">
        <f t="shared" si="72"/>
        <v>0</v>
      </c>
      <c r="H642" s="162">
        <f>SUMIF('r'!$A$4:'r'!$A$529,$A642,'r'!$C$4:'r'!$C$529)</f>
        <v>0</v>
      </c>
      <c r="I642" s="162">
        <f>SUMIF('r'!$A$4:'r'!$A$529,A642,'r'!$D$4:'r'!$D$529)</f>
        <v>17</v>
      </c>
      <c r="J642" s="162">
        <f t="shared" si="73"/>
        <v>17</v>
      </c>
      <c r="L642" s="166">
        <f>IF(E642&lt;2,(VLOOKUP(A642,'r'!$A$4:'r'!$B$5080,2,FALSE)),"")</f>
        <v>43100</v>
      </c>
      <c r="M642" s="167" t="str">
        <f>VLOOKUP(A642,'r'!$A$4:'r'!$G$5080,7,FALSE)</f>
        <v>hammersmith</v>
      </c>
      <c r="N642" s="162">
        <f ca="1">SUMIF(w!$V$3:$V$113,$M642,w!W$3:W$113)</f>
        <v>2</v>
      </c>
      <c r="O642" s="162">
        <f ca="1">SUMIF(w!$V$3:$V$113,$M642,w!X$3:X$113)</f>
        <v>37</v>
      </c>
      <c r="P642" s="162">
        <f ca="1">SUMIF(w!$V$3:$V$113,$M642,w!Y$3:Y$113)</f>
        <v>35</v>
      </c>
      <c r="Q642" s="162">
        <f>SUMIF(w!$V$3:$V$113,$M642,w!Z$3:Z$113)</f>
        <v>0</v>
      </c>
      <c r="R642" s="177" t="str">
        <f>IF(E642=1,VLOOKUP(A642,rg!$A$4:'rg'!$E$960,2,FALSE),"")</f>
        <v/>
      </c>
      <c r="S642" s="162" t="str">
        <f>IF($R642&lt;&gt;"",( VLOOKUP($R642,g!$A$2:'g'!$E$989,2,FALSE))," ")</f>
        <v xml:space="preserve"> </v>
      </c>
      <c r="T642" s="162" t="str">
        <f>IF($R642&lt;&gt;"",( VLOOKUP($R642,g!$A$2:'g'!$E$989,3,FALSE))," ")</f>
        <v xml:space="preserve"> </v>
      </c>
      <c r="U642" s="168" t="str">
        <f>IF($R642&lt;&gt;"",( VLOOKUP($R642,g!$A$2:'g'!$E$989,4,FALSE))," ")</f>
        <v xml:space="preserve"> </v>
      </c>
      <c r="V642" s="162" t="str">
        <f>IF($R642&lt;&gt;"",( VLOOKUP($R642,g!$A$2:'g'!$E$989,5,FALSE))," ")</f>
        <v xml:space="preserve"> </v>
      </c>
      <c r="W642" s="10">
        <f t="shared" si="74"/>
        <v>0</v>
      </c>
      <c r="X642" s="10">
        <f t="shared" si="75"/>
        <v>0</v>
      </c>
      <c r="Y642" s="10">
        <f t="shared" si="76"/>
        <v>0</v>
      </c>
      <c r="Z642" s="167" t="str">
        <f t="shared" si="77"/>
        <v>RTP LT987</v>
      </c>
      <c r="AA642" s="167">
        <f>VLOOKUP(A642,'r'!$A$4:'r'!$S$5080,18,FALSE)</f>
        <v>0</v>
      </c>
    </row>
    <row r="643" spans="1:27" x14ac:dyDescent="0.2">
      <c r="A643" s="186" t="s">
        <v>761</v>
      </c>
      <c r="B643" s="186" t="s">
        <v>509</v>
      </c>
      <c r="C643" s="169" t="s">
        <v>51</v>
      </c>
      <c r="D643" s="178">
        <v>988</v>
      </c>
      <c r="E643" s="176"/>
      <c r="F643" s="161">
        <v>1</v>
      </c>
      <c r="G643" s="162">
        <f t="shared" si="72"/>
        <v>0</v>
      </c>
      <c r="H643" s="162">
        <f>SUMIF('r'!$A$4:'r'!$A$529,$A643,'r'!$C$4:'r'!$C$529)</f>
        <v>0</v>
      </c>
      <c r="I643" s="162">
        <f>SUMIF('r'!$A$4:'r'!$A$529,A643,'r'!$D$4:'r'!$D$529)</f>
        <v>17</v>
      </c>
      <c r="J643" s="162">
        <f t="shared" si="73"/>
        <v>17</v>
      </c>
      <c r="L643" s="166">
        <f>IF(E643&lt;2,(VLOOKUP(A643,'r'!$A$4:'r'!$B$5080,2,FALSE)),"")</f>
        <v>43100</v>
      </c>
      <c r="M643" s="167" t="str">
        <f>VLOOKUP(A643,'r'!$A$4:'r'!$G$5080,7,FALSE)</f>
        <v>hammersmith</v>
      </c>
      <c r="N643" s="162">
        <f ca="1">SUMIF(w!$V$3:$V$113,$M643,w!W$3:W$113)</f>
        <v>2</v>
      </c>
      <c r="O643" s="162">
        <f ca="1">SUMIF(w!$V$3:$V$113,$M643,w!X$3:X$113)</f>
        <v>37</v>
      </c>
      <c r="P643" s="162">
        <f ca="1">SUMIF(w!$V$3:$V$113,$M643,w!Y$3:Y$113)</f>
        <v>35</v>
      </c>
      <c r="Q643" s="162">
        <f>SUMIF(w!$V$3:$V$113,$M643,w!Z$3:Z$113)</f>
        <v>0</v>
      </c>
      <c r="R643" s="177" t="str">
        <f>IF(E643=1,VLOOKUP(A643,rg!$A$4:'rg'!$E$960,2,FALSE),"")</f>
        <v/>
      </c>
      <c r="S643" s="162" t="str">
        <f>IF($R643&lt;&gt;"",( VLOOKUP($R643,g!$A$2:'g'!$E$989,2,FALSE))," ")</f>
        <v xml:space="preserve"> </v>
      </c>
      <c r="T643" s="162" t="str">
        <f>IF($R643&lt;&gt;"",( VLOOKUP($R643,g!$A$2:'g'!$E$989,3,FALSE))," ")</f>
        <v xml:space="preserve"> </v>
      </c>
      <c r="U643" s="168" t="str">
        <f>IF($R643&lt;&gt;"",( VLOOKUP($R643,g!$A$2:'g'!$E$989,4,FALSE))," ")</f>
        <v xml:space="preserve"> </v>
      </c>
      <c r="V643" s="162" t="str">
        <f>IF($R643&lt;&gt;"",( VLOOKUP($R643,g!$A$2:'g'!$E$989,5,FALSE))," ")</f>
        <v xml:space="preserve"> </v>
      </c>
      <c r="W643" s="10">
        <f t="shared" si="74"/>
        <v>0</v>
      </c>
      <c r="X643" s="10">
        <f t="shared" si="75"/>
        <v>0</v>
      </c>
      <c r="Y643" s="10">
        <f t="shared" si="76"/>
        <v>0</v>
      </c>
      <c r="Z643" s="167" t="str">
        <f t="shared" si="77"/>
        <v>RTP LT988</v>
      </c>
      <c r="AA643" s="167">
        <f>VLOOKUP(A643,'r'!$A$4:'r'!$S$5080,18,FALSE)</f>
        <v>0</v>
      </c>
    </row>
    <row r="644" spans="1:27" x14ac:dyDescent="0.2">
      <c r="A644" s="186" t="s">
        <v>761</v>
      </c>
      <c r="B644" s="186" t="s">
        <v>509</v>
      </c>
      <c r="C644" s="169" t="s">
        <v>51</v>
      </c>
      <c r="D644" s="178">
        <v>989</v>
      </c>
      <c r="E644" s="176"/>
      <c r="F644" s="161">
        <v>1</v>
      </c>
      <c r="G644" s="162">
        <f t="shared" si="72"/>
        <v>0</v>
      </c>
      <c r="H644" s="162">
        <f>SUMIF('r'!$A$4:'r'!$A$529,$A644,'r'!$C$4:'r'!$C$529)</f>
        <v>0</v>
      </c>
      <c r="I644" s="162">
        <f>SUMIF('r'!$A$4:'r'!$A$529,A644,'r'!$D$4:'r'!$D$529)</f>
        <v>17</v>
      </c>
      <c r="J644" s="162">
        <f t="shared" si="73"/>
        <v>17</v>
      </c>
      <c r="L644" s="166">
        <f>IF(E644&lt;2,(VLOOKUP(A644,'r'!$A$4:'r'!$B$5080,2,FALSE)),"")</f>
        <v>43100</v>
      </c>
      <c r="M644" s="167" t="str">
        <f>VLOOKUP(A644,'r'!$A$4:'r'!$G$5080,7,FALSE)</f>
        <v>hammersmith</v>
      </c>
      <c r="N644" s="162">
        <f ca="1">SUMIF(w!$V$3:$V$113,$M644,w!W$3:W$113)</f>
        <v>2</v>
      </c>
      <c r="O644" s="162">
        <f ca="1">SUMIF(w!$V$3:$V$113,$M644,w!X$3:X$113)</f>
        <v>37</v>
      </c>
      <c r="P644" s="162">
        <f ca="1">SUMIF(w!$V$3:$V$113,$M644,w!Y$3:Y$113)</f>
        <v>35</v>
      </c>
      <c r="Q644" s="162">
        <f>SUMIF(w!$V$3:$V$113,$M644,w!Z$3:Z$113)</f>
        <v>0</v>
      </c>
      <c r="R644" s="177" t="str">
        <f>IF(E644=1,VLOOKUP(A644,rg!$A$4:'rg'!$E$960,2,FALSE),"")</f>
        <v/>
      </c>
      <c r="S644" s="162" t="str">
        <f>IF($R644&lt;&gt;"",( VLOOKUP($R644,g!$A$2:'g'!$E$989,2,FALSE))," ")</f>
        <v xml:space="preserve"> </v>
      </c>
      <c r="T644" s="162" t="str">
        <f>IF($R644&lt;&gt;"",( VLOOKUP($R644,g!$A$2:'g'!$E$989,3,FALSE))," ")</f>
        <v xml:space="preserve"> </v>
      </c>
      <c r="U644" s="168" t="str">
        <f>IF($R644&lt;&gt;"",( VLOOKUP($R644,g!$A$2:'g'!$E$989,4,FALSE))," ")</f>
        <v xml:space="preserve"> </v>
      </c>
      <c r="V644" s="162" t="str">
        <f>IF($R644&lt;&gt;"",( VLOOKUP($R644,g!$A$2:'g'!$E$989,5,FALSE))," ")</f>
        <v xml:space="preserve"> </v>
      </c>
      <c r="W644" s="10">
        <f t="shared" si="74"/>
        <v>0</v>
      </c>
      <c r="X644" s="10">
        <f t="shared" si="75"/>
        <v>0</v>
      </c>
      <c r="Y644" s="10">
        <f t="shared" si="76"/>
        <v>0</v>
      </c>
      <c r="Z644" s="167" t="str">
        <f t="shared" si="77"/>
        <v>RTP LT989</v>
      </c>
      <c r="AA644" s="167">
        <f>VLOOKUP(A644,'r'!$A$4:'r'!$S$5080,18,FALSE)</f>
        <v>0</v>
      </c>
    </row>
    <row r="645" spans="1:27" x14ac:dyDescent="0.2">
      <c r="A645" s="186" t="s">
        <v>761</v>
      </c>
      <c r="B645" s="186" t="s">
        <v>509</v>
      </c>
      <c r="C645" s="169" t="s">
        <v>51</v>
      </c>
      <c r="D645" s="178">
        <v>990</v>
      </c>
      <c r="E645" s="176"/>
      <c r="F645" s="161">
        <v>1</v>
      </c>
      <c r="G645" s="162">
        <f t="shared" si="72"/>
        <v>0</v>
      </c>
      <c r="H645" s="162">
        <f>SUMIF('r'!$A$4:'r'!$A$529,$A645,'r'!$C$4:'r'!$C$529)</f>
        <v>0</v>
      </c>
      <c r="I645" s="162">
        <f>SUMIF('r'!$A$4:'r'!$A$529,A645,'r'!$D$4:'r'!$D$529)</f>
        <v>17</v>
      </c>
      <c r="J645" s="162">
        <f t="shared" si="73"/>
        <v>17</v>
      </c>
      <c r="L645" s="166">
        <f>IF(E645&lt;2,(VLOOKUP(A645,'r'!$A$4:'r'!$B$5080,2,FALSE)),"")</f>
        <v>43100</v>
      </c>
      <c r="M645" s="167" t="str">
        <f>VLOOKUP(A645,'r'!$A$4:'r'!$G$5080,7,FALSE)</f>
        <v>hammersmith</v>
      </c>
      <c r="N645" s="162">
        <f ca="1">SUMIF(w!$V$3:$V$113,$M645,w!W$3:W$113)</f>
        <v>2</v>
      </c>
      <c r="O645" s="162">
        <f ca="1">SUMIF(w!$V$3:$V$113,$M645,w!X$3:X$113)</f>
        <v>37</v>
      </c>
      <c r="P645" s="162">
        <f ca="1">SUMIF(w!$V$3:$V$113,$M645,w!Y$3:Y$113)</f>
        <v>35</v>
      </c>
      <c r="Q645" s="162">
        <f>SUMIF(w!$V$3:$V$113,$M645,w!Z$3:Z$113)</f>
        <v>0</v>
      </c>
      <c r="R645" s="177" t="str">
        <f>IF(E645=1,VLOOKUP(A645,rg!$A$4:'rg'!$E$960,2,FALSE),"")</f>
        <v/>
      </c>
      <c r="S645" s="162" t="str">
        <f>IF($R645&lt;&gt;"",( VLOOKUP($R645,g!$A$2:'g'!$E$989,2,FALSE))," ")</f>
        <v xml:space="preserve"> </v>
      </c>
      <c r="T645" s="162" t="str">
        <f>IF($R645&lt;&gt;"",( VLOOKUP($R645,g!$A$2:'g'!$E$989,3,FALSE))," ")</f>
        <v xml:space="preserve"> </v>
      </c>
      <c r="U645" s="168" t="str">
        <f>IF($R645&lt;&gt;"",( VLOOKUP($R645,g!$A$2:'g'!$E$989,4,FALSE))," ")</f>
        <v xml:space="preserve"> </v>
      </c>
      <c r="V645" s="162" t="str">
        <f>IF($R645&lt;&gt;"",( VLOOKUP($R645,g!$A$2:'g'!$E$989,5,FALSE))," ")</f>
        <v xml:space="preserve"> </v>
      </c>
      <c r="W645" s="10">
        <f t="shared" si="74"/>
        <v>0</v>
      </c>
      <c r="X645" s="10">
        <f t="shared" si="75"/>
        <v>0</v>
      </c>
      <c r="Y645" s="10">
        <f t="shared" si="76"/>
        <v>0</v>
      </c>
      <c r="Z645" s="167" t="str">
        <f t="shared" si="77"/>
        <v>RTP LT990</v>
      </c>
      <c r="AA645" s="167">
        <f>VLOOKUP(A645,'r'!$A$4:'r'!$S$5080,18,FALSE)</f>
        <v>0</v>
      </c>
    </row>
    <row r="646" spans="1:27" x14ac:dyDescent="0.2">
      <c r="A646" s="186" t="s">
        <v>761</v>
      </c>
      <c r="B646" s="186" t="s">
        <v>509</v>
      </c>
      <c r="C646" s="169" t="s">
        <v>51</v>
      </c>
      <c r="D646" s="178">
        <v>991</v>
      </c>
      <c r="E646" s="176"/>
      <c r="F646" s="161">
        <v>1</v>
      </c>
      <c r="G646" s="162">
        <f t="shared" si="72"/>
        <v>0</v>
      </c>
      <c r="H646" s="162">
        <f>SUMIF('r'!$A$4:'r'!$A$529,$A646,'r'!$C$4:'r'!$C$529)</f>
        <v>0</v>
      </c>
      <c r="I646" s="162">
        <f>SUMIF('r'!$A$4:'r'!$A$529,A646,'r'!$D$4:'r'!$D$529)</f>
        <v>17</v>
      </c>
      <c r="J646" s="162">
        <f t="shared" si="73"/>
        <v>17</v>
      </c>
      <c r="L646" s="166">
        <f>IF(E646&lt;2,(VLOOKUP(A646,'r'!$A$4:'r'!$B$5080,2,FALSE)),"")</f>
        <v>43100</v>
      </c>
      <c r="M646" s="167" t="str">
        <f>VLOOKUP(A646,'r'!$A$4:'r'!$G$5080,7,FALSE)</f>
        <v>hammersmith</v>
      </c>
      <c r="N646" s="162">
        <f ca="1">SUMIF(w!$V$3:$V$113,$M646,w!W$3:W$113)</f>
        <v>2</v>
      </c>
      <c r="O646" s="162">
        <f ca="1">SUMIF(w!$V$3:$V$113,$M646,w!X$3:X$113)</f>
        <v>37</v>
      </c>
      <c r="P646" s="162">
        <f ca="1">SUMIF(w!$V$3:$V$113,$M646,w!Y$3:Y$113)</f>
        <v>35</v>
      </c>
      <c r="Q646" s="162">
        <f>SUMIF(w!$V$3:$V$113,$M646,w!Z$3:Z$113)</f>
        <v>0</v>
      </c>
      <c r="R646" s="177" t="str">
        <f>IF(E646=1,VLOOKUP(A646,rg!$A$4:'rg'!$E$960,2,FALSE),"")</f>
        <v/>
      </c>
      <c r="S646" s="162" t="str">
        <f>IF($R646&lt;&gt;"",( VLOOKUP($R646,g!$A$2:'g'!$E$989,2,FALSE))," ")</f>
        <v xml:space="preserve"> </v>
      </c>
      <c r="T646" s="162" t="str">
        <f>IF($R646&lt;&gt;"",( VLOOKUP($R646,g!$A$2:'g'!$E$989,3,FALSE))," ")</f>
        <v xml:space="preserve"> </v>
      </c>
      <c r="U646" s="168" t="str">
        <f>IF($R646&lt;&gt;"",( VLOOKUP($R646,g!$A$2:'g'!$E$989,4,FALSE))," ")</f>
        <v xml:space="preserve"> </v>
      </c>
      <c r="V646" s="162" t="str">
        <f>IF($R646&lt;&gt;"",( VLOOKUP($R646,g!$A$2:'g'!$E$989,5,FALSE))," ")</f>
        <v xml:space="preserve"> </v>
      </c>
      <c r="W646" s="10">
        <f t="shared" si="74"/>
        <v>0</v>
      </c>
      <c r="X646" s="10">
        <f t="shared" si="75"/>
        <v>0</v>
      </c>
      <c r="Y646" s="10">
        <f t="shared" si="76"/>
        <v>0</v>
      </c>
      <c r="Z646" s="167" t="str">
        <f t="shared" si="77"/>
        <v>RTP LT991</v>
      </c>
      <c r="AA646" s="167">
        <f>VLOOKUP(A646,'r'!$A$4:'r'!$S$5080,18,FALSE)</f>
        <v>0</v>
      </c>
    </row>
    <row r="647" spans="1:27" x14ac:dyDescent="0.2">
      <c r="A647" s="186" t="s">
        <v>761</v>
      </c>
      <c r="B647" s="186" t="s">
        <v>509</v>
      </c>
      <c r="C647" s="169" t="s">
        <v>51</v>
      </c>
      <c r="D647" s="178">
        <v>992</v>
      </c>
      <c r="E647" s="176"/>
      <c r="F647" s="161">
        <v>1</v>
      </c>
      <c r="G647" s="162">
        <f t="shared" si="72"/>
        <v>0</v>
      </c>
      <c r="H647" s="162">
        <f>SUMIF('r'!$A$4:'r'!$A$529,$A647,'r'!$C$4:'r'!$C$529)</f>
        <v>0</v>
      </c>
      <c r="I647" s="162">
        <f>SUMIF('r'!$A$4:'r'!$A$529,A647,'r'!$D$4:'r'!$D$529)</f>
        <v>17</v>
      </c>
      <c r="J647" s="162">
        <f t="shared" si="73"/>
        <v>17</v>
      </c>
      <c r="L647" s="166">
        <f>IF(E647&lt;2,(VLOOKUP(A647,'r'!$A$4:'r'!$B$5080,2,FALSE)),"")</f>
        <v>43100</v>
      </c>
      <c r="M647" s="167" t="str">
        <f>VLOOKUP(A647,'r'!$A$4:'r'!$G$5080,7,FALSE)</f>
        <v>hammersmith</v>
      </c>
      <c r="N647" s="162">
        <f ca="1">SUMIF(w!$V$3:$V$113,$M647,w!W$3:W$113)</f>
        <v>2</v>
      </c>
      <c r="O647" s="162">
        <f ca="1">SUMIF(w!$V$3:$V$113,$M647,w!X$3:X$113)</f>
        <v>37</v>
      </c>
      <c r="P647" s="162">
        <f ca="1">SUMIF(w!$V$3:$V$113,$M647,w!Y$3:Y$113)</f>
        <v>35</v>
      </c>
      <c r="Q647" s="162">
        <f>SUMIF(w!$V$3:$V$113,$M647,w!Z$3:Z$113)</f>
        <v>0</v>
      </c>
      <c r="R647" s="177" t="str">
        <f>IF(E647=1,VLOOKUP(A647,rg!$A$4:'rg'!$E$960,2,FALSE),"")</f>
        <v/>
      </c>
      <c r="S647" s="162" t="str">
        <f>IF($R647&lt;&gt;"",( VLOOKUP($R647,g!$A$2:'g'!$E$989,2,FALSE))," ")</f>
        <v xml:space="preserve"> </v>
      </c>
      <c r="T647" s="162" t="str">
        <f>IF($R647&lt;&gt;"",( VLOOKUP($R647,g!$A$2:'g'!$E$989,3,FALSE))," ")</f>
        <v xml:space="preserve"> </v>
      </c>
      <c r="U647" s="168" t="str">
        <f>IF($R647&lt;&gt;"",( VLOOKUP($R647,g!$A$2:'g'!$E$989,4,FALSE))," ")</f>
        <v xml:space="preserve"> </v>
      </c>
      <c r="V647" s="162" t="str">
        <f>IF($R647&lt;&gt;"",( VLOOKUP($R647,g!$A$2:'g'!$E$989,5,FALSE))," ")</f>
        <v xml:space="preserve"> </v>
      </c>
      <c r="W647" s="10">
        <f t="shared" si="74"/>
        <v>0</v>
      </c>
      <c r="X647" s="10">
        <f t="shared" si="75"/>
        <v>0</v>
      </c>
      <c r="Y647" s="10">
        <f t="shared" si="76"/>
        <v>0</v>
      </c>
      <c r="Z647" s="167" t="str">
        <f t="shared" si="77"/>
        <v>RTP LT992</v>
      </c>
      <c r="AA647" s="167">
        <f>VLOOKUP(A647,'r'!$A$4:'r'!$S$5080,18,FALSE)</f>
        <v>0</v>
      </c>
    </row>
    <row r="648" spans="1:27" x14ac:dyDescent="0.2">
      <c r="A648" s="186" t="s">
        <v>761</v>
      </c>
      <c r="B648" s="186" t="s">
        <v>509</v>
      </c>
      <c r="C648" s="169" t="s">
        <v>51</v>
      </c>
      <c r="D648" s="178">
        <v>993</v>
      </c>
      <c r="E648" s="176"/>
      <c r="F648" s="161">
        <v>1</v>
      </c>
      <c r="G648" s="162">
        <f t="shared" si="72"/>
        <v>0</v>
      </c>
      <c r="H648" s="162">
        <f>SUMIF('r'!$A$4:'r'!$A$529,$A648,'r'!$C$4:'r'!$C$529)</f>
        <v>0</v>
      </c>
      <c r="I648" s="162">
        <f>SUMIF('r'!$A$4:'r'!$A$529,A648,'r'!$D$4:'r'!$D$529)</f>
        <v>17</v>
      </c>
      <c r="J648" s="162">
        <f t="shared" si="73"/>
        <v>17</v>
      </c>
      <c r="L648" s="166">
        <f>IF(E648&lt;2,(VLOOKUP(A648,'r'!$A$4:'r'!$B$5080,2,FALSE)),"")</f>
        <v>43100</v>
      </c>
      <c r="M648" s="167" t="str">
        <f>VLOOKUP(A648,'r'!$A$4:'r'!$G$5080,7,FALSE)</f>
        <v>hammersmith</v>
      </c>
      <c r="N648" s="162">
        <f ca="1">SUMIF(w!$V$3:$V$113,$M648,w!W$3:W$113)</f>
        <v>2</v>
      </c>
      <c r="O648" s="162">
        <f ca="1">SUMIF(w!$V$3:$V$113,$M648,w!X$3:X$113)</f>
        <v>37</v>
      </c>
      <c r="P648" s="162">
        <f ca="1">SUMIF(w!$V$3:$V$113,$M648,w!Y$3:Y$113)</f>
        <v>35</v>
      </c>
      <c r="Q648" s="162">
        <f>SUMIF(w!$V$3:$V$113,$M648,w!Z$3:Z$113)</f>
        <v>0</v>
      </c>
      <c r="R648" s="177" t="str">
        <f>IF(E648=1,VLOOKUP(A648,rg!$A$4:'rg'!$E$960,2,FALSE),"")</f>
        <v/>
      </c>
      <c r="S648" s="162" t="str">
        <f>IF($R648&lt;&gt;"",( VLOOKUP($R648,g!$A$2:'g'!$E$989,2,FALSE))," ")</f>
        <v xml:space="preserve"> </v>
      </c>
      <c r="T648" s="162" t="str">
        <f>IF($R648&lt;&gt;"",( VLOOKUP($R648,g!$A$2:'g'!$E$989,3,FALSE))," ")</f>
        <v xml:space="preserve"> </v>
      </c>
      <c r="U648" s="168" t="str">
        <f>IF($R648&lt;&gt;"",( VLOOKUP($R648,g!$A$2:'g'!$E$989,4,FALSE))," ")</f>
        <v xml:space="preserve"> </v>
      </c>
      <c r="V648" s="162" t="str">
        <f>IF($R648&lt;&gt;"",( VLOOKUP($R648,g!$A$2:'g'!$E$989,5,FALSE))," ")</f>
        <v xml:space="preserve"> </v>
      </c>
      <c r="W648" s="10">
        <f t="shared" si="74"/>
        <v>0</v>
      </c>
      <c r="X648" s="10">
        <f t="shared" si="75"/>
        <v>0</v>
      </c>
      <c r="Y648" s="10">
        <f t="shared" si="76"/>
        <v>0</v>
      </c>
      <c r="Z648" s="167" t="str">
        <f t="shared" si="77"/>
        <v>RTP LT993</v>
      </c>
      <c r="AA648" s="167">
        <f>VLOOKUP(A648,'r'!$A$4:'r'!$S$5080,18,FALSE)</f>
        <v>0</v>
      </c>
    </row>
    <row r="649" spans="1:27" x14ac:dyDescent="0.2">
      <c r="A649" s="186" t="s">
        <v>761</v>
      </c>
      <c r="B649" s="186" t="s">
        <v>509</v>
      </c>
      <c r="C649" s="169" t="s">
        <v>51</v>
      </c>
      <c r="D649" s="178">
        <v>994</v>
      </c>
      <c r="E649" s="176"/>
      <c r="F649" s="161">
        <v>1</v>
      </c>
      <c r="G649" s="162">
        <f t="shared" si="72"/>
        <v>0</v>
      </c>
      <c r="H649" s="162">
        <f>SUMIF('r'!$A$4:'r'!$A$529,$A649,'r'!$C$4:'r'!$C$529)</f>
        <v>0</v>
      </c>
      <c r="I649" s="162">
        <f>SUMIF('r'!$A$4:'r'!$A$529,A649,'r'!$D$4:'r'!$D$529)</f>
        <v>17</v>
      </c>
      <c r="J649" s="162">
        <f t="shared" si="73"/>
        <v>17</v>
      </c>
      <c r="L649" s="166">
        <f>IF(E649&lt;2,(VLOOKUP(A649,'r'!$A$4:'r'!$B$5080,2,FALSE)),"")</f>
        <v>43100</v>
      </c>
      <c r="M649" s="167" t="str">
        <f>VLOOKUP(A649,'r'!$A$4:'r'!$G$5080,7,FALSE)</f>
        <v>hammersmith</v>
      </c>
      <c r="N649" s="162">
        <f ca="1">SUMIF(w!$V$3:$V$113,$M649,w!W$3:W$113)</f>
        <v>2</v>
      </c>
      <c r="O649" s="162">
        <f ca="1">SUMIF(w!$V$3:$V$113,$M649,w!X$3:X$113)</f>
        <v>37</v>
      </c>
      <c r="P649" s="162">
        <f ca="1">SUMIF(w!$V$3:$V$113,$M649,w!Y$3:Y$113)</f>
        <v>35</v>
      </c>
      <c r="Q649" s="162">
        <f>SUMIF(w!$V$3:$V$113,$M649,w!Z$3:Z$113)</f>
        <v>0</v>
      </c>
      <c r="R649" s="177" t="str">
        <f>IF(E649=1,VLOOKUP(A649,rg!$A$4:'rg'!$E$960,2,FALSE),"")</f>
        <v/>
      </c>
      <c r="S649" s="162" t="str">
        <f>IF($R649&lt;&gt;"",( VLOOKUP($R649,g!$A$2:'g'!$E$989,2,FALSE))," ")</f>
        <v xml:space="preserve"> </v>
      </c>
      <c r="T649" s="162" t="str">
        <f>IF($R649&lt;&gt;"",( VLOOKUP($R649,g!$A$2:'g'!$E$989,3,FALSE))," ")</f>
        <v xml:space="preserve"> </v>
      </c>
      <c r="U649" s="168" t="str">
        <f>IF($R649&lt;&gt;"",( VLOOKUP($R649,g!$A$2:'g'!$E$989,4,FALSE))," ")</f>
        <v xml:space="preserve"> </v>
      </c>
      <c r="V649" s="162" t="str">
        <f>IF($R649&lt;&gt;"",( VLOOKUP($R649,g!$A$2:'g'!$E$989,5,FALSE))," ")</f>
        <v xml:space="preserve"> </v>
      </c>
      <c r="W649" s="10">
        <f t="shared" si="74"/>
        <v>0</v>
      </c>
      <c r="X649" s="10">
        <f t="shared" si="75"/>
        <v>0</v>
      </c>
      <c r="Y649" s="10">
        <f t="shared" si="76"/>
        <v>0</v>
      </c>
      <c r="Z649" s="167" t="str">
        <f t="shared" si="77"/>
        <v>RTP LT994</v>
      </c>
      <c r="AA649" s="167">
        <f>VLOOKUP(A649,'r'!$A$4:'r'!$S$5080,18,FALSE)</f>
        <v>0</v>
      </c>
    </row>
    <row r="650" spans="1:27" x14ac:dyDescent="0.2">
      <c r="A650" s="186" t="s">
        <v>761</v>
      </c>
      <c r="B650" s="186" t="s">
        <v>509</v>
      </c>
      <c r="C650" s="169" t="s">
        <v>51</v>
      </c>
      <c r="D650" s="178">
        <v>995</v>
      </c>
      <c r="E650" s="176"/>
      <c r="F650" s="161">
        <v>1</v>
      </c>
      <c r="G650" s="162">
        <f t="shared" si="72"/>
        <v>0</v>
      </c>
      <c r="H650" s="162">
        <f>SUMIF('r'!$A$4:'r'!$A$529,$A650,'r'!$C$4:'r'!$C$529)</f>
        <v>0</v>
      </c>
      <c r="I650" s="162">
        <f>SUMIF('r'!$A$4:'r'!$A$529,A650,'r'!$D$4:'r'!$D$529)</f>
        <v>17</v>
      </c>
      <c r="J650" s="162">
        <f t="shared" si="73"/>
        <v>17</v>
      </c>
      <c r="L650" s="166">
        <f>IF(E650&lt;2,(VLOOKUP(A650,'r'!$A$4:'r'!$B$5080,2,FALSE)),"")</f>
        <v>43100</v>
      </c>
      <c r="M650" s="167" t="str">
        <f>VLOOKUP(A650,'r'!$A$4:'r'!$G$5080,7,FALSE)</f>
        <v>hammersmith</v>
      </c>
      <c r="N650" s="162">
        <f ca="1">SUMIF(w!$V$3:$V$113,$M650,w!W$3:W$113)</f>
        <v>2</v>
      </c>
      <c r="O650" s="162">
        <f ca="1">SUMIF(w!$V$3:$V$113,$M650,w!X$3:X$113)</f>
        <v>37</v>
      </c>
      <c r="P650" s="162">
        <f ca="1">SUMIF(w!$V$3:$V$113,$M650,w!Y$3:Y$113)</f>
        <v>35</v>
      </c>
      <c r="Q650" s="162">
        <f>SUMIF(w!$V$3:$V$113,$M650,w!Z$3:Z$113)</f>
        <v>0</v>
      </c>
      <c r="R650" s="177" t="str">
        <f>IF(E650=1,VLOOKUP(A650,rg!$A$4:'rg'!$E$960,2,FALSE),"")</f>
        <v/>
      </c>
      <c r="S650" s="162" t="str">
        <f>IF($R650&lt;&gt;"",( VLOOKUP($R650,g!$A$2:'g'!$E$989,2,FALSE))," ")</f>
        <v xml:space="preserve"> </v>
      </c>
      <c r="T650" s="162" t="str">
        <f>IF($R650&lt;&gt;"",( VLOOKUP($R650,g!$A$2:'g'!$E$989,3,FALSE))," ")</f>
        <v xml:space="preserve"> </v>
      </c>
      <c r="U650" s="168" t="str">
        <f>IF($R650&lt;&gt;"",( VLOOKUP($R650,g!$A$2:'g'!$E$989,4,FALSE))," ")</f>
        <v xml:space="preserve"> </v>
      </c>
      <c r="V650" s="162" t="str">
        <f>IF($R650&lt;&gt;"",( VLOOKUP($R650,g!$A$2:'g'!$E$989,5,FALSE))," ")</f>
        <v xml:space="preserve"> </v>
      </c>
      <c r="W650" s="10">
        <f t="shared" si="74"/>
        <v>0</v>
      </c>
      <c r="X650" s="10">
        <f t="shared" si="75"/>
        <v>0</v>
      </c>
      <c r="Y650" s="10">
        <f t="shared" si="76"/>
        <v>0</v>
      </c>
      <c r="Z650" s="167" t="str">
        <f t="shared" si="77"/>
        <v>RTP LT995</v>
      </c>
      <c r="AA650" s="167">
        <f>VLOOKUP(A650,'r'!$A$4:'r'!$S$5080,18,FALSE)</f>
        <v>0</v>
      </c>
    </row>
    <row r="651" spans="1:27" x14ac:dyDescent="0.2">
      <c r="A651" s="186" t="s">
        <v>761</v>
      </c>
      <c r="B651" s="186" t="s">
        <v>509</v>
      </c>
      <c r="C651" s="169" t="s">
        <v>51</v>
      </c>
      <c r="D651" s="178">
        <v>996</v>
      </c>
      <c r="E651" s="176"/>
      <c r="F651" s="161">
        <v>1</v>
      </c>
      <c r="G651" s="162">
        <f t="shared" si="72"/>
        <v>0</v>
      </c>
      <c r="H651" s="162">
        <f>SUMIF('r'!$A$4:'r'!$A$529,$A651,'r'!$C$4:'r'!$C$529)</f>
        <v>0</v>
      </c>
      <c r="I651" s="162">
        <f>SUMIF('r'!$A$4:'r'!$A$529,A651,'r'!$D$4:'r'!$D$529)</f>
        <v>17</v>
      </c>
      <c r="J651" s="162">
        <f t="shared" si="73"/>
        <v>17</v>
      </c>
      <c r="L651" s="166">
        <f>IF(E651&lt;2,(VLOOKUP(A651,'r'!$A$4:'r'!$B$5080,2,FALSE)),"")</f>
        <v>43100</v>
      </c>
      <c r="M651" s="167" t="str">
        <f>VLOOKUP(A651,'r'!$A$4:'r'!$G$5080,7,FALSE)</f>
        <v>hammersmith</v>
      </c>
      <c r="N651" s="162">
        <f ca="1">SUMIF(w!$V$3:$V$113,$M651,w!W$3:W$113)</f>
        <v>2</v>
      </c>
      <c r="O651" s="162">
        <f ca="1">SUMIF(w!$V$3:$V$113,$M651,w!X$3:X$113)</f>
        <v>37</v>
      </c>
      <c r="P651" s="162">
        <f ca="1">SUMIF(w!$V$3:$V$113,$M651,w!Y$3:Y$113)</f>
        <v>35</v>
      </c>
      <c r="Q651" s="162">
        <f>SUMIF(w!$V$3:$V$113,$M651,w!Z$3:Z$113)</f>
        <v>0</v>
      </c>
      <c r="R651" s="177" t="str">
        <f>IF(E651=1,VLOOKUP(A651,rg!$A$4:'rg'!$E$960,2,FALSE),"")</f>
        <v/>
      </c>
      <c r="S651" s="162" t="str">
        <f>IF($R651&lt;&gt;"",( VLOOKUP($R651,g!$A$2:'g'!$E$989,2,FALSE))," ")</f>
        <v xml:space="preserve"> </v>
      </c>
      <c r="T651" s="162" t="str">
        <f>IF($R651&lt;&gt;"",( VLOOKUP($R651,g!$A$2:'g'!$E$989,3,FALSE))," ")</f>
        <v xml:space="preserve"> </v>
      </c>
      <c r="U651" s="168" t="str">
        <f>IF($R651&lt;&gt;"",( VLOOKUP($R651,g!$A$2:'g'!$E$989,4,FALSE))," ")</f>
        <v xml:space="preserve"> </v>
      </c>
      <c r="V651" s="162" t="str">
        <f>IF($R651&lt;&gt;"",( VLOOKUP($R651,g!$A$2:'g'!$E$989,5,FALSE))," ")</f>
        <v xml:space="preserve"> </v>
      </c>
      <c r="W651" s="10">
        <f t="shared" si="74"/>
        <v>0</v>
      </c>
      <c r="X651" s="10">
        <f t="shared" si="75"/>
        <v>0</v>
      </c>
      <c r="Y651" s="10">
        <f t="shared" si="76"/>
        <v>0</v>
      </c>
      <c r="Z651" s="167" t="str">
        <f t="shared" si="77"/>
        <v>RTP LT996</v>
      </c>
      <c r="AA651" s="167">
        <f>VLOOKUP(A651,'r'!$A$4:'r'!$S$5080,18,FALSE)</f>
        <v>0</v>
      </c>
    </row>
    <row r="652" spans="1:27" x14ac:dyDescent="0.2">
      <c r="A652" s="186" t="s">
        <v>761</v>
      </c>
      <c r="B652" s="186" t="s">
        <v>509</v>
      </c>
      <c r="C652" s="169" t="s">
        <v>51</v>
      </c>
      <c r="D652" s="178">
        <v>997</v>
      </c>
      <c r="E652" s="176"/>
      <c r="F652" s="161">
        <v>1</v>
      </c>
      <c r="G652" s="162">
        <f t="shared" si="72"/>
        <v>0</v>
      </c>
      <c r="H652" s="162">
        <f>SUMIF('r'!$A$4:'r'!$A$529,$A652,'r'!$C$4:'r'!$C$529)</f>
        <v>0</v>
      </c>
      <c r="I652" s="162">
        <f>SUMIF('r'!$A$4:'r'!$A$529,A652,'r'!$D$4:'r'!$D$529)</f>
        <v>17</v>
      </c>
      <c r="J652" s="162">
        <f t="shared" si="73"/>
        <v>17</v>
      </c>
      <c r="L652" s="166">
        <f>IF(E652&lt;2,(VLOOKUP(A652,'r'!$A$4:'r'!$B$5080,2,FALSE)),"")</f>
        <v>43100</v>
      </c>
      <c r="M652" s="167" t="str">
        <f>VLOOKUP(A652,'r'!$A$4:'r'!$G$5080,7,FALSE)</f>
        <v>hammersmith</v>
      </c>
      <c r="N652" s="162">
        <f ca="1">SUMIF(w!$V$3:$V$113,$M652,w!W$3:W$113)</f>
        <v>2</v>
      </c>
      <c r="O652" s="162">
        <f ca="1">SUMIF(w!$V$3:$V$113,$M652,w!X$3:X$113)</f>
        <v>37</v>
      </c>
      <c r="P652" s="162">
        <f ca="1">SUMIF(w!$V$3:$V$113,$M652,w!Y$3:Y$113)</f>
        <v>35</v>
      </c>
      <c r="Q652" s="162">
        <f>SUMIF(w!$V$3:$V$113,$M652,w!Z$3:Z$113)</f>
        <v>0</v>
      </c>
      <c r="R652" s="177" t="str">
        <f>IF(E652=1,VLOOKUP(A652,rg!$A$4:'rg'!$E$960,2,FALSE),"")</f>
        <v/>
      </c>
      <c r="S652" s="162" t="str">
        <f>IF($R652&lt;&gt;"",( VLOOKUP($R652,g!$A$2:'g'!$E$989,2,FALSE))," ")</f>
        <v xml:space="preserve"> </v>
      </c>
      <c r="T652" s="162" t="str">
        <f>IF($R652&lt;&gt;"",( VLOOKUP($R652,g!$A$2:'g'!$E$989,3,FALSE))," ")</f>
        <v xml:space="preserve"> </v>
      </c>
      <c r="U652" s="168" t="str">
        <f>IF($R652&lt;&gt;"",( VLOOKUP($R652,g!$A$2:'g'!$E$989,4,FALSE))," ")</f>
        <v xml:space="preserve"> </v>
      </c>
      <c r="V652" s="162" t="str">
        <f>IF($R652&lt;&gt;"",( VLOOKUP($R652,g!$A$2:'g'!$E$989,5,FALSE))," ")</f>
        <v xml:space="preserve"> </v>
      </c>
      <c r="W652" s="10">
        <f t="shared" si="74"/>
        <v>0</v>
      </c>
      <c r="X652" s="10">
        <f t="shared" si="75"/>
        <v>0</v>
      </c>
      <c r="Y652" s="10">
        <f t="shared" si="76"/>
        <v>0</v>
      </c>
      <c r="Z652" s="167" t="str">
        <f t="shared" si="77"/>
        <v>RTP LT997</v>
      </c>
      <c r="AA652" s="167">
        <f>VLOOKUP(A652,'r'!$A$4:'r'!$S$5080,18,FALSE)</f>
        <v>0</v>
      </c>
    </row>
    <row r="653" spans="1:27" x14ac:dyDescent="0.2">
      <c r="A653" s="186" t="s">
        <v>761</v>
      </c>
      <c r="B653" s="186" t="s">
        <v>509</v>
      </c>
      <c r="C653" s="169" t="s">
        <v>51</v>
      </c>
      <c r="D653" s="178">
        <v>998</v>
      </c>
      <c r="E653" s="176"/>
      <c r="F653" s="161">
        <v>1</v>
      </c>
      <c r="G653" s="162">
        <f t="shared" si="72"/>
        <v>0</v>
      </c>
      <c r="H653" s="162">
        <f>SUMIF('r'!$A$4:'r'!$A$529,$A653,'r'!$C$4:'r'!$C$529)</f>
        <v>0</v>
      </c>
      <c r="I653" s="162">
        <f>SUMIF('r'!$A$4:'r'!$A$529,A653,'r'!$D$4:'r'!$D$529)</f>
        <v>17</v>
      </c>
      <c r="J653" s="162">
        <f t="shared" ref="J653:J655" si="78">I653-H653</f>
        <v>17</v>
      </c>
      <c r="L653" s="166">
        <f>IF(E653&lt;2,(VLOOKUP(A653,'r'!$A$4:'r'!$B$5080,2,FALSE)),"")</f>
        <v>43100</v>
      </c>
      <c r="M653" s="167" t="str">
        <f>VLOOKUP(A653,'r'!$A$4:'r'!$G$5080,7,FALSE)</f>
        <v>hammersmith</v>
      </c>
      <c r="N653" s="162">
        <f ca="1">SUMIF(w!$V$3:$V$113,$M653,w!W$3:W$113)</f>
        <v>2</v>
      </c>
      <c r="O653" s="162">
        <f ca="1">SUMIF(w!$V$3:$V$113,$M653,w!X$3:X$113)</f>
        <v>37</v>
      </c>
      <c r="P653" s="162">
        <f ca="1">SUMIF(w!$V$3:$V$113,$M653,w!Y$3:Y$113)</f>
        <v>35</v>
      </c>
      <c r="Q653" s="162">
        <f>SUMIF(w!$V$3:$V$113,$M653,w!Z$3:Z$113)</f>
        <v>0</v>
      </c>
      <c r="R653" s="177" t="str">
        <f>IF(E653=1,VLOOKUP(A653,rg!$A$4:'rg'!$E$960,2,FALSE),"")</f>
        <v/>
      </c>
      <c r="S653" s="162" t="str">
        <f>IF($R653&lt;&gt;"",( VLOOKUP($R653,g!$A$2:'g'!$E$989,2,FALSE))," ")</f>
        <v xml:space="preserve"> </v>
      </c>
      <c r="T653" s="162" t="str">
        <f>IF($R653&lt;&gt;"",( VLOOKUP($R653,g!$A$2:'g'!$E$989,3,FALSE))," ")</f>
        <v xml:space="preserve"> </v>
      </c>
      <c r="U653" s="168" t="str">
        <f>IF($R653&lt;&gt;"",( VLOOKUP($R653,g!$A$2:'g'!$E$989,4,FALSE))," ")</f>
        <v xml:space="preserve"> </v>
      </c>
      <c r="V653" s="162" t="str">
        <f>IF($R653&lt;&gt;"",( VLOOKUP($R653,g!$A$2:'g'!$E$989,5,FALSE))," ")</f>
        <v xml:space="preserve"> </v>
      </c>
      <c r="W653" s="10">
        <f t="shared" si="74"/>
        <v>0</v>
      </c>
      <c r="X653" s="10">
        <f t="shared" si="75"/>
        <v>0</v>
      </c>
      <c r="Y653" s="10">
        <f t="shared" si="76"/>
        <v>0</v>
      </c>
      <c r="Z653" s="167" t="str">
        <f t="shared" si="77"/>
        <v>RTP LT998</v>
      </c>
      <c r="AA653" s="167">
        <f>VLOOKUP(A653,'r'!$A$4:'r'!$S$5080,18,FALSE)</f>
        <v>0</v>
      </c>
    </row>
    <row r="654" spans="1:27" x14ac:dyDescent="0.2">
      <c r="A654" s="186" t="s">
        <v>761</v>
      </c>
      <c r="B654" s="186" t="s">
        <v>509</v>
      </c>
      <c r="C654" s="169" t="s">
        <v>51</v>
      </c>
      <c r="D654" s="178">
        <v>999</v>
      </c>
      <c r="E654" s="176"/>
      <c r="F654" s="161">
        <v>1</v>
      </c>
      <c r="G654" s="162">
        <f t="shared" si="72"/>
        <v>0</v>
      </c>
      <c r="H654" s="162">
        <f>SUMIF('r'!$A$4:'r'!$A$529,$A654,'r'!$C$4:'r'!$C$529)</f>
        <v>0</v>
      </c>
      <c r="I654" s="162">
        <f>SUMIF('r'!$A$4:'r'!$A$529,A654,'r'!$D$4:'r'!$D$529)</f>
        <v>17</v>
      </c>
      <c r="J654" s="162">
        <f t="shared" si="78"/>
        <v>17</v>
      </c>
      <c r="L654" s="166">
        <f>IF(E654&lt;2,(VLOOKUP(A654,'r'!$A$4:'r'!$B$5080,2,FALSE)),"")</f>
        <v>43100</v>
      </c>
      <c r="M654" s="167" t="str">
        <f>VLOOKUP(A654,'r'!$A$4:'r'!$G$5080,7,FALSE)</f>
        <v>hammersmith</v>
      </c>
      <c r="N654" s="162">
        <f ca="1">SUMIF(w!$V$3:$V$113,$M654,w!W$3:W$113)</f>
        <v>2</v>
      </c>
      <c r="O654" s="162">
        <f ca="1">SUMIF(w!$V$3:$V$113,$M654,w!X$3:X$113)</f>
        <v>37</v>
      </c>
      <c r="P654" s="162">
        <f ca="1">SUMIF(w!$V$3:$V$113,$M654,w!Y$3:Y$113)</f>
        <v>35</v>
      </c>
      <c r="Q654" s="162">
        <f>SUMIF(w!$V$3:$V$113,$M654,w!Z$3:Z$113)</f>
        <v>0</v>
      </c>
      <c r="R654" s="177" t="str">
        <f>IF(E654=1,VLOOKUP(A654,rg!$A$4:'rg'!$E$960,2,FALSE),"")</f>
        <v/>
      </c>
      <c r="S654" s="162" t="str">
        <f>IF($R654&lt;&gt;"",( VLOOKUP($R654,g!$A$2:'g'!$E$989,2,FALSE))," ")</f>
        <v xml:space="preserve"> </v>
      </c>
      <c r="T654" s="162" t="str">
        <f>IF($R654&lt;&gt;"",( VLOOKUP($R654,g!$A$2:'g'!$E$989,3,FALSE))," ")</f>
        <v xml:space="preserve"> </v>
      </c>
      <c r="U654" s="168" t="str">
        <f>IF($R654&lt;&gt;"",( VLOOKUP($R654,g!$A$2:'g'!$E$989,4,FALSE))," ")</f>
        <v xml:space="preserve"> </v>
      </c>
      <c r="V654" s="162" t="str">
        <f>IF($R654&lt;&gt;"",( VLOOKUP($R654,g!$A$2:'g'!$E$989,5,FALSE))," ")</f>
        <v xml:space="preserve"> </v>
      </c>
      <c r="W654" s="10">
        <f t="shared" si="74"/>
        <v>0</v>
      </c>
      <c r="X654" s="10">
        <f t="shared" si="75"/>
        <v>0</v>
      </c>
      <c r="Y654" s="10">
        <f t="shared" si="76"/>
        <v>0</v>
      </c>
      <c r="Z654" s="167" t="str">
        <f t="shared" si="77"/>
        <v>RTP LT999</v>
      </c>
      <c r="AA654" s="167">
        <f>VLOOKUP(A654,'r'!$A$4:'r'!$S$5080,18,FALSE)</f>
        <v>0</v>
      </c>
    </row>
    <row r="655" spans="1:27" x14ac:dyDescent="0.2">
      <c r="A655" s="186" t="s">
        <v>761</v>
      </c>
      <c r="B655" s="186" t="s">
        <v>509</v>
      </c>
      <c r="C655" s="179" t="s">
        <v>51</v>
      </c>
      <c r="D655" s="178">
        <v>1000</v>
      </c>
      <c r="E655" s="176"/>
      <c r="F655" s="161">
        <v>1</v>
      </c>
      <c r="G655" s="162">
        <f t="shared" si="72"/>
        <v>0</v>
      </c>
      <c r="H655" s="162">
        <f>SUMIF('r'!$A$4:'r'!$A$529,$A655,'r'!$C$4:'r'!$C$529)</f>
        <v>0</v>
      </c>
      <c r="I655" s="162">
        <f>SUMIF('r'!$A$4:'r'!$A$529,A655,'r'!$D$4:'r'!$D$529)</f>
        <v>17</v>
      </c>
      <c r="J655" s="162">
        <f t="shared" si="78"/>
        <v>17</v>
      </c>
      <c r="L655" s="166">
        <f>IF(E655&lt;2,(VLOOKUP(A655,'r'!$A$4:'r'!$B$5080,2,FALSE)),"")</f>
        <v>43100</v>
      </c>
      <c r="M655" s="167" t="str">
        <f>VLOOKUP(A655,'r'!$A$4:'r'!$G$5080,7,FALSE)</f>
        <v>hammersmith</v>
      </c>
      <c r="N655" s="162">
        <f ca="1">SUMIF(w!$V$3:$V$113,$M655,w!W$3:W$113)</f>
        <v>2</v>
      </c>
      <c r="O655" s="162">
        <f ca="1">SUMIF(w!$V$3:$V$113,$M655,w!X$3:X$113)</f>
        <v>37</v>
      </c>
      <c r="P655" s="162">
        <f ca="1">SUMIF(w!$V$3:$V$113,$M655,w!Y$3:Y$113)</f>
        <v>35</v>
      </c>
      <c r="Q655" s="162">
        <f>SUMIF(w!$V$3:$V$113,$M655,w!Z$3:Z$113)</f>
        <v>0</v>
      </c>
      <c r="R655" s="177" t="str">
        <f>IF(E655=1,VLOOKUP(A655,rg!$A$4:'rg'!$E$960,2,FALSE),"")</f>
        <v/>
      </c>
      <c r="S655" s="162" t="str">
        <f>IF($R655&lt;&gt;"",( VLOOKUP($R655,g!$A$2:'g'!$E$989,2,FALSE))," ")</f>
        <v xml:space="preserve"> </v>
      </c>
      <c r="T655" s="162" t="str">
        <f>IF($R655&lt;&gt;"",( VLOOKUP($R655,g!$A$2:'g'!$E$989,3,FALSE))," ")</f>
        <v xml:space="preserve"> </v>
      </c>
      <c r="U655" s="168" t="str">
        <f>IF($R655&lt;&gt;"",( VLOOKUP($R655,g!$A$2:'g'!$E$989,4,FALSE))," ")</f>
        <v xml:space="preserve"> </v>
      </c>
      <c r="V655" s="162" t="str">
        <f>IF($R655&lt;&gt;"",( VLOOKUP($R655,g!$A$2:'g'!$E$989,5,FALSE))," ")</f>
        <v xml:space="preserve"> </v>
      </c>
      <c r="W655" s="10">
        <f t="shared" si="74"/>
        <v>0</v>
      </c>
      <c r="X655" s="10">
        <f t="shared" si="75"/>
        <v>0</v>
      </c>
      <c r="Y655" s="10">
        <f t="shared" si="76"/>
        <v>0</v>
      </c>
      <c r="Z655" s="167" t="str">
        <f t="shared" si="77"/>
        <v>RTP LT1000</v>
      </c>
      <c r="AA655" s="167">
        <f>VLOOKUP(A655,'r'!$A$4:'r'!$S$5080,18,FALSE)</f>
        <v>0</v>
      </c>
    </row>
    <row r="656" spans="1:27" x14ac:dyDescent="0.2">
      <c r="E656" s="176"/>
      <c r="L656" s="183"/>
    </row>
    <row r="657" spans="4:12" x14ac:dyDescent="0.2">
      <c r="E657" s="176"/>
      <c r="L657" s="183"/>
    </row>
    <row r="658" spans="4:12" x14ac:dyDescent="0.2">
      <c r="E658" s="176"/>
      <c r="L658" s="183"/>
    </row>
    <row r="659" spans="4:12" x14ac:dyDescent="0.2">
      <c r="E659" s="176"/>
      <c r="L659" s="183"/>
    </row>
    <row r="660" spans="4:12" x14ac:dyDescent="0.2">
      <c r="E660" s="176"/>
      <c r="L660" s="183"/>
    </row>
    <row r="661" spans="4:12" x14ac:dyDescent="0.2">
      <c r="E661" s="176"/>
      <c r="L661" s="183"/>
    </row>
    <row r="662" spans="4:12" x14ac:dyDescent="0.2">
      <c r="E662" s="176"/>
      <c r="L662" s="183"/>
    </row>
    <row r="663" spans="4:12" x14ac:dyDescent="0.2">
      <c r="E663" s="176"/>
      <c r="L663" s="183"/>
    </row>
    <row r="664" spans="4:12" x14ac:dyDescent="0.2">
      <c r="E664" s="176"/>
      <c r="L664" s="183"/>
    </row>
    <row r="665" spans="4:12" x14ac:dyDescent="0.2">
      <c r="E665" s="176"/>
      <c r="L665" s="183"/>
    </row>
    <row r="666" spans="4:12" x14ac:dyDescent="0.2">
      <c r="E666" s="176"/>
      <c r="L666" s="183"/>
    </row>
    <row r="667" spans="4:12" x14ac:dyDescent="0.2">
      <c r="E667" s="176"/>
      <c r="L667" s="183"/>
    </row>
    <row r="668" spans="4:12" x14ac:dyDescent="0.2">
      <c r="E668" s="176"/>
      <c r="L668" s="183"/>
    </row>
    <row r="669" spans="4:12" x14ac:dyDescent="0.2">
      <c r="E669" s="176"/>
      <c r="L669" s="183"/>
    </row>
    <row r="670" spans="4:12" x14ac:dyDescent="0.2">
      <c r="E670" s="176"/>
      <c r="L670" s="183"/>
    </row>
    <row r="671" spans="4:12" x14ac:dyDescent="0.2">
      <c r="D671" s="179"/>
      <c r="E671" s="176"/>
      <c r="L671" s="183"/>
    </row>
    <row r="672" spans="4:12" x14ac:dyDescent="0.2">
      <c r="D672" s="179"/>
      <c r="E672" s="176"/>
      <c r="L672" s="183"/>
    </row>
    <row r="673" spans="5:12" x14ac:dyDescent="0.2">
      <c r="E673" s="176"/>
      <c r="L673" s="183"/>
    </row>
    <row r="674" spans="5:12" x14ac:dyDescent="0.2">
      <c r="E674" s="176"/>
      <c r="L674" s="183"/>
    </row>
    <row r="675" spans="5:12" x14ac:dyDescent="0.2">
      <c r="E675" s="176"/>
      <c r="L675" s="183"/>
    </row>
    <row r="676" spans="5:12" x14ac:dyDescent="0.2">
      <c r="E676" s="176"/>
      <c r="L676" s="183"/>
    </row>
    <row r="677" spans="5:12" x14ac:dyDescent="0.2">
      <c r="E677" s="176"/>
      <c r="L677" s="183"/>
    </row>
    <row r="678" spans="5:12" x14ac:dyDescent="0.2">
      <c r="E678" s="176"/>
      <c r="L678" s="183"/>
    </row>
    <row r="679" spans="5:12" x14ac:dyDescent="0.2">
      <c r="E679" s="176"/>
      <c r="L679" s="183"/>
    </row>
    <row r="680" spans="5:12" x14ac:dyDescent="0.2">
      <c r="E680" s="176"/>
      <c r="L680" s="183"/>
    </row>
    <row r="681" spans="5:12" x14ac:dyDescent="0.2">
      <c r="E681" s="176"/>
      <c r="L681" s="183"/>
    </row>
    <row r="682" spans="5:12" x14ac:dyDescent="0.2">
      <c r="E682" s="176"/>
      <c r="L682" s="183"/>
    </row>
    <row r="683" spans="5:12" x14ac:dyDescent="0.2">
      <c r="E683" s="176"/>
      <c r="L683" s="183"/>
    </row>
    <row r="684" spans="5:12" x14ac:dyDescent="0.2">
      <c r="E684" s="176"/>
      <c r="L684" s="183"/>
    </row>
    <row r="685" spans="5:12" x14ac:dyDescent="0.2">
      <c r="E685" s="176"/>
      <c r="L685" s="183"/>
    </row>
    <row r="686" spans="5:12" x14ac:dyDescent="0.2">
      <c r="E686" s="176"/>
      <c r="L686" s="183"/>
    </row>
    <row r="687" spans="5:12" x14ac:dyDescent="0.2">
      <c r="E687" s="176"/>
      <c r="L687" s="183"/>
    </row>
    <row r="688" spans="5:12" x14ac:dyDescent="0.2">
      <c r="E688" s="176"/>
      <c r="L688" s="183"/>
    </row>
    <row r="689" spans="4:12" x14ac:dyDescent="0.2">
      <c r="E689" s="176"/>
      <c r="L689" s="183"/>
    </row>
    <row r="690" spans="4:12" x14ac:dyDescent="0.2">
      <c r="E690" s="176"/>
      <c r="L690" s="183"/>
    </row>
    <row r="691" spans="4:12" x14ac:dyDescent="0.2">
      <c r="E691" s="176"/>
      <c r="L691" s="183"/>
    </row>
    <row r="692" spans="4:12" x14ac:dyDescent="0.2">
      <c r="E692" s="176"/>
      <c r="L692" s="183"/>
    </row>
    <row r="693" spans="4:12" x14ac:dyDescent="0.2">
      <c r="E693" s="176"/>
      <c r="L693" s="183"/>
    </row>
    <row r="694" spans="4:12" x14ac:dyDescent="0.2">
      <c r="E694" s="176"/>
      <c r="L694" s="183"/>
    </row>
    <row r="695" spans="4:12" x14ac:dyDescent="0.2">
      <c r="E695" s="176"/>
      <c r="L695" s="183"/>
    </row>
    <row r="696" spans="4:12" x14ac:dyDescent="0.2">
      <c r="E696" s="176"/>
      <c r="L696" s="183"/>
    </row>
    <row r="697" spans="4:12" x14ac:dyDescent="0.2">
      <c r="E697" s="176"/>
      <c r="L697" s="183"/>
    </row>
    <row r="698" spans="4:12" x14ac:dyDescent="0.2">
      <c r="E698" s="176"/>
      <c r="L698" s="183"/>
    </row>
    <row r="699" spans="4:12" x14ac:dyDescent="0.2">
      <c r="E699" s="176"/>
      <c r="L699" s="183"/>
    </row>
    <row r="700" spans="4:12" x14ac:dyDescent="0.2">
      <c r="E700" s="176"/>
      <c r="L700" s="183"/>
    </row>
    <row r="701" spans="4:12" x14ac:dyDescent="0.2">
      <c r="D701" s="179"/>
      <c r="E701" s="176"/>
      <c r="L701" s="183"/>
    </row>
    <row r="702" spans="4:12" x14ac:dyDescent="0.2">
      <c r="D702" s="179"/>
      <c r="E702" s="176"/>
      <c r="L702" s="183"/>
    </row>
    <row r="703" spans="4:12" x14ac:dyDescent="0.2">
      <c r="D703" s="179"/>
      <c r="E703" s="176"/>
      <c r="L703" s="183"/>
    </row>
    <row r="704" spans="4:12" x14ac:dyDescent="0.2">
      <c r="D704" s="179"/>
      <c r="E704" s="176"/>
      <c r="L704" s="183"/>
    </row>
    <row r="705" spans="3:12" x14ac:dyDescent="0.2">
      <c r="D705" s="179"/>
      <c r="E705" s="176"/>
      <c r="L705" s="183"/>
    </row>
    <row r="706" spans="3:12" x14ac:dyDescent="0.2">
      <c r="D706" s="179"/>
      <c r="E706" s="176"/>
      <c r="L706" s="183"/>
    </row>
    <row r="707" spans="3:12" x14ac:dyDescent="0.2">
      <c r="D707" s="179"/>
      <c r="E707" s="176"/>
      <c r="L707" s="183"/>
    </row>
    <row r="708" spans="3:12" x14ac:dyDescent="0.2">
      <c r="C708" s="179"/>
      <c r="D708" s="179"/>
      <c r="E708" s="176"/>
      <c r="L708" s="183"/>
    </row>
    <row r="709" spans="3:12" x14ac:dyDescent="0.2">
      <c r="E709" s="176"/>
      <c r="L709" s="183"/>
    </row>
    <row r="710" spans="3:12" x14ac:dyDescent="0.2">
      <c r="D710" s="179"/>
      <c r="E710" s="176"/>
      <c r="L710" s="183"/>
    </row>
    <row r="711" spans="3:12" x14ac:dyDescent="0.2">
      <c r="D711" s="179"/>
      <c r="E711" s="176"/>
      <c r="L711" s="183"/>
    </row>
    <row r="712" spans="3:12" x14ac:dyDescent="0.2">
      <c r="D712" s="179"/>
      <c r="E712" s="176"/>
      <c r="L712" s="183"/>
    </row>
    <row r="713" spans="3:12" x14ac:dyDescent="0.2">
      <c r="D713" s="179"/>
      <c r="E713" s="176"/>
      <c r="L713" s="183"/>
    </row>
    <row r="714" spans="3:12" x14ac:dyDescent="0.2">
      <c r="D714" s="179"/>
      <c r="E714" s="176"/>
      <c r="L714" s="183"/>
    </row>
    <row r="715" spans="3:12" x14ac:dyDescent="0.2">
      <c r="D715" s="179"/>
      <c r="E715" s="176"/>
      <c r="L715" s="183"/>
    </row>
    <row r="716" spans="3:12" x14ac:dyDescent="0.2">
      <c r="D716" s="179"/>
      <c r="E716" s="176"/>
      <c r="L716" s="183"/>
    </row>
    <row r="717" spans="3:12" x14ac:dyDescent="0.2">
      <c r="D717" s="179"/>
      <c r="E717" s="176"/>
      <c r="L717" s="183"/>
    </row>
    <row r="718" spans="3:12" x14ac:dyDescent="0.2">
      <c r="D718" s="179"/>
      <c r="E718" s="176"/>
      <c r="L718" s="183"/>
    </row>
    <row r="719" spans="3:12" x14ac:dyDescent="0.2">
      <c r="D719" s="179"/>
      <c r="E719" s="176"/>
      <c r="L719" s="183"/>
    </row>
    <row r="720" spans="3:12" x14ac:dyDescent="0.2">
      <c r="D720" s="179"/>
      <c r="E720" s="176"/>
      <c r="L720" s="183"/>
    </row>
    <row r="721" spans="4:12" x14ac:dyDescent="0.2">
      <c r="D721" s="179"/>
      <c r="E721" s="176"/>
      <c r="L721" s="183"/>
    </row>
    <row r="722" spans="4:12" x14ac:dyDescent="0.2">
      <c r="D722" s="179"/>
      <c r="E722" s="176"/>
      <c r="L722" s="183"/>
    </row>
    <row r="723" spans="4:12" x14ac:dyDescent="0.2">
      <c r="D723" s="179"/>
      <c r="E723" s="176"/>
      <c r="L723" s="183"/>
    </row>
    <row r="724" spans="4:12" x14ac:dyDescent="0.2">
      <c r="D724" s="179"/>
      <c r="E724" s="176"/>
      <c r="L724" s="183"/>
    </row>
    <row r="725" spans="4:12" x14ac:dyDescent="0.2">
      <c r="D725" s="179"/>
      <c r="E725" s="176"/>
      <c r="L725" s="183"/>
    </row>
    <row r="726" spans="4:12" x14ac:dyDescent="0.2">
      <c r="E726" s="176"/>
      <c r="L726" s="183"/>
    </row>
    <row r="727" spans="4:12" x14ac:dyDescent="0.2">
      <c r="E727" s="176"/>
      <c r="L727" s="183"/>
    </row>
    <row r="728" spans="4:12" x14ac:dyDescent="0.2">
      <c r="E728" s="176"/>
      <c r="L728" s="183"/>
    </row>
    <row r="729" spans="4:12" x14ac:dyDescent="0.2">
      <c r="E729" s="176"/>
      <c r="L729" s="183"/>
    </row>
    <row r="730" spans="4:12" x14ac:dyDescent="0.2">
      <c r="E730" s="176"/>
      <c r="L730" s="183"/>
    </row>
    <row r="731" spans="4:12" x14ac:dyDescent="0.2">
      <c r="E731" s="176"/>
      <c r="L731" s="183"/>
    </row>
    <row r="732" spans="4:12" x14ac:dyDescent="0.2">
      <c r="E732" s="176"/>
      <c r="L732" s="183"/>
    </row>
    <row r="733" spans="4:12" x14ac:dyDescent="0.2">
      <c r="E733" s="176"/>
      <c r="L733" s="183"/>
    </row>
    <row r="734" spans="4:12" x14ac:dyDescent="0.2">
      <c r="E734" s="176"/>
      <c r="L734" s="183"/>
    </row>
    <row r="735" spans="4:12" x14ac:dyDescent="0.2">
      <c r="E735" s="176"/>
      <c r="L735" s="183"/>
    </row>
    <row r="736" spans="4:12" x14ac:dyDescent="0.2">
      <c r="E736" s="176"/>
      <c r="L736" s="183"/>
    </row>
    <row r="737" spans="5:12" x14ac:dyDescent="0.2">
      <c r="E737" s="176"/>
      <c r="L737" s="183"/>
    </row>
    <row r="738" spans="5:12" x14ac:dyDescent="0.2">
      <c r="E738" s="176"/>
      <c r="L738" s="183"/>
    </row>
    <row r="739" spans="5:12" x14ac:dyDescent="0.2">
      <c r="E739" s="176"/>
      <c r="L739" s="183"/>
    </row>
    <row r="740" spans="5:12" x14ac:dyDescent="0.2">
      <c r="E740" s="176"/>
      <c r="L740" s="183"/>
    </row>
    <row r="741" spans="5:12" x14ac:dyDescent="0.2">
      <c r="E741" s="176"/>
      <c r="L741" s="183"/>
    </row>
    <row r="742" spans="5:12" x14ac:dyDescent="0.2">
      <c r="E742" s="176"/>
      <c r="L742" s="183"/>
    </row>
    <row r="743" spans="5:12" x14ac:dyDescent="0.2">
      <c r="E743" s="176"/>
      <c r="L743" s="183"/>
    </row>
    <row r="744" spans="5:12" x14ac:dyDescent="0.2">
      <c r="E744" s="176"/>
      <c r="L744" s="183"/>
    </row>
    <row r="745" spans="5:12" x14ac:dyDescent="0.2">
      <c r="E745" s="176"/>
      <c r="L745" s="183"/>
    </row>
    <row r="746" spans="5:12" x14ac:dyDescent="0.2">
      <c r="E746" s="176"/>
      <c r="L746" s="183"/>
    </row>
    <row r="747" spans="5:12" x14ac:dyDescent="0.2">
      <c r="E747" s="176"/>
    </row>
    <row r="748" spans="5:12" x14ac:dyDescent="0.2">
      <c r="E748" s="176"/>
    </row>
    <row r="749" spans="5:12" x14ac:dyDescent="0.2">
      <c r="E749" s="176"/>
    </row>
    <row r="750" spans="5:12" x14ac:dyDescent="0.2">
      <c r="E750" s="176"/>
    </row>
    <row r="751" spans="5:12" x14ac:dyDescent="0.2">
      <c r="E751" s="176"/>
    </row>
    <row r="752" spans="5:12" x14ac:dyDescent="0.2">
      <c r="E752" s="176"/>
    </row>
    <row r="753" spans="3:12" x14ac:dyDescent="0.2">
      <c r="E753" s="176"/>
    </row>
    <row r="754" spans="3:12" x14ac:dyDescent="0.2">
      <c r="E754" s="176"/>
    </row>
    <row r="755" spans="3:12" x14ac:dyDescent="0.2">
      <c r="E755" s="176"/>
    </row>
    <row r="756" spans="3:12" x14ac:dyDescent="0.2">
      <c r="E756" s="176"/>
    </row>
    <row r="757" spans="3:12" x14ac:dyDescent="0.2">
      <c r="E757" s="176"/>
    </row>
    <row r="758" spans="3:12" x14ac:dyDescent="0.2">
      <c r="E758" s="176"/>
    </row>
    <row r="759" spans="3:12" x14ac:dyDescent="0.2">
      <c r="E759" s="176"/>
    </row>
    <row r="760" spans="3:12" x14ac:dyDescent="0.2">
      <c r="C760" s="168"/>
      <c r="E760" s="176"/>
    </row>
    <row r="761" spans="3:12" x14ac:dyDescent="0.2">
      <c r="C761" s="168"/>
      <c r="D761" s="168"/>
      <c r="E761" s="184"/>
      <c r="F761" s="162"/>
      <c r="K761" s="185"/>
      <c r="L761" s="162"/>
    </row>
    <row r="762" spans="3:12" x14ac:dyDescent="0.2">
      <c r="C762" s="168"/>
      <c r="D762" s="168"/>
      <c r="E762" s="184"/>
      <c r="F762" s="162"/>
      <c r="K762" s="185"/>
      <c r="L762" s="162"/>
    </row>
    <row r="763" spans="3:12" x14ac:dyDescent="0.2">
      <c r="C763" s="168"/>
      <c r="D763" s="168"/>
      <c r="E763" s="184"/>
      <c r="F763" s="162"/>
      <c r="K763" s="185"/>
      <c r="L763" s="162"/>
    </row>
    <row r="764" spans="3:12" x14ac:dyDescent="0.2">
      <c r="C764" s="168"/>
      <c r="D764" s="168"/>
      <c r="E764" s="184"/>
      <c r="F764" s="162"/>
      <c r="K764" s="185"/>
      <c r="L764" s="162"/>
    </row>
    <row r="765" spans="3:12" x14ac:dyDescent="0.2">
      <c r="C765" s="168"/>
      <c r="D765" s="168"/>
      <c r="E765" s="184"/>
      <c r="F765" s="162"/>
      <c r="K765" s="185"/>
      <c r="L765" s="162"/>
    </row>
    <row r="766" spans="3:12" x14ac:dyDescent="0.2">
      <c r="C766" s="168"/>
      <c r="D766" s="168"/>
      <c r="E766" s="184"/>
      <c r="F766" s="162"/>
      <c r="K766" s="185"/>
      <c r="L766" s="162"/>
    </row>
    <row r="767" spans="3:12" x14ac:dyDescent="0.2">
      <c r="C767" s="168"/>
      <c r="D767" s="168"/>
      <c r="E767" s="184"/>
      <c r="F767" s="162"/>
      <c r="K767" s="185"/>
      <c r="L767" s="162"/>
    </row>
    <row r="768" spans="3:12" x14ac:dyDescent="0.2">
      <c r="C768" s="168"/>
      <c r="D768" s="168"/>
      <c r="E768" s="184"/>
      <c r="F768" s="162"/>
      <c r="K768" s="185"/>
      <c r="L768" s="162"/>
    </row>
    <row r="769" spans="4:12" x14ac:dyDescent="0.2">
      <c r="D769" s="168"/>
      <c r="E769" s="184"/>
      <c r="F769" s="162"/>
      <c r="K769" s="185"/>
      <c r="L769" s="162"/>
    </row>
    <row r="770" spans="4:12" x14ac:dyDescent="0.2">
      <c r="E770" s="176"/>
    </row>
    <row r="771" spans="4:12" x14ac:dyDescent="0.2">
      <c r="E771" s="176"/>
    </row>
    <row r="772" spans="4:12" x14ac:dyDescent="0.2">
      <c r="E772" s="176"/>
    </row>
    <row r="773" spans="4:12" x14ac:dyDescent="0.2">
      <c r="E773" s="176"/>
    </row>
    <row r="774" spans="4:12" x14ac:dyDescent="0.2">
      <c r="E774" s="176"/>
    </row>
    <row r="775" spans="4:12" x14ac:dyDescent="0.2">
      <c r="E775" s="176"/>
    </row>
    <row r="776" spans="4:12" x14ac:dyDescent="0.2">
      <c r="E776" s="176"/>
    </row>
    <row r="777" spans="4:12" x14ac:dyDescent="0.2">
      <c r="E777" s="176"/>
    </row>
    <row r="778" spans="4:12" x14ac:dyDescent="0.2">
      <c r="E778" s="176"/>
    </row>
    <row r="779" spans="4:12" x14ac:dyDescent="0.2">
      <c r="E779" s="176"/>
    </row>
    <row r="780" spans="4:12" x14ac:dyDescent="0.2">
      <c r="E780" s="176"/>
    </row>
    <row r="781" spans="4:12" x14ac:dyDescent="0.2">
      <c r="E781" s="176"/>
    </row>
    <row r="782" spans="4:12" x14ac:dyDescent="0.2">
      <c r="E782" s="176"/>
    </row>
    <row r="783" spans="4:12" x14ac:dyDescent="0.2">
      <c r="E783" s="176"/>
    </row>
    <row r="784" spans="4:12" x14ac:dyDescent="0.2">
      <c r="E784" s="176"/>
    </row>
    <row r="785" spans="5:5" x14ac:dyDescent="0.2">
      <c r="E785" s="176"/>
    </row>
    <row r="786" spans="5:5" x14ac:dyDescent="0.2">
      <c r="E786" s="176"/>
    </row>
    <row r="787" spans="5:5" x14ac:dyDescent="0.2">
      <c r="E787" s="176"/>
    </row>
    <row r="788" spans="5:5" x14ac:dyDescent="0.2">
      <c r="E788" s="176"/>
    </row>
    <row r="789" spans="5:5" x14ac:dyDescent="0.2">
      <c r="E789" s="176"/>
    </row>
    <row r="790" spans="5:5" x14ac:dyDescent="0.2">
      <c r="E790" s="176"/>
    </row>
    <row r="791" spans="5:5" x14ac:dyDescent="0.2">
      <c r="E791" s="176"/>
    </row>
    <row r="792" spans="5:5" x14ac:dyDescent="0.2">
      <c r="E792" s="176"/>
    </row>
    <row r="793" spans="5:5" x14ac:dyDescent="0.2">
      <c r="E793" s="176"/>
    </row>
    <row r="794" spans="5:5" x14ac:dyDescent="0.2">
      <c r="E794" s="176"/>
    </row>
    <row r="795" spans="5:5" x14ac:dyDescent="0.2">
      <c r="E795" s="176"/>
    </row>
    <row r="796" spans="5:5" x14ac:dyDescent="0.2">
      <c r="E796" s="176"/>
    </row>
    <row r="797" spans="5:5" x14ac:dyDescent="0.2">
      <c r="E797" s="176"/>
    </row>
    <row r="798" spans="5:5" x14ac:dyDescent="0.2">
      <c r="E798" s="176"/>
    </row>
    <row r="799" spans="5:5" x14ac:dyDescent="0.2">
      <c r="E799" s="176"/>
    </row>
    <row r="800" spans="5:5" x14ac:dyDescent="0.2">
      <c r="E800" s="176"/>
    </row>
    <row r="801" spans="5:5" x14ac:dyDescent="0.2">
      <c r="E801" s="176"/>
    </row>
    <row r="802" spans="5:5" x14ac:dyDescent="0.2">
      <c r="E802" s="176"/>
    </row>
    <row r="803" spans="5:5" x14ac:dyDescent="0.2">
      <c r="E803" s="176"/>
    </row>
    <row r="804" spans="5:5" x14ac:dyDescent="0.2">
      <c r="E804" s="176"/>
    </row>
    <row r="805" spans="5:5" x14ac:dyDescent="0.2">
      <c r="E805" s="176"/>
    </row>
    <row r="806" spans="5:5" x14ac:dyDescent="0.2">
      <c r="E806" s="176"/>
    </row>
    <row r="807" spans="5:5" x14ac:dyDescent="0.2">
      <c r="E807" s="176"/>
    </row>
    <row r="808" spans="5:5" x14ac:dyDescent="0.2">
      <c r="E808" s="176"/>
    </row>
    <row r="809" spans="5:5" x14ac:dyDescent="0.2">
      <c r="E809" s="176"/>
    </row>
    <row r="810" spans="5:5" x14ac:dyDescent="0.2">
      <c r="E810" s="176"/>
    </row>
    <row r="811" spans="5:5" x14ac:dyDescent="0.2">
      <c r="E811" s="176"/>
    </row>
    <row r="812" spans="5:5" x14ac:dyDescent="0.2">
      <c r="E812" s="176"/>
    </row>
    <row r="813" spans="5:5" x14ac:dyDescent="0.2">
      <c r="E813" s="176"/>
    </row>
    <row r="814" spans="5:5" x14ac:dyDescent="0.2">
      <c r="E814" s="176"/>
    </row>
    <row r="815" spans="5:5" x14ac:dyDescent="0.2">
      <c r="E815" s="176"/>
    </row>
    <row r="816" spans="5:5" x14ac:dyDescent="0.2">
      <c r="E816" s="176"/>
    </row>
    <row r="817" spans="5:5" x14ac:dyDescent="0.2">
      <c r="E817" s="176"/>
    </row>
    <row r="818" spans="5:5" x14ac:dyDescent="0.2">
      <c r="E818" s="176"/>
    </row>
    <row r="819" spans="5:5" x14ac:dyDescent="0.2">
      <c r="E819" s="176"/>
    </row>
    <row r="820" spans="5:5" x14ac:dyDescent="0.2">
      <c r="E820" s="176"/>
    </row>
    <row r="821" spans="5:5" x14ac:dyDescent="0.2">
      <c r="E821" s="176"/>
    </row>
    <row r="822" spans="5:5" x14ac:dyDescent="0.2">
      <c r="E822" s="176"/>
    </row>
    <row r="823" spans="5:5" x14ac:dyDescent="0.2">
      <c r="E823" s="176"/>
    </row>
    <row r="824" spans="5:5" x14ac:dyDescent="0.2">
      <c r="E824" s="176"/>
    </row>
    <row r="825" spans="5:5" x14ac:dyDescent="0.2">
      <c r="E825" s="176"/>
    </row>
    <row r="826" spans="5:5" x14ac:dyDescent="0.2">
      <c r="E826" s="176"/>
    </row>
    <row r="827" spans="5:5" x14ac:dyDescent="0.2">
      <c r="E827" s="176"/>
    </row>
    <row r="828" spans="5:5" x14ac:dyDescent="0.2">
      <c r="E828" s="176"/>
    </row>
    <row r="829" spans="5:5" x14ac:dyDescent="0.2">
      <c r="E829" s="176"/>
    </row>
    <row r="830" spans="5:5" x14ac:dyDescent="0.2">
      <c r="E830" s="176"/>
    </row>
    <row r="831" spans="5:5" x14ac:dyDescent="0.2">
      <c r="E831" s="176"/>
    </row>
    <row r="832" spans="5:5" x14ac:dyDescent="0.2">
      <c r="E832" s="176"/>
    </row>
    <row r="833" spans="5:5" x14ac:dyDescent="0.2">
      <c r="E833" s="176"/>
    </row>
    <row r="834" spans="5:5" x14ac:dyDescent="0.2">
      <c r="E834" s="176"/>
    </row>
    <row r="835" spans="5:5" x14ac:dyDescent="0.2">
      <c r="E835" s="176"/>
    </row>
    <row r="836" spans="5:5" x14ac:dyDescent="0.2">
      <c r="E836" s="176"/>
    </row>
    <row r="837" spans="5:5" x14ac:dyDescent="0.2">
      <c r="E837" s="176"/>
    </row>
    <row r="838" spans="5:5" x14ac:dyDescent="0.2">
      <c r="E838" s="176"/>
    </row>
    <row r="839" spans="5:5" x14ac:dyDescent="0.2">
      <c r="E839" s="176"/>
    </row>
    <row r="840" spans="5:5" x14ac:dyDescent="0.2">
      <c r="E840" s="176"/>
    </row>
    <row r="841" spans="5:5" x14ac:dyDescent="0.2">
      <c r="E841" s="176"/>
    </row>
    <row r="842" spans="5:5" x14ac:dyDescent="0.2">
      <c r="E842" s="176"/>
    </row>
    <row r="843" spans="5:5" x14ac:dyDescent="0.2">
      <c r="E843" s="176"/>
    </row>
    <row r="844" spans="5:5" x14ac:dyDescent="0.2">
      <c r="E844" s="176"/>
    </row>
    <row r="845" spans="5:5" x14ac:dyDescent="0.2">
      <c r="E845" s="176"/>
    </row>
    <row r="846" spans="5:5" x14ac:dyDescent="0.2">
      <c r="E846" s="176"/>
    </row>
    <row r="847" spans="5:5" x14ac:dyDescent="0.2">
      <c r="E847" s="176"/>
    </row>
    <row r="848" spans="5:5" x14ac:dyDescent="0.2">
      <c r="E848" s="176"/>
    </row>
    <row r="849" spans="5:5" x14ac:dyDescent="0.2">
      <c r="E849" s="176"/>
    </row>
    <row r="850" spans="5:5" x14ac:dyDescent="0.2">
      <c r="E850" s="176"/>
    </row>
    <row r="851" spans="5:5" x14ac:dyDescent="0.2">
      <c r="E851" s="176"/>
    </row>
    <row r="852" spans="5:5" x14ac:dyDescent="0.2">
      <c r="E852" s="176"/>
    </row>
    <row r="853" spans="5:5" x14ac:dyDescent="0.2">
      <c r="E853" s="176"/>
    </row>
    <row r="854" spans="5:5" x14ac:dyDescent="0.2">
      <c r="E854" s="176"/>
    </row>
    <row r="855" spans="5:5" x14ac:dyDescent="0.2">
      <c r="E855" s="176"/>
    </row>
    <row r="856" spans="5:5" x14ac:dyDescent="0.2">
      <c r="E856" s="176"/>
    </row>
    <row r="857" spans="5:5" x14ac:dyDescent="0.2">
      <c r="E857" s="176"/>
    </row>
    <row r="858" spans="5:5" x14ac:dyDescent="0.2">
      <c r="E858" s="176"/>
    </row>
    <row r="859" spans="5:5" x14ac:dyDescent="0.2">
      <c r="E859" s="176"/>
    </row>
    <row r="860" spans="5:5" x14ac:dyDescent="0.2">
      <c r="E860" s="176"/>
    </row>
    <row r="861" spans="5:5" x14ac:dyDescent="0.2">
      <c r="E861" s="176"/>
    </row>
    <row r="862" spans="5:5" x14ac:dyDescent="0.2">
      <c r="E862" s="176"/>
    </row>
    <row r="863" spans="5:5" x14ac:dyDescent="0.2">
      <c r="E863" s="176"/>
    </row>
    <row r="864" spans="5:5" x14ac:dyDescent="0.2">
      <c r="E864" s="176"/>
    </row>
    <row r="865" spans="2:12" x14ac:dyDescent="0.2">
      <c r="E865" s="176"/>
    </row>
    <row r="866" spans="2:12" x14ac:dyDescent="0.2">
      <c r="C866" s="168"/>
      <c r="E866" s="176"/>
    </row>
    <row r="867" spans="2:12" x14ac:dyDescent="0.2">
      <c r="B867" s="162"/>
      <c r="C867" s="168"/>
      <c r="D867" s="168"/>
      <c r="E867" s="184"/>
      <c r="F867" s="162"/>
      <c r="K867" s="185"/>
      <c r="L867" s="162"/>
    </row>
    <row r="868" spans="2:12" x14ac:dyDescent="0.2">
      <c r="B868" s="162"/>
      <c r="C868" s="168"/>
      <c r="D868" s="168"/>
      <c r="E868" s="184"/>
      <c r="F868" s="162"/>
      <c r="K868" s="185"/>
      <c r="L868" s="162"/>
    </row>
    <row r="869" spans="2:12" x14ac:dyDescent="0.2">
      <c r="B869" s="162"/>
      <c r="C869" s="168"/>
      <c r="D869" s="168"/>
      <c r="E869" s="184"/>
      <c r="F869" s="162"/>
      <c r="K869" s="185"/>
      <c r="L869" s="162"/>
    </row>
    <row r="870" spans="2:12" x14ac:dyDescent="0.2">
      <c r="B870" s="162"/>
      <c r="C870" s="168"/>
      <c r="D870" s="168"/>
      <c r="E870" s="184"/>
      <c r="F870" s="162"/>
      <c r="K870" s="185"/>
      <c r="L870" s="162"/>
    </row>
    <row r="871" spans="2:12" x14ac:dyDescent="0.2">
      <c r="B871" s="162"/>
      <c r="C871" s="168"/>
      <c r="D871" s="168"/>
      <c r="E871" s="184"/>
      <c r="F871" s="162"/>
      <c r="K871" s="185"/>
      <c r="L871" s="162"/>
    </row>
    <row r="872" spans="2:12" x14ac:dyDescent="0.2">
      <c r="B872" s="162"/>
      <c r="C872" s="168"/>
      <c r="D872" s="168"/>
      <c r="E872" s="184"/>
      <c r="F872" s="162"/>
      <c r="K872" s="185"/>
      <c r="L872" s="162"/>
    </row>
    <row r="873" spans="2:12" x14ac:dyDescent="0.2">
      <c r="B873" s="162"/>
      <c r="C873" s="168"/>
      <c r="D873" s="168"/>
      <c r="E873" s="184"/>
      <c r="F873" s="162"/>
      <c r="K873" s="185"/>
      <c r="L873" s="162"/>
    </row>
    <row r="874" spans="2:12" x14ac:dyDescent="0.2">
      <c r="B874" s="162"/>
      <c r="C874" s="168"/>
      <c r="D874" s="168"/>
      <c r="E874" s="184"/>
      <c r="F874" s="162"/>
      <c r="K874" s="185"/>
      <c r="L874" s="162"/>
    </row>
    <row r="875" spans="2:12" x14ac:dyDescent="0.2">
      <c r="B875" s="162"/>
      <c r="C875" s="168"/>
      <c r="D875" s="168"/>
      <c r="E875" s="184"/>
      <c r="F875" s="162"/>
      <c r="K875" s="185"/>
      <c r="L875" s="162"/>
    </row>
    <row r="876" spans="2:12" x14ac:dyDescent="0.2">
      <c r="B876" s="162"/>
      <c r="C876" s="168"/>
      <c r="D876" s="168"/>
      <c r="E876" s="184"/>
      <c r="F876" s="162"/>
      <c r="K876" s="185"/>
      <c r="L876" s="162"/>
    </row>
    <row r="877" spans="2:12" x14ac:dyDescent="0.2">
      <c r="B877" s="162"/>
      <c r="C877" s="168"/>
      <c r="D877" s="168"/>
      <c r="E877" s="184"/>
      <c r="F877" s="162"/>
      <c r="K877" s="185"/>
      <c r="L877" s="162"/>
    </row>
    <row r="878" spans="2:12" x14ac:dyDescent="0.2">
      <c r="B878" s="162"/>
      <c r="D878" s="168"/>
      <c r="E878" s="184"/>
      <c r="F878" s="162"/>
      <c r="K878" s="185"/>
      <c r="L878" s="162"/>
    </row>
    <row r="879" spans="2:12" x14ac:dyDescent="0.2">
      <c r="E879" s="176"/>
    </row>
    <row r="880" spans="2:12" x14ac:dyDescent="0.2">
      <c r="E880" s="176"/>
    </row>
    <row r="881" spans="2:12" x14ac:dyDescent="0.2">
      <c r="E881" s="176"/>
    </row>
    <row r="882" spans="2:12" x14ac:dyDescent="0.2">
      <c r="E882" s="176"/>
    </row>
    <row r="883" spans="2:12" x14ac:dyDescent="0.2">
      <c r="E883" s="176"/>
    </row>
    <row r="884" spans="2:12" x14ac:dyDescent="0.2">
      <c r="E884" s="176"/>
    </row>
    <row r="885" spans="2:12" x14ac:dyDescent="0.2">
      <c r="E885" s="176"/>
    </row>
    <row r="886" spans="2:12" x14ac:dyDescent="0.2">
      <c r="E886" s="176"/>
    </row>
    <row r="887" spans="2:12" x14ac:dyDescent="0.2">
      <c r="E887" s="176"/>
    </row>
    <row r="888" spans="2:12" x14ac:dyDescent="0.2">
      <c r="E888" s="176"/>
    </row>
    <row r="889" spans="2:12" x14ac:dyDescent="0.2">
      <c r="E889" s="176"/>
    </row>
    <row r="890" spans="2:12" x14ac:dyDescent="0.2">
      <c r="E890" s="176"/>
    </row>
    <row r="891" spans="2:12" x14ac:dyDescent="0.2">
      <c r="E891" s="176"/>
    </row>
    <row r="892" spans="2:12" x14ac:dyDescent="0.2">
      <c r="E892" s="176"/>
    </row>
    <row r="893" spans="2:12" x14ac:dyDescent="0.2">
      <c r="E893" s="176"/>
    </row>
    <row r="894" spans="2:12" x14ac:dyDescent="0.2">
      <c r="C894" s="179"/>
      <c r="E894" s="176"/>
    </row>
    <row r="895" spans="2:12" x14ac:dyDescent="0.2">
      <c r="B895" s="162"/>
      <c r="C895" s="179"/>
      <c r="D895" s="179"/>
      <c r="E895" s="184"/>
      <c r="F895" s="162"/>
      <c r="K895" s="185"/>
      <c r="L895" s="162"/>
    </row>
    <row r="896" spans="2:12" x14ac:dyDescent="0.2">
      <c r="B896" s="162"/>
      <c r="C896" s="179"/>
      <c r="D896" s="179"/>
      <c r="E896" s="184"/>
      <c r="F896" s="162"/>
      <c r="K896" s="185"/>
      <c r="L896" s="162"/>
    </row>
    <row r="897" spans="2:12" x14ac:dyDescent="0.2">
      <c r="B897" s="162"/>
      <c r="C897" s="179"/>
      <c r="D897" s="179"/>
      <c r="E897" s="184"/>
      <c r="F897" s="162"/>
      <c r="K897" s="185"/>
      <c r="L897" s="162"/>
    </row>
    <row r="898" spans="2:12" x14ac:dyDescent="0.2">
      <c r="B898" s="162"/>
      <c r="C898" s="179"/>
      <c r="D898" s="179"/>
      <c r="E898" s="184"/>
      <c r="F898" s="162"/>
      <c r="K898" s="185"/>
      <c r="L898" s="162"/>
    </row>
    <row r="899" spans="2:12" x14ac:dyDescent="0.2">
      <c r="B899" s="162"/>
      <c r="C899" s="179"/>
      <c r="D899" s="179"/>
      <c r="E899" s="184"/>
      <c r="F899" s="162"/>
      <c r="K899" s="185"/>
      <c r="L899" s="162"/>
    </row>
    <row r="900" spans="2:12" x14ac:dyDescent="0.2">
      <c r="B900" s="162"/>
      <c r="C900" s="179"/>
      <c r="D900" s="179"/>
      <c r="E900" s="184"/>
      <c r="F900" s="162"/>
      <c r="K900" s="185"/>
      <c r="L900" s="162"/>
    </row>
    <row r="901" spans="2:12" x14ac:dyDescent="0.2">
      <c r="B901" s="162"/>
      <c r="C901" s="179"/>
      <c r="D901" s="179"/>
      <c r="E901" s="184"/>
      <c r="F901" s="162"/>
      <c r="K901" s="185"/>
      <c r="L901" s="162"/>
    </row>
    <row r="902" spans="2:12" x14ac:dyDescent="0.2">
      <c r="B902" s="162"/>
      <c r="C902" s="179"/>
      <c r="D902" s="179"/>
      <c r="E902" s="184"/>
      <c r="F902" s="162"/>
      <c r="K902" s="185"/>
      <c r="L902" s="162"/>
    </row>
    <row r="903" spans="2:12" x14ac:dyDescent="0.2">
      <c r="B903" s="162"/>
      <c r="C903" s="179"/>
      <c r="D903" s="179"/>
      <c r="E903" s="184"/>
      <c r="F903" s="162"/>
      <c r="K903" s="185"/>
      <c r="L903" s="162"/>
    </row>
    <row r="904" spans="2:12" x14ac:dyDescent="0.2">
      <c r="B904" s="162"/>
      <c r="C904" s="179"/>
      <c r="D904" s="179"/>
      <c r="E904" s="184"/>
      <c r="F904" s="162"/>
      <c r="K904" s="185"/>
      <c r="L904" s="162"/>
    </row>
    <row r="905" spans="2:12" x14ac:dyDescent="0.2">
      <c r="C905" s="179"/>
      <c r="D905" s="179"/>
      <c r="E905" s="184"/>
      <c r="F905" s="162"/>
      <c r="K905" s="185"/>
      <c r="L905" s="162"/>
    </row>
    <row r="906" spans="2:12" x14ac:dyDescent="0.2">
      <c r="D906" s="179"/>
      <c r="E906" s="184"/>
      <c r="F906" s="162"/>
      <c r="K906" s="185"/>
      <c r="L906" s="162"/>
    </row>
    <row r="907" spans="2:12" x14ac:dyDescent="0.2">
      <c r="E907" s="176"/>
    </row>
    <row r="914" spans="5:12" x14ac:dyDescent="0.2">
      <c r="E914" s="164"/>
      <c r="F914" s="162"/>
      <c r="K914" s="185"/>
      <c r="L914" s="162"/>
    </row>
    <row r="915" spans="5:12" x14ac:dyDescent="0.2">
      <c r="E915" s="164"/>
      <c r="F915" s="162"/>
      <c r="K915" s="185"/>
      <c r="L915" s="162"/>
    </row>
    <row r="916" spans="5:12" x14ac:dyDescent="0.2">
      <c r="E916" s="164"/>
      <c r="F916" s="162"/>
      <c r="K916" s="185"/>
      <c r="L916" s="162"/>
    </row>
    <row r="917" spans="5:12" x14ac:dyDescent="0.2">
      <c r="E917" s="164"/>
      <c r="F917" s="162"/>
      <c r="K917" s="185"/>
      <c r="L917" s="162"/>
    </row>
    <row r="918" spans="5:12" x14ac:dyDescent="0.2">
      <c r="E918" s="164"/>
      <c r="F918" s="162"/>
      <c r="K918" s="185"/>
      <c r="L918" s="162"/>
    </row>
    <row r="919" spans="5:12" x14ac:dyDescent="0.2">
      <c r="E919" s="164"/>
      <c r="F919" s="162"/>
      <c r="K919" s="185"/>
      <c r="L919" s="162"/>
    </row>
    <row r="941" spans="2:12" x14ac:dyDescent="0.2">
      <c r="C941" s="179"/>
    </row>
    <row r="942" spans="2:12" x14ac:dyDescent="0.2">
      <c r="B942" s="162"/>
      <c r="C942" s="179"/>
      <c r="D942" s="179"/>
      <c r="E942" s="164"/>
      <c r="F942" s="162"/>
      <c r="K942" s="185"/>
      <c r="L942" s="162"/>
    </row>
    <row r="943" spans="2:12" x14ac:dyDescent="0.2">
      <c r="B943" s="162"/>
      <c r="C943" s="179"/>
      <c r="D943" s="179"/>
      <c r="E943" s="164"/>
      <c r="F943" s="162"/>
      <c r="K943" s="185"/>
      <c r="L943" s="162"/>
    </row>
    <row r="944" spans="2:12" x14ac:dyDescent="0.2">
      <c r="B944" s="162"/>
      <c r="C944" s="179"/>
      <c r="D944" s="179"/>
      <c r="E944" s="164"/>
      <c r="F944" s="162"/>
      <c r="K944" s="185"/>
      <c r="L944" s="162"/>
    </row>
    <row r="945" spans="2:12" x14ac:dyDescent="0.2">
      <c r="B945" s="162"/>
      <c r="C945" s="179"/>
      <c r="D945" s="179"/>
      <c r="E945" s="164"/>
      <c r="F945" s="162"/>
      <c r="K945" s="185"/>
      <c r="L945" s="162"/>
    </row>
    <row r="946" spans="2:12" x14ac:dyDescent="0.2">
      <c r="B946" s="162"/>
      <c r="C946" s="179"/>
      <c r="D946" s="179"/>
      <c r="E946" s="164"/>
      <c r="F946" s="162"/>
      <c r="K946" s="185"/>
      <c r="L946" s="162"/>
    </row>
    <row r="947" spans="2:12" x14ac:dyDescent="0.2">
      <c r="B947" s="162"/>
      <c r="D947" s="179"/>
      <c r="E947" s="164"/>
      <c r="F947" s="162"/>
      <c r="K947" s="185"/>
      <c r="L947" s="162"/>
    </row>
  </sheetData>
  <sortState ref="A3:AA655">
    <sortCondition ref="B3:B655"/>
    <sortCondition ref="C3:C655"/>
    <sortCondition ref="D3:D655"/>
    <sortCondition ref="A3:A655"/>
  </sortState>
  <dataValidations count="1">
    <dataValidation type="decimal" allowBlank="1" showInputMessage="1" showErrorMessage="1" sqref="E3:E655">
      <formula1>0</formula1>
      <formula2>1</formula2>
    </dataValidation>
  </dataValidation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5"/>
  <sheetViews>
    <sheetView showZeros="0" workbookViewId="0">
      <pane ySplit="1" topLeftCell="A36" activePane="bottomLeft" state="frozen"/>
      <selection pane="bottomLeft" activeCell="F58" sqref="F58"/>
    </sheetView>
  </sheetViews>
  <sheetFormatPr defaultRowHeight="12.75" x14ac:dyDescent="0.2"/>
  <cols>
    <col min="1" max="1" width="11.5703125" bestFit="1" customWidth="1"/>
    <col min="2" max="2" width="20" bestFit="1" customWidth="1"/>
    <col min="4" max="4" width="12.42578125" customWidth="1"/>
    <col min="5" max="5" width="28.42578125" customWidth="1"/>
    <col min="6" max="6" width="83" bestFit="1" customWidth="1"/>
    <col min="7" max="7" width="14.28515625" style="88" customWidth="1"/>
  </cols>
  <sheetData>
    <row r="1" spans="1:7" x14ac:dyDescent="0.2">
      <c r="A1" t="s">
        <v>198</v>
      </c>
      <c r="C1">
        <f>SUM(C2:C989)</f>
        <v>351</v>
      </c>
      <c r="D1" t="s">
        <v>415</v>
      </c>
      <c r="F1" s="5" t="s">
        <v>494</v>
      </c>
      <c r="G1" s="88" t="s">
        <v>144</v>
      </c>
    </row>
    <row r="2" spans="1:7" x14ac:dyDescent="0.2">
      <c r="A2" t="s">
        <v>122</v>
      </c>
      <c r="B2" t="s">
        <v>200</v>
      </c>
      <c r="C2">
        <f>COUNTIF(b!R$3:'b'!$R$9713,A2)</f>
        <v>0</v>
      </c>
      <c r="D2" t="s">
        <v>43</v>
      </c>
      <c r="E2" s="8" t="str">
        <f>VLOOKUP(D2,w!$V$114:'w'!$AA$136,6,FALSE)</f>
        <v>GO-AHEAD</v>
      </c>
      <c r="F2" t="s">
        <v>453</v>
      </c>
    </row>
    <row r="3" spans="1:7" x14ac:dyDescent="0.2">
      <c r="A3" t="s">
        <v>713</v>
      </c>
      <c r="B3" t="s">
        <v>712</v>
      </c>
      <c r="D3" t="s">
        <v>42</v>
      </c>
      <c r="E3" s="8" t="str">
        <f>VLOOKUP(D3,w!$V$114:'w'!$AA$136,6,FALSE)</f>
        <v>ABELLIO</v>
      </c>
      <c r="F3" s="8" t="s">
        <v>663</v>
      </c>
    </row>
    <row r="4" spans="1:7" x14ac:dyDescent="0.2">
      <c r="A4" t="s">
        <v>121</v>
      </c>
      <c r="B4" t="s">
        <v>201</v>
      </c>
      <c r="C4">
        <f>COUNTIF(b!R$3:'b'!$R$9713,A4)</f>
        <v>25</v>
      </c>
      <c r="D4" t="s">
        <v>44</v>
      </c>
      <c r="E4" s="8" t="str">
        <f>VLOOKUP(D4,w!$V$114:'w'!$AA$136,6,FALSE)</f>
        <v>METROLINE</v>
      </c>
      <c r="F4" t="s">
        <v>467</v>
      </c>
    </row>
    <row r="5" spans="1:7" x14ac:dyDescent="0.2">
      <c r="A5" t="s">
        <v>216</v>
      </c>
      <c r="B5" t="s">
        <v>217</v>
      </c>
      <c r="C5">
        <f>COUNTIF(b!R$3:'b'!$R$9713,A5)</f>
        <v>0</v>
      </c>
      <c r="D5" t="s">
        <v>41</v>
      </c>
      <c r="E5" s="8" t="str">
        <f>VLOOKUP(D5,w!$V$114:'w'!$AA$136,6,FALSE)</f>
        <v>ARRIVA LONDON</v>
      </c>
      <c r="F5" t="s">
        <v>430</v>
      </c>
    </row>
    <row r="6" spans="1:7" x14ac:dyDescent="0.2">
      <c r="A6" t="s">
        <v>150</v>
      </c>
      <c r="B6" t="s">
        <v>207</v>
      </c>
      <c r="C6">
        <f>COUNTIF(b!R$3:'b'!$R$9713,A6)</f>
        <v>0</v>
      </c>
      <c r="D6" t="s">
        <v>41</v>
      </c>
      <c r="E6" s="8" t="str">
        <f>VLOOKUP(D6,w!$V$114:'w'!$AA$136,6,FALSE)</f>
        <v>ARRIVA LONDON</v>
      </c>
      <c r="F6" t="s">
        <v>422</v>
      </c>
    </row>
    <row r="7" spans="1:7" x14ac:dyDescent="0.2">
      <c r="A7" t="s">
        <v>248</v>
      </c>
      <c r="B7" t="s">
        <v>249</v>
      </c>
      <c r="C7">
        <f>COUNTIF(b!R$3:'b'!$R$9713,A7)</f>
        <v>0</v>
      </c>
      <c r="D7" t="s">
        <v>43</v>
      </c>
      <c r="E7" s="8" t="str">
        <f>VLOOKUP(D7,w!$V$114:'w'!$AA$136,6,FALSE)</f>
        <v>GO-AHEAD</v>
      </c>
      <c r="F7" t="s">
        <v>451</v>
      </c>
    </row>
    <row r="8" spans="1:7" x14ac:dyDescent="0.2">
      <c r="A8" t="s">
        <v>255</v>
      </c>
      <c r="B8" t="s">
        <v>256</v>
      </c>
      <c r="C8">
        <f>COUNTIF(b!R$3:'b'!$R$9713,A8)</f>
        <v>0</v>
      </c>
      <c r="D8" t="s">
        <v>44</v>
      </c>
      <c r="E8" s="8" t="str">
        <f>VLOOKUP(D8,w!$V$114:'w'!$AA$136,6,FALSE)</f>
        <v>METROLINE</v>
      </c>
      <c r="F8" t="s">
        <v>459</v>
      </c>
    </row>
    <row r="9" spans="1:7" x14ac:dyDescent="0.2">
      <c r="A9" t="s">
        <v>41</v>
      </c>
      <c r="B9" t="s">
        <v>246</v>
      </c>
      <c r="C9">
        <f>COUNTIF(b!R$3:'b'!$R$9713,A9)</f>
        <v>0</v>
      </c>
      <c r="D9" t="s">
        <v>43</v>
      </c>
      <c r="E9" s="8" t="str">
        <f>VLOOKUP(D9,w!$V$114:'w'!$AA$136,6,FALSE)</f>
        <v>GO-AHEAD</v>
      </c>
      <c r="F9" t="s">
        <v>449</v>
      </c>
    </row>
    <row r="10" spans="1:7" x14ac:dyDescent="0.2">
      <c r="A10" t="s">
        <v>129</v>
      </c>
      <c r="B10" t="s">
        <v>220</v>
      </c>
      <c r="C10">
        <f>COUNTIF(b!R$3:'b'!$R$9713,A10)</f>
        <v>37</v>
      </c>
      <c r="D10" t="s">
        <v>41</v>
      </c>
      <c r="E10" s="8" t="str">
        <f>VLOOKUP(D10,w!$V$114:'w'!$AA$136,6,FALSE)</f>
        <v>ARRIVA LONDON</v>
      </c>
      <c r="F10" t="s">
        <v>432</v>
      </c>
    </row>
    <row r="11" spans="1:7" x14ac:dyDescent="0.2">
      <c r="A11" t="s">
        <v>768</v>
      </c>
      <c r="B11" t="s">
        <v>304</v>
      </c>
      <c r="C11">
        <f>COUNTIF(b!R$3:'b'!$R$9713,A11)</f>
        <v>34</v>
      </c>
      <c r="D11" t="s">
        <v>509</v>
      </c>
      <c r="E11" s="8" t="str">
        <f>VLOOKUP(D11,w!$V$114:'w'!$AA$136,6,FALSE)</f>
        <v>LONDON UNITED</v>
      </c>
      <c r="F11" t="s">
        <v>474</v>
      </c>
      <c r="G11" s="88" t="s">
        <v>694</v>
      </c>
    </row>
    <row r="12" spans="1:7" x14ac:dyDescent="0.2">
      <c r="A12" t="s">
        <v>139</v>
      </c>
      <c r="B12" t="s">
        <v>718</v>
      </c>
      <c r="C12">
        <f>COUNTIF(b!R$3:'b'!$R$9713,A12)</f>
        <v>2</v>
      </c>
      <c r="D12" t="s">
        <v>509</v>
      </c>
      <c r="E12" s="8" t="str">
        <f>VLOOKUP(D12,w!$V$114:'w'!$AA$136,6,FALSE)</f>
        <v>LONDON UNITED</v>
      </c>
      <c r="F12" t="s">
        <v>656</v>
      </c>
    </row>
    <row r="13" spans="1:7" x14ac:dyDescent="0.2">
      <c r="A13" t="s">
        <v>533</v>
      </c>
      <c r="B13" t="s">
        <v>534</v>
      </c>
      <c r="C13">
        <f>COUNTIF(b!R$3:'b'!$R$9713,A13)</f>
        <v>0</v>
      </c>
      <c r="D13" t="s">
        <v>189</v>
      </c>
      <c r="E13" s="8" t="str">
        <f>VLOOKUP(D13,w!$V$114:'w'!$AA$136,6,FALSE)</f>
        <v>CT PLUS</v>
      </c>
      <c r="F13" t="s">
        <v>546</v>
      </c>
    </row>
    <row r="14" spans="1:7" x14ac:dyDescent="0.2">
      <c r="A14" t="s">
        <v>118</v>
      </c>
      <c r="B14" t="s">
        <v>745</v>
      </c>
      <c r="C14">
        <f>COUNTIF(b!R$3:'b'!$R$9713,A14)</f>
        <v>19</v>
      </c>
      <c r="D14" t="s">
        <v>42</v>
      </c>
      <c r="E14" s="8" t="str">
        <f>VLOOKUP(D14,w!$V$114:'w'!$AA$136,6,FALSE)</f>
        <v>ABELLIO</v>
      </c>
      <c r="F14" t="s">
        <v>419</v>
      </c>
    </row>
    <row r="15" spans="1:7" x14ac:dyDescent="0.2">
      <c r="A15" t="s">
        <v>512</v>
      </c>
      <c r="B15" t="s">
        <v>235</v>
      </c>
      <c r="C15">
        <f>COUNTIF(b!R$3:'b'!$R$9713,A15)</f>
        <v>0</v>
      </c>
      <c r="D15" t="s">
        <v>43</v>
      </c>
      <c r="E15" s="8" t="str">
        <f>VLOOKUP(D15,w!$V$114:'w'!$AA$136,6,FALSE)</f>
        <v>GO-AHEAD</v>
      </c>
      <c r="F15" t="s">
        <v>513</v>
      </c>
    </row>
    <row r="16" spans="1:7" x14ac:dyDescent="0.2">
      <c r="A16" t="s">
        <v>128</v>
      </c>
      <c r="B16" t="s">
        <v>204</v>
      </c>
      <c r="C16">
        <f>COUNTIF(b!R$3:'b'!$R$9713,A16)</f>
        <v>0</v>
      </c>
      <c r="D16" t="s">
        <v>497</v>
      </c>
      <c r="E16" s="8" t="str">
        <f>VLOOKUP(D16,w!$V$114:'w'!$AA$136,6,FALSE)</f>
        <v>ABELLIO (BYFLEET)</v>
      </c>
      <c r="F16" t="s">
        <v>420</v>
      </c>
    </row>
    <row r="17" spans="1:6" x14ac:dyDescent="0.2">
      <c r="A17" t="s">
        <v>132</v>
      </c>
      <c r="B17" t="s">
        <v>209</v>
      </c>
      <c r="C17">
        <f>COUNTIF(b!R$3:'b'!$R$9713,A17)</f>
        <v>4</v>
      </c>
      <c r="D17" t="s">
        <v>45</v>
      </c>
      <c r="E17" s="8" t="str">
        <f>VLOOKUP(D17,w!$V$114:'w'!$AA$136,6,FALSE)</f>
        <v>STAGECOACH</v>
      </c>
      <c r="F17" t="s">
        <v>483</v>
      </c>
    </row>
    <row r="18" spans="1:6" x14ac:dyDescent="0.2">
      <c r="A18" t="s">
        <v>225</v>
      </c>
      <c r="B18" t="s">
        <v>226</v>
      </c>
      <c r="C18">
        <f>COUNTIF(b!R$3:'b'!$R$9713,A18)</f>
        <v>3</v>
      </c>
      <c r="D18" t="s">
        <v>41</v>
      </c>
      <c r="E18" s="8" t="str">
        <f>VLOOKUP(D18,w!$V$114:'w'!$AA$136,6,FALSE)</f>
        <v>ARRIVA LONDON</v>
      </c>
      <c r="F18" t="s">
        <v>435</v>
      </c>
    </row>
    <row r="19" spans="1:6" x14ac:dyDescent="0.2">
      <c r="A19" t="s">
        <v>186</v>
      </c>
      <c r="B19" t="s">
        <v>259</v>
      </c>
      <c r="C19">
        <f>COUNTIF(b!R$3:'b'!$R$9713,A19)</f>
        <v>0</v>
      </c>
      <c r="D19" t="s">
        <v>509</v>
      </c>
      <c r="E19" s="8" t="s">
        <v>586</v>
      </c>
      <c r="F19" t="s">
        <v>460</v>
      </c>
    </row>
    <row r="20" spans="1:6" x14ac:dyDescent="0.2">
      <c r="A20" t="s">
        <v>243</v>
      </c>
      <c r="B20" t="s">
        <v>244</v>
      </c>
      <c r="C20">
        <f>COUNTIF(b!R$3:'b'!$R$9713,A20)</f>
        <v>0</v>
      </c>
      <c r="D20" t="s">
        <v>43</v>
      </c>
      <c r="E20" s="8" t="str">
        <f>VLOOKUP(D20,w!$V$114:'w'!$AA$136,6,FALSE)</f>
        <v>GO-AHEAD</v>
      </c>
      <c r="F20" t="s">
        <v>447</v>
      </c>
    </row>
    <row r="21" spans="1:6" x14ac:dyDescent="0.2">
      <c r="A21" t="s">
        <v>291</v>
      </c>
      <c r="B21" t="s">
        <v>292</v>
      </c>
      <c r="C21">
        <f>COUNTIF(b!R$3:'b'!$R$9713,A21)</f>
        <v>0</v>
      </c>
      <c r="D21" t="s">
        <v>45</v>
      </c>
      <c r="E21" s="8" t="str">
        <f>VLOOKUP(D21,w!$V$114:'w'!$AA$136,6,FALSE)</f>
        <v>STAGECOACH</v>
      </c>
      <c r="F21" t="s">
        <v>484</v>
      </c>
    </row>
    <row r="22" spans="1:6" x14ac:dyDescent="0.2">
      <c r="A22" t="s">
        <v>237</v>
      </c>
      <c r="B22" t="s">
        <v>238</v>
      </c>
      <c r="C22">
        <f>COUNTIF(b!R$3:'b'!$R$9713,A22)</f>
        <v>3</v>
      </c>
      <c r="D22" t="s">
        <v>43</v>
      </c>
      <c r="E22" s="8" t="str">
        <f>VLOOKUP(D22,w!$V$114:'w'!$AA$136,6,FALSE)</f>
        <v>GO-AHEAD</v>
      </c>
      <c r="F22" t="s">
        <v>443</v>
      </c>
    </row>
    <row r="23" spans="1:6" x14ac:dyDescent="0.2">
      <c r="A23" t="s">
        <v>148</v>
      </c>
      <c r="B23" t="s">
        <v>227</v>
      </c>
      <c r="C23">
        <f>COUNTIF(b!R$3:'b'!$R$9713,A23)</f>
        <v>5</v>
      </c>
      <c r="D23" t="s">
        <v>43</v>
      </c>
      <c r="E23" s="8" t="str">
        <f>VLOOKUP(D23,w!$V$114:'w'!$AA$136,6,FALSE)</f>
        <v>GO-AHEAD</v>
      </c>
      <c r="F23" t="s">
        <v>456</v>
      </c>
    </row>
    <row r="24" spans="1:6" x14ac:dyDescent="0.2">
      <c r="A24" t="s">
        <v>78</v>
      </c>
      <c r="B24" t="s">
        <v>416</v>
      </c>
      <c r="C24">
        <f>COUNTIF(b!R$3:'b'!$R$9713,A24)</f>
        <v>0</v>
      </c>
      <c r="D24" t="s">
        <v>43</v>
      </c>
      <c r="E24" s="8" t="str">
        <f>VLOOKUP(D24,w!$V$114:'w'!$AA$136,6,FALSE)</f>
        <v>GO-AHEAD</v>
      </c>
    </row>
    <row r="25" spans="1:6" x14ac:dyDescent="0.2">
      <c r="A25" t="s">
        <v>210</v>
      </c>
      <c r="B25" t="s">
        <v>211</v>
      </c>
      <c r="C25">
        <f>COUNTIF(b!R$3:'b'!$R$9713,A25)</f>
        <v>0</v>
      </c>
      <c r="D25" t="s">
        <v>41</v>
      </c>
      <c r="E25" s="8" t="str">
        <f>VLOOKUP(D25,w!$V$114:'w'!$AA$136,6,FALSE)</f>
        <v>ARRIVA LONDON</v>
      </c>
      <c r="F25" t="s">
        <v>424</v>
      </c>
    </row>
    <row r="26" spans="1:6" x14ac:dyDescent="0.2">
      <c r="A26" t="s">
        <v>165</v>
      </c>
      <c r="B26" t="s">
        <v>212</v>
      </c>
      <c r="C26">
        <f>COUNTIF(b!R$3:'b'!$R$9713,A26)</f>
        <v>6</v>
      </c>
      <c r="D26" t="s">
        <v>41</v>
      </c>
      <c r="E26" s="8" t="str">
        <f>VLOOKUP(D26,w!$V$114:'w'!$AA$136,6,FALSE)</f>
        <v>ARRIVA LONDON</v>
      </c>
      <c r="F26" t="s">
        <v>425</v>
      </c>
    </row>
    <row r="27" spans="1:6" x14ac:dyDescent="0.2">
      <c r="A27" t="s">
        <v>208</v>
      </c>
      <c r="B27" t="s">
        <v>209</v>
      </c>
      <c r="C27">
        <f>COUNTIF(b!R$3:'b'!$R$9713,A27)</f>
        <v>0</v>
      </c>
      <c r="D27" t="s">
        <v>41</v>
      </c>
      <c r="E27" s="8" t="str">
        <f>VLOOKUP(D27,w!$V$114:'w'!$AA$136,6,FALSE)</f>
        <v>ARRIVA LONDON</v>
      </c>
      <c r="F27" t="s">
        <v>423</v>
      </c>
    </row>
    <row r="28" spans="1:6" x14ac:dyDescent="0.2">
      <c r="A28" t="s">
        <v>13</v>
      </c>
      <c r="B28" t="s">
        <v>199</v>
      </c>
      <c r="C28">
        <f>COUNTIF(b!R$3:'b'!$R$9713,A28)</f>
        <v>2</v>
      </c>
      <c r="D28" t="s">
        <v>41</v>
      </c>
      <c r="E28" s="8" t="str">
        <f>VLOOKUP(D28,w!$V$114:'w'!$AA$136,6,FALSE)</f>
        <v>ARRIVA LONDON</v>
      </c>
      <c r="F28" t="s">
        <v>427</v>
      </c>
    </row>
    <row r="29" spans="1:6" x14ac:dyDescent="0.2">
      <c r="A29" t="s">
        <v>213</v>
      </c>
      <c r="B29" t="s">
        <v>214</v>
      </c>
      <c r="C29">
        <f>COUNTIF(b!R$3:'b'!$R$9713,A29)</f>
        <v>0</v>
      </c>
      <c r="D29" t="s">
        <v>41</v>
      </c>
      <c r="E29" s="8" t="str">
        <f>VLOOKUP(D29,w!$V$114:'w'!$AA$136,6,FALSE)</f>
        <v>ARRIVA LONDON</v>
      </c>
      <c r="F29" t="s">
        <v>426</v>
      </c>
    </row>
    <row r="30" spans="1:6" x14ac:dyDescent="0.2">
      <c r="A30" t="s">
        <v>315</v>
      </c>
      <c r="B30" t="s">
        <v>287</v>
      </c>
      <c r="C30">
        <f>COUNTIF(b!R$3:'b'!$R$9713,A30)</f>
        <v>8</v>
      </c>
      <c r="D30" t="s">
        <v>509</v>
      </c>
      <c r="E30" s="8" t="str">
        <f>VLOOKUP(D30,w!$V$114:'w'!$AA$136,6,FALSE)</f>
        <v>LONDON UNITED</v>
      </c>
      <c r="F30" t="s">
        <v>479</v>
      </c>
    </row>
    <row r="31" spans="1:6" x14ac:dyDescent="0.2">
      <c r="A31" t="s">
        <v>258</v>
      </c>
      <c r="B31" t="s">
        <v>259</v>
      </c>
      <c r="C31">
        <f>COUNTIF(b!R$3:'b'!$R$9713,A31)</f>
        <v>0</v>
      </c>
      <c r="D31" t="s">
        <v>44</v>
      </c>
      <c r="E31" s="8" t="str">
        <f>VLOOKUP(D31,w!$V$114:'w'!$AA$136,6,FALSE)</f>
        <v>METROLINE</v>
      </c>
      <c r="F31" t="s">
        <v>460</v>
      </c>
    </row>
    <row r="32" spans="1:6" x14ac:dyDescent="0.2">
      <c r="A32" t="s">
        <v>514</v>
      </c>
      <c r="B32" t="s">
        <v>516</v>
      </c>
      <c r="C32">
        <f>COUNTIF(b!R$3:'b'!$R$9713,A32)</f>
        <v>0</v>
      </c>
      <c r="D32" t="s">
        <v>43</v>
      </c>
      <c r="E32" s="8" t="str">
        <f>VLOOKUP(D32,w!$V$114:'w'!$AA$136,6,FALSE)</f>
        <v>GO-AHEAD</v>
      </c>
      <c r="F32" t="s">
        <v>517</v>
      </c>
    </row>
    <row r="33" spans="1:6" x14ac:dyDescent="0.2">
      <c r="A33" t="s">
        <v>277</v>
      </c>
      <c r="B33" t="s">
        <v>205</v>
      </c>
      <c r="C33">
        <f>COUNTIF(b!R$3:'b'!$R$9713,A33)</f>
        <v>0</v>
      </c>
      <c r="D33" t="s">
        <v>509</v>
      </c>
      <c r="E33" s="8" t="str">
        <f>VLOOKUP(D33,w!$V$114:'w'!$AA$136,6,FALSE)</f>
        <v>LONDON UNITED</v>
      </c>
      <c r="F33" t="s">
        <v>473</v>
      </c>
    </row>
    <row r="34" spans="1:6" x14ac:dyDescent="0.2">
      <c r="A34" t="s">
        <v>140</v>
      </c>
      <c r="B34" t="s">
        <v>272</v>
      </c>
      <c r="C34">
        <f>COUNTIF(b!R$3:'b'!$R$9713,A34)</f>
        <v>0</v>
      </c>
      <c r="D34" t="s">
        <v>44</v>
      </c>
      <c r="E34" s="8" t="str">
        <f>VLOOKUP(D34,w!$V$114:'w'!$AA$136,6,FALSE)</f>
        <v>METROLINE</v>
      </c>
      <c r="F34" t="s">
        <v>469</v>
      </c>
    </row>
    <row r="35" spans="1:6" x14ac:dyDescent="0.2">
      <c r="A35" t="s">
        <v>221</v>
      </c>
      <c r="B35" t="s">
        <v>222</v>
      </c>
      <c r="C35">
        <f>COUNTIF(b!R$3:'b'!$R$9713,A35)</f>
        <v>0</v>
      </c>
      <c r="D35" t="s">
        <v>41</v>
      </c>
      <c r="E35" s="8" t="str">
        <f>VLOOKUP(D35,w!$V$114:'w'!$AA$136,6,FALSE)</f>
        <v>ARRIVA LONDON</v>
      </c>
      <c r="F35" t="s">
        <v>433</v>
      </c>
    </row>
    <row r="36" spans="1:6" x14ac:dyDescent="0.2">
      <c r="A36" t="s">
        <v>167</v>
      </c>
      <c r="B36" t="s">
        <v>215</v>
      </c>
      <c r="C36">
        <f>COUNTIF(b!R$3:'b'!$R$9713,A36)</f>
        <v>0</v>
      </c>
      <c r="D36" t="s">
        <v>41</v>
      </c>
      <c r="E36" s="8" t="str">
        <f>VLOOKUP(D36,w!$V$114:'w'!$AA$136,6,FALSE)</f>
        <v>ARRIVA LONDON</v>
      </c>
      <c r="F36" t="s">
        <v>428</v>
      </c>
    </row>
    <row r="37" spans="1:6" x14ac:dyDescent="0.2">
      <c r="A37" t="s">
        <v>260</v>
      </c>
      <c r="B37" t="s">
        <v>261</v>
      </c>
      <c r="C37">
        <f>COUNTIF(b!R$3:'b'!$R$9713,A37)</f>
        <v>0</v>
      </c>
      <c r="D37" t="s">
        <v>44</v>
      </c>
      <c r="E37" s="8" t="str">
        <f>VLOOKUP(D37,w!$V$114:'w'!$AA$136,6,FALSE)</f>
        <v>METROLINE</v>
      </c>
      <c r="F37" t="s">
        <v>461</v>
      </c>
    </row>
    <row r="38" spans="1:6" x14ac:dyDescent="0.2">
      <c r="A38" t="s">
        <v>194</v>
      </c>
      <c r="B38" t="s">
        <v>193</v>
      </c>
      <c r="C38">
        <f>COUNTIF(b!R$3:'b'!$R$9713,A38)</f>
        <v>1</v>
      </c>
      <c r="D38" t="s">
        <v>41</v>
      </c>
      <c r="E38" s="8" t="str">
        <f>VLOOKUP(D38,w!$V$114:'w'!$AA$136,6,FALSE)</f>
        <v>ARRIVA LONDON</v>
      </c>
      <c r="F38" t="s">
        <v>429</v>
      </c>
    </row>
    <row r="39" spans="1:6" x14ac:dyDescent="0.2">
      <c r="A39" t="s">
        <v>309</v>
      </c>
      <c r="B39" t="s">
        <v>308</v>
      </c>
      <c r="C39">
        <f>COUNTIF(b!R$3:'b'!$R$9713,A39)</f>
        <v>0</v>
      </c>
      <c r="D39" t="s">
        <v>521</v>
      </c>
      <c r="E39" s="8" t="str">
        <f>VLOOKUP(D39,w!$V$114:'w'!$AA$136,6,FALSE)</f>
        <v>UNO</v>
      </c>
      <c r="F39" t="s">
        <v>493</v>
      </c>
    </row>
    <row r="40" spans="1:6" x14ac:dyDescent="0.2">
      <c r="A40" t="s">
        <v>133</v>
      </c>
      <c r="B40" t="s">
        <v>719</v>
      </c>
      <c r="C40">
        <f>COUNTIF(b!R$3:'b'!$R$9713,A40)</f>
        <v>0</v>
      </c>
      <c r="D40" t="s">
        <v>509</v>
      </c>
      <c r="E40" s="8" t="str">
        <f>VLOOKUP(D40,w!$V$114:'w'!$AA$136,6,FALSE)</f>
        <v>LONDON UNITED</v>
      </c>
      <c r="F40" t="s">
        <v>657</v>
      </c>
    </row>
    <row r="41" spans="1:6" x14ac:dyDescent="0.2">
      <c r="A41" t="s">
        <v>192</v>
      </c>
      <c r="B41" t="s">
        <v>207</v>
      </c>
      <c r="C41">
        <f>COUNTIF(b!R$3:'b'!$R$9713,A41)</f>
        <v>11</v>
      </c>
      <c r="D41" t="s">
        <v>189</v>
      </c>
      <c r="E41" s="8" t="str">
        <f>VLOOKUP(D41,w!$V$114:'w'!$AA$136,6,FALSE)</f>
        <v>CT PLUS</v>
      </c>
      <c r="F41" t="s">
        <v>439</v>
      </c>
    </row>
    <row r="42" spans="1:6" x14ac:dyDescent="0.2">
      <c r="A42" t="s">
        <v>179</v>
      </c>
      <c r="B42" t="s">
        <v>262</v>
      </c>
      <c r="C42">
        <f>COUNTIF(b!R$3:'b'!$R$9713,A42)</f>
        <v>1</v>
      </c>
      <c r="D42" t="s">
        <v>44</v>
      </c>
      <c r="E42" s="8" t="str">
        <f>VLOOKUP(D42,w!$V$114:'w'!$AA$136,6,FALSE)</f>
        <v>METROLINE</v>
      </c>
      <c r="F42" t="s">
        <v>462</v>
      </c>
    </row>
    <row r="43" spans="1:6" x14ac:dyDescent="0.2">
      <c r="A43" t="s">
        <v>733</v>
      </c>
      <c r="B43" t="s">
        <v>206</v>
      </c>
      <c r="C43">
        <f>COUNTIF(b!R$3:'b'!$R$9713,A43)</f>
        <v>0</v>
      </c>
      <c r="D43" t="s">
        <v>44</v>
      </c>
      <c r="E43" s="8" t="str">
        <f>VLOOKUP(D43,w!$V$114:'w'!$AA$136,6,FALSE)</f>
        <v>METROLINE</v>
      </c>
      <c r="F43" t="s">
        <v>734</v>
      </c>
    </row>
    <row r="44" spans="1:6" x14ac:dyDescent="0.2">
      <c r="A44" t="s">
        <v>263</v>
      </c>
      <c r="B44" t="s">
        <v>264</v>
      </c>
      <c r="C44">
        <f>COUNTIF(b!R$3:'b'!$R$9713,A44)</f>
        <v>0</v>
      </c>
      <c r="D44" t="s">
        <v>44</v>
      </c>
      <c r="E44" s="8" t="str">
        <f>VLOOKUP(D44,w!$V$114:'w'!$AA$136,6,FALSE)</f>
        <v>METROLINE</v>
      </c>
      <c r="F44" t="s">
        <v>463</v>
      </c>
    </row>
    <row r="45" spans="1:6" x14ac:dyDescent="0.2">
      <c r="A45" t="s">
        <v>120</v>
      </c>
      <c r="B45" t="s">
        <v>305</v>
      </c>
      <c r="C45">
        <f>COUNTIF(b!R$3:'b'!$R$9713,A45)</f>
        <v>5</v>
      </c>
      <c r="D45" t="s">
        <v>65</v>
      </c>
      <c r="E45" s="8" t="str">
        <f>VLOOKUP(D45,w!$V$114:'w'!$AA$136,6,FALSE)</f>
        <v>TOWER TRANSIT</v>
      </c>
      <c r="F45" t="s">
        <v>492</v>
      </c>
    </row>
    <row r="46" spans="1:6" x14ac:dyDescent="0.2">
      <c r="A46" t="s">
        <v>134</v>
      </c>
      <c r="B46" t="s">
        <v>254</v>
      </c>
      <c r="C46">
        <f>COUNTIF(b!R$3:'b'!$R$9713,A46)</f>
        <v>1</v>
      </c>
      <c r="D46" t="s">
        <v>43</v>
      </c>
      <c r="E46" s="8" t="str">
        <f>VLOOKUP(D46,w!$V$114:'w'!$AA$136,6,FALSE)</f>
        <v>GO-AHEAD</v>
      </c>
      <c r="F46" t="s">
        <v>457</v>
      </c>
    </row>
    <row r="47" spans="1:6" x14ac:dyDescent="0.2">
      <c r="A47" t="s">
        <v>708</v>
      </c>
      <c r="B47" t="s">
        <v>709</v>
      </c>
      <c r="C47">
        <f>COUNTIF(b!R$3:'b'!$R$9713,A47)</f>
        <v>29</v>
      </c>
      <c r="D47" t="s">
        <v>43</v>
      </c>
      <c r="E47" s="8" t="str">
        <f>VLOOKUP(D47,w!$V$114:'w'!$AA$136,6,FALSE)</f>
        <v>GO-AHEAD</v>
      </c>
      <c r="F47" s="123" t="s">
        <v>710</v>
      </c>
    </row>
    <row r="48" spans="1:6" x14ac:dyDescent="0.2">
      <c r="A48" t="s">
        <v>119</v>
      </c>
      <c r="B48" t="s">
        <v>245</v>
      </c>
      <c r="C48">
        <f>COUNTIF(b!R$3:'b'!$R$9713,A48)</f>
        <v>0</v>
      </c>
      <c r="D48" t="s">
        <v>43</v>
      </c>
      <c r="E48" s="8" t="str">
        <f>VLOOKUP(D48,w!$V$114:'w'!$AA$136,6,FALSE)</f>
        <v>GO-AHEAD</v>
      </c>
      <c r="F48" t="s">
        <v>448</v>
      </c>
    </row>
    <row r="49" spans="1:6" x14ac:dyDescent="0.2">
      <c r="A49" t="s">
        <v>228</v>
      </c>
      <c r="B49" t="s">
        <v>229</v>
      </c>
      <c r="C49">
        <f>COUNTIF(b!R$3:'b'!$R$9713,A49)</f>
        <v>4</v>
      </c>
      <c r="D49" t="s">
        <v>41</v>
      </c>
      <c r="E49" s="8" t="str">
        <f>VLOOKUP(D49,w!$V$114:'w'!$AA$136,6,FALSE)</f>
        <v>ARRIVA LONDON</v>
      </c>
      <c r="F49" t="s">
        <v>437</v>
      </c>
    </row>
    <row r="50" spans="1:6" x14ac:dyDescent="0.2">
      <c r="A50" t="s">
        <v>285</v>
      </c>
      <c r="B50" t="s">
        <v>286</v>
      </c>
      <c r="C50">
        <f>COUNTIF(b!R$3:'b'!$R$9713,A50)</f>
        <v>2</v>
      </c>
      <c r="D50" t="s">
        <v>509</v>
      </c>
      <c r="E50" s="8" t="str">
        <f>VLOOKUP(D50,w!$V$114:'w'!$AA$136,6,FALSE)</f>
        <v>LONDON UNITED</v>
      </c>
      <c r="F50" t="s">
        <v>478</v>
      </c>
    </row>
    <row r="51" spans="1:6" x14ac:dyDescent="0.2">
      <c r="A51" t="s">
        <v>124</v>
      </c>
      <c r="B51" t="s">
        <v>247</v>
      </c>
      <c r="C51">
        <f>COUNTIF(b!R$3:'b'!$R$9713,A51)</f>
        <v>7</v>
      </c>
      <c r="D51" t="s">
        <v>43</v>
      </c>
      <c r="E51" s="8" t="str">
        <f>VLOOKUP(D51,w!$V$114:'w'!$AA$136,6,FALSE)</f>
        <v>GO-AHEAD</v>
      </c>
      <c r="F51" t="s">
        <v>450</v>
      </c>
    </row>
    <row r="52" spans="1:6" x14ac:dyDescent="0.2">
      <c r="A52" t="s">
        <v>294</v>
      </c>
      <c r="B52" t="s">
        <v>295</v>
      </c>
      <c r="C52">
        <f>COUNTIF(b!R$3:'b'!$R$9713,A52)</f>
        <v>1</v>
      </c>
      <c r="D52" t="s">
        <v>45</v>
      </c>
      <c r="E52" s="8" t="str">
        <f>VLOOKUP(D52,w!$V$114:'w'!$AA$136,6,FALSE)</f>
        <v>STAGECOACH</v>
      </c>
      <c r="F52" t="s">
        <v>486</v>
      </c>
    </row>
    <row r="53" spans="1:6" x14ac:dyDescent="0.2">
      <c r="A53" t="s">
        <v>125</v>
      </c>
      <c r="B53" t="s">
        <v>240</v>
      </c>
      <c r="C53">
        <f>COUNTIF(b!R$3:'b'!$R$9713,A53)</f>
        <v>1</v>
      </c>
      <c r="D53" t="s">
        <v>43</v>
      </c>
      <c r="E53" s="8" t="str">
        <f>VLOOKUP(D53,w!$V$114:'w'!$AA$136,6,FALSE)</f>
        <v>GO-AHEAD</v>
      </c>
      <c r="F53" t="s">
        <v>445</v>
      </c>
    </row>
    <row r="54" spans="1:6" x14ac:dyDescent="0.2">
      <c r="A54" t="s">
        <v>270</v>
      </c>
      <c r="B54" t="s">
        <v>271</v>
      </c>
      <c r="C54">
        <f>COUNTIF(b!R$3:'b'!$R$9713,A54)</f>
        <v>0</v>
      </c>
      <c r="D54" t="s">
        <v>44</v>
      </c>
      <c r="E54" s="8" t="str">
        <f>VLOOKUP(D54,w!$V$114:'w'!$AA$136,6,FALSE)</f>
        <v>METROLINE</v>
      </c>
      <c r="F54" t="s">
        <v>468</v>
      </c>
    </row>
    <row r="55" spans="1:6" x14ac:dyDescent="0.2">
      <c r="A55" t="s">
        <v>268</v>
      </c>
      <c r="B55" t="s">
        <v>269</v>
      </c>
      <c r="C55">
        <f>COUNTIF(b!R$3:'b'!$R$9713,A55)</f>
        <v>6</v>
      </c>
      <c r="D55" t="s">
        <v>44</v>
      </c>
      <c r="E55" s="8" t="str">
        <f>VLOOKUP(D55,w!$V$114:'w'!$AA$136,6,FALSE)</f>
        <v>METROLINE</v>
      </c>
      <c r="F55" t="s">
        <v>465</v>
      </c>
    </row>
    <row r="56" spans="1:6" x14ac:dyDescent="0.2">
      <c r="A56" t="s">
        <v>117</v>
      </c>
      <c r="B56" t="s">
        <v>265</v>
      </c>
      <c r="C56">
        <f>COUNTIF(b!R$3:'b'!$R$9713,A56)</f>
        <v>0</v>
      </c>
      <c r="D56" t="s">
        <v>44</v>
      </c>
      <c r="E56" s="8" t="str">
        <f>VLOOKUP(D56,w!$V$114:'w'!$AA$136,6,FALSE)</f>
        <v>METROLINE</v>
      </c>
      <c r="F56" t="s">
        <v>466</v>
      </c>
    </row>
    <row r="57" spans="1:6" x14ac:dyDescent="0.2">
      <c r="A57" t="s">
        <v>299</v>
      </c>
      <c r="B57" t="s">
        <v>300</v>
      </c>
      <c r="C57">
        <f>COUNTIF(b!R$3:'b'!$R$9713,A57)</f>
        <v>0</v>
      </c>
      <c r="D57" t="s">
        <v>45</v>
      </c>
      <c r="E57" s="8" t="str">
        <f>VLOOKUP(D57,w!$V$114:'w'!$AA$136,6,FALSE)</f>
        <v>STAGECOACH</v>
      </c>
      <c r="F57" t="s">
        <v>488</v>
      </c>
    </row>
    <row r="58" spans="1:6" x14ac:dyDescent="0.2">
      <c r="A58" t="s">
        <v>278</v>
      </c>
      <c r="B58" t="s">
        <v>279</v>
      </c>
      <c r="C58">
        <f>COUNTIF(b!R$3:'b'!$R$9713,A58)</f>
        <v>0</v>
      </c>
      <c r="D58" t="s">
        <v>509</v>
      </c>
      <c r="E58" s="8" t="str">
        <f>VLOOKUP(D58,w!$V$114:'w'!$AA$136,6,FALSE)</f>
        <v>LONDON UNITED</v>
      </c>
      <c r="F58" t="s">
        <v>474</v>
      </c>
    </row>
    <row r="59" spans="1:6" x14ac:dyDescent="0.2">
      <c r="A59" t="s">
        <v>251</v>
      </c>
      <c r="B59" t="s">
        <v>252</v>
      </c>
      <c r="C59">
        <f>COUNTIF(b!R$3:'b'!$R$9713,A59)</f>
        <v>2</v>
      </c>
      <c r="D59" t="s">
        <v>43</v>
      </c>
      <c r="E59" s="8" t="str">
        <f>VLOOKUP(D59,w!$V$114:'w'!$AA$136,6,FALSE)</f>
        <v>GO-AHEAD</v>
      </c>
      <c r="F59" t="s">
        <v>454</v>
      </c>
    </row>
    <row r="60" spans="1:6" x14ac:dyDescent="0.2">
      <c r="A60" t="s">
        <v>241</v>
      </c>
      <c r="B60" t="s">
        <v>242</v>
      </c>
      <c r="C60">
        <f>COUNTIF(b!R$3:'b'!$R$9713,A60)</f>
        <v>0</v>
      </c>
      <c r="D60" t="s">
        <v>43</v>
      </c>
      <c r="E60" s="8" t="str">
        <f>VLOOKUP(D60,w!$V$114:'w'!$AA$136,6,FALSE)</f>
        <v>GO-AHEAD</v>
      </c>
      <c r="F60" t="s">
        <v>446</v>
      </c>
    </row>
    <row r="61" spans="1:6" x14ac:dyDescent="0.2">
      <c r="A61" t="s">
        <v>310</v>
      </c>
      <c r="B61" t="s">
        <v>232</v>
      </c>
      <c r="C61">
        <f>COUNTIF(b!R$3:'b'!$R$9713,A61)</f>
        <v>0</v>
      </c>
      <c r="D61" t="s">
        <v>67</v>
      </c>
      <c r="E61" s="8" t="str">
        <f>VLOOKUP(D61,w!$V$114:'w'!$AA$136,6,FALSE)</f>
        <v>ENSIGN</v>
      </c>
      <c r="F61" t="s">
        <v>440</v>
      </c>
    </row>
    <row r="62" spans="1:6" x14ac:dyDescent="0.2">
      <c r="A62" t="s">
        <v>266</v>
      </c>
      <c r="B62" t="s">
        <v>267</v>
      </c>
      <c r="C62">
        <f>COUNTIF(b!R$3:'b'!$R$9713,A62)</f>
        <v>0</v>
      </c>
      <c r="D62" t="s">
        <v>44</v>
      </c>
      <c r="E62" s="8" t="str">
        <f>VLOOKUP(D62,w!$V$114:'w'!$AA$136,6,FALSE)</f>
        <v>METROLINE</v>
      </c>
      <c r="F62" t="s">
        <v>464</v>
      </c>
    </row>
    <row r="63" spans="1:6" x14ac:dyDescent="0.2">
      <c r="A63" t="s">
        <v>176</v>
      </c>
      <c r="B63" t="s">
        <v>239</v>
      </c>
      <c r="C63">
        <f>COUNTIF(b!R$3:'b'!$R$9713,A63)</f>
        <v>20</v>
      </c>
      <c r="D63" t="s">
        <v>43</v>
      </c>
      <c r="E63" s="8" t="str">
        <f>VLOOKUP(D63,w!$V$114:'w'!$AA$136,6,FALSE)</f>
        <v>GO-AHEAD</v>
      </c>
      <c r="F63" t="s">
        <v>444</v>
      </c>
    </row>
    <row r="64" spans="1:6" x14ac:dyDescent="0.2">
      <c r="A64" t="s">
        <v>149</v>
      </c>
      <c r="B64" t="s">
        <v>202</v>
      </c>
      <c r="C64">
        <f>COUNTIF(b!R$3:'b'!$R$9713,A64)</f>
        <v>0</v>
      </c>
      <c r="D64" t="s">
        <v>42</v>
      </c>
      <c r="E64" s="8" t="str">
        <f>VLOOKUP(D64,w!$V$114:'w'!$AA$136,6,FALSE)</f>
        <v>ABELLIO</v>
      </c>
      <c r="F64" t="s">
        <v>418</v>
      </c>
    </row>
    <row r="65" spans="1:6" x14ac:dyDescent="0.2">
      <c r="A65" t="s">
        <v>138</v>
      </c>
      <c r="B65" t="s">
        <v>253</v>
      </c>
      <c r="C65">
        <f>COUNTIF(b!R$3:'b'!$R$9713,A65)</f>
        <v>1</v>
      </c>
      <c r="D65" t="s">
        <v>43</v>
      </c>
      <c r="E65" s="8" t="str">
        <f>VLOOKUP(D65,w!$V$114:'w'!$AA$136,6,FALSE)</f>
        <v>GO-AHEAD</v>
      </c>
      <c r="F65" t="s">
        <v>455</v>
      </c>
    </row>
    <row r="66" spans="1:6" x14ac:dyDescent="0.2">
      <c r="A66" t="s">
        <v>290</v>
      </c>
      <c r="B66" t="s">
        <v>235</v>
      </c>
      <c r="C66">
        <f>COUNTIF(b!R$3:'b'!$R$9713,A66)</f>
        <v>0</v>
      </c>
      <c r="D66" t="s">
        <v>518</v>
      </c>
      <c r="E66" s="8" t="str">
        <f>VLOOKUP(D66,w!$V$114:'w'!$AA$136,6,FALSE)</f>
        <v>ORIGIONALTOUR</v>
      </c>
      <c r="F66" t="s">
        <v>481</v>
      </c>
    </row>
    <row r="67" spans="1:6" x14ac:dyDescent="0.2">
      <c r="A67" t="s">
        <v>297</v>
      </c>
      <c r="B67" t="s">
        <v>235</v>
      </c>
      <c r="C67">
        <f>COUNTIF(b!R$3:'b'!$R$9713,A67)</f>
        <v>0</v>
      </c>
      <c r="D67" t="s">
        <v>45</v>
      </c>
      <c r="E67" s="8" t="str">
        <f>VLOOKUP(D67,w!$V$114:'w'!$AA$136,6,FALSE)</f>
        <v>STAGECOACH</v>
      </c>
      <c r="F67" t="s">
        <v>487</v>
      </c>
    </row>
    <row r="68" spans="1:6" x14ac:dyDescent="0.2">
      <c r="A68" t="s">
        <v>326</v>
      </c>
      <c r="B68" t="s">
        <v>330</v>
      </c>
      <c r="C68">
        <f>COUNTIF(b!R$3:'b'!$R$9713,A68)</f>
        <v>13</v>
      </c>
      <c r="D68" t="s">
        <v>43</v>
      </c>
      <c r="E68" s="8" t="s">
        <v>585</v>
      </c>
      <c r="F68" t="s">
        <v>551</v>
      </c>
    </row>
    <row r="69" spans="1:6" x14ac:dyDescent="0.2">
      <c r="A69" t="s">
        <v>280</v>
      </c>
      <c r="B69" t="s">
        <v>281</v>
      </c>
      <c r="C69">
        <f>COUNTIF(b!R$3:'b'!$R$9713,A69)</f>
        <v>0</v>
      </c>
      <c r="D69" t="s">
        <v>509</v>
      </c>
      <c r="E69" s="8" t="str">
        <f>VLOOKUP(D69,w!$V$114:'w'!$AA$136,6,FALSE)</f>
        <v>LONDON UNITED</v>
      </c>
      <c r="F69" t="s">
        <v>475</v>
      </c>
    </row>
    <row r="70" spans="1:6" x14ac:dyDescent="0.2">
      <c r="A70" t="s">
        <v>218</v>
      </c>
      <c r="B70" t="s">
        <v>219</v>
      </c>
      <c r="C70">
        <f>COUNTIF(b!R$3:'b'!$R$9713,A70)</f>
        <v>3</v>
      </c>
      <c r="D70" t="s">
        <v>41</v>
      </c>
      <c r="E70" s="8" t="str">
        <f>VLOOKUP(D70,w!$V$114:'w'!$AA$136,6,FALSE)</f>
        <v>ARRIVA LONDON</v>
      </c>
      <c r="F70" t="s">
        <v>431</v>
      </c>
    </row>
    <row r="71" spans="1:6" x14ac:dyDescent="0.2">
      <c r="A71" t="s">
        <v>131</v>
      </c>
      <c r="B71" t="s">
        <v>236</v>
      </c>
      <c r="C71">
        <f>COUNTIF(b!R$3:'b'!$R$9713,A71)</f>
        <v>0</v>
      </c>
      <c r="D71" t="s">
        <v>43</v>
      </c>
      <c r="E71" s="8" t="str">
        <f>VLOOKUP(D71,w!$V$114:'w'!$AA$136,6,FALSE)</f>
        <v>GO-AHEAD</v>
      </c>
      <c r="F71" t="s">
        <v>442</v>
      </c>
    </row>
    <row r="72" spans="1:6" x14ac:dyDescent="0.2">
      <c r="A72" t="s">
        <v>301</v>
      </c>
      <c r="B72" t="s">
        <v>302</v>
      </c>
      <c r="C72">
        <f>COUNTIF(b!R$3:'b'!$R$9713,A72)</f>
        <v>8</v>
      </c>
      <c r="D72" t="s">
        <v>520</v>
      </c>
      <c r="E72" s="8" t="str">
        <f>VLOOKUP(D72,w!$V$114:'w'!$AA$136,6,FALSE)</f>
        <v>SULLIVAN BUS</v>
      </c>
      <c r="F72" t="s">
        <v>489</v>
      </c>
    </row>
    <row r="73" spans="1:6" x14ac:dyDescent="0.2">
      <c r="A73" t="s">
        <v>14</v>
      </c>
      <c r="B73" t="s">
        <v>276</v>
      </c>
      <c r="C73">
        <f>COUNTIF(b!R$3:'b'!$R$9713,A73)</f>
        <v>0</v>
      </c>
      <c r="D73" t="s">
        <v>509</v>
      </c>
      <c r="E73" s="8" t="s">
        <v>586</v>
      </c>
      <c r="F73" t="s">
        <v>472</v>
      </c>
    </row>
    <row r="74" spans="1:6" x14ac:dyDescent="0.2">
      <c r="A74" t="s">
        <v>116</v>
      </c>
      <c r="B74" t="s">
        <v>250</v>
      </c>
      <c r="C74">
        <f>COUNTIF(b!R$3:'b'!$R$9713,A74)</f>
        <v>0</v>
      </c>
      <c r="D74" t="s">
        <v>43</v>
      </c>
      <c r="E74" s="8" t="str">
        <f>VLOOKUP(D74,w!$V$114:'w'!$AA$136,6,FALSE)</f>
        <v>GO-AHEAD</v>
      </c>
      <c r="F74" t="s">
        <v>452</v>
      </c>
    </row>
    <row r="75" spans="1:6" x14ac:dyDescent="0.2">
      <c r="A75" t="s">
        <v>153</v>
      </c>
      <c r="B75" t="s">
        <v>293</v>
      </c>
      <c r="C75">
        <f>COUNTIF(b!R$3:'b'!$R$9713,A75)</f>
        <v>7</v>
      </c>
      <c r="D75" t="s">
        <v>45</v>
      </c>
      <c r="E75" s="8" t="str">
        <f>VLOOKUP(D75,w!$V$114:'w'!$AA$136,6,FALSE)</f>
        <v>STAGECOACH</v>
      </c>
      <c r="F75" t="s">
        <v>485</v>
      </c>
    </row>
    <row r="76" spans="1:6" x14ac:dyDescent="0.2">
      <c r="A76" t="s">
        <v>137</v>
      </c>
      <c r="B76" t="s">
        <v>631</v>
      </c>
      <c r="C76">
        <f>COUNTIF(b!R$3:'b'!$R$9713,A76)</f>
        <v>4</v>
      </c>
      <c r="D76" t="s">
        <v>45</v>
      </c>
      <c r="E76" s="8" t="str">
        <f>VLOOKUP(D76,w!$V$114:'w'!$AA$136,6,FALSE)</f>
        <v>STAGECOACH</v>
      </c>
      <c r="F76" t="s">
        <v>632</v>
      </c>
    </row>
    <row r="77" spans="1:6" x14ac:dyDescent="0.2">
      <c r="A77" t="s">
        <v>127</v>
      </c>
      <c r="B77" t="s">
        <v>227</v>
      </c>
      <c r="C77">
        <f>COUNTIF(b!R$3:'b'!$R$9713,A77)</f>
        <v>2</v>
      </c>
      <c r="D77" t="s">
        <v>41</v>
      </c>
      <c r="E77" s="8" t="str">
        <f>VLOOKUP(D77,w!$V$114:'w'!$AA$136,6,FALSE)</f>
        <v>ARRIVA LONDON</v>
      </c>
      <c r="F77" t="s">
        <v>436</v>
      </c>
    </row>
    <row r="78" spans="1:6" x14ac:dyDescent="0.2">
      <c r="A78" t="s">
        <v>126</v>
      </c>
      <c r="B78" t="s">
        <v>205</v>
      </c>
      <c r="C78">
        <f>COUNTIF(b!R$3:'b'!$R$9713,A78)</f>
        <v>14</v>
      </c>
      <c r="D78" t="s">
        <v>42</v>
      </c>
      <c r="E78" s="8" t="str">
        <f>VLOOKUP(D78,w!$V$114:'w'!$AA$136,6,FALSE)</f>
        <v>ABELLIO</v>
      </c>
      <c r="F78" t="s">
        <v>421</v>
      </c>
    </row>
    <row r="79" spans="1:6" x14ac:dyDescent="0.2">
      <c r="A79" t="s">
        <v>230</v>
      </c>
      <c r="B79" t="s">
        <v>231</v>
      </c>
      <c r="C79">
        <f>COUNTIF(b!R$3:'b'!$R$9713,A79)</f>
        <v>8</v>
      </c>
      <c r="D79" t="s">
        <v>41</v>
      </c>
      <c r="E79" s="8" t="str">
        <f>VLOOKUP(D79,w!$V$114:'w'!$AA$136,6,FALSE)</f>
        <v>ARRIVA LONDON</v>
      </c>
      <c r="F79" t="s">
        <v>438</v>
      </c>
    </row>
    <row r="80" spans="1:6" x14ac:dyDescent="0.2">
      <c r="A80" t="s">
        <v>234</v>
      </c>
      <c r="B80" t="s">
        <v>233</v>
      </c>
      <c r="C80">
        <f>COUNTIF(b!R$3:'b'!$R$9713,A80)</f>
        <v>0</v>
      </c>
      <c r="D80" t="s">
        <v>106</v>
      </c>
      <c r="E80" s="8" t="str">
        <f>VLOOKUP(D80,w!$V$114:'w'!$AA$136,6,FALSE)</f>
        <v>TRANSPORT FOR LONDON</v>
      </c>
      <c r="F80" t="s">
        <v>441</v>
      </c>
    </row>
    <row r="81" spans="1:6" x14ac:dyDescent="0.2">
      <c r="A81" t="s">
        <v>115</v>
      </c>
      <c r="B81" t="s">
        <v>298</v>
      </c>
      <c r="C81">
        <f>COUNTIF(b!R$3:'b'!$R$9713,A81)</f>
        <v>3</v>
      </c>
      <c r="D81" t="s">
        <v>45</v>
      </c>
      <c r="E81" s="8" t="str">
        <f>VLOOKUP(D81,w!$V$114:'w'!$AA$136,6,FALSE)</f>
        <v>STAGECOACH</v>
      </c>
      <c r="F81" t="s">
        <v>633</v>
      </c>
    </row>
    <row r="82" spans="1:6" x14ac:dyDescent="0.2">
      <c r="A82" t="s">
        <v>311</v>
      </c>
      <c r="B82" t="s">
        <v>303</v>
      </c>
      <c r="C82">
        <f>COUNTIF(b!R$3:'b'!$R$9713,A82)</f>
        <v>0</v>
      </c>
      <c r="D82" t="s">
        <v>520</v>
      </c>
      <c r="E82" s="8" t="str">
        <f>VLOOKUP(D82,w!$V$114:'w'!$AA$136,6,FALSE)</f>
        <v>SULLIVAN BUS</v>
      </c>
      <c r="F82" t="s">
        <v>490</v>
      </c>
    </row>
    <row r="83" spans="1:6" x14ac:dyDescent="0.2">
      <c r="A83" t="s">
        <v>190</v>
      </c>
      <c r="B83" t="s">
        <v>284</v>
      </c>
      <c r="C83">
        <f>COUNTIF(b!R$3:'b'!$R$9713,A83)</f>
        <v>0</v>
      </c>
      <c r="D83" t="s">
        <v>509</v>
      </c>
      <c r="E83" s="8" t="str">
        <f>VLOOKUP(D83,w!$V$114:'w'!$AA$136,6,FALSE)</f>
        <v>LONDON UNITED</v>
      </c>
      <c r="F83" t="s">
        <v>477</v>
      </c>
    </row>
    <row r="84" spans="1:6" x14ac:dyDescent="0.2">
      <c r="A84" t="s">
        <v>273</v>
      </c>
      <c r="B84" t="s">
        <v>274</v>
      </c>
      <c r="C84">
        <f>COUNTIF(b!R$3:'b'!$R$9713,A84)</f>
        <v>18</v>
      </c>
      <c r="D84" t="s">
        <v>44</v>
      </c>
      <c r="E84" s="8" t="str">
        <f>VLOOKUP(D84,w!$V$114:'w'!$AA$136,6,FALSE)</f>
        <v>METROLINE</v>
      </c>
      <c r="F84" t="s">
        <v>470</v>
      </c>
    </row>
    <row r="85" spans="1:6" x14ac:dyDescent="0.2">
      <c r="A85" t="s">
        <v>282</v>
      </c>
      <c r="B85" t="s">
        <v>283</v>
      </c>
      <c r="C85">
        <f>COUNTIF(b!R$3:'b'!$R$9713,A85)</f>
        <v>0</v>
      </c>
      <c r="D85" t="s">
        <v>509</v>
      </c>
      <c r="E85" s="8" t="str">
        <f>VLOOKUP(D85,w!$V$114:'w'!$AA$136,6,FALSE)</f>
        <v>LONDON UNITED</v>
      </c>
      <c r="F85" t="s">
        <v>476</v>
      </c>
    </row>
    <row r="86" spans="1:6" x14ac:dyDescent="0.2">
      <c r="A86" t="s">
        <v>135</v>
      </c>
      <c r="B86" t="s">
        <v>257</v>
      </c>
      <c r="C86">
        <f>COUNTIF(b!R$3:'b'!$R$9713,A86)</f>
        <v>0</v>
      </c>
      <c r="D86" t="s">
        <v>44</v>
      </c>
      <c r="E86" s="8" t="str">
        <f>VLOOKUP(D86,w!$V$114:'w'!$AA$136,6,FALSE)</f>
        <v>METROLINE</v>
      </c>
      <c r="F86" t="s">
        <v>458</v>
      </c>
    </row>
    <row r="87" spans="1:6" x14ac:dyDescent="0.2">
      <c r="A87" t="s">
        <v>288</v>
      </c>
      <c r="B87" t="s">
        <v>289</v>
      </c>
      <c r="C87">
        <f>COUNTIF(b!R$3:'b'!$R$9713,A87)</f>
        <v>0</v>
      </c>
      <c r="D87" t="s">
        <v>518</v>
      </c>
      <c r="E87" s="8" t="str">
        <f>VLOOKUP(D87,w!$V$114:'w'!$AA$136,6,FALSE)</f>
        <v>ORIGIONALTOUR</v>
      </c>
      <c r="F87" t="s">
        <v>480</v>
      </c>
    </row>
    <row r="88" spans="1:6" x14ac:dyDescent="0.2">
      <c r="A88" t="s">
        <v>136</v>
      </c>
      <c r="B88" t="s">
        <v>296</v>
      </c>
      <c r="C88">
        <f>COUNTIF(b!R$3:'b'!$R$9713,A88)</f>
        <v>0</v>
      </c>
      <c r="D88" t="s">
        <v>45</v>
      </c>
      <c r="E88" s="8" t="str">
        <f>VLOOKUP(D88,w!$V$114:'w'!$AA$136,6,FALSE)</f>
        <v>STAGECOACH</v>
      </c>
      <c r="F88" t="s">
        <v>482</v>
      </c>
    </row>
    <row r="89" spans="1:6" x14ac:dyDescent="0.2">
      <c r="A89" t="s">
        <v>152</v>
      </c>
      <c r="B89" t="s">
        <v>275</v>
      </c>
      <c r="C89">
        <f>COUNTIF(b!R$3:'b'!$R$9713,A89)</f>
        <v>2</v>
      </c>
      <c r="D89" t="s">
        <v>44</v>
      </c>
      <c r="E89" s="8" t="str">
        <f>VLOOKUP(D89,w!$V$114:'w'!$AA$136,6,FALSE)</f>
        <v>METROLINE</v>
      </c>
      <c r="F89" t="s">
        <v>471</v>
      </c>
    </row>
    <row r="90" spans="1:6" x14ac:dyDescent="0.2">
      <c r="A90" t="s">
        <v>123</v>
      </c>
      <c r="B90" t="s">
        <v>203</v>
      </c>
      <c r="C90">
        <f>COUNTIF(b!R$3:'b'!$R$9713,A90)</f>
        <v>23</v>
      </c>
      <c r="D90" t="s">
        <v>42</v>
      </c>
      <c r="E90" s="8" t="str">
        <f>VLOOKUP(D90,w!$V$114:'w'!$AA$136,6,FALSE)</f>
        <v>ABELLIO</v>
      </c>
      <c r="F90" t="s">
        <v>417</v>
      </c>
    </row>
    <row r="91" spans="1:6" x14ac:dyDescent="0.2">
      <c r="A91" t="s">
        <v>223</v>
      </c>
      <c r="B91" t="s">
        <v>224</v>
      </c>
      <c r="C91">
        <f>COUNTIF(b!R$3:'b'!$R$9713,A91)</f>
        <v>0</v>
      </c>
      <c r="D91" t="s">
        <v>41</v>
      </c>
      <c r="E91" s="8" t="str">
        <f>VLOOKUP(D91,w!$V$114:'w'!$AA$136,6,FALSE)</f>
        <v>ARRIVA LONDON</v>
      </c>
      <c r="F91" t="s">
        <v>434</v>
      </c>
    </row>
    <row r="92" spans="1:6" x14ac:dyDescent="0.2">
      <c r="A92" t="s">
        <v>31</v>
      </c>
      <c r="B92" t="s">
        <v>206</v>
      </c>
      <c r="C92">
        <f>COUNTIF(b!R$3:'b'!$R$9713,A92)</f>
        <v>6</v>
      </c>
      <c r="D92" t="s">
        <v>42</v>
      </c>
      <c r="E92" s="8" t="str">
        <f>VLOOKUP(D92,w!$V$114:'w'!$AA$136,6,FALSE)</f>
        <v>ABELLIO</v>
      </c>
      <c r="F92" t="s">
        <v>572</v>
      </c>
    </row>
    <row r="93" spans="1:6" x14ac:dyDescent="0.2">
      <c r="A93" t="s">
        <v>306</v>
      </c>
      <c r="B93" t="s">
        <v>307</v>
      </c>
      <c r="C93">
        <f>COUNTIF(b!R$3:'b'!$R$9713,A93)</f>
        <v>0</v>
      </c>
      <c r="D93" t="s">
        <v>65</v>
      </c>
      <c r="E93" s="8" t="str">
        <f>VLOOKUP(D93,w!$V$114:'w'!$AA$136,6,FALSE)</f>
        <v>TOWER TRANSIT</v>
      </c>
      <c r="F93" t="s">
        <v>491</v>
      </c>
    </row>
    <row r="94" spans="1:6" x14ac:dyDescent="0.2">
      <c r="A94" t="s">
        <v>105</v>
      </c>
      <c r="B94" t="s">
        <v>106</v>
      </c>
      <c r="C94">
        <f>COUNTIF(b!R$3:'b'!$R$9713,A94)</f>
        <v>0</v>
      </c>
      <c r="D94" t="s">
        <v>105</v>
      </c>
      <c r="E94" t="s">
        <v>106</v>
      </c>
      <c r="F94" t="s">
        <v>601</v>
      </c>
    </row>
    <row r="95" spans="1:6" x14ac:dyDescent="0.2">
      <c r="A95" t="s">
        <v>44</v>
      </c>
      <c r="B95" t="s">
        <v>44</v>
      </c>
      <c r="C95">
        <f>COUNTIF(b!R$3:'b'!$R$9713,A95)</f>
        <v>0</v>
      </c>
      <c r="D95" t="s">
        <v>44</v>
      </c>
      <c r="E95" t="s">
        <v>769</v>
      </c>
    </row>
  </sheetData>
  <sortState ref="A2:G94">
    <sortCondition ref="A2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42"/>
  <sheetViews>
    <sheetView showZeros="0" workbookViewId="0">
      <pane ySplit="3" topLeftCell="A544" activePane="bottomLeft" state="frozen"/>
      <selection pane="bottomLeft" activeCell="A574" sqref="A574"/>
    </sheetView>
  </sheetViews>
  <sheetFormatPr defaultRowHeight="12.75" x14ac:dyDescent="0.2"/>
  <cols>
    <col min="1" max="1" width="9.140625" style="4"/>
    <col min="3" max="3" width="21.140625" customWidth="1"/>
    <col min="5" max="5" width="20.5703125" bestFit="1" customWidth="1"/>
    <col min="6" max="6" width="8.7109375" style="5" bestFit="1" customWidth="1"/>
    <col min="7" max="7" width="13.140625" style="5" bestFit="1" customWidth="1"/>
    <col min="8" max="8" width="13.140625" style="5" customWidth="1"/>
    <col min="9" max="9" width="13.140625" style="4" customWidth="1"/>
    <col min="10" max="10" width="9.140625" style="4"/>
  </cols>
  <sheetData>
    <row r="1" spans="1:9" x14ac:dyDescent="0.2">
      <c r="F1" s="5" t="s">
        <v>19</v>
      </c>
      <c r="G1" s="5" t="s">
        <v>3</v>
      </c>
      <c r="H1" s="5" t="s">
        <v>63</v>
      </c>
      <c r="I1" s="14"/>
    </row>
    <row r="2" spans="1:9" x14ac:dyDescent="0.2">
      <c r="E2" s="119" t="s">
        <v>630</v>
      </c>
      <c r="F2" s="5">
        <f>'r'!C3-F3</f>
        <v>0</v>
      </c>
      <c r="G2" s="5">
        <f>'r'!D3-G3</f>
        <v>0</v>
      </c>
      <c r="H2" s="5">
        <f>'r'!E3-H3</f>
        <v>0</v>
      </c>
      <c r="I2" s="14"/>
    </row>
    <row r="3" spans="1:9" x14ac:dyDescent="0.2">
      <c r="A3" s="4" t="s">
        <v>0</v>
      </c>
      <c r="B3" t="s">
        <v>197</v>
      </c>
      <c r="D3" t="s">
        <v>415</v>
      </c>
      <c r="F3" s="5">
        <f>SUM(F4:F1000)</f>
        <v>353</v>
      </c>
      <c r="G3" s="5">
        <f>SUM(G4:G1000)</f>
        <v>1046</v>
      </c>
      <c r="H3" s="5">
        <f>SUM(H4:H1000)</f>
        <v>693</v>
      </c>
      <c r="I3" s="4" t="s">
        <v>622</v>
      </c>
    </row>
    <row r="4" spans="1:9" x14ac:dyDescent="0.2">
      <c r="A4" s="4">
        <v>1</v>
      </c>
      <c r="B4" s="88" t="s">
        <v>125</v>
      </c>
      <c r="C4" s="8" t="str">
        <f>VLOOKUP(B4,g!$A$2:'g'!$B$989,2,FALSE)</f>
        <v>New Cross</v>
      </c>
      <c r="D4" s="8" t="str">
        <f>VLOOKUP(B4,g!$A$2:'g'!$E$989,4,FALSE)</f>
        <v>GAL</v>
      </c>
      <c r="E4" s="8" t="str">
        <f>VLOOKUP(B4,g!$A$2:'g'!$E$989,5,FALSE)</f>
        <v>GO-AHEAD</v>
      </c>
      <c r="F4" s="5">
        <f>SUMIF('r'!$A$4:'r'!$A$1001,$A4,'r'!C$4:'r'!C$1001)</f>
        <v>0</v>
      </c>
      <c r="G4" s="5">
        <f>SUMIF('r'!$A$4:'r'!$A$1001,$A4,'r'!D$4:'r'!D$1001)</f>
        <v>0</v>
      </c>
      <c r="H4" s="5">
        <f>SUMIF('r'!$A$4:'r'!$A$1001,$A4,'r'!E$4:'r'!E$1001)</f>
        <v>0</v>
      </c>
    </row>
    <row r="5" spans="1:9" x14ac:dyDescent="0.2">
      <c r="A5" s="4" t="s">
        <v>522</v>
      </c>
      <c r="B5" s="88" t="s">
        <v>228</v>
      </c>
      <c r="C5" s="8" t="str">
        <f>VLOOKUP(B5,g!$A$2:'g'!$B$989,2,FALSE)</f>
        <v>Norwood</v>
      </c>
      <c r="D5" s="8" t="str">
        <f>VLOOKUP(B5,g!$A$2:'g'!$E$989,4,FALSE)</f>
        <v>AL</v>
      </c>
      <c r="E5" s="8" t="str">
        <f>VLOOKUP(B5,g!$A$2:'g'!$E$989,5,FALSE)</f>
        <v>ARRIVA LONDON</v>
      </c>
      <c r="F5" s="5">
        <f>SUMIF('r'!$A$4:'r'!$A$1001,$A5,'r'!C$4:'r'!C$1001)</f>
        <v>1</v>
      </c>
      <c r="G5" s="5">
        <f>SUMIF('r'!$A$4:'r'!$A$1001,$A5,'r'!D$4:'r'!D$1001)</f>
        <v>1</v>
      </c>
      <c r="H5" s="5">
        <f>SUMIF('r'!$A$4:'r'!$A$1001,$A5,'r'!E$4:'r'!E$1001)</f>
        <v>0</v>
      </c>
    </row>
    <row r="6" spans="1:9" x14ac:dyDescent="0.2">
      <c r="A6" s="4">
        <v>3</v>
      </c>
      <c r="B6" s="88" t="s">
        <v>149</v>
      </c>
      <c r="C6" s="8" t="str">
        <f>VLOOKUP(B6,g!$A$2:'g'!$B$989,2,FALSE)</f>
        <v>Battersea</v>
      </c>
      <c r="D6" s="8" t="str">
        <f>VLOOKUP(B6,g!$A$2:'g'!$E$989,4,FALSE)</f>
        <v>TLN</v>
      </c>
      <c r="E6" s="8" t="str">
        <f>VLOOKUP(B6,g!$A$2:'g'!$E$989,5,FALSE)</f>
        <v>ABELLIO</v>
      </c>
      <c r="F6" s="5">
        <f>SUMIF('r'!$A$4:'r'!$A$1001,$A6,'r'!C$4:'r'!C$1001)</f>
        <v>0</v>
      </c>
      <c r="G6" s="5">
        <f>SUMIF('r'!$A$4:'r'!$A$1001,$A6,'r'!D$4:'r'!D$1001)</f>
        <v>0</v>
      </c>
      <c r="H6" s="5">
        <f>SUMIF('r'!$A$4:'r'!$A$1001,$A6,'r'!E$4:'r'!E$1001)</f>
        <v>0</v>
      </c>
    </row>
    <row r="7" spans="1:9" x14ac:dyDescent="0.2">
      <c r="A7" s="4" t="s">
        <v>73</v>
      </c>
      <c r="B7" s="88" t="s">
        <v>179</v>
      </c>
      <c r="C7" s="8" t="str">
        <f>VLOOKUP(B7,g!$A$2:'g'!$B$989,2,FALSE)</f>
        <v>Holloway</v>
      </c>
      <c r="D7" s="8" t="str">
        <f>VLOOKUP(B7,g!$A$2:'g'!$E$989,4,FALSE)</f>
        <v>ML</v>
      </c>
      <c r="E7" s="8" t="str">
        <f>VLOOKUP(B7,g!$A$2:'g'!$E$989,5,FALSE)</f>
        <v>METROLINE</v>
      </c>
      <c r="F7" s="5">
        <f>SUMIF('r'!$A$4:'r'!$A$1001,$A7,'r'!C$4:'r'!C$1001)</f>
        <v>0</v>
      </c>
      <c r="G7" s="5">
        <f>SUMIF('r'!$A$4:'r'!$A$1001,$A7,'r'!D$4:'r'!D$1001)</f>
        <v>0</v>
      </c>
      <c r="H7" s="5">
        <f>SUMIF('r'!$A$4:'r'!$A$1001,$A7,'r'!E$4:'r'!E$1001)</f>
        <v>0</v>
      </c>
    </row>
    <row r="8" spans="1:9" x14ac:dyDescent="0.2">
      <c r="A8" s="4" t="s">
        <v>575</v>
      </c>
      <c r="B8" s="88" t="s">
        <v>326</v>
      </c>
      <c r="C8" s="8" t="str">
        <f>VLOOKUP(B8,g!$A$2:'g'!$B$989,2,FALSE)</f>
        <v>River road</v>
      </c>
      <c r="D8" s="8" t="str">
        <f>VLOOKUP(B8,g!$A$2:'g'!$E$989,4,FALSE)</f>
        <v>GAL</v>
      </c>
      <c r="E8" s="8" t="str">
        <f>VLOOKUP(B8,g!$A$2:'g'!$E$989,5,FALSE)</f>
        <v>BLUE TRIANGLE</v>
      </c>
      <c r="F8" s="5">
        <f>SUMIF('r'!$A$4:'r'!$A$1001,$A8,'r'!C$4:'r'!C$1001)</f>
        <v>3</v>
      </c>
      <c r="G8" s="5">
        <f>SUMIF('r'!$A$4:'r'!$A$1001,$A8,'r'!D$4:'r'!D$1001)</f>
        <v>3</v>
      </c>
      <c r="H8" s="5">
        <f>SUMIF('r'!$A$4:'r'!$A$1001,$A8,'r'!E$4:'r'!E$1001)</f>
        <v>0</v>
      </c>
    </row>
    <row r="9" spans="1:9" x14ac:dyDescent="0.2">
      <c r="A9" s="4" t="s">
        <v>578</v>
      </c>
      <c r="B9" s="88" t="s">
        <v>121</v>
      </c>
      <c r="C9" s="8" t="str">
        <f>VLOOKUP(B9,g!$A$2:'g'!$B$989,2,FALSE)</f>
        <v>Willesden</v>
      </c>
      <c r="D9" s="8" t="str">
        <f>VLOOKUP(B9,g!$A$2:'g'!$E$989,4,FALSE)</f>
        <v>ML</v>
      </c>
      <c r="E9" s="8" t="str">
        <f>VLOOKUP(B9,g!$A$2:'g'!$E$989,5,FALSE)</f>
        <v>METROLINE</v>
      </c>
      <c r="F9" s="5">
        <f>SUMIF('r'!$A$4:'r'!$A$1001,$A9,'r'!C$4:'r'!C$1001)</f>
        <v>10</v>
      </c>
      <c r="G9" s="5">
        <f>SUMIF('r'!$A$4:'r'!$A$1001,$A9,'r'!D$4:'r'!D$1001)</f>
        <v>11</v>
      </c>
      <c r="H9" s="5">
        <f>SUMIF('r'!$A$4:'r'!$A$1001,$A9,'r'!E$4:'r'!E$1001)</f>
        <v>1</v>
      </c>
    </row>
    <row r="10" spans="1:9" x14ac:dyDescent="0.2">
      <c r="A10" s="4" t="s">
        <v>716</v>
      </c>
      <c r="B10" s="88" t="s">
        <v>268</v>
      </c>
      <c r="C10" s="8" t="str">
        <f>VLOOKUP(B10,g!$A$2:'g'!$B$989,2,FALSE)</f>
        <v>Perivale (West)</v>
      </c>
      <c r="D10" s="8" t="str">
        <f>VLOOKUP(B10,g!$A$2:'g'!$E$989,4,FALSE)</f>
        <v>ML</v>
      </c>
      <c r="E10" s="8" t="str">
        <f>VLOOKUP(B10,g!$A$2:'g'!$E$989,5,FALSE)</f>
        <v>METROLINE</v>
      </c>
      <c r="F10" s="5">
        <f>SUMIF('r'!$A$4:'r'!$A$1001,$A10,'r'!C$4:'r'!C$1001)</f>
        <v>3</v>
      </c>
      <c r="G10" s="5">
        <f>SUMIF('r'!$A$4:'r'!$A$1001,$A10,'r'!D$4:'r'!D$1001)</f>
        <v>5</v>
      </c>
      <c r="H10" s="5">
        <f>SUMIF('r'!$A$4:'r'!$A$1001,$A10,'r'!E$4:'r'!E$1001)</f>
        <v>2</v>
      </c>
    </row>
    <row r="11" spans="1:9" x14ac:dyDescent="0.2">
      <c r="A11" s="4">
        <v>8</v>
      </c>
      <c r="B11" s="88" t="s">
        <v>291</v>
      </c>
      <c r="C11" s="8" t="str">
        <f>VLOOKUP(B11,g!$A$2:'g'!$B$989,2,FALSE)</f>
        <v>Bow</v>
      </c>
      <c r="D11" s="8" t="str">
        <f>VLOOKUP(B11,g!$A$2:'g'!$E$989,4,FALSE)</f>
        <v>SLN</v>
      </c>
      <c r="E11" s="8" t="str">
        <f>VLOOKUP(B11,g!$A$2:'g'!$E$989,5,FALSE)</f>
        <v>STAGECOACH</v>
      </c>
      <c r="F11" s="5">
        <f>SUMIF('r'!$A$4:'r'!$A$1001,$A11,'r'!C$4:'r'!C$1001)</f>
        <v>0</v>
      </c>
      <c r="G11" s="5">
        <f>SUMIF('r'!$A$4:'r'!$A$1001,$A11,'r'!D$4:'r'!D$1001)</f>
        <v>0</v>
      </c>
      <c r="H11" s="5">
        <f>SUMIF('r'!$A$4:'r'!$A$1001,$A11,'r'!E$4:'r'!E$1001)</f>
        <v>0</v>
      </c>
    </row>
    <row r="12" spans="1:9" x14ac:dyDescent="0.2">
      <c r="A12" s="4">
        <v>8</v>
      </c>
      <c r="B12" s="88" t="s">
        <v>221</v>
      </c>
      <c r="C12" s="8" t="str">
        <f>VLOOKUP(B12,g!$A$2:'g'!$B$989,2,FALSE)</f>
        <v>Watford (Garston)</v>
      </c>
      <c r="D12" s="8" t="str">
        <f>VLOOKUP(B12,g!$A$2:'g'!$E$989,4,FALSE)</f>
        <v>AL</v>
      </c>
      <c r="E12" s="8" t="str">
        <f>VLOOKUP(B12,g!$A$2:'g'!$E$989,5,FALSE)</f>
        <v>ARRIVA LONDON</v>
      </c>
      <c r="F12" s="5">
        <f>SUMIF('r'!$A$4:'r'!$A$1001,$A12,'r'!C$4:'r'!C$1001)</f>
        <v>0</v>
      </c>
      <c r="G12" s="5">
        <f>SUMIF('r'!$A$4:'r'!$A$1001,$A12,'r'!D$4:'r'!D$1001)</f>
        <v>0</v>
      </c>
      <c r="H12" s="5">
        <f>SUMIF('r'!$A$4:'r'!$A$1001,$A12,'r'!E$4:'r'!E$1001)</f>
        <v>0</v>
      </c>
    </row>
    <row r="13" spans="1:9" x14ac:dyDescent="0.2">
      <c r="A13" s="4">
        <v>9</v>
      </c>
      <c r="B13" s="88" t="s">
        <v>282</v>
      </c>
      <c r="C13" s="8" t="str">
        <f>VLOOKUP(B13,g!$A$2:'g'!$B$989,2,FALSE)</f>
        <v>Stamford Brook</v>
      </c>
      <c r="D13" s="8" t="str">
        <f>VLOOKUP(B13,g!$A$2:'g'!$E$989,4,FALSE)</f>
        <v>RTP</v>
      </c>
      <c r="E13" s="8" t="str">
        <f>VLOOKUP(B13,g!$A$2:'g'!$E$989,5,FALSE)</f>
        <v>LONDON UNITED</v>
      </c>
      <c r="F13" s="5">
        <f>SUMIF('r'!$A$4:'r'!$A$1001,$A13,'r'!C$4:'r'!C$1001)</f>
        <v>0</v>
      </c>
      <c r="G13" s="5">
        <f>SUMIF('r'!$A$4:'r'!$A$1001,$A13,'r'!D$4:'r'!D$1001)</f>
        <v>0</v>
      </c>
      <c r="H13" s="5">
        <f>SUMIF('r'!$A$4:'r'!$A$1001,$A13,'r'!E$4:'r'!E$1001)</f>
        <v>0</v>
      </c>
    </row>
    <row r="14" spans="1:9" x14ac:dyDescent="0.2">
      <c r="A14" s="4">
        <v>10</v>
      </c>
      <c r="B14" s="88" t="s">
        <v>282</v>
      </c>
      <c r="C14" s="8" t="str">
        <f>VLOOKUP(B14,g!$A$2:'g'!$B$989,2,FALSE)</f>
        <v>Stamford Brook</v>
      </c>
      <c r="D14" s="8" t="str">
        <f>VLOOKUP(B14,g!$A$2:'g'!$E$989,4,FALSE)</f>
        <v>RTP</v>
      </c>
      <c r="E14" s="8" t="str">
        <f>VLOOKUP(B14,g!$A$2:'g'!$E$989,5,FALSE)</f>
        <v>LONDON UNITED</v>
      </c>
      <c r="F14" s="5">
        <f>SUMIF('r'!$A$4:'r'!$A$1001,$A14,'r'!C$4:'r'!C$1001)</f>
        <v>0</v>
      </c>
      <c r="G14" s="5">
        <f>SUMIF('r'!$A$4:'r'!$A$1001,$A14,'r'!D$4:'r'!D$1001)</f>
        <v>0</v>
      </c>
      <c r="H14" s="5">
        <f>SUMIF('r'!$A$4:'r'!$A$1001,$A14,'r'!E$4:'r'!E$1001)</f>
        <v>0</v>
      </c>
    </row>
    <row r="15" spans="1:9" x14ac:dyDescent="0.2">
      <c r="A15" s="4">
        <v>11</v>
      </c>
      <c r="B15" s="88" t="s">
        <v>116</v>
      </c>
      <c r="C15" s="8" t="str">
        <f>VLOOKUP(B15,g!$A$2:'g'!$B$989,2,FALSE)</f>
        <v>Stockwell</v>
      </c>
      <c r="D15" s="8" t="str">
        <f>VLOOKUP(B15,g!$A$2:'g'!$E$989,4,FALSE)</f>
        <v>GAL</v>
      </c>
      <c r="E15" s="8" t="str">
        <f>VLOOKUP(B15,g!$A$2:'g'!$E$989,5,FALSE)</f>
        <v>GO-AHEAD</v>
      </c>
      <c r="F15" s="5">
        <f>SUMIF('r'!$A$4:'r'!$A$1001,$A15,'r'!C$4:'r'!C$1001)</f>
        <v>0</v>
      </c>
      <c r="G15" s="5">
        <f>SUMIF('r'!$A$4:'r'!$A$1001,$A15,'r'!D$4:'r'!D$1001)</f>
        <v>0</v>
      </c>
      <c r="H15" s="5">
        <f>SUMIF('r'!$A$4:'r'!$A$1001,$A15,'r'!E$4:'r'!E$1001)</f>
        <v>0</v>
      </c>
    </row>
    <row r="16" spans="1:9" x14ac:dyDescent="0.2">
      <c r="A16" s="4">
        <v>12</v>
      </c>
      <c r="B16" s="88" t="s">
        <v>176</v>
      </c>
      <c r="C16" s="8" t="str">
        <f>VLOOKUP(B16,g!$A$2:'g'!$B$989,2,FALSE)</f>
        <v>Camberwell</v>
      </c>
      <c r="D16" s="8" t="str">
        <f>VLOOKUP(B16,g!$A$2:'g'!$E$989,4,FALSE)</f>
        <v>GAL</v>
      </c>
      <c r="E16" s="8" t="str">
        <f>VLOOKUP(B16,g!$A$2:'g'!$E$989,5,FALSE)</f>
        <v>GO-AHEAD</v>
      </c>
      <c r="F16" s="5">
        <f>SUMIF('r'!$A$4:'r'!$A$1001,$A16,'r'!C$4:'r'!C$1001)</f>
        <v>0</v>
      </c>
      <c r="G16" s="5">
        <f>SUMIF('r'!$A$4:'r'!$A$1001,$A16,'r'!D$4:'r'!D$1001)</f>
        <v>0</v>
      </c>
      <c r="H16" s="5">
        <f>SUMIF('r'!$A$4:'r'!$A$1001,$A16,'r'!E$4:'r'!E$1001)</f>
        <v>0</v>
      </c>
    </row>
    <row r="17" spans="1:8" x14ac:dyDescent="0.2">
      <c r="A17" s="4" t="s">
        <v>587</v>
      </c>
      <c r="B17" s="88" t="s">
        <v>306</v>
      </c>
      <c r="C17" s="8" t="str">
        <f>VLOOKUP(B17,g!$A$2:'g'!$B$989,2,FALSE)</f>
        <v>Westbourne Park</v>
      </c>
      <c r="D17" s="8" t="str">
        <f>VLOOKUP(B17,g!$A$2:'g'!$E$989,4,FALSE)</f>
        <v>TT</v>
      </c>
      <c r="E17" s="8" t="str">
        <f>VLOOKUP(B17,g!$A$2:'g'!$E$989,5,FALSE)</f>
        <v>TOWER TRANSIT</v>
      </c>
      <c r="F17" s="5">
        <f>SUMIF('r'!$A$4:'r'!$A$1001,$A17,'r'!C$4:'r'!C$1001)</f>
        <v>0</v>
      </c>
      <c r="G17" s="5">
        <f>SUMIF('r'!$A$4:'r'!$A$1001,$A17,'r'!D$4:'r'!D$1001)</f>
        <v>0</v>
      </c>
      <c r="H17" s="5">
        <f>SUMIF('r'!$A$4:'r'!$A$1001,$A17,'r'!E$4:'r'!E$1001)</f>
        <v>0</v>
      </c>
    </row>
    <row r="18" spans="1:8" x14ac:dyDescent="0.2">
      <c r="A18" s="4" t="s">
        <v>758</v>
      </c>
      <c r="B18" s="88" t="s">
        <v>248</v>
      </c>
      <c r="C18" s="8" t="str">
        <f>VLOOKUP(B18,g!$A$2:'g'!$B$989,2,FALSE)</f>
        <v>Putney</v>
      </c>
      <c r="D18" s="8" t="str">
        <f>VLOOKUP(B18,g!$A$2:'g'!$E$989,4,FALSE)</f>
        <v>GAL</v>
      </c>
      <c r="E18" s="8" t="str">
        <f>VLOOKUP(B18,g!$A$2:'g'!$E$989,5,FALSE)</f>
        <v>GO-AHEAD</v>
      </c>
      <c r="F18" s="5">
        <f>SUMIF('r'!$A$4:'r'!$A$1001,$A18,'r'!C$4:'r'!C$1001)</f>
        <v>0</v>
      </c>
      <c r="G18" s="5">
        <f>SUMIF('r'!$A$4:'r'!$A$1001,$A18,'r'!D$4:'r'!D$1001)</f>
        <v>0</v>
      </c>
      <c r="H18" s="5">
        <f>SUMIF('r'!$A$4:'r'!$A$1001,$A18,'r'!E$4:'r'!E$1001)</f>
        <v>0</v>
      </c>
    </row>
    <row r="19" spans="1:8" x14ac:dyDescent="0.2">
      <c r="A19" s="4">
        <v>15</v>
      </c>
      <c r="B19" s="88" t="s">
        <v>291</v>
      </c>
      <c r="C19" s="8" t="str">
        <f>VLOOKUP(B19,g!$A$2:'g'!$B$989,2,FALSE)</f>
        <v>Bow</v>
      </c>
      <c r="D19" s="8" t="str">
        <f>VLOOKUP(B19,g!$A$2:'g'!$E$989,4,FALSE)</f>
        <v>SLN</v>
      </c>
      <c r="E19" s="8" t="str">
        <f>VLOOKUP(B19,g!$A$2:'g'!$E$989,5,FALSE)</f>
        <v>STAGECOACH</v>
      </c>
      <c r="F19" s="5">
        <f>SUMIF('r'!$A$4:'r'!$A$1001,$A19,'r'!C$4:'r'!C$1001)</f>
        <v>0</v>
      </c>
      <c r="G19" s="5">
        <f>SUMIF('r'!$A$4:'r'!$A$1001,$A19,'r'!D$4:'r'!D$1001)</f>
        <v>0</v>
      </c>
      <c r="H19" s="5">
        <f>SUMIF('r'!$A$4:'r'!$A$1001,$A19,'r'!E$4:'r'!E$1001)</f>
        <v>0</v>
      </c>
    </row>
    <row r="20" spans="1:8" x14ac:dyDescent="0.2">
      <c r="A20" s="4">
        <v>16</v>
      </c>
      <c r="B20" s="88" t="s">
        <v>135</v>
      </c>
      <c r="C20" s="8" t="str">
        <f>VLOOKUP(B20,g!$A$2:'g'!$B$989,2,FALSE)</f>
        <v>Cricklewood</v>
      </c>
      <c r="D20" s="8" t="str">
        <f>VLOOKUP(B20,g!$A$2:'g'!$E$989,4,FALSE)</f>
        <v>ML</v>
      </c>
      <c r="E20" s="8" t="str">
        <f>VLOOKUP(B20,g!$A$2:'g'!$E$989,5,FALSE)</f>
        <v>METROLINE</v>
      </c>
      <c r="F20" s="5">
        <f>SUMIF('r'!$A$4:'r'!$A$1001,$A20,'r'!C$4:'r'!C$1001)</f>
        <v>0</v>
      </c>
      <c r="G20" s="5">
        <f>SUMIF('r'!$A$4:'r'!$A$1001,$A20,'r'!D$4:'r'!D$1001)</f>
        <v>0</v>
      </c>
      <c r="H20" s="5">
        <f>SUMIF('r'!$A$4:'r'!$A$1001,$A20,'r'!E$4:'r'!E$1001)</f>
        <v>0</v>
      </c>
    </row>
    <row r="21" spans="1:8" x14ac:dyDescent="0.2">
      <c r="A21" s="4" t="s">
        <v>643</v>
      </c>
      <c r="B21" s="88" t="s">
        <v>179</v>
      </c>
      <c r="C21" s="8" t="str">
        <f>VLOOKUP(B21,g!$A$2:'g'!$B$989,2,FALSE)</f>
        <v>Holloway</v>
      </c>
      <c r="D21" s="8" t="str">
        <f>VLOOKUP(B21,g!$A$2:'g'!$E$989,4,FALSE)</f>
        <v>ML</v>
      </c>
      <c r="E21" s="8" t="str">
        <f>VLOOKUP(B21,g!$A$2:'g'!$E$989,5,FALSE)</f>
        <v>METROLINE</v>
      </c>
      <c r="F21" s="5">
        <f>SUMIF('r'!$A$4:'r'!$A$1001,$A21,'r'!C$4:'r'!C$1001)</f>
        <v>1</v>
      </c>
      <c r="G21" s="5">
        <f>SUMIF('r'!$A$4:'r'!$A$1001,$A21,'r'!D$4:'r'!D$1001)</f>
        <v>1</v>
      </c>
      <c r="H21" s="5">
        <f>SUMIF('r'!$A$4:'r'!$A$1001,$A21,'r'!E$4:'r'!E$1001)</f>
        <v>0</v>
      </c>
    </row>
    <row r="22" spans="1:8" x14ac:dyDescent="0.2">
      <c r="A22" s="4" t="s">
        <v>577</v>
      </c>
      <c r="B22" s="88" t="s">
        <v>768</v>
      </c>
      <c r="C22" s="8" t="str">
        <f>VLOOKUP(B22,g!$A$2:'g'!$B$989,2,FALSE)</f>
        <v>Atlas Road</v>
      </c>
      <c r="D22" s="8" t="str">
        <f>VLOOKUP(B22,g!$A$2:'g'!$E$989,4,FALSE)</f>
        <v>RTP</v>
      </c>
      <c r="E22" s="8" t="str">
        <f>VLOOKUP(B22,g!$A$2:'g'!$E$989,5,FALSE)</f>
        <v>LONDON UNITED</v>
      </c>
      <c r="F22" s="5">
        <f>SUMIF('r'!$A$4:'r'!$A$1001,$A22,'r'!C$4:'r'!C$1001)</f>
        <v>34</v>
      </c>
      <c r="G22" s="5">
        <f>SUMIF('r'!$A$4:'r'!$A$1001,$A22,'r'!D$4:'r'!D$1001)</f>
        <v>36</v>
      </c>
      <c r="H22" s="5">
        <f>SUMIF('r'!$A$4:'r'!$A$1001,$A22,'r'!E$4:'r'!E$1001)</f>
        <v>2</v>
      </c>
    </row>
    <row r="23" spans="1:8" x14ac:dyDescent="0.2">
      <c r="A23" s="4" t="s">
        <v>32</v>
      </c>
      <c r="B23" s="88" t="s">
        <v>129</v>
      </c>
      <c r="C23" s="8" t="str">
        <f>VLOOKUP(B23,g!$A$2:'g'!$B$989,2,FALSE)</f>
        <v>Tottenham</v>
      </c>
      <c r="D23" s="8" t="str">
        <f>VLOOKUP(B23,g!$A$2:'g'!$E$989,4,FALSE)</f>
        <v>AL</v>
      </c>
      <c r="E23" s="8" t="str">
        <f>VLOOKUP(B23,g!$A$2:'g'!$E$989,5,FALSE)</f>
        <v>ARRIVA LONDON</v>
      </c>
      <c r="F23" s="5">
        <f>SUMIF('r'!$A$4:'r'!$A$1001,$A23,'r'!C$4:'r'!C$1001)</f>
        <v>4</v>
      </c>
      <c r="G23" s="5">
        <f>SUMIF('r'!$A$4:'r'!$A$1001,$A23,'r'!D$4:'r'!D$1001)</f>
        <v>4</v>
      </c>
      <c r="H23" s="5">
        <f>SUMIF('r'!$A$4:'r'!$A$1001,$A23,'r'!E$4:'r'!E$1001)</f>
        <v>0</v>
      </c>
    </row>
    <row r="24" spans="1:8" x14ac:dyDescent="0.2">
      <c r="A24" s="4">
        <v>20</v>
      </c>
      <c r="B24" s="88" t="s">
        <v>124</v>
      </c>
      <c r="C24" s="8" t="str">
        <f>VLOOKUP(B24,g!$A$2:'g'!$B$989,2,FALSE)</f>
        <v>Northumberland Park</v>
      </c>
      <c r="D24" s="8" t="str">
        <f>VLOOKUP(B24,g!$A$2:'g'!$E$989,4,FALSE)</f>
        <v>GAL</v>
      </c>
      <c r="E24" s="8" t="str">
        <f>VLOOKUP(B24,g!$A$2:'g'!$E$989,5,FALSE)</f>
        <v>GO-AHEAD</v>
      </c>
      <c r="F24" s="5">
        <f>SUMIF('r'!$A$4:'r'!$A$1001,$A24,'r'!C$4:'r'!C$1001)</f>
        <v>0</v>
      </c>
      <c r="G24" s="5">
        <f>SUMIF('r'!$A$4:'r'!$A$1001,$A24,'r'!D$4:'r'!D$1001)</f>
        <v>0</v>
      </c>
      <c r="H24" s="5">
        <f>SUMIF('r'!$A$4:'r'!$A$1001,$A24,'r'!E$4:'r'!E$1001)</f>
        <v>0</v>
      </c>
    </row>
    <row r="25" spans="1:8" x14ac:dyDescent="0.2">
      <c r="A25" s="4">
        <v>21</v>
      </c>
      <c r="B25" s="88" t="s">
        <v>125</v>
      </c>
      <c r="C25" s="8" t="str">
        <f>VLOOKUP(B25,g!$A$2:'g'!$B$989,2,FALSE)</f>
        <v>New Cross</v>
      </c>
      <c r="D25" s="8" t="str">
        <f>VLOOKUP(B25,g!$A$2:'g'!$E$989,4,FALSE)</f>
        <v>GAL</v>
      </c>
      <c r="E25" s="8" t="str">
        <f>VLOOKUP(B25,g!$A$2:'g'!$E$989,5,FALSE)</f>
        <v>GO-AHEAD</v>
      </c>
      <c r="F25" s="5">
        <f>SUMIF('r'!$A$4:'r'!$A$1001,$A25,'r'!C$4:'r'!C$1001)</f>
        <v>1</v>
      </c>
      <c r="G25" s="5">
        <f>SUMIF('r'!$A$4:'r'!$A$1001,$A25,'r'!D$4:'r'!D$1001)</f>
        <v>1</v>
      </c>
      <c r="H25" s="5">
        <f>SUMIF('r'!$A$4:'r'!$A$1001,$A25,'r'!E$4:'r'!E$1001)</f>
        <v>0</v>
      </c>
    </row>
    <row r="26" spans="1:8" x14ac:dyDescent="0.2">
      <c r="A26" s="4" t="s">
        <v>544</v>
      </c>
      <c r="B26" s="88" t="s">
        <v>248</v>
      </c>
      <c r="C26" s="8" t="str">
        <f>VLOOKUP(B26,g!$A$2:'g'!$B$989,2,FALSE)</f>
        <v>Putney</v>
      </c>
      <c r="D26" s="8" t="str">
        <f>VLOOKUP(B26,g!$A$2:'g'!$E$989,4,FALSE)</f>
        <v>GAL</v>
      </c>
      <c r="E26" s="8" t="str">
        <f>VLOOKUP(B26,g!$A$2:'g'!$E$989,5,FALSE)</f>
        <v>GO-AHEAD</v>
      </c>
      <c r="F26" s="5">
        <f>SUMIF('r'!$A$4:'r'!$A$1001,$A26,'r'!C$4:'r'!C$1001)</f>
        <v>0</v>
      </c>
      <c r="G26" s="5">
        <f>SUMIF('r'!$A$4:'r'!$A$1001,$A26,'r'!D$4:'r'!D$1001)</f>
        <v>0</v>
      </c>
      <c r="H26" s="5">
        <f>SUMIF('r'!$A$4:'r'!$A$1001,$A26,'r'!E$4:'r'!E$1001)</f>
        <v>0</v>
      </c>
    </row>
    <row r="27" spans="1:8" x14ac:dyDescent="0.2">
      <c r="A27" s="4" t="s">
        <v>545</v>
      </c>
      <c r="B27" s="88" t="s">
        <v>306</v>
      </c>
      <c r="C27" s="8" t="str">
        <f>VLOOKUP(B27,g!$A$2:'g'!$B$989,2,FALSE)</f>
        <v>Westbourne Park</v>
      </c>
      <c r="D27" s="8" t="str">
        <f>VLOOKUP(B27,g!$A$2:'g'!$E$989,4,FALSE)</f>
        <v>TT</v>
      </c>
      <c r="E27" s="8" t="str">
        <f>VLOOKUP(B27,g!$A$2:'g'!$E$989,5,FALSE)</f>
        <v>TOWER TRANSIT</v>
      </c>
      <c r="F27" s="5">
        <f>SUMIF('r'!$A$4:'r'!$A$1001,$A27,'r'!C$4:'r'!C$1001)</f>
        <v>0</v>
      </c>
      <c r="G27" s="5">
        <f>SUMIF('r'!$A$4:'r'!$A$1001,$A27,'r'!D$4:'r'!D$1001)</f>
        <v>0</v>
      </c>
      <c r="H27" s="5">
        <f>SUMIF('r'!$A$4:'r'!$A$1001,$A27,'r'!E$4:'r'!E$1001)</f>
        <v>0</v>
      </c>
    </row>
    <row r="28" spans="1:8" x14ac:dyDescent="0.2">
      <c r="A28" s="4">
        <v>24</v>
      </c>
      <c r="B28" s="88" t="s">
        <v>179</v>
      </c>
      <c r="C28" s="8" t="str">
        <f>VLOOKUP(B28,g!$A$2:'g'!$B$989,2,FALSE)</f>
        <v>Holloway</v>
      </c>
      <c r="D28" s="8" t="str">
        <f>VLOOKUP(B28,g!$A$2:'g'!$E$989,4,FALSE)</f>
        <v>ML</v>
      </c>
      <c r="E28" s="8" t="str">
        <f>VLOOKUP(B28,g!$A$2:'g'!$E$989,5,FALSE)</f>
        <v>METROLINE</v>
      </c>
      <c r="F28" s="5">
        <f>SUMIF('r'!$A$4:'r'!$A$1001,$A28,'r'!C$4:'r'!C$1001)</f>
        <v>0</v>
      </c>
      <c r="G28" s="5">
        <f>SUMIF('r'!$A$4:'r'!$A$1001,$A28,'r'!D$4:'r'!D$1001)</f>
        <v>0</v>
      </c>
      <c r="H28" s="5">
        <f>SUMIF('r'!$A$4:'r'!$A$1001,$A28,'r'!E$4:'r'!E$1001)</f>
        <v>0</v>
      </c>
    </row>
    <row r="29" spans="1:8" x14ac:dyDescent="0.2">
      <c r="A29" s="4">
        <v>25</v>
      </c>
      <c r="B29" s="88" t="s">
        <v>120</v>
      </c>
      <c r="C29" s="8" t="str">
        <f>VLOOKUP(B29,g!$A$2:'g'!$B$989,2,FALSE)</f>
        <v>Lea Interchange</v>
      </c>
      <c r="D29" s="8" t="str">
        <f>VLOOKUP(B29,g!$A$2:'g'!$E$989,4,FALSE)</f>
        <v>TT</v>
      </c>
      <c r="E29" s="8" t="str">
        <f>VLOOKUP(B29,g!$A$2:'g'!$E$989,5,FALSE)</f>
        <v>TOWER TRANSIT</v>
      </c>
      <c r="F29" s="5">
        <f>SUMIF('r'!$A$4:'r'!$A$1001,$A29,'r'!C$4:'r'!C$1001)</f>
        <v>0</v>
      </c>
      <c r="G29" s="5">
        <f>SUMIF('r'!$A$4:'r'!$A$1001,$A29,'r'!D$4:'r'!D$1001)</f>
        <v>2</v>
      </c>
      <c r="H29" s="5">
        <f>SUMIF('r'!$A$4:'r'!$A$1001,$A29,'r'!E$4:'r'!E$1001)</f>
        <v>2</v>
      </c>
    </row>
    <row r="30" spans="1:8" x14ac:dyDescent="0.2">
      <c r="A30" s="4" t="s">
        <v>59</v>
      </c>
      <c r="B30" s="88" t="s">
        <v>192</v>
      </c>
      <c r="C30" s="8" t="str">
        <f>VLOOKUP(B30,g!$A$2:'g'!$B$989,2,FALSE)</f>
        <v>Ash Grove</v>
      </c>
      <c r="D30" s="8" t="str">
        <f>VLOOKUP(B30,g!$A$2:'g'!$E$989,4,FALSE)</f>
        <v>CTP</v>
      </c>
      <c r="E30" s="8" t="str">
        <f>VLOOKUP(B30,g!$A$2:'g'!$E$989,5,FALSE)</f>
        <v>CT PLUS</v>
      </c>
      <c r="F30" s="5">
        <f>SUMIF('r'!$A$4:'r'!$A$1001,$A30,'r'!C$4:'r'!C$1001)</f>
        <v>1</v>
      </c>
      <c r="G30" s="5">
        <f>SUMIF('r'!$A$4:'r'!$A$1001,$A30,'r'!D$4:'r'!D$1001)</f>
        <v>1</v>
      </c>
      <c r="H30" s="5">
        <f>SUMIF('r'!$A$4:'r'!$A$1001,$A30,'r'!E$4:'r'!E$1001)</f>
        <v>0</v>
      </c>
    </row>
    <row r="31" spans="1:8" x14ac:dyDescent="0.2">
      <c r="A31" s="4">
        <v>27</v>
      </c>
      <c r="B31" s="88" t="s">
        <v>282</v>
      </c>
      <c r="C31" s="8" t="str">
        <f>VLOOKUP(B31,g!$A$2:'g'!$B$989,2,FALSE)</f>
        <v>Stamford Brook</v>
      </c>
      <c r="D31" s="8" t="str">
        <f>VLOOKUP(B31,g!$A$2:'g'!$E$989,4,FALSE)</f>
        <v>RTP</v>
      </c>
      <c r="E31" s="8" t="str">
        <f>VLOOKUP(B31,g!$A$2:'g'!$E$989,5,FALSE)</f>
        <v>LONDON UNITED</v>
      </c>
      <c r="F31" s="5">
        <f>SUMIF('r'!$A$4:'r'!$A$1001,$A31,'r'!C$4:'r'!C$1001)</f>
        <v>0</v>
      </c>
      <c r="G31" s="5">
        <f>SUMIF('r'!$A$4:'r'!$A$1001,$A31,'r'!D$4:'r'!D$1001)</f>
        <v>0</v>
      </c>
      <c r="H31" s="5">
        <f>SUMIF('r'!$A$4:'r'!$A$1001,$A31,'r'!E$4:'r'!E$1001)</f>
        <v>0</v>
      </c>
    </row>
    <row r="32" spans="1:8" x14ac:dyDescent="0.2">
      <c r="A32" s="4">
        <v>28</v>
      </c>
      <c r="B32" s="88" t="s">
        <v>306</v>
      </c>
      <c r="C32" s="8" t="str">
        <f>VLOOKUP(B32,g!$A$2:'g'!$B$989,2,FALSE)</f>
        <v>Westbourne Park</v>
      </c>
      <c r="D32" s="8" t="str">
        <f>VLOOKUP(B32,g!$A$2:'g'!$E$989,4,FALSE)</f>
        <v>TT</v>
      </c>
      <c r="E32" s="8" t="str">
        <f>VLOOKUP(B32,g!$A$2:'g'!$E$989,5,FALSE)</f>
        <v>TOWER TRANSIT</v>
      </c>
      <c r="F32" s="5">
        <f>SUMIF('r'!$A$4:'r'!$A$1001,$A32,'r'!C$4:'r'!C$1001)</f>
        <v>0</v>
      </c>
      <c r="G32" s="5">
        <f>SUMIF('r'!$A$4:'r'!$A$1001,$A32,'r'!D$4:'r'!D$1001)</f>
        <v>0</v>
      </c>
      <c r="H32" s="5">
        <f>SUMIF('r'!$A$4:'r'!$A$1001,$A32,'r'!E$4:'r'!E$1001)</f>
        <v>0</v>
      </c>
    </row>
    <row r="33" spans="1:8" x14ac:dyDescent="0.2">
      <c r="A33" s="4">
        <v>29</v>
      </c>
      <c r="B33" s="88" t="s">
        <v>223</v>
      </c>
      <c r="C33" s="8" t="str">
        <f>VLOOKUP(B33,g!$A$2:'g'!$B$989,2,FALSE)</f>
        <v>Wood Green</v>
      </c>
      <c r="D33" s="8" t="str">
        <f>VLOOKUP(B33,g!$A$2:'g'!$E$989,4,FALSE)</f>
        <v>AL</v>
      </c>
      <c r="E33" s="8" t="str">
        <f>VLOOKUP(B33,g!$A$2:'g'!$E$989,5,FALSE)</f>
        <v>ARRIVA LONDON</v>
      </c>
      <c r="F33" s="5">
        <f>SUMIF('r'!$A$4:'r'!$A$1001,$A33,'r'!C$4:'r'!C$1001)</f>
        <v>0</v>
      </c>
      <c r="G33" s="5">
        <f>SUMIF('r'!$A$4:'r'!$A$1001,$A33,'r'!D$4:'r'!D$1001)</f>
        <v>0</v>
      </c>
      <c r="H33" s="5">
        <f>SUMIF('r'!$A$4:'r'!$A$1001,$A33,'r'!E$4:'r'!E$1001)</f>
        <v>0</v>
      </c>
    </row>
    <row r="34" spans="1:8" x14ac:dyDescent="0.2">
      <c r="A34" s="4">
        <v>30</v>
      </c>
      <c r="B34" s="88" t="s">
        <v>120</v>
      </c>
      <c r="C34" s="8" t="str">
        <f>VLOOKUP(B34,g!$A$2:'g'!$B$989,2,FALSE)</f>
        <v>Lea Interchange</v>
      </c>
      <c r="D34" s="8" t="str">
        <f>VLOOKUP(B34,g!$A$2:'g'!$E$989,4,FALSE)</f>
        <v>TT</v>
      </c>
      <c r="E34" s="8" t="str">
        <f>VLOOKUP(B34,g!$A$2:'g'!$E$989,5,FALSE)</f>
        <v>TOWER TRANSIT</v>
      </c>
      <c r="F34" s="5">
        <f>SUMIF('r'!$A$4:'r'!$A$1001,$A34,'r'!C$4:'r'!C$1001)</f>
        <v>0</v>
      </c>
      <c r="G34" s="5">
        <f>SUMIF('r'!$A$4:'r'!$A$1001,$A34,'r'!D$4:'r'!D$1001)</f>
        <v>23</v>
      </c>
      <c r="H34" s="5">
        <f>SUMIF('r'!$A$4:'r'!$A$1001,$A34,'r'!E$4:'r'!E$1001)</f>
        <v>23</v>
      </c>
    </row>
    <row r="35" spans="1:8" x14ac:dyDescent="0.2">
      <c r="A35" s="4">
        <v>31</v>
      </c>
      <c r="B35" s="88" t="s">
        <v>306</v>
      </c>
      <c r="C35" s="8" t="str">
        <f>VLOOKUP(B35,g!$A$2:'g'!$B$989,2,FALSE)</f>
        <v>Westbourne Park</v>
      </c>
      <c r="D35" s="8" t="str">
        <f>VLOOKUP(B35,g!$A$2:'g'!$E$989,4,FALSE)</f>
        <v>TT</v>
      </c>
      <c r="E35" s="8" t="str">
        <f>VLOOKUP(B35,g!$A$2:'g'!$E$989,5,FALSE)</f>
        <v>TOWER TRANSIT</v>
      </c>
      <c r="F35" s="5">
        <f>SUMIF('r'!$A$4:'r'!$A$1001,$A35,'r'!C$4:'r'!C$1001)</f>
        <v>0</v>
      </c>
      <c r="G35" s="5">
        <f>SUMIF('r'!$A$4:'r'!$A$1001,$A35,'r'!D$4:'r'!D$1001)</f>
        <v>0</v>
      </c>
      <c r="H35" s="5">
        <f>SUMIF('r'!$A$4:'r'!$A$1001,$A35,'r'!E$4:'r'!E$1001)</f>
        <v>0</v>
      </c>
    </row>
    <row r="36" spans="1:8" x14ac:dyDescent="0.2">
      <c r="A36" s="4">
        <v>32</v>
      </c>
      <c r="B36" s="88" t="s">
        <v>135</v>
      </c>
      <c r="C36" s="8" t="str">
        <f>VLOOKUP(B36,g!$A$2:'g'!$B$989,2,FALSE)</f>
        <v>Cricklewood</v>
      </c>
      <c r="D36" s="8" t="str">
        <f>VLOOKUP(B36,g!$A$2:'g'!$E$989,4,FALSE)</f>
        <v>ML</v>
      </c>
      <c r="E36" s="8" t="str">
        <f>VLOOKUP(B36,g!$A$2:'g'!$E$989,5,FALSE)</f>
        <v>METROLINE</v>
      </c>
      <c r="F36" s="5">
        <f>SUMIF('r'!$A$4:'r'!$A$1001,$A36,'r'!C$4:'r'!C$1001)</f>
        <v>0</v>
      </c>
      <c r="G36" s="5">
        <f>SUMIF('r'!$A$4:'r'!$A$1001,$A36,'r'!D$4:'r'!D$1001)</f>
        <v>0</v>
      </c>
      <c r="H36" s="5">
        <f>SUMIF('r'!$A$4:'r'!$A$1001,$A36,'r'!E$4:'r'!E$1001)</f>
        <v>0</v>
      </c>
    </row>
    <row r="37" spans="1:8" x14ac:dyDescent="0.2">
      <c r="A37" s="4">
        <v>33</v>
      </c>
      <c r="B37" s="88" t="s">
        <v>277</v>
      </c>
      <c r="C37" s="8" t="str">
        <f>VLOOKUP(B37,g!$A$2:'g'!$B$989,2,FALSE)</f>
        <v>Fulwell</v>
      </c>
      <c r="D37" s="8" t="str">
        <f>VLOOKUP(B37,g!$A$2:'g'!$E$989,4,FALSE)</f>
        <v>RTP</v>
      </c>
      <c r="E37" s="8" t="str">
        <f>VLOOKUP(B37,g!$A$2:'g'!$E$989,5,FALSE)</f>
        <v>LONDON UNITED</v>
      </c>
      <c r="F37" s="5">
        <f>SUMIF('r'!$A$4:'r'!$A$1001,$A37,'r'!C$4:'r'!C$1001)</f>
        <v>0</v>
      </c>
      <c r="G37" s="5">
        <f>SUMIF('r'!$A$4:'r'!$A$1001,$A37,'r'!D$4:'r'!D$1001)</f>
        <v>0</v>
      </c>
      <c r="H37" s="5">
        <f>SUMIF('r'!$A$4:'r'!$A$1001,$A37,'r'!E$4:'r'!E$1001)</f>
        <v>0</v>
      </c>
    </row>
    <row r="38" spans="1:8" x14ac:dyDescent="0.2">
      <c r="A38" s="4">
        <v>34</v>
      </c>
      <c r="B38" s="88" t="s">
        <v>117</v>
      </c>
      <c r="C38" s="8" t="str">
        <f>VLOOKUP(B38,g!$A$2:'g'!$B$989,2,FALSE)</f>
        <v>Potters Bar</v>
      </c>
      <c r="D38" s="8" t="str">
        <f>VLOOKUP(B38,g!$A$2:'g'!$E$989,4,FALSE)</f>
        <v>ML</v>
      </c>
      <c r="E38" s="8" t="str">
        <f>VLOOKUP(B38,g!$A$2:'g'!$E$989,5,FALSE)</f>
        <v>METROLINE</v>
      </c>
      <c r="F38" s="5">
        <f>SUMIF('r'!$A$4:'r'!$A$1001,$A38,'r'!C$4:'r'!C$1001)</f>
        <v>0</v>
      </c>
      <c r="G38" s="5">
        <f>SUMIF('r'!$A$4:'r'!$A$1001,$A38,'r'!D$4:'r'!D$1001)</f>
        <v>0</v>
      </c>
      <c r="H38" s="5">
        <f>SUMIF('r'!$A$4:'r'!$A$1001,$A38,'r'!E$4:'r'!E$1001)</f>
        <v>0</v>
      </c>
    </row>
    <row r="39" spans="1:8" x14ac:dyDescent="0.2">
      <c r="A39" s="4" t="s">
        <v>752</v>
      </c>
      <c r="B39" s="88" t="s">
        <v>176</v>
      </c>
      <c r="C39" s="8" t="str">
        <f>VLOOKUP(B39,g!$A$2:'g'!$B$989,2,FALSE)</f>
        <v>Camberwell</v>
      </c>
      <c r="D39" s="8" t="str">
        <f>VLOOKUP(B39,g!$A$2:'g'!$E$989,4,FALSE)</f>
        <v>GAL</v>
      </c>
      <c r="E39" s="8" t="str">
        <f>VLOOKUP(B39,g!$A$2:'g'!$E$989,5,FALSE)</f>
        <v>GO-AHEAD</v>
      </c>
      <c r="F39" s="5">
        <f>SUMIF('r'!$A$4:'r'!$A$1001,$A39,'r'!C$4:'r'!C$1001)</f>
        <v>1</v>
      </c>
      <c r="G39" s="5">
        <f>SUMIF('r'!$A$4:'r'!$A$1001,$A39,'r'!D$4:'r'!D$1001)</f>
        <v>1</v>
      </c>
      <c r="H39" s="5">
        <f>SUMIF('r'!$A$4:'r'!$A$1001,$A39,'r'!E$4:'r'!E$1001)</f>
        <v>0</v>
      </c>
    </row>
    <row r="40" spans="1:8" x14ac:dyDescent="0.2">
      <c r="A40" s="4" t="s">
        <v>688</v>
      </c>
      <c r="B40" s="88" t="s">
        <v>125</v>
      </c>
      <c r="C40" s="8" t="str">
        <f>VLOOKUP(B40,g!$A$2:'g'!$B$989,2,FALSE)</f>
        <v>New Cross</v>
      </c>
      <c r="D40" s="8" t="str">
        <f>VLOOKUP(B40,g!$A$2:'g'!$E$989,4,FALSE)</f>
        <v>GAL</v>
      </c>
      <c r="E40" s="8" t="str">
        <f>VLOOKUP(B40,g!$A$2:'g'!$E$989,5,FALSE)</f>
        <v>GO-AHEAD</v>
      </c>
      <c r="F40" s="5">
        <f>SUMIF('r'!$A$4:'r'!$A$1001,$A40,'r'!C$4:'r'!C$1001)</f>
        <v>0</v>
      </c>
      <c r="G40" s="5">
        <f>SUMIF('r'!$A$4:'r'!$A$1001,$A40,'r'!D$4:'r'!D$1001)</f>
        <v>37</v>
      </c>
      <c r="H40" s="5">
        <f>SUMIF('r'!$A$4:'r'!$A$1001,$A40,'r'!E$4:'r'!E$1001)</f>
        <v>37</v>
      </c>
    </row>
    <row r="41" spans="1:8" x14ac:dyDescent="0.2">
      <c r="A41" s="4">
        <v>37</v>
      </c>
      <c r="B41" s="88" t="s">
        <v>241</v>
      </c>
      <c r="C41" s="8" t="str">
        <f>VLOOKUP(B41,g!$A$2:'g'!$B$989,2,FALSE)</f>
        <v>Peckham</v>
      </c>
      <c r="D41" s="8" t="str">
        <f>VLOOKUP(B41,g!$A$2:'g'!$E$989,4,FALSE)</f>
        <v>GAL</v>
      </c>
      <c r="E41" s="8" t="str">
        <f>VLOOKUP(B41,g!$A$2:'g'!$E$989,5,FALSE)</f>
        <v>GO-AHEAD</v>
      </c>
      <c r="F41" s="5">
        <f>SUMIF('r'!$A$4:'r'!$A$1001,$A41,'r'!C$4:'r'!C$1001)</f>
        <v>0</v>
      </c>
      <c r="G41" s="5">
        <f>SUMIF('r'!$A$4:'r'!$A$1001,$A41,'r'!D$4:'r'!D$1001)</f>
        <v>0</v>
      </c>
      <c r="H41" s="5">
        <f>SUMIF('r'!$A$4:'r'!$A$1001,$A41,'r'!E$4:'r'!E$1001)</f>
        <v>0</v>
      </c>
    </row>
    <row r="42" spans="1:8" x14ac:dyDescent="0.2">
      <c r="A42" s="4">
        <v>38</v>
      </c>
      <c r="B42" s="88" t="s">
        <v>210</v>
      </c>
      <c r="C42" s="8" t="str">
        <f>VLOOKUP(B42,g!$A$2:'g'!$B$989,2,FALSE)</f>
        <v>Clapton</v>
      </c>
      <c r="D42" s="8" t="str">
        <f>VLOOKUP(B42,g!$A$2:'g'!$E$989,4,FALSE)</f>
        <v>AL</v>
      </c>
      <c r="E42" s="8" t="str">
        <f>VLOOKUP(B42,g!$A$2:'g'!$E$989,5,FALSE)</f>
        <v>ARRIVA LONDON</v>
      </c>
      <c r="F42" s="5">
        <f>SUMIF('r'!$A$4:'r'!$A$1001,$A42,'r'!C$4:'r'!C$1001)</f>
        <v>0</v>
      </c>
      <c r="G42" s="5">
        <f>SUMIF('r'!$A$4:'r'!$A$1001,$A42,'r'!D$4:'r'!D$1001)</f>
        <v>0</v>
      </c>
      <c r="H42" s="5">
        <f>SUMIF('r'!$A$4:'r'!$A$1001,$A42,'r'!E$4:'r'!E$1001)</f>
        <v>0</v>
      </c>
    </row>
    <row r="43" spans="1:8" x14ac:dyDescent="0.2">
      <c r="A43" s="4" t="s">
        <v>676</v>
      </c>
      <c r="B43" s="88" t="s">
        <v>251</v>
      </c>
      <c r="C43" s="8" t="str">
        <f>VLOOKUP(B43,g!$A$2:'g'!$B$989,2,FALSE)</f>
        <v>Waterside Way</v>
      </c>
      <c r="D43" s="8" t="str">
        <f>VLOOKUP(B43,g!$A$2:'g'!$E$989,4,FALSE)</f>
        <v>GAL</v>
      </c>
      <c r="E43" s="8" t="str">
        <f>VLOOKUP(B43,g!$A$2:'g'!$E$989,5,FALSE)</f>
        <v>GO-AHEAD</v>
      </c>
      <c r="F43" s="5">
        <f>SUMIF('r'!$A$4:'r'!$A$1001,$A43,'r'!C$4:'r'!C$1001)</f>
        <v>2</v>
      </c>
      <c r="G43" s="5">
        <f>SUMIF('r'!$A$4:'r'!$A$1001,$A43,'r'!D$4:'r'!D$1001)</f>
        <v>2</v>
      </c>
      <c r="H43" s="5">
        <f>SUMIF('r'!$A$4:'r'!$A$1001,$A43,'r'!E$4:'r'!E$1001)</f>
        <v>0</v>
      </c>
    </row>
    <row r="44" spans="1:8" x14ac:dyDescent="0.2">
      <c r="A44" s="4" t="s">
        <v>706</v>
      </c>
      <c r="B44" s="88" t="s">
        <v>176</v>
      </c>
      <c r="C44" s="8" t="str">
        <f>VLOOKUP(B44,g!$A$2:'g'!$B$989,2,FALSE)</f>
        <v>Camberwell</v>
      </c>
      <c r="D44" s="8" t="str">
        <f>VLOOKUP(B44,g!$A$2:'g'!$E$989,4,FALSE)</f>
        <v>GAL</v>
      </c>
      <c r="E44" s="8" t="str">
        <f>VLOOKUP(B44,g!$A$2:'g'!$E$989,5,FALSE)</f>
        <v>GO-AHEAD</v>
      </c>
      <c r="F44" s="5">
        <f>SUMIF('r'!$A$4:'r'!$A$1001,$A44,'r'!C$4:'r'!C$1001)</f>
        <v>2</v>
      </c>
      <c r="G44" s="5">
        <f>SUMIF('r'!$A$4:'r'!$A$1001,$A44,'r'!D$4:'r'!D$1001)</f>
        <v>2</v>
      </c>
      <c r="H44" s="5">
        <f>SUMIF('r'!$A$4:'r'!$A$1001,$A44,'r'!E$4:'r'!E$1001)</f>
        <v>0</v>
      </c>
    </row>
    <row r="45" spans="1:8" x14ac:dyDescent="0.2">
      <c r="A45" s="4">
        <v>41</v>
      </c>
      <c r="B45" s="88" t="s">
        <v>129</v>
      </c>
      <c r="C45" s="8" t="str">
        <f>VLOOKUP(B45,g!$A$2:'g'!$B$989,2,FALSE)</f>
        <v>Tottenham</v>
      </c>
      <c r="D45" s="8" t="str">
        <f>VLOOKUP(B45,g!$A$2:'g'!$E$989,4,FALSE)</f>
        <v>AL</v>
      </c>
      <c r="E45" s="8" t="str">
        <f>VLOOKUP(B45,g!$A$2:'g'!$E$989,5,FALSE)</f>
        <v>ARRIVA LONDON</v>
      </c>
      <c r="F45" s="5">
        <f>SUMIF('r'!$A$4:'r'!$A$1001,$A45,'r'!C$4:'r'!C$1001)</f>
        <v>0</v>
      </c>
      <c r="G45" s="5">
        <f>SUMIF('r'!$A$4:'r'!$A$1001,$A45,'r'!D$4:'r'!D$1001)</f>
        <v>0</v>
      </c>
      <c r="H45" s="5">
        <f>SUMIF('r'!$A$4:'r'!$A$1001,$A45,'r'!E$4:'r'!E$1001)</f>
        <v>0</v>
      </c>
    </row>
    <row r="46" spans="1:8" x14ac:dyDescent="0.2">
      <c r="A46" s="4" t="s">
        <v>614</v>
      </c>
      <c r="B46" s="88" t="s">
        <v>176</v>
      </c>
      <c r="C46" s="8" t="str">
        <f>VLOOKUP(B46,g!$A$2:'g'!$B$989,2,FALSE)</f>
        <v>Camberwell</v>
      </c>
      <c r="D46" s="8" t="str">
        <f>VLOOKUP(B46,g!$A$2:'g'!$E$989,4,FALSE)</f>
        <v>GAL</v>
      </c>
      <c r="E46" s="8" t="str">
        <f>VLOOKUP(B46,g!$A$2:'g'!$E$989,5,FALSE)</f>
        <v>GO-AHEAD</v>
      </c>
      <c r="F46" s="5">
        <f>SUMIF('r'!$A$4:'r'!$A$1001,$A46,'r'!C$4:'r'!C$1001)</f>
        <v>3</v>
      </c>
      <c r="G46" s="5">
        <f>SUMIF('r'!$A$4:'r'!$A$1001,$A46,'r'!D$4:'r'!D$1001)</f>
        <v>3</v>
      </c>
      <c r="H46" s="5">
        <f>SUMIF('r'!$A$4:'r'!$A$1001,$A46,'r'!E$4:'r'!E$1001)</f>
        <v>0</v>
      </c>
    </row>
    <row r="47" spans="1:8" x14ac:dyDescent="0.2">
      <c r="A47" s="4">
        <v>43</v>
      </c>
      <c r="B47" s="88" t="s">
        <v>179</v>
      </c>
      <c r="C47" s="8" t="str">
        <f>VLOOKUP(B47,g!$A$2:'g'!$B$989,2,FALSE)</f>
        <v>Holloway</v>
      </c>
      <c r="D47" s="8" t="str">
        <f>VLOOKUP(B47,g!$A$2:'g'!$E$989,4,FALSE)</f>
        <v>ML</v>
      </c>
      <c r="E47" s="8" t="str">
        <f>VLOOKUP(B47,g!$A$2:'g'!$E$989,5,FALSE)</f>
        <v>METROLINE</v>
      </c>
      <c r="F47" s="5">
        <f>SUMIF('r'!$A$4:'r'!$A$1001,$A47,'r'!C$4:'r'!C$1001)</f>
        <v>0</v>
      </c>
      <c r="G47" s="5">
        <f>SUMIF('r'!$A$4:'r'!$A$1001,$A47,'r'!D$4:'r'!D$1001)</f>
        <v>0</v>
      </c>
      <c r="H47" s="5">
        <f>SUMIF('r'!$A$4:'r'!$A$1001,$A47,'r'!E$4:'r'!E$1001)</f>
        <v>0</v>
      </c>
    </row>
    <row r="48" spans="1:8" x14ac:dyDescent="0.2">
      <c r="A48" s="4">
        <v>44</v>
      </c>
      <c r="B48" s="88" t="s">
        <v>41</v>
      </c>
      <c r="C48" s="8" t="str">
        <f>VLOOKUP(B48,g!$A$2:'g'!$B$989,2,FALSE)</f>
        <v>Merton</v>
      </c>
      <c r="D48" s="8" t="str">
        <f>VLOOKUP(B48,g!$A$2:'g'!$E$989,4,FALSE)</f>
        <v>GAL</v>
      </c>
      <c r="E48" s="8" t="str">
        <f>VLOOKUP(B48,g!$A$2:'g'!$E$989,5,FALSE)</f>
        <v>GO-AHEAD</v>
      </c>
      <c r="F48" s="5">
        <f>SUMIF('r'!$A$4:'r'!$A$1001,$A48,'r'!C$4:'r'!C$1001)</f>
        <v>0</v>
      </c>
      <c r="G48" s="5">
        <f>SUMIF('r'!$A$4:'r'!$A$1001,$A48,'r'!D$4:'r'!D$1001)</f>
        <v>22</v>
      </c>
      <c r="H48" s="5">
        <f>SUMIF('r'!$A$4:'r'!$A$1001,$A48,'r'!E$4:'r'!E$1001)</f>
        <v>22</v>
      </c>
    </row>
    <row r="49" spans="1:8" x14ac:dyDescent="0.2">
      <c r="A49" s="4" t="s">
        <v>620</v>
      </c>
      <c r="B49" s="88" t="s">
        <v>123</v>
      </c>
      <c r="C49" s="8" t="str">
        <f>VLOOKUP(B49,g!$A$2:'g'!$B$989,2,FALSE)</f>
        <v>Walworth</v>
      </c>
      <c r="D49" s="8" t="str">
        <f>VLOOKUP(B49,g!$A$2:'g'!$E$989,4,FALSE)</f>
        <v>TLN</v>
      </c>
      <c r="E49" s="8" t="str">
        <f>VLOOKUP(B49,g!$A$2:'g'!$E$989,5,FALSE)</f>
        <v>ABELLIO</v>
      </c>
      <c r="F49" s="5">
        <f>SUMIF('r'!$A$4:'r'!$A$1001,$A49,'r'!C$4:'r'!C$1001)</f>
        <v>22</v>
      </c>
      <c r="G49" s="5">
        <f>SUMIF('r'!$A$4:'r'!$A$1001,$A49,'r'!D$4:'r'!D$1001)</f>
        <v>22</v>
      </c>
      <c r="H49" s="5">
        <f>SUMIF('r'!$A$4:'r'!$A$1001,$A49,'r'!E$4:'r'!E$1001)</f>
        <v>0</v>
      </c>
    </row>
    <row r="50" spans="1:8" x14ac:dyDescent="0.2">
      <c r="A50" s="4" t="s">
        <v>666</v>
      </c>
      <c r="B50" s="88" t="s">
        <v>263</v>
      </c>
      <c r="C50" s="8" t="str">
        <f>VLOOKUP(B50,g!$A$2:'g'!$B$989,2,FALSE)</f>
        <v>King's Cross</v>
      </c>
      <c r="D50" s="8" t="str">
        <f>VLOOKUP(B50,g!$A$2:'g'!$E$989,4,FALSE)</f>
        <v>ML</v>
      </c>
      <c r="E50" s="8" t="str">
        <f>VLOOKUP(B50,g!$A$2:'g'!$E$989,5,FALSE)</f>
        <v>METROLINE</v>
      </c>
      <c r="F50" s="5">
        <f>SUMIF('r'!$A$4:'r'!$A$1001,$A50,'r'!C$4:'r'!C$1001)</f>
        <v>0</v>
      </c>
      <c r="G50" s="5">
        <f>SUMIF('r'!$A$4:'r'!$A$1001,$A50,'r'!D$4:'r'!D$1001)</f>
        <v>23</v>
      </c>
      <c r="H50" s="5">
        <f>SUMIF('r'!$A$4:'r'!$A$1001,$A50,'r'!E$4:'r'!E$1001)</f>
        <v>23</v>
      </c>
    </row>
    <row r="51" spans="1:8" x14ac:dyDescent="0.2">
      <c r="A51" s="4">
        <v>47</v>
      </c>
      <c r="B51" s="88" t="s">
        <v>115</v>
      </c>
      <c r="C51" s="8" t="str">
        <f>VLOOKUP(B51,g!$A$2:'g'!$B$989,2,FALSE)</f>
        <v>Catford</v>
      </c>
      <c r="D51" s="8" t="str">
        <f>VLOOKUP(B51,g!$A$2:'g'!$E$989,4,FALSE)</f>
        <v>SLN</v>
      </c>
      <c r="E51" s="8" t="str">
        <f>VLOOKUP(B51,g!$A$2:'g'!$E$989,5,FALSE)</f>
        <v>STAGECOACH</v>
      </c>
      <c r="F51" s="5">
        <f>SUMIF('r'!$A$4:'r'!$A$1001,$A51,'r'!C$4:'r'!C$1001)</f>
        <v>0</v>
      </c>
      <c r="G51" s="5">
        <f>SUMIF('r'!$A$4:'r'!$A$1001,$A51,'r'!D$4:'r'!D$1001)</f>
        <v>0</v>
      </c>
      <c r="H51" s="5">
        <f>SUMIF('r'!$A$4:'r'!$A$1001,$A51,'r'!E$4:'r'!E$1001)</f>
        <v>0</v>
      </c>
    </row>
    <row r="52" spans="1:8" x14ac:dyDescent="0.2">
      <c r="A52" s="4">
        <v>48</v>
      </c>
      <c r="B52" s="88" t="s">
        <v>150</v>
      </c>
      <c r="C52" s="8" t="str">
        <f>VLOOKUP(B52,g!$A$2:'g'!$B$989,2,FALSE)</f>
        <v>Ash Grove</v>
      </c>
      <c r="D52" s="8" t="str">
        <f>VLOOKUP(B52,g!$A$2:'g'!$E$989,4,FALSE)</f>
        <v>AL</v>
      </c>
      <c r="E52" s="8" t="str">
        <f>VLOOKUP(B52,g!$A$2:'g'!$E$989,5,FALSE)</f>
        <v>ARRIVA LONDON</v>
      </c>
      <c r="F52" s="5">
        <f>SUMIF('r'!$A$4:'r'!$A$1001,$A52,'r'!C$4:'r'!C$1001)</f>
        <v>0</v>
      </c>
      <c r="G52" s="5">
        <f>SUMIF('r'!$A$4:'r'!$A$1001,$A52,'r'!D$4:'r'!D$1001)</f>
        <v>0</v>
      </c>
      <c r="H52" s="5">
        <f>SUMIF('r'!$A$4:'r'!$A$1001,$A52,'r'!E$4:'r'!E$1001)</f>
        <v>0</v>
      </c>
    </row>
    <row r="53" spans="1:8" x14ac:dyDescent="0.2">
      <c r="A53" s="4">
        <v>49</v>
      </c>
      <c r="B53" s="88" t="s">
        <v>149</v>
      </c>
      <c r="C53" s="8" t="str">
        <f>VLOOKUP(B53,g!$A$2:'g'!$B$989,2,FALSE)</f>
        <v>Battersea</v>
      </c>
      <c r="D53" s="8" t="str">
        <f>VLOOKUP(B53,g!$A$2:'g'!$E$989,4,FALSE)</f>
        <v>TLN</v>
      </c>
      <c r="E53" s="8" t="str">
        <f>VLOOKUP(B53,g!$A$2:'g'!$E$989,5,FALSE)</f>
        <v>ABELLIO</v>
      </c>
      <c r="F53" s="5">
        <f>SUMIF('r'!$A$4:'r'!$A$1001,$A53,'r'!C$4:'r'!C$1001)</f>
        <v>0</v>
      </c>
      <c r="G53" s="5">
        <f>SUMIF('r'!$A$4:'r'!$A$1001,$A53,'r'!D$4:'r'!D$1001)</f>
        <v>0</v>
      </c>
      <c r="H53" s="5">
        <f>SUMIF('r'!$A$4:'r'!$A$1001,$A53,'r'!E$4:'r'!E$1001)</f>
        <v>0</v>
      </c>
    </row>
    <row r="54" spans="1:8" x14ac:dyDescent="0.2">
      <c r="A54" s="4">
        <v>50</v>
      </c>
      <c r="B54" s="88" t="s">
        <v>225</v>
      </c>
      <c r="C54" s="8" t="str">
        <f>VLOOKUP(B54,g!$A$2:'g'!$B$989,2,FALSE)</f>
        <v>Brixton</v>
      </c>
      <c r="D54" s="8" t="str">
        <f>VLOOKUP(B54,g!$A$2:'g'!$E$989,4,FALSE)</f>
        <v>AL</v>
      </c>
      <c r="E54" s="8" t="str">
        <f>VLOOKUP(B54,g!$A$2:'g'!$E$989,5,FALSE)</f>
        <v>ARRIVA LONDON</v>
      </c>
      <c r="F54" s="5">
        <f>SUMIF('r'!$A$4:'r'!$A$1001,$A54,'r'!C$4:'r'!C$1001)</f>
        <v>0</v>
      </c>
      <c r="G54" s="5">
        <f>SUMIF('r'!$A$4:'r'!$A$1001,$A54,'r'!D$4:'r'!D$1001)</f>
        <v>0</v>
      </c>
      <c r="H54" s="5">
        <f>SUMIF('r'!$A$4:'r'!$A$1001,$A54,'r'!E$4:'r'!E$1001)</f>
        <v>0</v>
      </c>
    </row>
    <row r="55" spans="1:8" x14ac:dyDescent="0.2">
      <c r="A55" s="4">
        <v>51</v>
      </c>
      <c r="B55" s="88" t="s">
        <v>299</v>
      </c>
      <c r="C55" s="8" t="str">
        <f>VLOOKUP(B55,g!$A$2:'g'!$B$989,2,FALSE)</f>
        <v>Plumstead</v>
      </c>
      <c r="D55" s="8" t="str">
        <f>VLOOKUP(B55,g!$A$2:'g'!$E$989,4,FALSE)</f>
        <v>SLN</v>
      </c>
      <c r="E55" s="8" t="str">
        <f>VLOOKUP(B55,g!$A$2:'g'!$E$989,5,FALSE)</f>
        <v>STAGECOACH</v>
      </c>
      <c r="F55" s="5">
        <f>SUMIF('r'!$A$4:'r'!$A$1001,$A55,'r'!C$4:'r'!C$1001)</f>
        <v>0</v>
      </c>
      <c r="G55" s="5">
        <f>SUMIF('r'!$A$4:'r'!$A$1001,$A55,'r'!D$4:'r'!D$1001)</f>
        <v>0</v>
      </c>
      <c r="H55" s="5">
        <f>SUMIF('r'!$A$4:'r'!$A$1001,$A55,'r'!E$4:'r'!E$1001)</f>
        <v>0</v>
      </c>
    </row>
    <row r="56" spans="1:8" x14ac:dyDescent="0.2">
      <c r="A56" s="4" t="s">
        <v>670</v>
      </c>
      <c r="B56" s="88" t="s">
        <v>121</v>
      </c>
      <c r="C56" s="8" t="str">
        <f>VLOOKUP(B56,g!$A$2:'g'!$B$989,2,FALSE)</f>
        <v>Willesden</v>
      </c>
      <c r="D56" s="8" t="str">
        <f>VLOOKUP(B56,g!$A$2:'g'!$E$989,4,FALSE)</f>
        <v>ML</v>
      </c>
      <c r="E56" s="8" t="str">
        <f>VLOOKUP(B56,g!$A$2:'g'!$E$989,5,FALSE)</f>
        <v>METROLINE</v>
      </c>
      <c r="F56" s="5">
        <f>SUMIF('r'!$A$4:'r'!$A$1001,$A56,'r'!C$4:'r'!C$1001)</f>
        <v>6</v>
      </c>
      <c r="G56" s="5">
        <f>SUMIF('r'!$A$4:'r'!$A$1001,$A56,'r'!D$4:'r'!D$1001)</f>
        <v>6</v>
      </c>
      <c r="H56" s="5">
        <f>SUMIF('r'!$A$4:'r'!$A$1001,$A56,'r'!E$4:'r'!E$1001)</f>
        <v>0</v>
      </c>
    </row>
    <row r="57" spans="1:8" x14ac:dyDescent="0.2">
      <c r="A57" s="4">
        <v>53</v>
      </c>
      <c r="B57" s="88" t="s">
        <v>299</v>
      </c>
      <c r="C57" s="8" t="str">
        <f>VLOOKUP(B57,g!$A$2:'g'!$B$989,2,FALSE)</f>
        <v>Plumstead</v>
      </c>
      <c r="D57" s="8" t="str">
        <f>VLOOKUP(B57,g!$A$2:'g'!$E$989,4,FALSE)</f>
        <v>SLN</v>
      </c>
      <c r="E57" s="8" t="str">
        <f>VLOOKUP(B57,g!$A$2:'g'!$E$989,5,FALSE)</f>
        <v>STAGECOACH</v>
      </c>
      <c r="F57" s="5">
        <f>SUMIF('r'!$A$4:'r'!$A$1001,$A57,'r'!C$4:'r'!C$1001)</f>
        <v>0</v>
      </c>
      <c r="G57" s="5">
        <f>SUMIF('r'!$A$4:'r'!$A$1001,$A57,'r'!D$4:'r'!D$1001)</f>
        <v>0</v>
      </c>
      <c r="H57" s="5">
        <f>SUMIF('r'!$A$4:'r'!$A$1001,$A57,'r'!E$4:'r'!E$1001)</f>
        <v>0</v>
      </c>
    </row>
    <row r="58" spans="1:8" x14ac:dyDescent="0.2">
      <c r="A58" s="4">
        <v>54</v>
      </c>
      <c r="B58" s="88" t="s">
        <v>115</v>
      </c>
      <c r="C58" s="8" t="str">
        <f>VLOOKUP(B58,g!$A$2:'g'!$B$989,2,FALSE)</f>
        <v>Catford</v>
      </c>
      <c r="D58" s="8" t="str">
        <f>VLOOKUP(B58,g!$A$2:'g'!$E$989,4,FALSE)</f>
        <v>SLN</v>
      </c>
      <c r="E58" s="8" t="str">
        <f>VLOOKUP(B58,g!$A$2:'g'!$E$989,5,FALSE)</f>
        <v>STAGECOACH</v>
      </c>
      <c r="F58" s="5">
        <f>SUMIF('r'!$A$4:'r'!$A$1001,$A58,'r'!C$4:'r'!C$1001)</f>
        <v>0</v>
      </c>
      <c r="G58" s="5">
        <f>SUMIF('r'!$A$4:'r'!$A$1001,$A58,'r'!D$4:'r'!D$1001)</f>
        <v>0</v>
      </c>
      <c r="H58" s="5">
        <f>SUMIF('r'!$A$4:'r'!$A$1001,$A58,'r'!E$4:'r'!E$1001)</f>
        <v>0</v>
      </c>
    </row>
    <row r="59" spans="1:8" x14ac:dyDescent="0.2">
      <c r="A59" s="4" t="s">
        <v>746</v>
      </c>
      <c r="B59" s="88" t="s">
        <v>153</v>
      </c>
      <c r="C59" s="8" t="str">
        <f>VLOOKUP(B59,g!$A$2:'g'!$B$989,2,FALSE)</f>
        <v>Leyton</v>
      </c>
      <c r="D59" s="8" t="str">
        <f>VLOOKUP(B59,g!$A$2:'g'!$E$989,4,FALSE)</f>
        <v>SLN</v>
      </c>
      <c r="E59" s="8" t="str">
        <f>VLOOKUP(B59,g!$A$2:'g'!$E$989,5,FALSE)</f>
        <v>STAGECOACH</v>
      </c>
      <c r="F59" s="5">
        <f>SUMIF('r'!$A$4:'r'!$A$1001,$A59,'r'!C$4:'r'!C$1001)</f>
        <v>7</v>
      </c>
      <c r="G59" s="5">
        <f>SUMIF('r'!$A$4:'r'!$A$1001,$A59,'r'!D$4:'r'!D$1001)</f>
        <v>7</v>
      </c>
      <c r="H59" s="5">
        <f>SUMIF('r'!$A$4:'r'!$A$1001,$A59,'r'!E$4:'r'!E$1001)</f>
        <v>0</v>
      </c>
    </row>
    <row r="60" spans="1:8" x14ac:dyDescent="0.2">
      <c r="A60" s="4" t="s">
        <v>747</v>
      </c>
      <c r="B60" s="88" t="s">
        <v>153</v>
      </c>
      <c r="C60" s="8" t="str">
        <f>VLOOKUP(B60,g!$A$2:'g'!$B$989,2,FALSE)</f>
        <v>Leyton</v>
      </c>
      <c r="D60" s="8" t="str">
        <f>VLOOKUP(B60,g!$A$2:'g'!$E$989,4,FALSE)</f>
        <v>SLN</v>
      </c>
      <c r="E60" s="8" t="str">
        <f>VLOOKUP(B60,g!$A$2:'g'!$E$989,5,FALSE)</f>
        <v>STAGECOACH</v>
      </c>
      <c r="F60" s="5">
        <f>SUMIF('r'!$A$4:'r'!$A$1001,$A60,'r'!C$4:'r'!C$1001)</f>
        <v>0</v>
      </c>
      <c r="G60" s="5">
        <f>SUMIF('r'!$A$4:'r'!$A$1001,$A60,'r'!D$4:'r'!D$1001)</f>
        <v>0</v>
      </c>
      <c r="H60" s="5">
        <f>SUMIF('r'!$A$4:'r'!$A$1001,$A60,'r'!E$4:'r'!E$1001)</f>
        <v>0</v>
      </c>
    </row>
    <row r="61" spans="1:8" x14ac:dyDescent="0.2">
      <c r="A61" s="4">
        <v>57</v>
      </c>
      <c r="B61" s="88" t="s">
        <v>41</v>
      </c>
      <c r="C61" s="8" t="str">
        <f>VLOOKUP(B61,g!$A$2:'g'!$B$989,2,FALSE)</f>
        <v>Merton</v>
      </c>
      <c r="D61" s="8" t="str">
        <f>VLOOKUP(B61,g!$A$2:'g'!$E$989,4,FALSE)</f>
        <v>GAL</v>
      </c>
      <c r="E61" s="8" t="str">
        <f>VLOOKUP(B61,g!$A$2:'g'!$E$989,5,FALSE)</f>
        <v>GO-AHEAD</v>
      </c>
      <c r="F61" s="5">
        <f>SUMIF('r'!$A$4:'r'!$A$1001,$A61,'r'!C$4:'r'!C$1001)</f>
        <v>0</v>
      </c>
      <c r="G61" s="5">
        <f>SUMIF('r'!$A$4:'r'!$A$1001,$A61,'r'!D$4:'r'!D$1001)</f>
        <v>0</v>
      </c>
      <c r="H61" s="5">
        <f>SUMIF('r'!$A$4:'r'!$A$1001,$A61,'r'!E$4:'r'!E$1001)</f>
        <v>0</v>
      </c>
    </row>
    <row r="62" spans="1:8" x14ac:dyDescent="0.2">
      <c r="A62" s="4">
        <v>58</v>
      </c>
      <c r="B62" s="88" t="s">
        <v>120</v>
      </c>
      <c r="C62" s="8" t="str">
        <f>VLOOKUP(B62,g!$A$2:'g'!$B$989,2,FALSE)</f>
        <v>Lea Interchange</v>
      </c>
      <c r="D62" s="8" t="str">
        <f>VLOOKUP(B62,g!$A$2:'g'!$E$989,4,FALSE)</f>
        <v>TT</v>
      </c>
      <c r="E62" s="8" t="str">
        <f>VLOOKUP(B62,g!$A$2:'g'!$E$989,5,FALSE)</f>
        <v>TOWER TRANSIT</v>
      </c>
      <c r="F62" s="5">
        <f>SUMIF('r'!$A$4:'r'!$A$1001,$A62,'r'!C$4:'r'!C$1001)</f>
        <v>0</v>
      </c>
      <c r="G62" s="5">
        <f>SUMIF('r'!$A$4:'r'!$A$1001,$A62,'r'!D$4:'r'!D$1001)</f>
        <v>0</v>
      </c>
      <c r="H62" s="5">
        <f>SUMIF('r'!$A$4:'r'!$A$1001,$A62,'r'!E$4:'r'!E$1001)</f>
        <v>0</v>
      </c>
    </row>
    <row r="63" spans="1:8" x14ac:dyDescent="0.2">
      <c r="A63" s="4" t="s">
        <v>721</v>
      </c>
      <c r="B63" s="88" t="s">
        <v>225</v>
      </c>
      <c r="C63" s="8" t="str">
        <f>VLOOKUP(B63,g!$A$2:'g'!$B$989,2,FALSE)</f>
        <v>Brixton</v>
      </c>
      <c r="D63" s="8" t="str">
        <f>VLOOKUP(B63,g!$A$2:'g'!$E$989,4,FALSE)</f>
        <v>AL</v>
      </c>
      <c r="E63" s="8" t="str">
        <f>VLOOKUP(B63,g!$A$2:'g'!$E$989,5,FALSE)</f>
        <v>ARRIVA LONDON</v>
      </c>
      <c r="F63" s="5">
        <f>SUMIF('r'!$A$4:'r'!$A$1001,$A63,'r'!C$4:'r'!C$1001)</f>
        <v>3</v>
      </c>
      <c r="G63" s="5">
        <f>SUMIF('r'!$A$4:'r'!$A$1001,$A63,'r'!D$4:'r'!D$1001)</f>
        <v>3</v>
      </c>
      <c r="H63" s="5">
        <f>SUMIF('r'!$A$4:'r'!$A$1001,$A63,'r'!E$4:'r'!E$1001)</f>
        <v>0</v>
      </c>
    </row>
    <row r="64" spans="1:8" x14ac:dyDescent="0.2">
      <c r="A64" s="4">
        <v>60</v>
      </c>
      <c r="B64" s="88" t="s">
        <v>127</v>
      </c>
      <c r="C64" s="8" t="str">
        <f>VLOOKUP(B64,g!$A$2:'g'!$B$989,2,FALSE)</f>
        <v>Croydon</v>
      </c>
      <c r="D64" s="8" t="str">
        <f>VLOOKUP(B64,g!$A$2:'g'!$E$989,4,FALSE)</f>
        <v>AL</v>
      </c>
      <c r="E64" s="8" t="str">
        <f>VLOOKUP(B64,g!$A$2:'g'!$E$989,5,FALSE)</f>
        <v>ARRIVA LONDON</v>
      </c>
      <c r="F64" s="5">
        <f>SUMIF('r'!$A$4:'r'!$A$1001,$A64,'r'!C$4:'r'!C$1001)</f>
        <v>0</v>
      </c>
      <c r="G64" s="5">
        <f>SUMIF('r'!$A$4:'r'!$A$1001,$A64,'r'!D$4:'r'!D$1001)</f>
        <v>0</v>
      </c>
      <c r="H64" s="5">
        <f>SUMIF('r'!$A$4:'r'!$A$1001,$A64,'r'!E$4:'r'!E$1001)</f>
        <v>0</v>
      </c>
    </row>
    <row r="65" spans="1:8" x14ac:dyDescent="0.2">
      <c r="A65" s="4">
        <v>61</v>
      </c>
      <c r="B65" s="88" t="s">
        <v>137</v>
      </c>
      <c r="C65" s="8" t="str">
        <f>VLOOKUP(B65,g!$A$2:'g'!$B$989,2,FALSE)</f>
        <v>bromley south</v>
      </c>
      <c r="D65" s="8" t="str">
        <f>VLOOKUP(B65,g!$A$2:'g'!$E$989,4,FALSE)</f>
        <v>SLN</v>
      </c>
      <c r="E65" s="8" t="str">
        <f>VLOOKUP(B65,g!$A$2:'g'!$E$989,5,FALSE)</f>
        <v>STAGECOACH</v>
      </c>
      <c r="F65" s="5">
        <f>SUMIF('r'!$A$4:'r'!$A$1001,$A65,'r'!C$4:'r'!C$1001)</f>
        <v>0</v>
      </c>
      <c r="G65" s="5">
        <f>SUMIF('r'!$A$4:'r'!$A$1001,$A65,'r'!D$4:'r'!D$1001)</f>
        <v>0</v>
      </c>
      <c r="H65" s="5">
        <f>SUMIF('r'!$A$4:'r'!$A$1001,$A65,'r'!E$4:'r'!E$1001)</f>
        <v>0</v>
      </c>
    </row>
    <row r="66" spans="1:8" x14ac:dyDescent="0.2">
      <c r="A66" s="4">
        <v>62</v>
      </c>
      <c r="B66" s="88" t="s">
        <v>132</v>
      </c>
      <c r="C66" s="8" t="str">
        <f>VLOOKUP(B66,g!$A$2:'g'!$B$989,2,FALSE)</f>
        <v>Barking</v>
      </c>
      <c r="D66" s="8" t="str">
        <f>VLOOKUP(B66,g!$A$2:'g'!$E$989,4,FALSE)</f>
        <v>SLN</v>
      </c>
      <c r="E66" s="8" t="str">
        <f>VLOOKUP(B66,g!$A$2:'g'!$E$989,5,FALSE)</f>
        <v>STAGECOACH</v>
      </c>
      <c r="F66" s="5">
        <f>SUMIF('r'!$A$4:'r'!$A$1001,$A66,'r'!C$4:'r'!C$1001)</f>
        <v>0</v>
      </c>
      <c r="G66" s="5">
        <f>SUMIF('r'!$A$4:'r'!$A$1001,$A66,'r'!D$4:'r'!D$1001)</f>
        <v>0</v>
      </c>
      <c r="H66" s="5">
        <f>SUMIF('r'!$A$4:'r'!$A$1001,$A66,'r'!E$4:'r'!E$1001)</f>
        <v>0</v>
      </c>
    </row>
    <row r="67" spans="1:8" x14ac:dyDescent="0.2">
      <c r="A67" s="4">
        <v>63</v>
      </c>
      <c r="B67" s="88" t="s">
        <v>241</v>
      </c>
      <c r="C67" s="8" t="str">
        <f>VLOOKUP(B67,g!$A$2:'g'!$B$989,2,FALSE)</f>
        <v>Peckham</v>
      </c>
      <c r="D67" s="8" t="str">
        <f>VLOOKUP(B67,g!$A$2:'g'!$E$989,4,FALSE)</f>
        <v>GAL</v>
      </c>
      <c r="E67" s="8" t="str">
        <f>VLOOKUP(B67,g!$A$2:'g'!$E$989,5,FALSE)</f>
        <v>GO-AHEAD</v>
      </c>
      <c r="F67" s="5">
        <f>SUMIF('r'!$A$4:'r'!$A$1001,$A67,'r'!C$4:'r'!C$1001)</f>
        <v>0</v>
      </c>
      <c r="G67" s="5">
        <f>SUMIF('r'!$A$4:'r'!$A$1001,$A67,'r'!D$4:'r'!D$1001)</f>
        <v>0</v>
      </c>
      <c r="H67" s="5">
        <f>SUMIF('r'!$A$4:'r'!$A$1001,$A67,'r'!E$4:'r'!E$1001)</f>
        <v>0</v>
      </c>
    </row>
    <row r="68" spans="1:8" x14ac:dyDescent="0.2">
      <c r="A68" s="4">
        <v>64</v>
      </c>
      <c r="B68" s="88" t="s">
        <v>230</v>
      </c>
      <c r="C68" s="8" t="str">
        <f>VLOOKUP(B68,g!$A$2:'g'!$B$989,2,FALSE)</f>
        <v>Thornton Heath</v>
      </c>
      <c r="D68" s="8" t="str">
        <f>VLOOKUP(B68,g!$A$2:'g'!$E$989,4,FALSE)</f>
        <v>AL</v>
      </c>
      <c r="E68" s="8" t="str">
        <f>VLOOKUP(B68,g!$A$2:'g'!$E$989,5,FALSE)</f>
        <v>ARRIVA LONDON</v>
      </c>
      <c r="F68" s="5">
        <f>SUMIF('r'!$A$4:'r'!$A$1001,$A68,'r'!C$4:'r'!C$1001)</f>
        <v>0</v>
      </c>
      <c r="G68" s="5">
        <f>SUMIF('r'!$A$4:'r'!$A$1001,$A68,'r'!D$4:'r'!D$1001)</f>
        <v>0</v>
      </c>
      <c r="H68" s="5">
        <f>SUMIF('r'!$A$4:'r'!$A$1001,$A68,'r'!E$4:'r'!E$1001)</f>
        <v>0</v>
      </c>
    </row>
    <row r="69" spans="1:8" x14ac:dyDescent="0.2">
      <c r="A69" s="4">
        <v>65</v>
      </c>
      <c r="B69" s="88" t="s">
        <v>277</v>
      </c>
      <c r="C69" s="8" t="str">
        <f>VLOOKUP(B69,g!$A$2:'g'!$B$989,2,FALSE)</f>
        <v>Fulwell</v>
      </c>
      <c r="D69" s="8" t="str">
        <f>VLOOKUP(B69,g!$A$2:'g'!$E$989,4,FALSE)</f>
        <v>RTP</v>
      </c>
      <c r="E69" s="8" t="str">
        <f>VLOOKUP(B69,g!$A$2:'g'!$E$989,5,FALSE)</f>
        <v>LONDON UNITED</v>
      </c>
      <c r="F69" s="5">
        <f>SUMIF('r'!$A$4:'r'!$A$1001,$A69,'r'!C$4:'r'!C$1001)</f>
        <v>0</v>
      </c>
      <c r="G69" s="5">
        <f>SUMIF('r'!$A$4:'r'!$A$1001,$A69,'r'!D$4:'r'!D$1001)</f>
        <v>0</v>
      </c>
      <c r="H69" s="5">
        <f>SUMIF('r'!$A$4:'r'!$A$1001,$A69,'r'!E$4:'r'!E$1001)</f>
        <v>0</v>
      </c>
    </row>
    <row r="70" spans="1:8" x14ac:dyDescent="0.2">
      <c r="A70" s="4">
        <v>66</v>
      </c>
      <c r="B70" s="88" t="s">
        <v>167</v>
      </c>
      <c r="C70" s="8" t="str">
        <f>VLOOKUP(B70,g!$A$2:'g'!$B$989,2,FALSE)</f>
        <v>Grays</v>
      </c>
      <c r="D70" s="8" t="str">
        <f>VLOOKUP(B70,g!$A$2:'g'!$E$989,4,FALSE)</f>
        <v>AL</v>
      </c>
      <c r="E70" s="8" t="str">
        <f>VLOOKUP(B70,g!$A$2:'g'!$E$989,5,FALSE)</f>
        <v>ARRIVA LONDON</v>
      </c>
      <c r="F70" s="5">
        <f>SUMIF('r'!$A$4:'r'!$A$1001,$A70,'r'!C$4:'r'!C$1001)</f>
        <v>0</v>
      </c>
      <c r="G70" s="5">
        <f>SUMIF('r'!$A$4:'r'!$A$1001,$A70,'r'!D$4:'r'!D$1001)</f>
        <v>0</v>
      </c>
      <c r="H70" s="5">
        <f>SUMIF('r'!$A$4:'r'!$A$1001,$A70,'r'!E$4:'r'!E$1001)</f>
        <v>0</v>
      </c>
    </row>
    <row r="71" spans="1:8" x14ac:dyDescent="0.2">
      <c r="A71" s="4">
        <v>67</v>
      </c>
      <c r="B71" s="88" t="s">
        <v>129</v>
      </c>
      <c r="C71" s="8" t="str">
        <f>VLOOKUP(B71,g!$A$2:'g'!$B$989,2,FALSE)</f>
        <v>Tottenham</v>
      </c>
      <c r="D71" s="8" t="str">
        <f>VLOOKUP(B71,g!$A$2:'g'!$E$989,4,FALSE)</f>
        <v>AL</v>
      </c>
      <c r="E71" s="8" t="str">
        <f>VLOOKUP(B71,g!$A$2:'g'!$E$989,5,FALSE)</f>
        <v>ARRIVA LONDON</v>
      </c>
      <c r="F71" s="5">
        <f>SUMIF('r'!$A$4:'r'!$A$1001,$A71,'r'!C$4:'r'!C$1001)</f>
        <v>0</v>
      </c>
      <c r="G71" s="5">
        <f>SUMIF('r'!$A$4:'r'!$A$1001,$A71,'r'!D$4:'r'!D$1001)</f>
        <v>0</v>
      </c>
      <c r="H71" s="5">
        <f>SUMIF('r'!$A$4:'r'!$A$1001,$A71,'r'!E$4:'r'!E$1001)</f>
        <v>0</v>
      </c>
    </row>
    <row r="72" spans="1:8" x14ac:dyDescent="0.2">
      <c r="A72" s="4">
        <v>68</v>
      </c>
      <c r="B72" s="88" t="s">
        <v>176</v>
      </c>
      <c r="C72" s="8" t="str">
        <f>VLOOKUP(B72,g!$A$2:'g'!$B$989,2,FALSE)</f>
        <v>Camberwell</v>
      </c>
      <c r="D72" s="8" t="str">
        <f>VLOOKUP(B72,g!$A$2:'g'!$E$989,4,FALSE)</f>
        <v>GAL</v>
      </c>
      <c r="E72" s="8" t="str">
        <f>VLOOKUP(B72,g!$A$2:'g'!$E$989,5,FALSE)</f>
        <v>GO-AHEAD</v>
      </c>
      <c r="F72" s="5">
        <f>SUMIF('r'!$A$4:'r'!$A$1001,$A72,'r'!C$4:'r'!C$1001)</f>
        <v>0</v>
      </c>
      <c r="G72" s="5">
        <f>SUMIF('r'!$A$4:'r'!$A$1001,$A72,'r'!D$4:'r'!D$1001)</f>
        <v>0</v>
      </c>
      <c r="H72" s="5">
        <f>SUMIF('r'!$A$4:'r'!$A$1001,$A72,'r'!E$4:'r'!E$1001)</f>
        <v>0</v>
      </c>
    </row>
    <row r="73" spans="1:8" x14ac:dyDescent="0.2">
      <c r="A73" s="4">
        <v>69</v>
      </c>
      <c r="B73" s="88" t="s">
        <v>120</v>
      </c>
      <c r="C73" s="8" t="str">
        <f>VLOOKUP(B73,g!$A$2:'g'!$B$989,2,FALSE)</f>
        <v>Lea Interchange</v>
      </c>
      <c r="D73" s="8" t="str">
        <f>VLOOKUP(B73,g!$A$2:'g'!$E$989,4,FALSE)</f>
        <v>TT</v>
      </c>
      <c r="E73" s="8" t="str">
        <f>VLOOKUP(B73,g!$A$2:'g'!$E$989,5,FALSE)</f>
        <v>TOWER TRANSIT</v>
      </c>
      <c r="F73" s="5">
        <f>SUMIF('r'!$A$4:'r'!$A$1001,$A73,'r'!C$4:'r'!C$1001)</f>
        <v>0</v>
      </c>
      <c r="G73" s="5">
        <f>SUMIF('r'!$A$4:'r'!$A$1001,$A73,'r'!D$4:'r'!D$1001)</f>
        <v>0</v>
      </c>
      <c r="H73" s="5">
        <f>SUMIF('r'!$A$4:'r'!$A$1001,$A73,'r'!E$4:'r'!E$1001)</f>
        <v>0</v>
      </c>
    </row>
    <row r="74" spans="1:8" x14ac:dyDescent="0.2">
      <c r="A74" s="4">
        <v>70</v>
      </c>
      <c r="B74" s="88" t="s">
        <v>280</v>
      </c>
      <c r="C74" s="8" t="str">
        <f>VLOOKUP(B74,g!$A$2:'g'!$B$989,2,FALSE)</f>
        <v>Shepherd's Bush</v>
      </c>
      <c r="D74" s="8" t="str">
        <f>VLOOKUP(B74,g!$A$2:'g'!$E$989,4,FALSE)</f>
        <v>RTP</v>
      </c>
      <c r="E74" s="8" t="str">
        <f>VLOOKUP(B74,g!$A$2:'g'!$E$989,5,FALSE)</f>
        <v>LONDON UNITED</v>
      </c>
      <c r="F74" s="5">
        <f>SUMIF('r'!$A$4:'r'!$A$1001,$A74,'r'!C$4:'r'!C$1001)</f>
        <v>0</v>
      </c>
      <c r="G74" s="5">
        <f>SUMIF('r'!$A$4:'r'!$A$1001,$A74,'r'!D$4:'r'!D$1001)</f>
        <v>18</v>
      </c>
      <c r="H74" s="5">
        <f>SUMIF('r'!$A$4:'r'!$A$1001,$A74,'r'!E$4:'r'!E$1001)</f>
        <v>18</v>
      </c>
    </row>
    <row r="75" spans="1:8" x14ac:dyDescent="0.2">
      <c r="A75" s="4">
        <v>71</v>
      </c>
      <c r="B75" s="88" t="s">
        <v>190</v>
      </c>
      <c r="C75" s="8" t="str">
        <f>VLOOKUP(B75,g!$A$2:'g'!$B$989,2,FALSE)</f>
        <v>Tolworth</v>
      </c>
      <c r="D75" s="8" t="str">
        <f>VLOOKUP(B75,g!$A$2:'g'!$E$989,4,FALSE)</f>
        <v>RTP</v>
      </c>
      <c r="E75" s="8" t="str">
        <f>VLOOKUP(B75,g!$A$2:'g'!$E$989,5,FALSE)</f>
        <v>LONDON UNITED</v>
      </c>
      <c r="F75" s="5">
        <f>SUMIF('r'!$A$4:'r'!$A$1001,$A75,'r'!C$4:'r'!C$1001)</f>
        <v>0</v>
      </c>
      <c r="G75" s="5">
        <f>SUMIF('r'!$A$4:'r'!$A$1001,$A75,'r'!D$4:'r'!D$1001)</f>
        <v>0</v>
      </c>
      <c r="H75" s="5">
        <f>SUMIF('r'!$A$4:'r'!$A$1001,$A75,'r'!E$4:'r'!E$1001)</f>
        <v>0</v>
      </c>
    </row>
    <row r="76" spans="1:8" x14ac:dyDescent="0.2">
      <c r="A76" s="4">
        <v>72</v>
      </c>
      <c r="B76" s="88" t="s">
        <v>280</v>
      </c>
      <c r="C76" s="8" t="str">
        <f>VLOOKUP(B76,g!$A$2:'g'!$B$989,2,FALSE)</f>
        <v>Shepherd's Bush</v>
      </c>
      <c r="D76" s="8" t="str">
        <f>VLOOKUP(B76,g!$A$2:'g'!$E$989,4,FALSE)</f>
        <v>RTP</v>
      </c>
      <c r="E76" s="8" t="str">
        <f>VLOOKUP(B76,g!$A$2:'g'!$E$989,5,FALSE)</f>
        <v>LONDON UNITED</v>
      </c>
      <c r="F76" s="5">
        <f>SUMIF('r'!$A$4:'r'!$A$1001,$A76,'r'!C$4:'r'!C$1001)</f>
        <v>0</v>
      </c>
      <c r="G76" s="5">
        <f>SUMIF('r'!$A$4:'r'!$A$1001,$A76,'r'!D$4:'r'!D$1001)</f>
        <v>18</v>
      </c>
      <c r="H76" s="5">
        <f>SUMIF('r'!$A$4:'r'!$A$1001,$A76,'r'!E$4:'r'!E$1001)</f>
        <v>18</v>
      </c>
    </row>
    <row r="77" spans="1:8" x14ac:dyDescent="0.2">
      <c r="A77" s="4">
        <v>73</v>
      </c>
      <c r="B77" s="88" t="s">
        <v>218</v>
      </c>
      <c r="C77" s="8" t="str">
        <f>VLOOKUP(B77,g!$A$2:'g'!$B$989,2,FALSE)</f>
        <v>Stamford Hill</v>
      </c>
      <c r="D77" s="8" t="str">
        <f>VLOOKUP(B77,g!$A$2:'g'!$E$989,4,FALSE)</f>
        <v>AL</v>
      </c>
      <c r="E77" s="8" t="str">
        <f>VLOOKUP(B77,g!$A$2:'g'!$E$989,5,FALSE)</f>
        <v>ARRIVA LONDON</v>
      </c>
      <c r="F77" s="5">
        <f>SUMIF('r'!$A$4:'r'!$A$1001,$A77,'r'!C$4:'r'!C$1001)</f>
        <v>2</v>
      </c>
      <c r="G77" s="5">
        <f>SUMIF('r'!$A$4:'r'!$A$1001,$A77,'r'!D$4:'r'!D$1001)</f>
        <v>2</v>
      </c>
      <c r="H77" s="5">
        <f>SUMIF('r'!$A$4:'r'!$A$1001,$A77,'r'!E$4:'r'!E$1001)</f>
        <v>0</v>
      </c>
    </row>
    <row r="78" spans="1:8" x14ac:dyDescent="0.2">
      <c r="A78" s="4" t="s">
        <v>748</v>
      </c>
      <c r="B78" s="88" t="s">
        <v>248</v>
      </c>
      <c r="C78" s="8" t="str">
        <f>VLOOKUP(B78,g!$A$2:'g'!$B$989,2,FALSE)</f>
        <v>Putney</v>
      </c>
      <c r="D78" s="8" t="str">
        <f>VLOOKUP(B78,g!$A$2:'g'!$E$989,4,FALSE)</f>
        <v>GAL</v>
      </c>
      <c r="E78" s="8" t="str">
        <f>VLOOKUP(B78,g!$A$2:'g'!$E$989,5,FALSE)</f>
        <v>GO-AHEAD</v>
      </c>
      <c r="F78" s="5">
        <f>SUMIF('r'!$A$4:'r'!$A$1001,$A78,'r'!C$4:'r'!C$1001)</f>
        <v>0</v>
      </c>
      <c r="G78" s="5">
        <f>SUMIF('r'!$A$4:'r'!$A$1001,$A78,'r'!D$4:'r'!D$1001)</f>
        <v>0</v>
      </c>
      <c r="H78" s="5">
        <f>SUMIF('r'!$A$4:'r'!$A$1001,$A78,'r'!E$4:'r'!E$1001)</f>
        <v>0</v>
      </c>
    </row>
    <row r="79" spans="1:8" x14ac:dyDescent="0.2">
      <c r="A79" s="4">
        <v>75</v>
      </c>
      <c r="B79" s="88" t="s">
        <v>115</v>
      </c>
      <c r="C79" s="8" t="str">
        <f>VLOOKUP(B79,g!$A$2:'g'!$B$989,2,FALSE)</f>
        <v>Catford</v>
      </c>
      <c r="D79" s="8" t="str">
        <f>VLOOKUP(B79,g!$A$2:'g'!$E$989,4,FALSE)</f>
        <v>SLN</v>
      </c>
      <c r="E79" s="8" t="str">
        <f>VLOOKUP(B79,g!$A$2:'g'!$E$989,5,FALSE)</f>
        <v>STAGECOACH</v>
      </c>
      <c r="F79" s="5">
        <f>SUMIF('r'!$A$4:'r'!$A$1001,$A79,'r'!C$4:'r'!C$1001)</f>
        <v>0</v>
      </c>
      <c r="G79" s="5">
        <f>SUMIF('r'!$A$4:'r'!$A$1001,$A79,'r'!D$4:'r'!D$1001)</f>
        <v>0</v>
      </c>
      <c r="H79" s="5">
        <f>SUMIF('r'!$A$4:'r'!$A$1001,$A79,'r'!E$4:'r'!E$1001)</f>
        <v>0</v>
      </c>
    </row>
    <row r="80" spans="1:8" x14ac:dyDescent="0.2">
      <c r="A80" s="4" t="s">
        <v>570</v>
      </c>
      <c r="B80" s="88" t="s">
        <v>124</v>
      </c>
      <c r="C80" s="8" t="str">
        <f>VLOOKUP(B80,g!$A$2:'g'!$B$989,2,FALSE)</f>
        <v>Northumberland Park</v>
      </c>
      <c r="D80" s="8" t="str">
        <f>VLOOKUP(B80,g!$A$2:'g'!$E$989,4,FALSE)</f>
        <v>GAL</v>
      </c>
      <c r="E80" s="8" t="str">
        <f>VLOOKUP(B80,g!$A$2:'g'!$E$989,5,FALSE)</f>
        <v>GO-AHEAD</v>
      </c>
      <c r="F80" s="5">
        <f>SUMIF('r'!$A$4:'r'!$A$1001,$A80,'r'!C$4:'r'!C$1001)</f>
        <v>3</v>
      </c>
      <c r="G80" s="5">
        <f>SUMIF('r'!$A$4:'r'!$A$1001,$A80,'r'!D$4:'r'!D$1001)</f>
        <v>3</v>
      </c>
      <c r="H80" s="5">
        <f>SUMIF('r'!$A$4:'r'!$A$1001,$A80,'r'!E$4:'r'!E$1001)</f>
        <v>0</v>
      </c>
    </row>
    <row r="81" spans="1:8" x14ac:dyDescent="0.2">
      <c r="A81" s="4">
        <v>77</v>
      </c>
      <c r="B81" s="88" t="s">
        <v>116</v>
      </c>
      <c r="C81" s="8" t="str">
        <f>VLOOKUP(B81,g!$A$2:'g'!$B$989,2,FALSE)</f>
        <v>Stockwell</v>
      </c>
      <c r="D81" s="8" t="str">
        <f>VLOOKUP(B81,g!$A$2:'g'!$E$989,4,FALSE)</f>
        <v>GAL</v>
      </c>
      <c r="E81" s="8" t="str">
        <f>VLOOKUP(B81,g!$A$2:'g'!$E$989,5,FALSE)</f>
        <v>GO-AHEAD</v>
      </c>
      <c r="F81" s="5">
        <f>SUMIF('r'!$A$4:'r'!$A$1001,$A81,'r'!C$4:'r'!C$1001)</f>
        <v>0</v>
      </c>
      <c r="G81" s="5">
        <f>SUMIF('r'!$A$4:'r'!$A$1001,$A81,'r'!D$4:'r'!D$1001)</f>
        <v>18</v>
      </c>
      <c r="H81" s="5">
        <f>SUMIF('r'!$A$4:'r'!$A$1001,$A81,'r'!E$4:'r'!E$1001)</f>
        <v>18</v>
      </c>
    </row>
    <row r="82" spans="1:8" x14ac:dyDescent="0.2">
      <c r="A82" s="4">
        <v>78</v>
      </c>
      <c r="B82" s="88" t="s">
        <v>150</v>
      </c>
      <c r="C82" s="8" t="str">
        <f>VLOOKUP(B82,g!$A$2:'g'!$B$989,2,FALSE)</f>
        <v>Ash Grove</v>
      </c>
      <c r="D82" s="8" t="str">
        <f>VLOOKUP(B82,g!$A$2:'g'!$E$989,4,FALSE)</f>
        <v>AL</v>
      </c>
      <c r="E82" s="8" t="str">
        <f>VLOOKUP(B82,g!$A$2:'g'!$E$989,5,FALSE)</f>
        <v>ARRIVA LONDON</v>
      </c>
      <c r="F82" s="5">
        <f>SUMIF('r'!$A$4:'r'!$A$1001,$A82,'r'!C$4:'r'!C$1001)</f>
        <v>0</v>
      </c>
      <c r="G82" s="5">
        <f>SUMIF('r'!$A$4:'r'!$A$1001,$A82,'r'!D$4:'r'!D$1001)</f>
        <v>0</v>
      </c>
      <c r="H82" s="5">
        <f>SUMIF('r'!$A$4:'r'!$A$1001,$A82,'r'!E$4:'r'!E$1001)</f>
        <v>0</v>
      </c>
    </row>
    <row r="83" spans="1:8" x14ac:dyDescent="0.2">
      <c r="A83" s="4" t="s">
        <v>736</v>
      </c>
      <c r="B83" s="88" t="s">
        <v>266</v>
      </c>
      <c r="C83" s="8" t="str">
        <f>VLOOKUP(B83,g!$A$2:'g'!$B$989,2,FALSE)</f>
        <v>Perivale [East]</v>
      </c>
      <c r="D83" s="8" t="str">
        <f>VLOOKUP(B83,g!$A$2:'g'!$E$989,4,FALSE)</f>
        <v>ML</v>
      </c>
      <c r="E83" s="8" t="str">
        <f>VLOOKUP(B83,g!$A$2:'g'!$E$989,5,FALSE)</f>
        <v>METROLINE</v>
      </c>
      <c r="F83" s="5">
        <f>SUMIF('r'!$A$4:'r'!$A$1001,$A83,'r'!C$4:'r'!C$1001)</f>
        <v>0</v>
      </c>
      <c r="G83" s="5">
        <f>SUMIF('r'!$A$4:'r'!$A$1001,$A83,'r'!D$4:'r'!D$1001)</f>
        <v>0</v>
      </c>
      <c r="H83" s="5">
        <f>SUMIF('r'!$A$4:'r'!$A$1001,$A83,'r'!E$4:'r'!E$1001)</f>
        <v>0</v>
      </c>
    </row>
    <row r="84" spans="1:8" x14ac:dyDescent="0.2">
      <c r="A84" s="4">
        <v>80</v>
      </c>
      <c r="B84" s="88" t="s">
        <v>122</v>
      </c>
      <c r="C84" s="8" t="str">
        <f>VLOOKUP(B84,g!$A$2:'g'!$B$989,2,FALSE)</f>
        <v>Sutton</v>
      </c>
      <c r="D84" s="8" t="str">
        <f>VLOOKUP(B84,g!$A$2:'g'!$E$989,4,FALSE)</f>
        <v>GAL</v>
      </c>
      <c r="E84" s="8" t="str">
        <f>VLOOKUP(B84,g!$A$2:'g'!$E$989,5,FALSE)</f>
        <v>GO-AHEAD</v>
      </c>
      <c r="F84" s="5">
        <f>SUMIF('r'!$A$4:'r'!$A$1001,$A84,'r'!C$4:'r'!C$1001)</f>
        <v>0</v>
      </c>
      <c r="G84" s="5">
        <f>SUMIF('r'!$A$4:'r'!$A$1001,$A84,'r'!D$4:'r'!D$1001)</f>
        <v>0</v>
      </c>
      <c r="H84" s="5">
        <f>SUMIF('r'!$A$4:'r'!$A$1001,$A84,'r'!E$4:'r'!E$1001)</f>
        <v>0</v>
      </c>
    </row>
    <row r="85" spans="1:8" x14ac:dyDescent="0.2">
      <c r="A85" s="4">
        <v>81</v>
      </c>
      <c r="B85" s="88" t="s">
        <v>139</v>
      </c>
      <c r="C85" s="8" t="str">
        <f>VLOOKUP(B85,g!$A$2:'g'!$B$989,2,FALSE)</f>
        <v>Hounslow</v>
      </c>
      <c r="D85" s="8" t="str">
        <f>VLOOKUP(B85,g!$A$2:'g'!$E$989,4,FALSE)</f>
        <v>RTP</v>
      </c>
      <c r="E85" s="8" t="str">
        <f>VLOOKUP(B85,g!$A$2:'g'!$E$989,5,FALSE)</f>
        <v>LONDON UNITED</v>
      </c>
      <c r="F85" s="5">
        <f>SUMIF('r'!$A$4:'r'!$A$1001,$A85,'r'!C$4:'r'!C$1001)</f>
        <v>0</v>
      </c>
      <c r="G85" s="5">
        <f>SUMIF('r'!$A$4:'r'!$A$1001,$A85,'r'!D$4:'r'!D$1001)</f>
        <v>0</v>
      </c>
      <c r="H85" s="5">
        <f>SUMIF('r'!$A$4:'r'!$A$1001,$A85,'r'!E$4:'r'!E$1001)</f>
        <v>0</v>
      </c>
    </row>
    <row r="86" spans="1:8" x14ac:dyDescent="0.2">
      <c r="A86" s="4">
        <v>82</v>
      </c>
      <c r="B86" s="88" t="s">
        <v>306</v>
      </c>
      <c r="C86" s="8" t="str">
        <f>VLOOKUP(B86,g!$A$2:'g'!$B$989,2,FALSE)</f>
        <v>Westbourne Park</v>
      </c>
      <c r="D86" s="8" t="str">
        <f>VLOOKUP(B86,g!$A$2:'g'!$E$989,4,FALSE)</f>
        <v>TT</v>
      </c>
      <c r="E86" s="8" t="str">
        <f>VLOOKUP(B86,g!$A$2:'g'!$E$989,5,FALSE)</f>
        <v>TOWER TRANSIT</v>
      </c>
      <c r="F86" s="5">
        <f>SUMIF('r'!$A$4:'r'!$A$1001,$A86,'r'!C$4:'r'!C$1001)</f>
        <v>0</v>
      </c>
      <c r="G86" s="5">
        <f>SUMIF('r'!$A$4:'r'!$A$1001,$A86,'r'!D$4:'r'!D$1001)</f>
        <v>0</v>
      </c>
      <c r="H86" s="5">
        <f>SUMIF('r'!$A$4:'r'!$A$1001,$A86,'r'!E$4:'r'!E$1001)</f>
        <v>0</v>
      </c>
    </row>
    <row r="87" spans="1:8" x14ac:dyDescent="0.2">
      <c r="A87" s="4">
        <v>83</v>
      </c>
      <c r="B87" s="88" t="s">
        <v>270</v>
      </c>
      <c r="C87" s="8" t="str">
        <f>VLOOKUP(B87,g!$A$2:'g'!$B$989,2,FALSE)</f>
        <v>Alperton</v>
      </c>
      <c r="D87" s="8" t="str">
        <f>VLOOKUP(B87,g!$A$2:'g'!$E$989,4,FALSE)</f>
        <v>ML</v>
      </c>
      <c r="E87" s="8" t="str">
        <f>VLOOKUP(B87,g!$A$2:'g'!$E$989,5,FALSE)</f>
        <v>METROLINE</v>
      </c>
      <c r="F87" s="5">
        <f>SUMIF('r'!$A$4:'r'!$A$1001,$A87,'r'!C$4:'r'!C$1001)</f>
        <v>0</v>
      </c>
      <c r="G87" s="5">
        <f>SUMIF('r'!$A$4:'r'!$A$1001,$A87,'r'!D$4:'r'!D$1001)</f>
        <v>0</v>
      </c>
      <c r="H87" s="5">
        <f>SUMIF('r'!$A$4:'r'!$A$1001,$A87,'r'!E$4:'r'!E$1001)</f>
        <v>0</v>
      </c>
    </row>
    <row r="88" spans="1:8" x14ac:dyDescent="0.2">
      <c r="A88" s="4">
        <v>84</v>
      </c>
      <c r="B88" s="88" t="s">
        <v>117</v>
      </c>
      <c r="C88" s="8" t="str">
        <f>VLOOKUP(B88,g!$A$2:'g'!$B$989,2,FALSE)</f>
        <v>Potters Bar</v>
      </c>
      <c r="D88" s="8" t="str">
        <f>VLOOKUP(B88,g!$A$2:'g'!$E$989,4,FALSE)</f>
        <v>ML</v>
      </c>
      <c r="E88" s="8" t="str">
        <f>VLOOKUP(B88,g!$A$2:'g'!$E$989,5,FALSE)</f>
        <v>METROLINE</v>
      </c>
      <c r="F88" s="5">
        <f>SUMIF('r'!$A$4:'r'!$A$1001,$A88,'r'!C$4:'r'!C$1001)</f>
        <v>0</v>
      </c>
      <c r="G88" s="5">
        <f>SUMIF('r'!$A$4:'r'!$A$1001,$A88,'r'!D$4:'r'!D$1001)</f>
        <v>0</v>
      </c>
      <c r="H88" s="5">
        <f>SUMIF('r'!$A$4:'r'!$A$1001,$A88,'r'!E$4:'r'!E$1001)</f>
        <v>0</v>
      </c>
    </row>
    <row r="89" spans="1:8" x14ac:dyDescent="0.2">
      <c r="A89" s="4">
        <v>85</v>
      </c>
      <c r="B89" s="88" t="s">
        <v>190</v>
      </c>
      <c r="C89" s="8" t="str">
        <f>VLOOKUP(B89,g!$A$2:'g'!$B$989,2,FALSE)</f>
        <v>Tolworth</v>
      </c>
      <c r="D89" s="8" t="str">
        <f>VLOOKUP(B89,g!$A$2:'g'!$E$989,4,FALSE)</f>
        <v>RTP</v>
      </c>
      <c r="E89" s="8" t="str">
        <f>VLOOKUP(B89,g!$A$2:'g'!$E$989,5,FALSE)</f>
        <v>LONDON UNITED</v>
      </c>
      <c r="F89" s="5">
        <f>SUMIF('r'!$A$4:'r'!$A$1001,$A89,'r'!C$4:'r'!C$1001)</f>
        <v>0</v>
      </c>
      <c r="G89" s="5">
        <f>SUMIF('r'!$A$4:'r'!$A$1001,$A89,'r'!D$4:'r'!D$1001)</f>
        <v>0</v>
      </c>
      <c r="H89" s="5">
        <f>SUMIF('r'!$A$4:'r'!$A$1001,$A89,'r'!E$4:'r'!E$1001)</f>
        <v>0</v>
      </c>
    </row>
    <row r="90" spans="1:8" x14ac:dyDescent="0.2">
      <c r="A90" s="4">
        <v>86</v>
      </c>
      <c r="B90" s="88" t="s">
        <v>294</v>
      </c>
      <c r="C90" s="8" t="str">
        <f>VLOOKUP(B90,g!$A$2:'g'!$B$989,2,FALSE)</f>
        <v>Romford</v>
      </c>
      <c r="D90" s="8" t="str">
        <f>VLOOKUP(B90,g!$A$2:'g'!$E$989,4,FALSE)</f>
        <v>SLN</v>
      </c>
      <c r="E90" s="8" t="str">
        <f>VLOOKUP(B90,g!$A$2:'g'!$E$989,5,FALSE)</f>
        <v>STAGECOACH</v>
      </c>
      <c r="F90" s="5">
        <f>SUMIF('r'!$A$4:'r'!$A$1001,$A90,'r'!C$4:'r'!C$1001)</f>
        <v>0</v>
      </c>
      <c r="G90" s="5">
        <f>SUMIF('r'!$A$4:'r'!$A$1001,$A90,'r'!D$4:'r'!D$1001)</f>
        <v>0</v>
      </c>
      <c r="H90" s="5">
        <f>SUMIF('r'!$A$4:'r'!$A$1001,$A90,'r'!E$4:'r'!E$1001)</f>
        <v>0</v>
      </c>
    </row>
    <row r="91" spans="1:8" x14ac:dyDescent="0.2">
      <c r="A91" s="4">
        <v>87</v>
      </c>
      <c r="B91" s="88" t="s">
        <v>116</v>
      </c>
      <c r="C91" s="8" t="str">
        <f>VLOOKUP(B91,g!$A$2:'g'!$B$989,2,FALSE)</f>
        <v>Stockwell</v>
      </c>
      <c r="D91" s="8" t="str">
        <f>VLOOKUP(B91,g!$A$2:'g'!$E$989,4,FALSE)</f>
        <v>GAL</v>
      </c>
      <c r="E91" s="8" t="str">
        <f>VLOOKUP(B91,g!$A$2:'g'!$E$989,5,FALSE)</f>
        <v>GO-AHEAD</v>
      </c>
      <c r="F91" s="5">
        <f>SUMIF('r'!$A$4:'r'!$A$1001,$A91,'r'!C$4:'r'!C$1001)</f>
        <v>0</v>
      </c>
      <c r="G91" s="5">
        <f>SUMIF('r'!$A$4:'r'!$A$1001,$A91,'r'!D$4:'r'!D$1001)</f>
        <v>6</v>
      </c>
      <c r="H91" s="5">
        <f>SUMIF('r'!$A$4:'r'!$A$1001,$A91,'r'!E$4:'r'!E$1001)</f>
        <v>6</v>
      </c>
    </row>
    <row r="92" spans="1:8" x14ac:dyDescent="0.2">
      <c r="A92" s="4">
        <v>88</v>
      </c>
      <c r="B92" s="88" t="s">
        <v>116</v>
      </c>
      <c r="C92" s="8" t="str">
        <f>VLOOKUP(B92,g!$A$2:'g'!$B$989,2,FALSE)</f>
        <v>Stockwell</v>
      </c>
      <c r="D92" s="8" t="str">
        <f>VLOOKUP(B92,g!$A$2:'g'!$E$989,4,FALSE)</f>
        <v>GAL</v>
      </c>
      <c r="E92" s="8" t="str">
        <f>VLOOKUP(B92,g!$A$2:'g'!$E$989,5,FALSE)</f>
        <v>GO-AHEAD</v>
      </c>
      <c r="F92" s="5">
        <f>SUMIF('r'!$A$4:'r'!$A$1001,$A92,'r'!C$4:'r'!C$1001)</f>
        <v>0</v>
      </c>
      <c r="G92" s="5">
        <f>SUMIF('r'!$A$4:'r'!$A$1001,$A92,'r'!D$4:'r'!D$1001)</f>
        <v>0</v>
      </c>
      <c r="H92" s="5">
        <f>SUMIF('r'!$A$4:'r'!$A$1001,$A92,'r'!E$4:'r'!E$1001)</f>
        <v>0</v>
      </c>
    </row>
    <row r="93" spans="1:8" x14ac:dyDescent="0.2">
      <c r="A93" s="4">
        <v>89</v>
      </c>
      <c r="B93" s="88" t="s">
        <v>237</v>
      </c>
      <c r="C93" s="8" t="str">
        <f>VLOOKUP(B93,g!$A$2:'g'!$B$989,2,FALSE)</f>
        <v>Bexleyheath</v>
      </c>
      <c r="D93" s="8" t="str">
        <f>VLOOKUP(B93,g!$A$2:'g'!$E$989,4,FALSE)</f>
        <v>GAL</v>
      </c>
      <c r="E93" s="8" t="str">
        <f>VLOOKUP(B93,g!$A$2:'g'!$E$989,5,FALSE)</f>
        <v>GO-AHEAD</v>
      </c>
      <c r="F93" s="5">
        <f>SUMIF('r'!$A$4:'r'!$A$1001,$A93,'r'!C$4:'r'!C$1001)</f>
        <v>0</v>
      </c>
      <c r="G93" s="5">
        <f>SUMIF('r'!$A$4:'r'!$A$1001,$A93,'r'!D$4:'r'!D$1001)</f>
        <v>0</v>
      </c>
      <c r="H93" s="5">
        <f>SUMIF('r'!$A$4:'r'!$A$1001,$A93,'r'!E$4:'r'!E$1001)</f>
        <v>0</v>
      </c>
    </row>
    <row r="94" spans="1:8" x14ac:dyDescent="0.2">
      <c r="A94" s="4" t="s">
        <v>644</v>
      </c>
      <c r="B94" s="88" t="s">
        <v>268</v>
      </c>
      <c r="C94" s="8" t="str">
        <f>VLOOKUP(B94,g!$A$2:'g'!$B$989,2,FALSE)</f>
        <v>Perivale (West)</v>
      </c>
      <c r="D94" s="8" t="str">
        <f>VLOOKUP(B94,g!$A$2:'g'!$E$989,4,FALSE)</f>
        <v>ML</v>
      </c>
      <c r="E94" s="8" t="str">
        <f>VLOOKUP(B94,g!$A$2:'g'!$E$989,5,FALSE)</f>
        <v>METROLINE</v>
      </c>
      <c r="F94" s="5">
        <f>SUMIF('r'!$A$4:'r'!$A$1001,$A94,'r'!C$4:'r'!C$1001)</f>
        <v>2</v>
      </c>
      <c r="G94" s="5">
        <f>SUMIF('r'!$A$4:'r'!$A$1001,$A94,'r'!D$4:'r'!D$1001)</f>
        <v>2</v>
      </c>
      <c r="H94" s="5">
        <f>SUMIF('r'!$A$4:'r'!$A$1001,$A94,'r'!E$4:'r'!E$1001)</f>
        <v>0</v>
      </c>
    </row>
    <row r="95" spans="1:8" x14ac:dyDescent="0.2">
      <c r="A95" s="4" t="s">
        <v>584</v>
      </c>
      <c r="B95" s="88" t="s">
        <v>179</v>
      </c>
      <c r="C95" s="8" t="str">
        <f>VLOOKUP(B95,g!$A$2:'g'!$B$989,2,FALSE)</f>
        <v>Holloway</v>
      </c>
      <c r="D95" s="8" t="str">
        <f>VLOOKUP(B95,g!$A$2:'g'!$E$989,4,FALSE)</f>
        <v>ML</v>
      </c>
      <c r="E95" s="8" t="str">
        <f>VLOOKUP(B95,g!$A$2:'g'!$E$989,5,FALSE)</f>
        <v>METROLINE</v>
      </c>
      <c r="F95" s="5">
        <f>SUMIF('r'!$A$4:'r'!$A$1001,$A95,'r'!C$4:'r'!C$1001)</f>
        <v>0</v>
      </c>
      <c r="G95" s="5">
        <f>SUMIF('r'!$A$4:'r'!$A$1001,$A95,'r'!D$4:'r'!D$1001)</f>
        <v>0</v>
      </c>
      <c r="H95" s="5">
        <f>SUMIF('r'!$A$4:'r'!$A$1001,$A95,'r'!E$4:'r'!E$1001)</f>
        <v>0</v>
      </c>
    </row>
    <row r="96" spans="1:8" x14ac:dyDescent="0.2">
      <c r="A96" s="4">
        <v>92</v>
      </c>
      <c r="B96" s="88" t="s">
        <v>140</v>
      </c>
      <c r="C96" s="8" t="str">
        <f>VLOOKUP(B96,g!$A$2:'g'!$B$989,2,FALSE)</f>
        <v>Greenford</v>
      </c>
      <c r="D96" s="8" t="str">
        <f>VLOOKUP(B96,g!$A$2:'g'!$E$989,4,FALSE)</f>
        <v>ML</v>
      </c>
      <c r="E96" s="8" t="str">
        <f>VLOOKUP(B96,g!$A$2:'g'!$E$989,5,FALSE)</f>
        <v>METROLINE</v>
      </c>
      <c r="F96" s="5">
        <f>SUMIF('r'!$A$4:'r'!$A$1001,$A96,'r'!C$4:'r'!C$1001)</f>
        <v>0</v>
      </c>
      <c r="G96" s="5">
        <f>SUMIF('r'!$A$4:'r'!$A$1001,$A96,'r'!D$4:'r'!D$1001)</f>
        <v>0</v>
      </c>
      <c r="H96" s="5">
        <f>SUMIF('r'!$A$4:'r'!$A$1001,$A96,'r'!E$4:'r'!E$1001)</f>
        <v>0</v>
      </c>
    </row>
    <row r="97" spans="1:8" x14ac:dyDescent="0.2">
      <c r="A97" s="4">
        <v>93</v>
      </c>
      <c r="B97" s="88" t="s">
        <v>122</v>
      </c>
      <c r="C97" s="8" t="str">
        <f>VLOOKUP(B97,g!$A$2:'g'!$B$989,2,FALSE)</f>
        <v>Sutton</v>
      </c>
      <c r="D97" s="8" t="str">
        <f>VLOOKUP(B97,g!$A$2:'g'!$E$989,4,FALSE)</f>
        <v>GAL</v>
      </c>
      <c r="E97" s="8" t="str">
        <f>VLOOKUP(B97,g!$A$2:'g'!$E$989,5,FALSE)</f>
        <v>GO-AHEAD</v>
      </c>
      <c r="F97" s="5">
        <f>SUMIF('r'!$A$4:'r'!$A$1001,$A97,'r'!C$4:'r'!C$1001)</f>
        <v>0</v>
      </c>
      <c r="G97" s="5">
        <f>SUMIF('r'!$A$4:'r'!$A$1001,$A97,'r'!D$4:'r'!D$1001)</f>
        <v>0</v>
      </c>
      <c r="H97" s="5">
        <f>SUMIF('r'!$A$4:'r'!$A$1001,$A97,'r'!E$4:'r'!E$1001)</f>
        <v>0</v>
      </c>
    </row>
    <row r="98" spans="1:8" x14ac:dyDescent="0.2">
      <c r="A98" s="4">
        <v>94</v>
      </c>
      <c r="B98" s="88" t="s">
        <v>280</v>
      </c>
      <c r="C98" s="8" t="str">
        <f>VLOOKUP(B98,g!$A$2:'g'!$B$989,2,FALSE)</f>
        <v>Shepherd's Bush</v>
      </c>
      <c r="D98" s="8" t="str">
        <f>VLOOKUP(B98,g!$A$2:'g'!$E$989,4,FALSE)</f>
        <v>RTP</v>
      </c>
      <c r="E98" s="8" t="str">
        <f>VLOOKUP(B98,g!$A$2:'g'!$E$989,5,FALSE)</f>
        <v>LONDON UNITED</v>
      </c>
      <c r="F98" s="5">
        <f>SUMIF('r'!$A$4:'r'!$A$1001,$A98,'r'!C$4:'r'!C$1001)</f>
        <v>0</v>
      </c>
      <c r="G98" s="5">
        <f>SUMIF('r'!$A$4:'r'!$A$1001,$A98,'r'!D$4:'r'!D$1001)</f>
        <v>0</v>
      </c>
      <c r="H98" s="5">
        <f>SUMIF('r'!$A$4:'r'!$A$1001,$A98,'r'!E$4:'r'!E$1001)</f>
        <v>0</v>
      </c>
    </row>
    <row r="99" spans="1:8" x14ac:dyDescent="0.2">
      <c r="A99" s="4">
        <v>95</v>
      </c>
      <c r="B99" s="88" t="s">
        <v>140</v>
      </c>
      <c r="C99" s="8" t="str">
        <f>VLOOKUP(B99,g!$A$2:'g'!$B$989,2,FALSE)</f>
        <v>Greenford</v>
      </c>
      <c r="D99" s="8" t="str">
        <f>VLOOKUP(B99,g!$A$2:'g'!$E$989,4,FALSE)</f>
        <v>ML</v>
      </c>
      <c r="E99" s="8" t="str">
        <f>VLOOKUP(B99,g!$A$2:'g'!$E$989,5,FALSE)</f>
        <v>METROLINE</v>
      </c>
      <c r="F99" s="5">
        <f>SUMIF('r'!$A$4:'r'!$A$1001,$A99,'r'!C$4:'r'!C$1001)</f>
        <v>0</v>
      </c>
      <c r="G99" s="5">
        <f>SUMIF('r'!$A$4:'r'!$A$1001,$A99,'r'!D$4:'r'!D$1001)</f>
        <v>0</v>
      </c>
      <c r="H99" s="5">
        <f>SUMIF('r'!$A$4:'r'!$A$1001,$A99,'r'!E$4:'r'!E$1001)</f>
        <v>0</v>
      </c>
    </row>
    <row r="100" spans="1:8" x14ac:dyDescent="0.2">
      <c r="A100" s="4">
        <v>96</v>
      </c>
      <c r="B100" s="88" t="s">
        <v>299</v>
      </c>
      <c r="C100" s="8" t="str">
        <f>VLOOKUP(B100,g!$A$2:'g'!$B$989,2,FALSE)</f>
        <v>Plumstead</v>
      </c>
      <c r="D100" s="8" t="str">
        <f>VLOOKUP(B100,g!$A$2:'g'!$E$989,4,FALSE)</f>
        <v>SLN</v>
      </c>
      <c r="E100" s="8" t="str">
        <f>VLOOKUP(B100,g!$A$2:'g'!$E$989,5,FALSE)</f>
        <v>STAGECOACH</v>
      </c>
      <c r="F100" s="5">
        <f>SUMIF('r'!$A$4:'r'!$A$1001,$A100,'r'!C$4:'r'!C$1001)</f>
        <v>0</v>
      </c>
      <c r="G100" s="5">
        <f>SUMIF('r'!$A$4:'r'!$A$1001,$A100,'r'!D$4:'r'!D$1001)</f>
        <v>0</v>
      </c>
      <c r="H100" s="5">
        <f>SUMIF('r'!$A$4:'r'!$A$1001,$A100,'r'!E$4:'r'!E$1001)</f>
        <v>0</v>
      </c>
    </row>
    <row r="101" spans="1:8" x14ac:dyDescent="0.2">
      <c r="A101" s="4">
        <v>97</v>
      </c>
      <c r="B101" s="88" t="s">
        <v>136</v>
      </c>
      <c r="C101" s="8" t="str">
        <f>VLOOKUP(B101,g!$A$2:'g'!$B$989,2,FALSE)</f>
        <v>West Ham</v>
      </c>
      <c r="D101" s="8" t="str">
        <f>VLOOKUP(B101,g!$A$2:'g'!$E$989,4,FALSE)</f>
        <v>SLN</v>
      </c>
      <c r="E101" s="8" t="str">
        <f>VLOOKUP(B101,g!$A$2:'g'!$E$989,5,FALSE)</f>
        <v>STAGECOACH</v>
      </c>
      <c r="F101" s="5">
        <f>SUMIF('r'!$A$4:'r'!$A$1001,$A101,'r'!C$4:'r'!C$1001)</f>
        <v>0</v>
      </c>
      <c r="G101" s="5">
        <f>SUMIF('r'!$A$4:'r'!$A$1001,$A101,'r'!D$4:'r'!D$1001)</f>
        <v>0</v>
      </c>
      <c r="H101" s="5">
        <f>SUMIF('r'!$A$4:'r'!$A$1001,$A101,'r'!E$4:'r'!E$1001)</f>
        <v>0</v>
      </c>
    </row>
    <row r="102" spans="1:8" x14ac:dyDescent="0.2">
      <c r="A102" s="4" t="s">
        <v>621</v>
      </c>
      <c r="B102" s="88" t="s">
        <v>121</v>
      </c>
      <c r="C102" s="8" t="str">
        <f>VLOOKUP(B102,g!$A$2:'g'!$B$989,2,FALSE)</f>
        <v>Willesden</v>
      </c>
      <c r="D102" s="8" t="str">
        <f>VLOOKUP(B102,g!$A$2:'g'!$E$989,4,FALSE)</f>
        <v>ML</v>
      </c>
      <c r="E102" s="8" t="str">
        <f>VLOOKUP(B102,g!$A$2:'g'!$E$989,5,FALSE)</f>
        <v>METROLINE</v>
      </c>
      <c r="F102" s="5">
        <f>SUMIF('r'!$A$4:'r'!$A$1001,$A102,'r'!C$4:'r'!C$1001)</f>
        <v>6</v>
      </c>
      <c r="G102" s="5">
        <f>SUMIF('r'!$A$4:'r'!$A$1001,$A102,'r'!D$4:'r'!D$1001)</f>
        <v>13</v>
      </c>
      <c r="H102" s="5">
        <f>SUMIF('r'!$A$4:'r'!$A$1001,$A102,'r'!E$4:'r'!E$1001)</f>
        <v>7</v>
      </c>
    </row>
    <row r="103" spans="1:8" x14ac:dyDescent="0.2">
      <c r="A103" s="4">
        <v>99</v>
      </c>
      <c r="B103" s="88" t="s">
        <v>299</v>
      </c>
      <c r="C103" s="8" t="str">
        <f>VLOOKUP(B103,g!$A$2:'g'!$B$989,2,FALSE)</f>
        <v>Plumstead</v>
      </c>
      <c r="D103" s="8" t="str">
        <f>VLOOKUP(B103,g!$A$2:'g'!$E$989,4,FALSE)</f>
        <v>SLN</v>
      </c>
      <c r="E103" s="8" t="str">
        <f>VLOOKUP(B103,g!$A$2:'g'!$E$989,5,FALSE)</f>
        <v>STAGECOACH</v>
      </c>
      <c r="F103" s="5">
        <f>SUMIF('r'!$A$4:'r'!$A$1001,$A103,'r'!C$4:'r'!C$1001)</f>
        <v>0</v>
      </c>
      <c r="G103" s="5">
        <f>SUMIF('r'!$A$4:'r'!$A$1001,$A103,'r'!D$4:'r'!D$1001)</f>
        <v>0</v>
      </c>
      <c r="H103" s="5">
        <f>SUMIF('r'!$A$4:'r'!$A$1001,$A103,'r'!E$4:'r'!E$1001)</f>
        <v>0</v>
      </c>
    </row>
    <row r="104" spans="1:8" x14ac:dyDescent="0.2">
      <c r="A104" s="4">
        <v>100</v>
      </c>
      <c r="B104" s="88" t="s">
        <v>131</v>
      </c>
      <c r="C104" s="8" t="str">
        <f>VLOOKUP(B104,g!$A$2:'g'!$B$989,2,FALSE)</f>
        <v>Silvertown</v>
      </c>
      <c r="D104" s="8" t="str">
        <f>VLOOKUP(B104,g!$A$2:'g'!$E$989,4,FALSE)</f>
        <v>GAL</v>
      </c>
      <c r="E104" s="8" t="str">
        <f>VLOOKUP(B104,g!$A$2:'g'!$E$989,5,FALSE)</f>
        <v>GO-AHEAD</v>
      </c>
      <c r="F104" s="5">
        <f>SUMIF('r'!$A$4:'r'!$A$1001,$A104,'r'!C$4:'r'!C$1001)</f>
        <v>0</v>
      </c>
      <c r="G104" s="5">
        <f>SUMIF('r'!$A$4:'r'!$A$1001,$A104,'r'!D$4:'r'!D$1001)</f>
        <v>0</v>
      </c>
      <c r="H104" s="5">
        <f>SUMIF('r'!$A$4:'r'!$A$1001,$A104,'r'!E$4:'r'!E$1001)</f>
        <v>0</v>
      </c>
    </row>
    <row r="105" spans="1:8" x14ac:dyDescent="0.2">
      <c r="A105" s="4">
        <v>101</v>
      </c>
      <c r="B105" s="88" t="s">
        <v>132</v>
      </c>
      <c r="C105" s="8" t="str">
        <f>VLOOKUP(B105,g!$A$2:'g'!$B$989,2,FALSE)</f>
        <v>Barking</v>
      </c>
      <c r="D105" s="8" t="str">
        <f>VLOOKUP(B105,g!$A$2:'g'!$E$989,4,FALSE)</f>
        <v>SLN</v>
      </c>
      <c r="E105" s="8" t="str">
        <f>VLOOKUP(B105,g!$A$2:'g'!$E$989,5,FALSE)</f>
        <v>STAGECOACH</v>
      </c>
      <c r="F105" s="5">
        <f>SUMIF('r'!$A$4:'r'!$A$1001,$A105,'r'!C$4:'r'!C$1001)</f>
        <v>0</v>
      </c>
      <c r="G105" s="5">
        <f>SUMIF('r'!$A$4:'r'!$A$1001,$A105,'r'!D$4:'r'!D$1001)</f>
        <v>0</v>
      </c>
      <c r="H105" s="5">
        <f>SUMIF('r'!$A$4:'r'!$A$1001,$A105,'r'!E$4:'r'!E$1001)</f>
        <v>0</v>
      </c>
    </row>
    <row r="106" spans="1:8" x14ac:dyDescent="0.2">
      <c r="A106" s="4">
        <v>102</v>
      </c>
      <c r="B106" s="88" t="s">
        <v>216</v>
      </c>
      <c r="C106" s="8" t="str">
        <f>VLOOKUP(B106,g!$A$2:'g'!$B$989,2,FALSE)</f>
        <v>Palmers Green</v>
      </c>
      <c r="D106" s="8" t="str">
        <f>VLOOKUP(B106,g!$A$2:'g'!$E$989,4,FALSE)</f>
        <v>AL</v>
      </c>
      <c r="E106" s="8" t="str">
        <f>VLOOKUP(B106,g!$A$2:'g'!$E$989,5,FALSE)</f>
        <v>ARRIVA LONDON</v>
      </c>
      <c r="F106" s="5">
        <f>SUMIF('r'!$A$4:'r'!$A$1001,$A106,'r'!C$4:'r'!C$1001)</f>
        <v>0</v>
      </c>
      <c r="G106" s="5">
        <f>SUMIF('r'!$A$4:'r'!$A$1001,$A106,'r'!D$4:'r'!D$1001)</f>
        <v>0</v>
      </c>
      <c r="H106" s="5">
        <f>SUMIF('r'!$A$4:'r'!$A$1001,$A106,'r'!E$4:'r'!E$1001)</f>
        <v>0</v>
      </c>
    </row>
    <row r="107" spans="1:8" x14ac:dyDescent="0.2">
      <c r="A107" s="4">
        <v>103</v>
      </c>
      <c r="B107" s="88" t="s">
        <v>297</v>
      </c>
      <c r="C107" s="8" t="str">
        <f>VLOOKUP(B107,g!$A$2:'g'!$B$989,2,FALSE)</f>
        <v>Rainham</v>
      </c>
      <c r="D107" s="8" t="str">
        <f>VLOOKUP(B107,g!$A$2:'g'!$E$989,4,FALSE)</f>
        <v>SLN</v>
      </c>
      <c r="E107" s="8" t="str">
        <f>VLOOKUP(B107,g!$A$2:'g'!$E$989,5,FALSE)</f>
        <v>STAGECOACH</v>
      </c>
      <c r="F107" s="5">
        <f>SUMIF('r'!$A$4:'r'!$A$1001,$A107,'r'!C$4:'r'!C$1001)</f>
        <v>0</v>
      </c>
      <c r="G107" s="5">
        <f>SUMIF('r'!$A$4:'r'!$A$1001,$A107,'r'!D$4:'r'!D$1001)</f>
        <v>0</v>
      </c>
      <c r="H107" s="5">
        <f>SUMIF('r'!$A$4:'r'!$A$1001,$A107,'r'!E$4:'r'!E$1001)</f>
        <v>0</v>
      </c>
    </row>
    <row r="108" spans="1:8" x14ac:dyDescent="0.2">
      <c r="A108" s="4">
        <v>104</v>
      </c>
      <c r="B108" s="88" t="s">
        <v>136</v>
      </c>
      <c r="C108" s="8" t="str">
        <f>VLOOKUP(B108,g!$A$2:'g'!$B$989,2,FALSE)</f>
        <v>West Ham</v>
      </c>
      <c r="D108" s="8" t="str">
        <f>VLOOKUP(B108,g!$A$2:'g'!$E$989,4,FALSE)</f>
        <v>SLN</v>
      </c>
      <c r="E108" s="8" t="str">
        <f>VLOOKUP(B108,g!$A$2:'g'!$E$989,5,FALSE)</f>
        <v>STAGECOACH</v>
      </c>
      <c r="F108" s="5">
        <f>SUMIF('r'!$A$4:'r'!$A$1001,$A108,'r'!C$4:'r'!C$1001)</f>
        <v>0</v>
      </c>
      <c r="G108" s="5">
        <f>SUMIF('r'!$A$4:'r'!$A$1001,$A108,'r'!D$4:'r'!D$1001)</f>
        <v>0</v>
      </c>
      <c r="H108" s="5">
        <f>SUMIF('r'!$A$4:'r'!$A$1001,$A108,'r'!E$4:'r'!E$1001)</f>
        <v>0</v>
      </c>
    </row>
    <row r="109" spans="1:8" x14ac:dyDescent="0.2">
      <c r="A109" s="4" t="s">
        <v>648</v>
      </c>
      <c r="B109" s="88" t="s">
        <v>268</v>
      </c>
      <c r="C109" s="8" t="str">
        <f>VLOOKUP(B109,g!$A$2:'g'!$B$989,2,FALSE)</f>
        <v>Perivale (West)</v>
      </c>
      <c r="D109" s="8" t="str">
        <f>VLOOKUP(B109,g!$A$2:'g'!$E$989,4,FALSE)</f>
        <v>ML</v>
      </c>
      <c r="E109" s="8" t="str">
        <f>VLOOKUP(B109,g!$A$2:'g'!$E$989,5,FALSE)</f>
        <v>METROLINE</v>
      </c>
      <c r="F109" s="5">
        <f>SUMIF('r'!$A$4:'r'!$A$1001,$A109,'r'!C$4:'r'!C$1001)</f>
        <v>0</v>
      </c>
      <c r="G109" s="5">
        <f>SUMIF('r'!$A$4:'r'!$A$1001,$A109,'r'!D$4:'r'!D$1001)</f>
        <v>0</v>
      </c>
      <c r="H109" s="5">
        <f>SUMIF('r'!$A$4:'r'!$A$1001,$A109,'r'!E$4:'r'!E$1001)</f>
        <v>0</v>
      </c>
    </row>
    <row r="110" spans="1:8" x14ac:dyDescent="0.2">
      <c r="A110" s="4">
        <v>106</v>
      </c>
      <c r="B110" s="88" t="s">
        <v>150</v>
      </c>
      <c r="C110" s="8" t="str">
        <f>VLOOKUP(B110,g!$A$2:'g'!$B$989,2,FALSE)</f>
        <v>Ash Grove</v>
      </c>
      <c r="D110" s="8" t="str">
        <f>VLOOKUP(B110,g!$A$2:'g'!$E$989,4,FALSE)</f>
        <v>AL</v>
      </c>
      <c r="E110" s="8" t="str">
        <f>VLOOKUP(B110,g!$A$2:'g'!$E$989,5,FALSE)</f>
        <v>ARRIVA LONDON</v>
      </c>
      <c r="F110" s="5">
        <f>SUMIF('r'!$A$4:'r'!$A$1001,$A110,'r'!C$4:'r'!C$1001)</f>
        <v>0</v>
      </c>
      <c r="G110" s="5">
        <f>SUMIF('r'!$A$4:'r'!$A$1001,$A110,'r'!D$4:'r'!D$1001)</f>
        <v>0</v>
      </c>
      <c r="H110" s="5">
        <f>SUMIF('r'!$A$4:'r'!$A$1001,$A110,'r'!E$4:'r'!E$1001)</f>
        <v>0</v>
      </c>
    </row>
    <row r="111" spans="1:8" x14ac:dyDescent="0.2">
      <c r="A111" s="4">
        <v>107</v>
      </c>
      <c r="B111" s="88" t="s">
        <v>258</v>
      </c>
      <c r="C111" s="8" t="str">
        <f>VLOOKUP(B111,g!$A$2:'g'!$B$989,2,FALSE)</f>
        <v>Edgware</v>
      </c>
      <c r="D111" s="8" t="str">
        <f>VLOOKUP(B111,g!$A$2:'g'!$E$989,4,FALSE)</f>
        <v>ML</v>
      </c>
      <c r="E111" s="8" t="str">
        <f>VLOOKUP(B111,g!$A$2:'g'!$E$989,5,FALSE)</f>
        <v>METROLINE</v>
      </c>
      <c r="F111" s="5">
        <f>SUMIF('r'!$A$4:'r'!$A$1001,$A111,'r'!C$4:'r'!C$1001)</f>
        <v>0</v>
      </c>
      <c r="G111" s="5">
        <f>SUMIF('r'!$A$4:'r'!$A$1001,$A111,'r'!D$4:'r'!D$1001)</f>
        <v>0</v>
      </c>
      <c r="H111" s="5">
        <f>SUMIF('r'!$A$4:'r'!$A$1001,$A111,'r'!E$4:'r'!E$1001)</f>
        <v>0</v>
      </c>
    </row>
    <row r="112" spans="1:8" x14ac:dyDescent="0.2">
      <c r="A112" s="4">
        <v>108</v>
      </c>
      <c r="B112" s="88" t="s">
        <v>708</v>
      </c>
      <c r="C112" s="8" t="str">
        <f>VLOOKUP(B112,g!$A$2:'g'!$B$989,2,FALSE)</f>
        <v>Morden Wharf</v>
      </c>
      <c r="D112" s="8" t="str">
        <f>VLOOKUP(B112,g!$A$2:'g'!$E$989,4,FALSE)</f>
        <v>GAL</v>
      </c>
      <c r="E112" s="8" t="str">
        <f>VLOOKUP(B112,g!$A$2:'g'!$E$989,5,FALSE)</f>
        <v>GO-AHEAD</v>
      </c>
      <c r="F112" s="5">
        <f>SUMIF('r'!$A$4:'r'!$A$1001,$A112,'r'!C$4:'r'!C$1001)</f>
        <v>0</v>
      </c>
      <c r="G112" s="5">
        <f>SUMIF('r'!$A$4:'r'!$A$1001,$A112,'r'!D$4:'r'!D$1001)</f>
        <v>0</v>
      </c>
      <c r="H112" s="5">
        <f>SUMIF('r'!$A$4:'r'!$A$1001,$A112,'r'!E$4:'r'!E$1001)</f>
        <v>0</v>
      </c>
    </row>
    <row r="113" spans="1:8" x14ac:dyDescent="0.2">
      <c r="A113" s="4">
        <v>109</v>
      </c>
      <c r="B113" s="88" t="s">
        <v>118</v>
      </c>
      <c r="C113" s="8" t="str">
        <f>VLOOKUP(B113,g!$A$2:'g'!$B$989,2,FALSE)</f>
        <v>Beddington Cross</v>
      </c>
      <c r="D113" s="8" t="str">
        <f>VLOOKUP(B113,g!$A$2:'g'!$E$989,4,FALSE)</f>
        <v>TLN</v>
      </c>
      <c r="E113" s="8" t="str">
        <f>VLOOKUP(B113,g!$A$2:'g'!$E$989,5,FALSE)</f>
        <v>ABELLIO</v>
      </c>
      <c r="F113" s="5">
        <f>SUMIF('r'!$A$4:'r'!$A$1001,$A113,'r'!C$4:'r'!C$1001)</f>
        <v>0</v>
      </c>
      <c r="G113" s="5">
        <f>SUMIF('r'!$A$4:'r'!$A$1001,$A113,'r'!D$4:'r'!D$1001)</f>
        <v>0</v>
      </c>
      <c r="H113" s="5">
        <f>SUMIF('r'!$A$4:'r'!$A$1001,$A113,'r'!E$4:'r'!E$1001)</f>
        <v>0</v>
      </c>
    </row>
    <row r="114" spans="1:8" x14ac:dyDescent="0.2">
      <c r="A114" s="4">
        <v>110</v>
      </c>
      <c r="B114" s="88" t="s">
        <v>139</v>
      </c>
      <c r="C114" s="8" t="str">
        <f>VLOOKUP(B114,g!$A$2:'g'!$B$989,2,FALSE)</f>
        <v>Hounslow</v>
      </c>
      <c r="D114" s="8" t="str">
        <f>VLOOKUP(B114,g!$A$2:'g'!$E$989,4,FALSE)</f>
        <v>RTP</v>
      </c>
      <c r="E114" s="8" t="str">
        <f>VLOOKUP(B114,g!$A$2:'g'!$E$989,5,FALSE)</f>
        <v>LONDON UNITED</v>
      </c>
      <c r="F114" s="5">
        <f>SUMIF('r'!$A$4:'r'!$A$1001,$A114,'r'!C$4:'r'!C$1001)</f>
        <v>2</v>
      </c>
      <c r="G114" s="5">
        <f>SUMIF('r'!$A$4:'r'!$A$1001,$A114,'r'!D$4:'r'!D$1001)</f>
        <v>2</v>
      </c>
      <c r="H114" s="5">
        <f>SUMIF('r'!$A$4:'r'!$A$1001,$A114,'r'!E$4:'r'!E$1001)</f>
        <v>0</v>
      </c>
    </row>
    <row r="115" spans="1:8" x14ac:dyDescent="0.2">
      <c r="A115" s="4">
        <v>111</v>
      </c>
      <c r="B115" s="88" t="s">
        <v>139</v>
      </c>
      <c r="C115" s="8" t="str">
        <f>VLOOKUP(B115,g!$A$2:'g'!$B$989,2,FALSE)</f>
        <v>Hounslow</v>
      </c>
      <c r="D115" s="8" t="str">
        <f>VLOOKUP(B115,g!$A$2:'g'!$E$989,4,FALSE)</f>
        <v>RTP</v>
      </c>
      <c r="E115" s="8" t="str">
        <f>VLOOKUP(B115,g!$A$2:'g'!$E$989,5,FALSE)</f>
        <v>LONDON UNITED</v>
      </c>
      <c r="F115" s="5">
        <f>SUMIF('r'!$A$4:'r'!$A$1001,$A115,'r'!C$4:'r'!C$1001)</f>
        <v>0</v>
      </c>
      <c r="G115" s="5">
        <f>SUMIF('r'!$A$4:'r'!$A$1001,$A115,'r'!D$4:'r'!D$1001)</f>
        <v>0</v>
      </c>
      <c r="H115" s="5">
        <f>SUMIF('r'!$A$4:'r'!$A$1001,$A115,'r'!E$4:'r'!E$1001)</f>
        <v>0</v>
      </c>
    </row>
    <row r="116" spans="1:8" x14ac:dyDescent="0.2">
      <c r="A116" s="4">
        <v>112</v>
      </c>
      <c r="B116" s="88" t="s">
        <v>135</v>
      </c>
      <c r="C116" s="8" t="str">
        <f>VLOOKUP(B116,g!$A$2:'g'!$B$989,2,FALSE)</f>
        <v>Cricklewood</v>
      </c>
      <c r="D116" s="8" t="str">
        <f>VLOOKUP(B116,g!$A$2:'g'!$E$989,4,FALSE)</f>
        <v>ML</v>
      </c>
      <c r="E116" s="8" t="str">
        <f>VLOOKUP(B116,g!$A$2:'g'!$E$989,5,FALSE)</f>
        <v>METROLINE</v>
      </c>
      <c r="F116" s="5">
        <f>SUMIF('r'!$A$4:'r'!$A$1001,$A116,'r'!C$4:'r'!C$1001)</f>
        <v>0</v>
      </c>
      <c r="G116" s="5">
        <f>SUMIF('r'!$A$4:'r'!$A$1001,$A116,'r'!D$4:'r'!D$1001)</f>
        <v>0</v>
      </c>
      <c r="H116" s="5">
        <f>SUMIF('r'!$A$4:'r'!$A$1001,$A116,'r'!E$4:'r'!E$1001)</f>
        <v>0</v>
      </c>
    </row>
    <row r="117" spans="1:8" x14ac:dyDescent="0.2">
      <c r="A117" s="4">
        <v>113</v>
      </c>
      <c r="B117" s="88" t="s">
        <v>258</v>
      </c>
      <c r="C117" s="8" t="str">
        <f>VLOOKUP(B117,g!$A$2:'g'!$B$989,2,FALSE)</f>
        <v>Edgware</v>
      </c>
      <c r="D117" s="8" t="str">
        <f>VLOOKUP(B117,g!$A$2:'g'!$E$989,4,FALSE)</f>
        <v>ML</v>
      </c>
      <c r="E117" s="8" t="str">
        <f>VLOOKUP(B117,g!$A$2:'g'!$E$989,5,FALSE)</f>
        <v>METROLINE</v>
      </c>
      <c r="F117" s="5">
        <f>SUMIF('r'!$A$4:'r'!$A$1001,$A117,'r'!C$4:'r'!C$1001)</f>
        <v>0</v>
      </c>
      <c r="G117" s="5">
        <f>SUMIF('r'!$A$4:'r'!$A$1001,$A117,'r'!D$4:'r'!D$1001)</f>
        <v>0</v>
      </c>
      <c r="H117" s="5">
        <f>SUMIF('r'!$A$4:'r'!$A$1001,$A117,'r'!E$4:'r'!E$1001)</f>
        <v>0</v>
      </c>
    </row>
    <row r="118" spans="1:8" x14ac:dyDescent="0.2">
      <c r="A118" s="4" t="s">
        <v>735</v>
      </c>
      <c r="B118" s="88" t="s">
        <v>273</v>
      </c>
      <c r="C118" s="8" t="str">
        <f>VLOOKUP(B118,g!$A$2:'g'!$B$989,2,FALSE)</f>
        <v>Uxbridge</v>
      </c>
      <c r="D118" s="8" t="str">
        <f>VLOOKUP(B118,g!$A$2:'g'!$E$989,4,FALSE)</f>
        <v>ML</v>
      </c>
      <c r="E118" s="8" t="str">
        <f>VLOOKUP(B118,g!$A$2:'g'!$E$989,5,FALSE)</f>
        <v>METROLINE</v>
      </c>
      <c r="F118" s="5">
        <f>SUMIF('r'!$A$4:'r'!$A$1001,$A118,'r'!C$4:'r'!C$1001)</f>
        <v>6</v>
      </c>
      <c r="G118" s="5">
        <f>SUMIF('r'!$A$4:'r'!$A$1001,$A118,'r'!D$4:'r'!D$1001)</f>
        <v>6</v>
      </c>
      <c r="H118" s="5">
        <f>SUMIF('r'!$A$4:'r'!$A$1001,$A118,'r'!E$4:'r'!E$1001)</f>
        <v>0</v>
      </c>
    </row>
    <row r="119" spans="1:8" x14ac:dyDescent="0.2">
      <c r="A119" s="4" t="s">
        <v>576</v>
      </c>
      <c r="B119" s="88" t="s">
        <v>326</v>
      </c>
      <c r="C119" s="8" t="str">
        <f>VLOOKUP(B119,g!$A$2:'g'!$B$989,2,FALSE)</f>
        <v>River road</v>
      </c>
      <c r="D119" s="8" t="str">
        <f>VLOOKUP(B119,g!$A$2:'g'!$E$989,4,FALSE)</f>
        <v>GAL</v>
      </c>
      <c r="E119" s="8" t="str">
        <f>VLOOKUP(B119,g!$A$2:'g'!$E$989,5,FALSE)</f>
        <v>BLUE TRIANGLE</v>
      </c>
      <c r="F119" s="5">
        <f>SUMIF('r'!$A$4:'r'!$A$1001,$A119,'r'!C$4:'r'!C$1001)</f>
        <v>5</v>
      </c>
      <c r="G119" s="5">
        <f>SUMIF('r'!$A$4:'r'!$A$1001,$A119,'r'!D$4:'r'!D$1001)</f>
        <v>5</v>
      </c>
      <c r="H119" s="5">
        <f>SUMIF('r'!$A$4:'r'!$A$1001,$A119,'r'!E$4:'r'!E$1001)</f>
        <v>0</v>
      </c>
    </row>
    <row r="120" spans="1:8" x14ac:dyDescent="0.2">
      <c r="A120" s="4">
        <v>116</v>
      </c>
      <c r="B120" s="88" t="s">
        <v>133</v>
      </c>
      <c r="C120" s="8" t="str">
        <f>VLOOKUP(B120,g!$A$2:'g'!$B$989,2,FALSE)</f>
        <v>Hounslow bus station  Heath</v>
      </c>
      <c r="D120" s="8" t="str">
        <f>VLOOKUP(B120,g!$A$2:'g'!$E$989,4,FALSE)</f>
        <v>RTP</v>
      </c>
      <c r="E120" s="8" t="str">
        <f>VLOOKUP(B120,g!$A$2:'g'!$E$989,5,FALSE)</f>
        <v>LONDON UNITED</v>
      </c>
      <c r="F120" s="5">
        <f>SUMIF('r'!$A$4:'r'!$A$1001,$A120,'r'!C$4:'r'!C$1001)</f>
        <v>0</v>
      </c>
      <c r="G120" s="5">
        <f>SUMIF('r'!$A$4:'r'!$A$1001,$A120,'r'!D$4:'r'!D$1001)</f>
        <v>0</v>
      </c>
      <c r="H120" s="5">
        <f>SUMIF('r'!$A$4:'r'!$A$1001,$A120,'r'!E$4:'r'!E$1001)</f>
        <v>0</v>
      </c>
    </row>
    <row r="121" spans="1:8" x14ac:dyDescent="0.2">
      <c r="A121" s="4">
        <v>117</v>
      </c>
      <c r="B121" s="88" t="s">
        <v>126</v>
      </c>
      <c r="C121" s="8" t="str">
        <f>VLOOKUP(B121,g!$A$2:'g'!$B$989,2,FALSE)</f>
        <v>Fulwell</v>
      </c>
      <c r="D121" s="8" t="str">
        <f>VLOOKUP(B121,g!$A$2:'g'!$E$989,4,FALSE)</f>
        <v>TLN</v>
      </c>
      <c r="E121" s="8" t="str">
        <f>VLOOKUP(B121,g!$A$2:'g'!$E$989,5,FALSE)</f>
        <v>ABELLIO</v>
      </c>
      <c r="F121" s="5">
        <f>SUMIF('r'!$A$4:'r'!$A$1001,$A121,'r'!C$4:'r'!C$1001)</f>
        <v>0</v>
      </c>
      <c r="G121" s="5">
        <f>SUMIF('r'!$A$4:'r'!$A$1001,$A121,'r'!D$4:'r'!D$1001)</f>
        <v>0</v>
      </c>
      <c r="H121" s="5">
        <f>SUMIF('r'!$A$4:'r'!$A$1001,$A121,'r'!E$4:'r'!E$1001)</f>
        <v>0</v>
      </c>
    </row>
    <row r="122" spans="1:8" x14ac:dyDescent="0.2">
      <c r="A122" s="4">
        <v>118</v>
      </c>
      <c r="B122" s="88" t="s">
        <v>116</v>
      </c>
      <c r="C122" s="8" t="str">
        <f>VLOOKUP(B122,g!$A$2:'g'!$B$989,2,FALSE)</f>
        <v>Stockwell</v>
      </c>
      <c r="D122" s="8" t="str">
        <f>VLOOKUP(B122,g!$A$2:'g'!$E$989,4,FALSE)</f>
        <v>GAL</v>
      </c>
      <c r="E122" s="8" t="str">
        <f>VLOOKUP(B122,g!$A$2:'g'!$E$989,5,FALSE)</f>
        <v>GO-AHEAD</v>
      </c>
      <c r="F122" s="5">
        <f>SUMIF('r'!$A$4:'r'!$A$1001,$A122,'r'!C$4:'r'!C$1001)</f>
        <v>0</v>
      </c>
      <c r="G122" s="5">
        <f>SUMIF('r'!$A$4:'r'!$A$1001,$A122,'r'!D$4:'r'!D$1001)</f>
        <v>0</v>
      </c>
      <c r="H122" s="5">
        <f>SUMIF('r'!$A$4:'r'!$A$1001,$A122,'r'!E$4:'r'!E$1001)</f>
        <v>0</v>
      </c>
    </row>
    <row r="123" spans="1:8" x14ac:dyDescent="0.2">
      <c r="A123" s="4">
        <v>119</v>
      </c>
      <c r="B123" s="88" t="s">
        <v>148</v>
      </c>
      <c r="C123" s="8" t="str">
        <f>VLOOKUP(B123,g!$A$2:'g'!$B$989,2,FALSE)</f>
        <v>Croydon</v>
      </c>
      <c r="D123" s="8" t="str">
        <f>VLOOKUP(B123,g!$A$2:'g'!$E$989,4,FALSE)</f>
        <v>GAL</v>
      </c>
      <c r="E123" s="8" t="str">
        <f>VLOOKUP(B123,g!$A$2:'g'!$E$989,5,FALSE)</f>
        <v>GO-AHEAD</v>
      </c>
      <c r="F123" s="5">
        <f>SUMIF('r'!$A$4:'r'!$A$1001,$A123,'r'!C$4:'r'!C$1001)</f>
        <v>0</v>
      </c>
      <c r="G123" s="5">
        <f>SUMIF('r'!$A$4:'r'!$A$1001,$A123,'r'!D$4:'r'!D$1001)</f>
        <v>0</v>
      </c>
      <c r="H123" s="5">
        <f>SUMIF('r'!$A$4:'r'!$A$1001,$A123,'r'!E$4:'r'!E$1001)</f>
        <v>0</v>
      </c>
    </row>
    <row r="124" spans="1:8" x14ac:dyDescent="0.2">
      <c r="A124" s="4" t="s">
        <v>654</v>
      </c>
      <c r="B124" s="88" t="s">
        <v>268</v>
      </c>
      <c r="C124" s="8" t="str">
        <f>VLOOKUP(B124,g!$A$2:'g'!$B$989,2,FALSE)</f>
        <v>Perivale (West)</v>
      </c>
      <c r="D124" s="8" t="str">
        <f>VLOOKUP(B124,g!$A$2:'g'!$E$989,4,FALSE)</f>
        <v>ML</v>
      </c>
      <c r="E124" s="8" t="str">
        <f>VLOOKUP(B124,g!$A$2:'g'!$E$989,5,FALSE)</f>
        <v>METROLINE</v>
      </c>
      <c r="F124" s="5">
        <f>SUMIF('r'!$A$4:'r'!$A$1001,$A124,'r'!C$4:'r'!C$1001)</f>
        <v>1</v>
      </c>
      <c r="G124" s="5">
        <f>SUMIF('r'!$A$4:'r'!$A$1001,$A124,'r'!D$4:'r'!D$1001)</f>
        <v>1</v>
      </c>
      <c r="H124" s="5">
        <f>SUMIF('r'!$A$4:'r'!$A$1001,$A124,'r'!E$4:'r'!E$1001)</f>
        <v>0</v>
      </c>
    </row>
    <row r="125" spans="1:8" x14ac:dyDescent="0.2">
      <c r="A125" s="4">
        <v>121</v>
      </c>
      <c r="B125" s="88" t="s">
        <v>13</v>
      </c>
      <c r="C125" s="8" t="str">
        <f>VLOOKUP(B125,g!$A$2:'g'!$B$989,2,FALSE)</f>
        <v>Enfield</v>
      </c>
      <c r="D125" s="8" t="str">
        <f>VLOOKUP(B125,g!$A$2:'g'!$E$989,4,FALSE)</f>
        <v>AL</v>
      </c>
      <c r="E125" s="8" t="str">
        <f>VLOOKUP(B125,g!$A$2:'g'!$E$989,5,FALSE)</f>
        <v>ARRIVA LONDON</v>
      </c>
      <c r="F125" s="5">
        <f>SUMIF('r'!$A$4:'r'!$A$1001,$A125,'r'!C$4:'r'!C$1001)</f>
        <v>0</v>
      </c>
      <c r="G125" s="5">
        <f>SUMIF('r'!$A$4:'r'!$A$1001,$A125,'r'!D$4:'r'!D$1001)</f>
        <v>0</v>
      </c>
      <c r="H125" s="5">
        <f>SUMIF('r'!$A$4:'r'!$A$1001,$A125,'r'!E$4:'r'!E$1001)</f>
        <v>0</v>
      </c>
    </row>
    <row r="126" spans="1:8" x14ac:dyDescent="0.2">
      <c r="A126" s="4">
        <v>122</v>
      </c>
      <c r="B126" s="88" t="s">
        <v>299</v>
      </c>
      <c r="C126" s="8" t="str">
        <f>VLOOKUP(B126,g!$A$2:'g'!$B$989,2,FALSE)</f>
        <v>Plumstead</v>
      </c>
      <c r="D126" s="8" t="str">
        <f>VLOOKUP(B126,g!$A$2:'g'!$E$989,4,FALSE)</f>
        <v>SLN</v>
      </c>
      <c r="E126" s="8" t="str">
        <f>VLOOKUP(B126,g!$A$2:'g'!$E$989,5,FALSE)</f>
        <v>STAGECOACH</v>
      </c>
      <c r="F126" s="5">
        <f>SUMIF('r'!$A$4:'r'!$A$1001,$A126,'r'!C$4:'r'!C$1001)</f>
        <v>0</v>
      </c>
      <c r="G126" s="5">
        <f>SUMIF('r'!$A$4:'r'!$A$1001,$A126,'r'!D$4:'r'!D$1001)</f>
        <v>0</v>
      </c>
      <c r="H126" s="5">
        <f>SUMIF('r'!$A$4:'r'!$A$1001,$A126,'r'!E$4:'r'!E$1001)</f>
        <v>0</v>
      </c>
    </row>
    <row r="127" spans="1:8" x14ac:dyDescent="0.2">
      <c r="A127" s="4" t="s">
        <v>764</v>
      </c>
      <c r="B127" s="88" t="s">
        <v>129</v>
      </c>
      <c r="C127" s="8" t="str">
        <f>VLOOKUP(B127,g!$A$2:'g'!$B$989,2,FALSE)</f>
        <v>Tottenham</v>
      </c>
      <c r="D127" s="8" t="str">
        <f>VLOOKUP(B127,g!$A$2:'g'!$E$989,4,FALSE)</f>
        <v>AL</v>
      </c>
      <c r="E127" s="8" t="str">
        <f>VLOOKUP(B127,g!$A$2:'g'!$E$989,5,FALSE)</f>
        <v>ARRIVA LONDON</v>
      </c>
      <c r="F127" s="5">
        <f>SUMIF('r'!$A$4:'r'!$A$1001,$A127,'r'!C$4:'r'!C$1001)</f>
        <v>1</v>
      </c>
      <c r="G127" s="5">
        <f>SUMIF('r'!$A$4:'r'!$A$1001,$A127,'r'!D$4:'r'!D$1001)</f>
        <v>1</v>
      </c>
      <c r="H127" s="5">
        <f>SUMIF('r'!$A$4:'r'!$A$1001,$A127,'r'!E$4:'r'!E$1001)</f>
        <v>0</v>
      </c>
    </row>
    <row r="128" spans="1:8" x14ac:dyDescent="0.2">
      <c r="A128" s="4">
        <v>124</v>
      </c>
      <c r="B128" s="88" t="s">
        <v>115</v>
      </c>
      <c r="C128" s="8" t="str">
        <f>VLOOKUP(B128,g!$A$2:'g'!$B$989,2,FALSE)</f>
        <v>Catford</v>
      </c>
      <c r="D128" s="8" t="str">
        <f>VLOOKUP(B128,g!$A$2:'g'!$E$989,4,FALSE)</f>
        <v>SLN</v>
      </c>
      <c r="E128" s="8" t="str">
        <f>VLOOKUP(B128,g!$A$2:'g'!$E$989,5,FALSE)</f>
        <v>STAGECOACH</v>
      </c>
      <c r="F128" s="5">
        <f>SUMIF('r'!$A$4:'r'!$A$1001,$A128,'r'!C$4:'r'!C$1001)</f>
        <v>0</v>
      </c>
      <c r="G128" s="5">
        <f>SUMIF('r'!$A$4:'r'!$A$1001,$A128,'r'!D$4:'r'!D$1001)</f>
        <v>0</v>
      </c>
      <c r="H128" s="5">
        <f>SUMIF('r'!$A$4:'r'!$A$1001,$A128,'r'!E$4:'r'!E$1001)</f>
        <v>0</v>
      </c>
    </row>
    <row r="129" spans="1:8" x14ac:dyDescent="0.2">
      <c r="A129" s="4">
        <v>125</v>
      </c>
      <c r="B129" s="88" t="s">
        <v>117</v>
      </c>
      <c r="C129" s="8" t="str">
        <f>VLOOKUP(B129,g!$A$2:'g'!$B$989,2,FALSE)</f>
        <v>Potters Bar</v>
      </c>
      <c r="D129" s="8" t="str">
        <f>VLOOKUP(B129,g!$A$2:'g'!$E$989,4,FALSE)</f>
        <v>ML</v>
      </c>
      <c r="E129" s="8" t="str">
        <f>VLOOKUP(B129,g!$A$2:'g'!$E$989,5,FALSE)</f>
        <v>METROLINE</v>
      </c>
      <c r="F129" s="5">
        <f>SUMIF('r'!$A$4:'r'!$A$1001,$A129,'r'!C$4:'r'!C$1001)</f>
        <v>0</v>
      </c>
      <c r="G129" s="5">
        <f>SUMIF('r'!$A$4:'r'!$A$1001,$A129,'r'!D$4:'r'!D$1001)</f>
        <v>0</v>
      </c>
      <c r="H129" s="5">
        <f>SUMIF('r'!$A$4:'r'!$A$1001,$A129,'r'!E$4:'r'!E$1001)</f>
        <v>0</v>
      </c>
    </row>
    <row r="130" spans="1:8" x14ac:dyDescent="0.2">
      <c r="A130" s="4">
        <v>126</v>
      </c>
      <c r="B130" s="88" t="s">
        <v>134</v>
      </c>
      <c r="C130" s="8" t="str">
        <f>VLOOKUP(B130,g!$A$2:'g'!$B$989,2,FALSE)</f>
        <v>Orpington</v>
      </c>
      <c r="D130" s="8" t="str">
        <f>VLOOKUP(B130,g!$A$2:'g'!$E$989,4,FALSE)</f>
        <v>GAL</v>
      </c>
      <c r="E130" s="8" t="str">
        <f>VLOOKUP(B130,g!$A$2:'g'!$E$989,5,FALSE)</f>
        <v>GO-AHEAD</v>
      </c>
      <c r="F130" s="5">
        <f>SUMIF('r'!$A$4:'r'!$A$1001,$A130,'r'!C$4:'r'!C$1001)</f>
        <v>0</v>
      </c>
      <c r="G130" s="5">
        <f>SUMIF('r'!$A$4:'r'!$A$1001,$A130,'r'!D$4:'r'!D$1001)</f>
        <v>0</v>
      </c>
      <c r="H130" s="5">
        <f>SUMIF('r'!$A$4:'r'!$A$1001,$A130,'r'!E$4:'r'!E$1001)</f>
        <v>0</v>
      </c>
    </row>
    <row r="131" spans="1:8" x14ac:dyDescent="0.2">
      <c r="A131" s="4">
        <v>127</v>
      </c>
      <c r="B131" s="88" t="s">
        <v>148</v>
      </c>
      <c r="C131" s="8" t="str">
        <f>VLOOKUP(B131,g!$A$2:'g'!$B$989,2,FALSE)</f>
        <v>Croydon</v>
      </c>
      <c r="D131" s="8" t="str">
        <f>VLOOKUP(B131,g!$A$2:'g'!$E$989,4,FALSE)</f>
        <v>GAL</v>
      </c>
      <c r="E131" s="8" t="str">
        <f>VLOOKUP(B131,g!$A$2:'g'!$E$989,5,FALSE)</f>
        <v>GO-AHEAD</v>
      </c>
      <c r="F131" s="5">
        <f>SUMIF('r'!$A$4:'r'!$A$1001,$A131,'r'!C$4:'r'!C$1001)</f>
        <v>0</v>
      </c>
      <c r="G131" s="5">
        <f>SUMIF('r'!$A$4:'r'!$A$1001,$A131,'r'!D$4:'r'!D$1001)</f>
        <v>0</v>
      </c>
      <c r="H131" s="5">
        <f>SUMIF('r'!$A$4:'r'!$A$1001,$A131,'r'!E$4:'r'!E$1001)</f>
        <v>0</v>
      </c>
    </row>
    <row r="132" spans="1:8" x14ac:dyDescent="0.2">
      <c r="A132" s="4">
        <v>128</v>
      </c>
      <c r="B132" s="88" t="s">
        <v>208</v>
      </c>
      <c r="C132" s="8" t="str">
        <f>VLOOKUP(B132,g!$A$2:'g'!$B$989,2,FALSE)</f>
        <v>Barking</v>
      </c>
      <c r="D132" s="8" t="str">
        <f>VLOOKUP(B132,g!$A$2:'g'!$E$989,4,FALSE)</f>
        <v>AL</v>
      </c>
      <c r="E132" s="8" t="str">
        <f>VLOOKUP(B132,g!$A$2:'g'!$E$989,5,FALSE)</f>
        <v>ARRIVA LONDON</v>
      </c>
      <c r="F132" s="5">
        <f>SUMIF('r'!$A$4:'r'!$A$1001,$A132,'r'!C$4:'r'!C$1001)</f>
        <v>0</v>
      </c>
      <c r="G132" s="5">
        <f>SUMIF('r'!$A$4:'r'!$A$1001,$A132,'r'!D$4:'r'!D$1001)</f>
        <v>0</v>
      </c>
      <c r="H132" s="5">
        <f>SUMIF('r'!$A$4:'r'!$A$1001,$A132,'r'!E$4:'r'!E$1001)</f>
        <v>0</v>
      </c>
    </row>
    <row r="133" spans="1:8" x14ac:dyDescent="0.2">
      <c r="A133" s="4">
        <v>129</v>
      </c>
      <c r="B133" s="88" t="s">
        <v>708</v>
      </c>
      <c r="C133" s="8" t="str">
        <f>VLOOKUP(B133,g!$A$2:'g'!$B$989,2,FALSE)</f>
        <v>Morden Wharf</v>
      </c>
      <c r="D133" s="8" t="str">
        <f>VLOOKUP(B133,g!$A$2:'g'!$E$989,4,FALSE)</f>
        <v>GAL</v>
      </c>
      <c r="E133" s="8" t="str">
        <f>VLOOKUP(B133,g!$A$2:'g'!$E$989,5,FALSE)</f>
        <v>GO-AHEAD</v>
      </c>
      <c r="F133" s="5">
        <f>SUMIF('r'!$A$4:'r'!$A$1001,$A133,'r'!C$4:'r'!C$1001)</f>
        <v>0</v>
      </c>
      <c r="G133" s="5">
        <f>SUMIF('r'!$A$4:'r'!$A$1001,$A133,'r'!D$4:'r'!D$1001)</f>
        <v>0</v>
      </c>
      <c r="H133" s="5">
        <f>SUMIF('r'!$A$4:'r'!$A$1001,$A133,'r'!E$4:'r'!E$1001)</f>
        <v>0</v>
      </c>
    </row>
    <row r="134" spans="1:8" x14ac:dyDescent="0.2">
      <c r="A134" s="4" t="s">
        <v>618</v>
      </c>
      <c r="B134" s="88" t="s">
        <v>118</v>
      </c>
      <c r="C134" s="8" t="str">
        <f>VLOOKUP(B134,g!$A$2:'g'!$B$989,2,FALSE)</f>
        <v>Beddington Cross</v>
      </c>
      <c r="D134" s="8" t="str">
        <f>VLOOKUP(B134,g!$A$2:'g'!$E$989,4,FALSE)</f>
        <v>TLN</v>
      </c>
      <c r="E134" s="8" t="str">
        <f>VLOOKUP(B134,g!$A$2:'g'!$E$989,5,FALSE)</f>
        <v>ABELLIO</v>
      </c>
      <c r="F134" s="5">
        <f>SUMIF('r'!$A$4:'r'!$A$1001,$A134,'r'!C$4:'r'!C$1001)</f>
        <v>12</v>
      </c>
      <c r="G134" s="5">
        <f>SUMIF('r'!$A$4:'r'!$A$1001,$A134,'r'!D$4:'r'!D$1001)</f>
        <v>12</v>
      </c>
      <c r="H134" s="5">
        <f>SUMIF('r'!$A$4:'r'!$A$1001,$A134,'r'!E$4:'r'!E$1001)</f>
        <v>0</v>
      </c>
    </row>
    <row r="135" spans="1:8" x14ac:dyDescent="0.2">
      <c r="A135" s="4">
        <v>131</v>
      </c>
      <c r="B135" s="88" t="s">
        <v>41</v>
      </c>
      <c r="C135" s="8" t="str">
        <f>VLOOKUP(B135,g!$A$2:'g'!$B$989,2,FALSE)</f>
        <v>Merton</v>
      </c>
      <c r="D135" s="8" t="str">
        <f>VLOOKUP(B135,g!$A$2:'g'!$E$989,4,FALSE)</f>
        <v>GAL</v>
      </c>
      <c r="E135" s="8" t="str">
        <f>VLOOKUP(B135,g!$A$2:'g'!$E$989,5,FALSE)</f>
        <v>GO-AHEAD</v>
      </c>
      <c r="F135" s="5">
        <f>SUMIF('r'!$A$4:'r'!$A$1001,$A135,'r'!C$4:'r'!C$1001)</f>
        <v>0</v>
      </c>
      <c r="G135" s="5">
        <f>SUMIF('r'!$A$4:'r'!$A$1001,$A135,'r'!D$4:'r'!D$1001)</f>
        <v>0</v>
      </c>
      <c r="H135" s="5">
        <f>SUMIF('r'!$A$4:'r'!$A$1001,$A135,'r'!E$4:'r'!E$1001)</f>
        <v>0</v>
      </c>
    </row>
    <row r="136" spans="1:8" x14ac:dyDescent="0.2">
      <c r="A136" s="4">
        <v>132</v>
      </c>
      <c r="B136" s="88" t="s">
        <v>237</v>
      </c>
      <c r="C136" s="8" t="str">
        <f>VLOOKUP(B136,g!$A$2:'g'!$B$989,2,FALSE)</f>
        <v>Bexleyheath</v>
      </c>
      <c r="D136" s="8" t="str">
        <f>VLOOKUP(B136,g!$A$2:'g'!$E$989,4,FALSE)</f>
        <v>GAL</v>
      </c>
      <c r="E136" s="8" t="str">
        <f>VLOOKUP(B136,g!$A$2:'g'!$E$989,5,FALSE)</f>
        <v>GO-AHEAD</v>
      </c>
      <c r="F136" s="5">
        <f>SUMIF('r'!$A$4:'r'!$A$1001,$A136,'r'!C$4:'r'!C$1001)</f>
        <v>0</v>
      </c>
      <c r="G136" s="5">
        <f>SUMIF('r'!$A$4:'r'!$A$1001,$A136,'r'!D$4:'r'!D$1001)</f>
        <v>0</v>
      </c>
      <c r="H136" s="5">
        <f>SUMIF('r'!$A$4:'r'!$A$1001,$A136,'r'!E$4:'r'!E$1001)</f>
        <v>0</v>
      </c>
    </row>
    <row r="137" spans="1:8" x14ac:dyDescent="0.2">
      <c r="A137" s="4">
        <v>133</v>
      </c>
      <c r="B137" s="88" t="s">
        <v>225</v>
      </c>
      <c r="C137" s="8" t="str">
        <f>VLOOKUP(B137,g!$A$2:'g'!$B$989,2,FALSE)</f>
        <v>Brixton</v>
      </c>
      <c r="D137" s="8" t="str">
        <f>VLOOKUP(B137,g!$A$2:'g'!$E$989,4,FALSE)</f>
        <v>AL</v>
      </c>
      <c r="E137" s="8" t="str">
        <f>VLOOKUP(B137,g!$A$2:'g'!$E$989,5,FALSE)</f>
        <v>ARRIVA LONDON</v>
      </c>
      <c r="F137" s="5">
        <f>SUMIF('r'!$A$4:'r'!$A$1001,$A137,'r'!C$4:'r'!C$1001)</f>
        <v>0</v>
      </c>
      <c r="G137" s="5">
        <f>SUMIF('r'!$A$4:'r'!$A$1001,$A137,'r'!D$4:'r'!D$1001)</f>
        <v>0</v>
      </c>
      <c r="H137" s="5">
        <f>SUMIF('r'!$A$4:'r'!$A$1001,$A137,'r'!E$4:'r'!E$1001)</f>
        <v>0</v>
      </c>
    </row>
    <row r="138" spans="1:8" x14ac:dyDescent="0.2">
      <c r="A138" s="4">
        <v>134</v>
      </c>
      <c r="B138" s="88" t="s">
        <v>117</v>
      </c>
      <c r="C138" s="8" t="str">
        <f>VLOOKUP(B138,g!$A$2:'g'!$B$989,2,FALSE)</f>
        <v>Potters Bar</v>
      </c>
      <c r="D138" s="8" t="str">
        <f>VLOOKUP(B138,g!$A$2:'g'!$E$989,4,FALSE)</f>
        <v>ML</v>
      </c>
      <c r="E138" s="8" t="str">
        <f>VLOOKUP(B138,g!$A$2:'g'!$E$989,5,FALSE)</f>
        <v>METROLINE</v>
      </c>
      <c r="F138" s="5">
        <f>SUMIF('r'!$A$4:'r'!$A$1001,$A138,'r'!C$4:'r'!C$1001)</f>
        <v>0</v>
      </c>
      <c r="G138" s="5">
        <f>SUMIF('r'!$A$4:'r'!$A$1001,$A138,'r'!D$4:'r'!D$1001)</f>
        <v>0</v>
      </c>
      <c r="H138" s="5">
        <f>SUMIF('r'!$A$4:'r'!$A$1001,$A138,'r'!E$4:'r'!E$1001)</f>
        <v>0</v>
      </c>
    </row>
    <row r="139" spans="1:8" x14ac:dyDescent="0.2">
      <c r="A139" s="4">
        <v>135</v>
      </c>
      <c r="B139" s="88" t="s">
        <v>131</v>
      </c>
      <c r="C139" s="8" t="str">
        <f>VLOOKUP(B139,g!$A$2:'g'!$B$989,2,FALSE)</f>
        <v>Silvertown</v>
      </c>
      <c r="D139" s="8" t="str">
        <f>VLOOKUP(B139,g!$A$2:'g'!$E$989,4,FALSE)</f>
        <v>GAL</v>
      </c>
      <c r="E139" s="8" t="str">
        <f>VLOOKUP(B139,g!$A$2:'g'!$E$989,5,FALSE)</f>
        <v>GO-AHEAD</v>
      </c>
      <c r="F139" s="5">
        <f>SUMIF('r'!$A$4:'r'!$A$1001,$A139,'r'!C$4:'r'!C$1001)</f>
        <v>0</v>
      </c>
      <c r="G139" s="5">
        <f>SUMIF('r'!$A$4:'r'!$A$1001,$A139,'r'!D$4:'r'!D$1001)</f>
        <v>0</v>
      </c>
      <c r="H139" s="5">
        <f>SUMIF('r'!$A$4:'r'!$A$1001,$A139,'r'!E$4:'r'!E$1001)</f>
        <v>0</v>
      </c>
    </row>
    <row r="140" spans="1:8" x14ac:dyDescent="0.2">
      <c r="A140" s="4">
        <v>136</v>
      </c>
      <c r="B140" s="88" t="s">
        <v>115</v>
      </c>
      <c r="C140" s="8" t="str">
        <f>VLOOKUP(B140,g!$A$2:'g'!$B$989,2,FALSE)</f>
        <v>Catford</v>
      </c>
      <c r="D140" s="8" t="str">
        <f>VLOOKUP(B140,g!$A$2:'g'!$E$989,4,FALSE)</f>
        <v>SLN</v>
      </c>
      <c r="E140" s="8" t="str">
        <f>VLOOKUP(B140,g!$A$2:'g'!$E$989,5,FALSE)</f>
        <v>STAGECOACH</v>
      </c>
      <c r="F140" s="5">
        <f>SUMIF('r'!$A$4:'r'!$A$1001,$A140,'r'!C$4:'r'!C$1001)</f>
        <v>0</v>
      </c>
      <c r="G140" s="5">
        <f>SUMIF('r'!$A$4:'r'!$A$1001,$A140,'r'!D$4:'r'!D$1001)</f>
        <v>0</v>
      </c>
      <c r="H140" s="5">
        <f>SUMIF('r'!$A$4:'r'!$A$1001,$A140,'r'!E$4:'r'!E$1001)</f>
        <v>0</v>
      </c>
    </row>
    <row r="141" spans="1:8" x14ac:dyDescent="0.2">
      <c r="A141" s="4" t="s">
        <v>629</v>
      </c>
      <c r="B141" s="88" t="s">
        <v>228</v>
      </c>
      <c r="C141" s="8" t="str">
        <f>VLOOKUP(B141,g!$A$2:'g'!$B$989,2,FALSE)</f>
        <v>Norwood</v>
      </c>
      <c r="D141" s="8" t="str">
        <f>VLOOKUP(B141,g!$A$2:'g'!$E$989,4,FALSE)</f>
        <v>AL</v>
      </c>
      <c r="E141" s="8" t="str">
        <f>VLOOKUP(B141,g!$A$2:'g'!$E$989,5,FALSE)</f>
        <v>ARRIVA LONDON</v>
      </c>
      <c r="F141" s="5">
        <f>SUMIF('r'!$A$4:'r'!$A$1001,$A141,'r'!C$4:'r'!C$1001)</f>
        <v>3</v>
      </c>
      <c r="G141" s="5">
        <f>SUMIF('r'!$A$4:'r'!$A$1001,$A141,'r'!D$4:'r'!D$1001)</f>
        <v>3</v>
      </c>
      <c r="H141" s="5">
        <f>SUMIF('r'!$A$4:'r'!$A$1001,$A141,'r'!E$4:'r'!E$1001)</f>
        <v>0</v>
      </c>
    </row>
    <row r="142" spans="1:8" x14ac:dyDescent="0.2">
      <c r="A142" s="4">
        <v>138</v>
      </c>
      <c r="B142" s="88" t="s">
        <v>134</v>
      </c>
      <c r="C142" s="8" t="str">
        <f>VLOOKUP(B142,g!$A$2:'g'!$B$989,2,FALSE)</f>
        <v>Orpington</v>
      </c>
      <c r="D142" s="8" t="str">
        <f>VLOOKUP(B142,g!$A$2:'g'!$E$989,4,FALSE)</f>
        <v>GAL</v>
      </c>
      <c r="E142" s="8" t="str">
        <f>VLOOKUP(B142,g!$A$2:'g'!$E$989,5,FALSE)</f>
        <v>GO-AHEAD</v>
      </c>
      <c r="F142" s="5">
        <f>SUMIF('r'!$A$4:'r'!$A$1001,$A142,'r'!C$4:'r'!C$1001)</f>
        <v>0</v>
      </c>
      <c r="G142" s="5">
        <f>SUMIF('r'!$A$4:'r'!$A$1001,$A142,'r'!D$4:'r'!D$1001)</f>
        <v>0</v>
      </c>
      <c r="H142" s="5">
        <f>SUMIF('r'!$A$4:'r'!$A$1001,$A142,'r'!E$4:'r'!E$1001)</f>
        <v>0</v>
      </c>
    </row>
    <row r="143" spans="1:8" x14ac:dyDescent="0.2">
      <c r="A143" s="4">
        <v>139</v>
      </c>
      <c r="B143" s="88" t="s">
        <v>186</v>
      </c>
      <c r="C143" s="8" t="str">
        <f>VLOOKUP(B143,g!$A$2:'g'!$B$989,2,FALSE)</f>
        <v>Edgware</v>
      </c>
      <c r="D143" s="8" t="str">
        <f>VLOOKUP(B143,g!$A$2:'g'!$E$989,4,FALSE)</f>
        <v>RTP</v>
      </c>
      <c r="E143" s="8" t="str">
        <f>VLOOKUP(B143,g!$A$2:'g'!$E$989,5,FALSE)</f>
        <v>LONDON SOVEREIGN</v>
      </c>
      <c r="F143" s="5">
        <f>SUMIF('r'!$A$4:'r'!$A$1001,$A143,'r'!C$4:'r'!C$1001)</f>
        <v>0</v>
      </c>
      <c r="G143" s="5">
        <f>SUMIF('r'!$A$4:'r'!$A$1001,$A143,'r'!D$4:'r'!D$1001)</f>
        <v>29</v>
      </c>
      <c r="H143" s="5">
        <f>SUMIF('r'!$A$4:'r'!$A$1001,$A143,'r'!E$4:'r'!E$1001)</f>
        <v>29</v>
      </c>
    </row>
    <row r="144" spans="1:8" x14ac:dyDescent="0.2">
      <c r="A144" s="4">
        <v>140</v>
      </c>
      <c r="B144" s="88" t="s">
        <v>260</v>
      </c>
      <c r="C144" s="8" t="str">
        <f>VLOOKUP(B144,g!$A$2:'g'!$B$989,2,FALSE)</f>
        <v>Harrow Weald</v>
      </c>
      <c r="D144" s="8" t="str">
        <f>VLOOKUP(B144,g!$A$2:'g'!$E$989,4,FALSE)</f>
        <v>ML</v>
      </c>
      <c r="E144" s="8" t="str">
        <f>VLOOKUP(B144,g!$A$2:'g'!$E$989,5,FALSE)</f>
        <v>METROLINE</v>
      </c>
      <c r="F144" s="5">
        <f>SUMIF('r'!$A$4:'r'!$A$1001,$A144,'r'!C$4:'r'!C$1001)</f>
        <v>0</v>
      </c>
      <c r="G144" s="5">
        <f>SUMIF('r'!$A$4:'r'!$A$1001,$A144,'r'!D$4:'r'!D$1001)</f>
        <v>0</v>
      </c>
      <c r="H144" s="5">
        <f>SUMIF('r'!$A$4:'r'!$A$1001,$A144,'r'!E$4:'r'!E$1001)</f>
        <v>0</v>
      </c>
    </row>
    <row r="145" spans="1:9" x14ac:dyDescent="0.2">
      <c r="A145" s="4">
        <v>141</v>
      </c>
      <c r="B145" s="88" t="s">
        <v>216</v>
      </c>
      <c r="C145" s="8" t="str">
        <f>VLOOKUP(B145,g!$A$2:'g'!$B$989,2,FALSE)</f>
        <v>Palmers Green</v>
      </c>
      <c r="D145" s="8" t="str">
        <f>VLOOKUP(B145,g!$A$2:'g'!$E$989,4,FALSE)</f>
        <v>AL</v>
      </c>
      <c r="E145" s="8" t="str">
        <f>VLOOKUP(B145,g!$A$2:'g'!$E$989,5,FALSE)</f>
        <v>ARRIVA LONDON</v>
      </c>
      <c r="F145" s="5">
        <f>SUMIF('r'!$A$4:'r'!$A$1001,$A145,'r'!C$4:'r'!C$1001)</f>
        <v>0</v>
      </c>
      <c r="G145" s="5">
        <f>SUMIF('r'!$A$4:'r'!$A$1001,$A145,'r'!D$4:'r'!D$1001)</f>
        <v>0</v>
      </c>
      <c r="H145" s="5">
        <f>SUMIF('r'!$A$4:'r'!$A$1001,$A145,'r'!E$4:'r'!E$1001)</f>
        <v>0</v>
      </c>
    </row>
    <row r="146" spans="1:9" x14ac:dyDescent="0.2">
      <c r="A146" s="4">
        <v>142</v>
      </c>
      <c r="B146" s="88" t="s">
        <v>221</v>
      </c>
      <c r="C146" s="8" t="str">
        <f>VLOOKUP(B146,g!$A$2:'g'!$B$989,2,FALSE)</f>
        <v>Watford (Garston)</v>
      </c>
      <c r="D146" s="8" t="str">
        <f>VLOOKUP(B146,g!$A$2:'g'!$E$989,4,FALSE)</f>
        <v>AL</v>
      </c>
      <c r="E146" s="8" t="str">
        <f>VLOOKUP(B146,g!$A$2:'g'!$E$989,5,FALSE)</f>
        <v>ARRIVA LONDON</v>
      </c>
      <c r="F146" s="5">
        <f>SUMIF('r'!$A$4:'r'!$A$1001,$A146,'r'!C$4:'r'!C$1001)</f>
        <v>0</v>
      </c>
      <c r="G146" s="5">
        <f>SUMIF('r'!$A$4:'r'!$A$1001,$A146,'r'!D$4:'r'!D$1001)</f>
        <v>0</v>
      </c>
      <c r="H146" s="5">
        <f>SUMIF('r'!$A$4:'r'!$A$1001,$A146,'r'!E$4:'r'!E$1001)</f>
        <v>0</v>
      </c>
    </row>
    <row r="147" spans="1:9" x14ac:dyDescent="0.2">
      <c r="A147" s="4">
        <v>143</v>
      </c>
      <c r="B147" s="88" t="s">
        <v>135</v>
      </c>
      <c r="C147" s="8" t="str">
        <f>VLOOKUP(B147,g!$A$2:'g'!$B$989,2,FALSE)</f>
        <v>Cricklewood</v>
      </c>
      <c r="D147" s="8" t="str">
        <f>VLOOKUP(B147,g!$A$2:'g'!$E$989,4,FALSE)</f>
        <v>ML</v>
      </c>
      <c r="E147" s="8" t="str">
        <f>VLOOKUP(B147,g!$A$2:'g'!$E$989,5,FALSE)</f>
        <v>METROLINE</v>
      </c>
      <c r="F147" s="5">
        <f>SUMIF('r'!$A$4:'r'!$A$1001,$A147,'r'!C$4:'r'!C$1001)</f>
        <v>0</v>
      </c>
      <c r="G147" s="5">
        <f>SUMIF('r'!$A$4:'r'!$A$1001,$A147,'r'!D$4:'r'!D$1001)</f>
        <v>0</v>
      </c>
      <c r="H147" s="5">
        <f>SUMIF('r'!$A$4:'r'!$A$1001,$A147,'r'!E$4:'r'!E$1001)</f>
        <v>0</v>
      </c>
    </row>
    <row r="148" spans="1:9" x14ac:dyDescent="0.2">
      <c r="A148" s="4">
        <v>144</v>
      </c>
      <c r="B148" s="88" t="s">
        <v>223</v>
      </c>
      <c r="C148" s="8" t="str">
        <f>VLOOKUP(B148,g!$A$2:'g'!$B$989,2,FALSE)</f>
        <v>Wood Green</v>
      </c>
      <c r="D148" s="8" t="str">
        <f>VLOOKUP(B148,g!$A$2:'g'!$E$989,4,FALSE)</f>
        <v>AL</v>
      </c>
      <c r="E148" s="8" t="str">
        <f>VLOOKUP(B148,g!$A$2:'g'!$E$989,5,FALSE)</f>
        <v>ARRIVA LONDON</v>
      </c>
      <c r="F148" s="5">
        <f>SUMIF('r'!$A$4:'r'!$A$1001,$A148,'r'!C$4:'r'!C$1001)</f>
        <v>0</v>
      </c>
      <c r="G148" s="5">
        <f>SUMIF('r'!$A$4:'r'!$A$1001,$A148,'r'!D$4:'r'!D$1001)</f>
        <v>0</v>
      </c>
      <c r="H148" s="5">
        <f>SUMIF('r'!$A$4:'r'!$A$1001,$A148,'r'!E$4:'r'!E$1001)</f>
        <v>0</v>
      </c>
    </row>
    <row r="149" spans="1:9" x14ac:dyDescent="0.2">
      <c r="A149" s="4">
        <v>145</v>
      </c>
      <c r="B149" s="88" t="s">
        <v>132</v>
      </c>
      <c r="C149" s="8" t="str">
        <f>VLOOKUP(B149,g!$A$2:'g'!$B$989,2,FALSE)</f>
        <v>Barking</v>
      </c>
      <c r="D149" s="8" t="str">
        <f>VLOOKUP(B149,g!$A$2:'g'!$E$989,4,FALSE)</f>
        <v>SLN</v>
      </c>
      <c r="E149" s="8" t="str">
        <f>VLOOKUP(B149,g!$A$2:'g'!$E$989,5,FALSE)</f>
        <v>STAGECOACH</v>
      </c>
      <c r="F149" s="5">
        <f>SUMIF('r'!$A$4:'r'!$A$1001,$A149,'r'!C$4:'r'!C$1001)</f>
        <v>0</v>
      </c>
      <c r="G149" s="5">
        <f>SUMIF('r'!$A$4:'r'!$A$1001,$A149,'r'!D$4:'r'!D$1001)</f>
        <v>0</v>
      </c>
      <c r="H149" s="5">
        <f>SUMIF('r'!$A$4:'r'!$A$1001,$A149,'r'!E$4:'r'!E$1001)</f>
        <v>0</v>
      </c>
    </row>
    <row r="150" spans="1:9" x14ac:dyDescent="0.2">
      <c r="A150" s="4">
        <v>146</v>
      </c>
      <c r="B150" s="88" t="s">
        <v>137</v>
      </c>
      <c r="C150" s="8" t="str">
        <f>VLOOKUP(B150,g!$A$2:'g'!$B$989,2,FALSE)</f>
        <v>bromley south</v>
      </c>
      <c r="D150" s="8" t="str">
        <f>VLOOKUP(B150,g!$A$2:'g'!$E$989,4,FALSE)</f>
        <v>SLN</v>
      </c>
      <c r="E150" s="8" t="str">
        <f>VLOOKUP(B150,g!$A$2:'g'!$E$989,5,FALSE)</f>
        <v>STAGECOACH</v>
      </c>
      <c r="F150" s="5">
        <f>SUMIF('r'!$A$4:'r'!$A$1001,$A150,'r'!C$4:'r'!C$1001)</f>
        <v>0</v>
      </c>
      <c r="G150" s="5">
        <f>SUMIF('r'!$A$4:'r'!$A$1001,$A150,'r'!D$4:'r'!D$1001)</f>
        <v>0</v>
      </c>
      <c r="H150" s="5">
        <f>SUMIF('r'!$A$4:'r'!$A$1001,$A150,'r'!E$4:'r'!E$1001)</f>
        <v>0</v>
      </c>
    </row>
    <row r="151" spans="1:9" x14ac:dyDescent="0.2">
      <c r="A151" s="4">
        <v>147</v>
      </c>
      <c r="B151" s="88" t="s">
        <v>230</v>
      </c>
      <c r="C151" s="8" t="str">
        <f>VLOOKUP(B151,g!$A$2:'g'!$B$989,2,FALSE)</f>
        <v>Thornton Heath</v>
      </c>
      <c r="D151" s="8" t="str">
        <f>VLOOKUP(B151,g!$A$2:'g'!$E$989,4,FALSE)</f>
        <v>AL</v>
      </c>
      <c r="E151" s="8" t="str">
        <f>VLOOKUP(B151,g!$A$2:'g'!$E$989,5,FALSE)</f>
        <v>ARRIVA LONDON</v>
      </c>
      <c r="F151" s="5">
        <f>SUMIF('r'!$A$4:'r'!$A$1001,$A151,'r'!C$4:'r'!C$1001)</f>
        <v>0</v>
      </c>
      <c r="G151" s="5">
        <f>SUMIF('r'!$A$4:'r'!$A$1001,$A151,'r'!D$4:'r'!D$1001)</f>
        <v>0</v>
      </c>
      <c r="H151" s="5">
        <f>SUMIF('r'!$A$4:'r'!$A$1001,$A151,'r'!E$4:'r'!E$1001)</f>
        <v>0</v>
      </c>
    </row>
    <row r="152" spans="1:9" x14ac:dyDescent="0.2">
      <c r="A152" s="4">
        <v>148</v>
      </c>
      <c r="B152" s="88" t="s">
        <v>280</v>
      </c>
      <c r="C152" s="8" t="str">
        <f>VLOOKUP(B152,g!$A$2:'g'!$B$989,2,FALSE)</f>
        <v>Shepherd's Bush</v>
      </c>
      <c r="D152" s="8" t="str">
        <f>VLOOKUP(B152,g!$A$2:'g'!$E$989,4,FALSE)</f>
        <v>RTP</v>
      </c>
      <c r="E152" s="8" t="str">
        <f>VLOOKUP(B152,g!$A$2:'g'!$E$989,5,FALSE)</f>
        <v>LONDON UNITED</v>
      </c>
      <c r="F152" s="5">
        <f>SUMIF('r'!$A$4:'r'!$A$1001,$A152,'r'!C$4:'r'!C$1001)</f>
        <v>0</v>
      </c>
      <c r="G152" s="5">
        <f>SUMIF('r'!$A$4:'r'!$A$1001,$A152,'r'!D$4:'r'!D$1001)</f>
        <v>0</v>
      </c>
      <c r="H152" s="5">
        <f>SUMIF('r'!$A$4:'r'!$A$1001,$A152,'r'!E$4:'r'!E$1001)</f>
        <v>0</v>
      </c>
    </row>
    <row r="153" spans="1:9" x14ac:dyDescent="0.2">
      <c r="A153" s="4" t="s">
        <v>581</v>
      </c>
      <c r="B153" s="88" t="s">
        <v>129</v>
      </c>
      <c r="C153" s="8" t="str">
        <f>VLOOKUP(B153,g!$A$2:'g'!$B$989,2,FALSE)</f>
        <v>Tottenham</v>
      </c>
      <c r="D153" s="8" t="str">
        <f>VLOOKUP(B153,g!$A$2:'g'!$E$989,4,FALSE)</f>
        <v>AL</v>
      </c>
      <c r="E153" s="8" t="str">
        <f>VLOOKUP(B153,g!$A$2:'g'!$E$989,5,FALSE)</f>
        <v>ARRIVA LONDON</v>
      </c>
      <c r="F153" s="5">
        <f>SUMIF('r'!$A$4:'r'!$A$1001,$A153,'r'!C$4:'r'!C$1001)</f>
        <v>0</v>
      </c>
      <c r="G153" s="5">
        <f>SUMIF('r'!$A$4:'r'!$A$1001,$A153,'r'!D$4:'r'!D$1001)</f>
        <v>0</v>
      </c>
      <c r="H153" s="5">
        <f>SUMIF('r'!$A$4:'r'!$A$1001,$A153,'r'!E$4:'r'!E$1001)</f>
        <v>0</v>
      </c>
    </row>
    <row r="154" spans="1:9" x14ac:dyDescent="0.2">
      <c r="A154" s="4">
        <v>150</v>
      </c>
      <c r="B154" s="88" t="s">
        <v>208</v>
      </c>
      <c r="C154" s="8" t="str">
        <f>VLOOKUP(B154,g!$A$2:'g'!$B$989,2,FALSE)</f>
        <v>Barking</v>
      </c>
      <c r="D154" s="8" t="str">
        <f>VLOOKUP(B154,g!$A$2:'g'!$E$989,4,FALSE)</f>
        <v>AL</v>
      </c>
      <c r="E154" s="8" t="str">
        <f>VLOOKUP(B154,g!$A$2:'g'!$E$989,5,FALSE)</f>
        <v>ARRIVA LONDON</v>
      </c>
      <c r="F154" s="5">
        <f>SUMIF('r'!$A$4:'r'!$A$1001,$A154,'r'!C$4:'r'!C$1001)</f>
        <v>0</v>
      </c>
      <c r="G154" s="5">
        <f>SUMIF('r'!$A$4:'r'!$A$1001,$A154,'r'!D$4:'r'!D$1001)</f>
        <v>0</v>
      </c>
      <c r="H154" s="5">
        <f>SUMIF('r'!$A$4:'r'!$A$1001,$A154,'r'!E$4:'r'!E$1001)</f>
        <v>0</v>
      </c>
    </row>
    <row r="155" spans="1:9" x14ac:dyDescent="0.2">
      <c r="A155" s="4">
        <v>151</v>
      </c>
      <c r="B155" s="88" t="s">
        <v>122</v>
      </c>
      <c r="C155" s="8" t="str">
        <f>VLOOKUP(B155,g!$A$2:'g'!$B$989,2,FALSE)</f>
        <v>Sutton</v>
      </c>
      <c r="D155" s="8" t="str">
        <f>VLOOKUP(B155,g!$A$2:'g'!$E$989,4,FALSE)</f>
        <v>GAL</v>
      </c>
      <c r="E155" s="8" t="str">
        <f>VLOOKUP(B155,g!$A$2:'g'!$E$989,5,FALSE)</f>
        <v>GO-AHEAD</v>
      </c>
      <c r="F155" s="5">
        <f>SUMIF('r'!$A$4:'r'!$A$1001,$A155,'r'!C$4:'r'!C$1001)</f>
        <v>0</v>
      </c>
      <c r="G155" s="5">
        <f>SUMIF('r'!$A$4:'r'!$A$1001,$A155,'r'!D$4:'r'!D$1001)</f>
        <v>0</v>
      </c>
      <c r="H155" s="5">
        <f>SUMIF('r'!$A$4:'r'!$A$1001,$A155,'r'!E$4:'r'!E$1001)</f>
        <v>0</v>
      </c>
    </row>
    <row r="156" spans="1:9" x14ac:dyDescent="0.2">
      <c r="A156" s="4">
        <v>152</v>
      </c>
      <c r="B156" s="88" t="s">
        <v>228</v>
      </c>
      <c r="C156" s="8" t="str">
        <f>VLOOKUP(B156,g!$A$2:'g'!$B$989,2,FALSE)</f>
        <v>Norwood</v>
      </c>
      <c r="D156" s="8" t="str">
        <f>VLOOKUP(B156,g!$A$2:'g'!$E$989,4,FALSE)</f>
        <v>AL</v>
      </c>
      <c r="E156" s="8" t="str">
        <f>VLOOKUP(B156,g!$A$2:'g'!$E$989,5,FALSE)</f>
        <v>ARRIVA LONDON</v>
      </c>
      <c r="F156" s="5">
        <f>SUMIF('r'!$A$4:'r'!$A$1001,$A156,'r'!C$4:'r'!C$1001)</f>
        <v>0</v>
      </c>
      <c r="G156" s="5">
        <f>SUMIF('r'!$A$4:'r'!$A$1001,$A156,'r'!D$4:'r'!D$1001)</f>
        <v>0</v>
      </c>
      <c r="H156" s="5">
        <f>SUMIF('r'!$A$4:'r'!$A$1001,$A156,'r'!E$4:'r'!E$1001)</f>
        <v>0</v>
      </c>
    </row>
    <row r="157" spans="1:9" x14ac:dyDescent="0.2">
      <c r="A157" s="4" t="s">
        <v>667</v>
      </c>
      <c r="B157" s="88" t="s">
        <v>124</v>
      </c>
      <c r="C157" s="8" t="str">
        <f>VLOOKUP(B157,g!$A$2:'g'!$B$989,2,FALSE)</f>
        <v>Northumberland Park</v>
      </c>
      <c r="D157" s="8" t="str">
        <f>VLOOKUP(B157,g!$A$2:'g'!$E$989,4,FALSE)</f>
        <v>GAL</v>
      </c>
      <c r="E157" s="8" t="str">
        <f>VLOOKUP(B157,g!$A$2:'g'!$E$989,5,FALSE)</f>
        <v>GO-AHEAD</v>
      </c>
      <c r="F157" s="5">
        <f>SUMIF('r'!$A$4:'r'!$A$1001,$A157,'r'!C$4:'r'!C$1001)</f>
        <v>0</v>
      </c>
      <c r="G157" s="5">
        <f>SUMIF('r'!$A$4:'r'!$A$1001,$A157,'r'!D$4:'r'!D$1001)</f>
        <v>12</v>
      </c>
      <c r="H157" s="5">
        <f>SUMIF('r'!$A$4:'r'!$A$1001,$A157,'r'!E$4:'r'!E$1001)</f>
        <v>12</v>
      </c>
      <c r="I157" s="4" t="s">
        <v>664</v>
      </c>
    </row>
    <row r="158" spans="1:9" x14ac:dyDescent="0.2">
      <c r="A158" s="4" t="s">
        <v>612</v>
      </c>
      <c r="B158" s="88" t="s">
        <v>122</v>
      </c>
      <c r="C158" s="8" t="str">
        <f>VLOOKUP(B158,g!$A$2:'g'!$B$989,2,FALSE)</f>
        <v>Sutton</v>
      </c>
      <c r="D158" s="8" t="str">
        <f>VLOOKUP(B158,g!$A$2:'g'!$E$989,4,FALSE)</f>
        <v>GAL</v>
      </c>
      <c r="E158" s="8" t="str">
        <f>VLOOKUP(B158,g!$A$2:'g'!$E$989,5,FALSE)</f>
        <v>GO-AHEAD</v>
      </c>
      <c r="F158" s="5">
        <f>SUMIF('r'!$A$4:'r'!$A$1001,$A158,'r'!C$4:'r'!C$1001)</f>
        <v>0</v>
      </c>
      <c r="G158" s="5">
        <f>SUMIF('r'!$A$4:'r'!$A$1001,$A158,'r'!D$4:'r'!D$1001)</f>
        <v>0</v>
      </c>
      <c r="H158" s="5">
        <f>SUMIF('r'!$A$4:'r'!$A$1001,$A158,'r'!E$4:'r'!E$1001)</f>
        <v>0</v>
      </c>
    </row>
    <row r="159" spans="1:9" x14ac:dyDescent="0.2">
      <c r="A159" s="4">
        <v>155</v>
      </c>
      <c r="B159" s="88" t="s">
        <v>116</v>
      </c>
      <c r="C159" s="8" t="str">
        <f>VLOOKUP(B159,g!$A$2:'g'!$B$989,2,FALSE)</f>
        <v>Stockwell</v>
      </c>
      <c r="D159" s="8" t="str">
        <f>VLOOKUP(B159,g!$A$2:'g'!$E$989,4,FALSE)</f>
        <v>GAL</v>
      </c>
      <c r="E159" s="8" t="str">
        <f>VLOOKUP(B159,g!$A$2:'g'!$E$989,5,FALSE)</f>
        <v>GO-AHEAD</v>
      </c>
      <c r="F159" s="5">
        <f>SUMIF('r'!$A$4:'r'!$A$1001,$A159,'r'!C$4:'r'!C$1001)</f>
        <v>0</v>
      </c>
      <c r="G159" s="5">
        <f>SUMIF('r'!$A$4:'r'!$A$1001,$A159,'r'!D$4:'r'!D$1001)</f>
        <v>0</v>
      </c>
      <c r="H159" s="5">
        <f>SUMIF('r'!$A$4:'r'!$A$1001,$A159,'r'!E$4:'r'!E$1001)</f>
        <v>0</v>
      </c>
    </row>
    <row r="160" spans="1:9" x14ac:dyDescent="0.2">
      <c r="A160" s="4">
        <v>156</v>
      </c>
      <c r="B160" s="88" t="s">
        <v>149</v>
      </c>
      <c r="C160" s="8" t="str">
        <f>VLOOKUP(B160,g!$A$2:'g'!$B$989,2,FALSE)</f>
        <v>Battersea</v>
      </c>
      <c r="D160" s="8" t="str">
        <f>VLOOKUP(B160,g!$A$2:'g'!$E$989,4,FALSE)</f>
        <v>TLN</v>
      </c>
      <c r="E160" s="8" t="str">
        <f>VLOOKUP(B160,g!$A$2:'g'!$E$989,5,FALSE)</f>
        <v>ABELLIO</v>
      </c>
      <c r="F160" s="5">
        <f>SUMIF('r'!$A$4:'r'!$A$1001,$A160,'r'!C$4:'r'!C$1001)</f>
        <v>0</v>
      </c>
      <c r="G160" s="5">
        <f>SUMIF('r'!$A$4:'r'!$A$1001,$A160,'r'!D$4:'r'!D$1001)</f>
        <v>0</v>
      </c>
      <c r="H160" s="5">
        <f>SUMIF('r'!$A$4:'r'!$A$1001,$A160,'r'!E$4:'r'!E$1001)</f>
        <v>0</v>
      </c>
    </row>
    <row r="161" spans="1:9" x14ac:dyDescent="0.2">
      <c r="A161" s="4">
        <v>157</v>
      </c>
      <c r="B161" s="88" t="s">
        <v>228</v>
      </c>
      <c r="C161" s="8" t="str">
        <f>VLOOKUP(B161,g!$A$2:'g'!$B$989,2,FALSE)</f>
        <v>Norwood</v>
      </c>
      <c r="D161" s="8" t="str">
        <f>VLOOKUP(B161,g!$A$2:'g'!$E$989,4,FALSE)</f>
        <v>AL</v>
      </c>
      <c r="E161" s="8" t="str">
        <f>VLOOKUP(B161,g!$A$2:'g'!$E$989,5,FALSE)</f>
        <v>ARRIVA LONDON</v>
      </c>
      <c r="F161" s="5">
        <f>SUMIF('r'!$A$4:'r'!$A$1001,$A161,'r'!C$4:'r'!C$1001)</f>
        <v>0</v>
      </c>
      <c r="G161" s="5">
        <f>SUMIF('r'!$A$4:'r'!$A$1001,$A161,'r'!D$4:'r'!D$1001)</f>
        <v>0</v>
      </c>
      <c r="H161" s="5">
        <f>SUMIF('r'!$A$4:'r'!$A$1001,$A161,'r'!E$4:'r'!E$1001)</f>
        <v>0</v>
      </c>
    </row>
    <row r="162" spans="1:9" x14ac:dyDescent="0.2">
      <c r="A162" s="4">
        <v>158</v>
      </c>
      <c r="B162" s="88" t="s">
        <v>136</v>
      </c>
      <c r="C162" s="8" t="str">
        <f>VLOOKUP(B162,g!$A$2:'g'!$B$989,2,FALSE)</f>
        <v>West Ham</v>
      </c>
      <c r="D162" s="8" t="str">
        <f>VLOOKUP(B162,g!$A$2:'g'!$E$989,4,FALSE)</f>
        <v>SLN</v>
      </c>
      <c r="E162" s="8" t="str">
        <f>VLOOKUP(B162,g!$A$2:'g'!$E$989,5,FALSE)</f>
        <v>STAGECOACH</v>
      </c>
      <c r="F162" s="5">
        <f>SUMIF('r'!$A$4:'r'!$A$1001,$A162,'r'!C$4:'r'!C$1001)</f>
        <v>0</v>
      </c>
      <c r="G162" s="5">
        <f>SUMIF('r'!$A$4:'r'!$A$1001,$A162,'r'!D$4:'r'!D$1001)</f>
        <v>0</v>
      </c>
      <c r="H162" s="5">
        <f>SUMIF('r'!$A$4:'r'!$A$1001,$A162,'r'!E$4:'r'!E$1001)</f>
        <v>0</v>
      </c>
    </row>
    <row r="163" spans="1:9" x14ac:dyDescent="0.2">
      <c r="A163" s="4">
        <v>159</v>
      </c>
      <c r="B163" s="88" t="s">
        <v>149</v>
      </c>
      <c r="C163" s="8" t="str">
        <f>VLOOKUP(B163,g!$A$2:'g'!$B$989,2,FALSE)</f>
        <v>Battersea</v>
      </c>
      <c r="D163" s="8" t="str">
        <f>VLOOKUP(B163,g!$A$2:'g'!$E$989,4,FALSE)</f>
        <v>TLN</v>
      </c>
      <c r="E163" s="8" t="str">
        <f>VLOOKUP(B163,g!$A$2:'g'!$E$989,5,FALSE)</f>
        <v>ABELLIO</v>
      </c>
      <c r="F163" s="5">
        <f>SUMIF('r'!$A$4:'r'!$A$1001,$A163,'r'!C$4:'r'!C$1001)</f>
        <v>0</v>
      </c>
      <c r="G163" s="5">
        <f>SUMIF('r'!$A$4:'r'!$A$1001,$A163,'r'!D$4:'r'!D$1001)</f>
        <v>0</v>
      </c>
      <c r="H163" s="5">
        <f>SUMIF('r'!$A$4:'r'!$A$1001,$A163,'r'!E$4:'r'!E$1001)</f>
        <v>0</v>
      </c>
    </row>
    <row r="164" spans="1:9" x14ac:dyDescent="0.2">
      <c r="A164" s="4">
        <v>160</v>
      </c>
      <c r="B164" s="88" t="s">
        <v>165</v>
      </c>
      <c r="C164" s="8" t="str">
        <f>VLOOKUP(B164,g!$A$2:'g'!$B$989,2,FALSE)</f>
        <v>Dartford</v>
      </c>
      <c r="D164" s="8" t="str">
        <f>VLOOKUP(B164,g!$A$2:'g'!$E$989,4,FALSE)</f>
        <v>AL</v>
      </c>
      <c r="E164" s="8" t="str">
        <f>VLOOKUP(B164,g!$A$2:'g'!$E$989,5,FALSE)</f>
        <v>ARRIVA LONDON</v>
      </c>
      <c r="F164" s="5">
        <f>SUMIF('r'!$A$4:'r'!$A$1001,$A164,'r'!C$4:'r'!C$1001)</f>
        <v>0</v>
      </c>
      <c r="G164" s="5">
        <f>SUMIF('r'!$A$4:'r'!$A$1001,$A164,'r'!D$4:'r'!D$1001)</f>
        <v>0</v>
      </c>
      <c r="H164" s="5">
        <f>SUMIF('r'!$A$4:'r'!$A$1001,$A164,'r'!E$4:'r'!E$1001)</f>
        <v>0</v>
      </c>
    </row>
    <row r="165" spans="1:9" x14ac:dyDescent="0.2">
      <c r="A165" s="4">
        <v>161</v>
      </c>
      <c r="B165" s="88" t="s">
        <v>299</v>
      </c>
      <c r="C165" s="8" t="str">
        <f>VLOOKUP(B165,g!$A$2:'g'!$B$989,2,FALSE)</f>
        <v>Plumstead</v>
      </c>
      <c r="D165" s="8" t="str">
        <f>VLOOKUP(B165,g!$A$2:'g'!$E$989,4,FALSE)</f>
        <v>SLN</v>
      </c>
      <c r="E165" s="8" t="str">
        <f>VLOOKUP(B165,g!$A$2:'g'!$E$989,5,FALSE)</f>
        <v>STAGECOACH</v>
      </c>
      <c r="F165" s="5">
        <f>SUMIF('r'!$A$4:'r'!$A$1001,$A165,'r'!C$4:'r'!C$1001)</f>
        <v>0</v>
      </c>
      <c r="G165" s="5">
        <f>SUMIF('r'!$A$4:'r'!$A$1001,$A165,'r'!D$4:'r'!D$1001)</f>
        <v>20</v>
      </c>
      <c r="H165" s="5">
        <f>SUMIF('r'!$A$4:'r'!$A$1001,$A165,'r'!E$4:'r'!E$1001)</f>
        <v>20</v>
      </c>
    </row>
    <row r="166" spans="1:9" x14ac:dyDescent="0.2">
      <c r="A166" s="4">
        <v>162</v>
      </c>
      <c r="B166" s="88" t="s">
        <v>134</v>
      </c>
      <c r="C166" s="8" t="str">
        <f>VLOOKUP(B166,g!$A$2:'g'!$B$989,2,FALSE)</f>
        <v>Orpington</v>
      </c>
      <c r="D166" s="8" t="str">
        <f>VLOOKUP(B166,g!$A$2:'g'!$E$989,4,FALSE)</f>
        <v>GAL</v>
      </c>
      <c r="E166" s="8" t="str">
        <f>VLOOKUP(B166,g!$A$2:'g'!$E$989,5,FALSE)</f>
        <v>GO-AHEAD</v>
      </c>
      <c r="F166" s="5">
        <f>SUMIF('r'!$A$4:'r'!$A$1001,$A166,'r'!C$4:'r'!C$1001)</f>
        <v>0</v>
      </c>
      <c r="G166" s="5">
        <f>SUMIF('r'!$A$4:'r'!$A$1001,$A166,'r'!D$4:'r'!D$1001)</f>
        <v>0</v>
      </c>
      <c r="H166" s="5">
        <f>SUMIF('r'!$A$4:'r'!$A$1001,$A166,'r'!E$4:'r'!E$1001)</f>
        <v>0</v>
      </c>
    </row>
    <row r="167" spans="1:9" x14ac:dyDescent="0.2">
      <c r="A167" s="4">
        <v>163</v>
      </c>
      <c r="B167" s="88" t="s">
        <v>41</v>
      </c>
      <c r="C167" s="8" t="str">
        <f>VLOOKUP(B167,g!$A$2:'g'!$B$989,2,FALSE)</f>
        <v>Merton</v>
      </c>
      <c r="D167" s="8" t="str">
        <f>VLOOKUP(B167,g!$A$2:'g'!$E$989,4,FALSE)</f>
        <v>GAL</v>
      </c>
      <c r="E167" s="8" t="str">
        <f>VLOOKUP(B167,g!$A$2:'g'!$E$989,5,FALSE)</f>
        <v>GO-AHEAD</v>
      </c>
      <c r="F167" s="5">
        <f>SUMIF('r'!$A$4:'r'!$A$1001,$A167,'r'!C$4:'r'!C$1001)</f>
        <v>0</v>
      </c>
      <c r="G167" s="5">
        <f>SUMIF('r'!$A$4:'r'!$A$1001,$A167,'r'!D$4:'r'!D$1001)</f>
        <v>0</v>
      </c>
      <c r="H167" s="5">
        <f>SUMIF('r'!$A$4:'r'!$A$1001,$A167,'r'!E$4:'r'!E$1001)</f>
        <v>0</v>
      </c>
    </row>
    <row r="168" spans="1:9" x14ac:dyDescent="0.2">
      <c r="A168" s="4">
        <v>164</v>
      </c>
      <c r="B168" s="88" t="s">
        <v>41</v>
      </c>
      <c r="C168" s="8" t="str">
        <f>VLOOKUP(B168,g!$A$2:'g'!$B$989,2,FALSE)</f>
        <v>Merton</v>
      </c>
      <c r="D168" s="8" t="str">
        <f>VLOOKUP(B168,g!$A$2:'g'!$E$989,4,FALSE)</f>
        <v>GAL</v>
      </c>
      <c r="E168" s="8" t="str">
        <f>VLOOKUP(B168,g!$A$2:'g'!$E$989,5,FALSE)</f>
        <v>GO-AHEAD</v>
      </c>
      <c r="F168" s="5">
        <f>SUMIF('r'!$A$4:'r'!$A$1001,$A168,'r'!C$4:'r'!C$1001)</f>
        <v>0</v>
      </c>
      <c r="G168" s="5">
        <f>SUMIF('r'!$A$4:'r'!$A$1001,$A168,'r'!D$4:'r'!D$1001)</f>
        <v>0</v>
      </c>
      <c r="H168" s="5">
        <f>SUMIF('r'!$A$4:'r'!$A$1001,$A168,'r'!E$4:'r'!E$1001)</f>
        <v>0</v>
      </c>
    </row>
    <row r="169" spans="1:9" x14ac:dyDescent="0.2">
      <c r="A169" s="4">
        <v>165</v>
      </c>
      <c r="B169" s="88" t="s">
        <v>297</v>
      </c>
      <c r="C169" s="8" t="str">
        <f>VLOOKUP(B169,g!$A$2:'g'!$B$989,2,FALSE)</f>
        <v>Rainham</v>
      </c>
      <c r="D169" s="8" t="str">
        <f>VLOOKUP(B169,g!$A$2:'g'!$E$989,4,FALSE)</f>
        <v>SLN</v>
      </c>
      <c r="E169" s="8" t="str">
        <f>VLOOKUP(B169,g!$A$2:'g'!$E$989,5,FALSE)</f>
        <v>STAGECOACH</v>
      </c>
      <c r="F169" s="5">
        <f>SUMIF('r'!$A$4:'r'!$A$1001,$A169,'r'!C$4:'r'!C$1001)</f>
        <v>0</v>
      </c>
      <c r="G169" s="5">
        <f>SUMIF('r'!$A$4:'r'!$A$1001,$A169,'r'!D$4:'r'!D$1001)</f>
        <v>0</v>
      </c>
      <c r="H169" s="5">
        <f>SUMIF('r'!$A$4:'r'!$A$1001,$A169,'r'!E$4:'r'!E$1001)</f>
        <v>0</v>
      </c>
    </row>
    <row r="170" spans="1:9" x14ac:dyDescent="0.2">
      <c r="A170" s="4">
        <v>166</v>
      </c>
      <c r="B170" s="88" t="s">
        <v>127</v>
      </c>
      <c r="C170" s="8" t="str">
        <f>VLOOKUP(B170,g!$A$2:'g'!$B$989,2,FALSE)</f>
        <v>Croydon</v>
      </c>
      <c r="D170" s="8" t="str">
        <f>VLOOKUP(B170,g!$A$2:'g'!$E$989,4,FALSE)</f>
        <v>AL</v>
      </c>
      <c r="E170" s="8" t="str">
        <f>VLOOKUP(B170,g!$A$2:'g'!$E$989,5,FALSE)</f>
        <v>ARRIVA LONDON</v>
      </c>
      <c r="F170" s="5">
        <f>SUMIF('r'!$A$4:'r'!$A$1001,$A170,'r'!C$4:'r'!C$1001)</f>
        <v>0</v>
      </c>
      <c r="G170" s="5">
        <f>SUMIF('r'!$A$4:'r'!$A$1001,$A170,'r'!D$4:'r'!D$1001)</f>
        <v>0</v>
      </c>
      <c r="H170" s="5">
        <f>SUMIF('r'!$A$4:'r'!$A$1001,$A170,'r'!E$4:'r'!E$1001)</f>
        <v>0</v>
      </c>
    </row>
    <row r="171" spans="1:9" x14ac:dyDescent="0.2">
      <c r="A171" s="4" t="s">
        <v>605</v>
      </c>
      <c r="B171" s="88" t="s">
        <v>132</v>
      </c>
      <c r="C171" s="8" t="str">
        <f>VLOOKUP(B171,g!$A$2:'g'!$B$989,2,FALSE)</f>
        <v>Barking</v>
      </c>
      <c r="D171" s="8" t="str">
        <f>VLOOKUP(B171,g!$A$2:'g'!$E$989,4,FALSE)</f>
        <v>SLN</v>
      </c>
      <c r="E171" s="8" t="str">
        <f>VLOOKUP(B171,g!$A$2:'g'!$E$989,5,FALSE)</f>
        <v>STAGECOACH</v>
      </c>
      <c r="F171" s="5">
        <f>SUMIF('r'!$A$4:'r'!$A$1001,$A171,'r'!C$4:'r'!C$1001)</f>
        <v>2</v>
      </c>
      <c r="G171" s="5">
        <f>SUMIF('r'!$A$4:'r'!$A$1001,$A171,'r'!D$4:'r'!D$1001)</f>
        <v>2</v>
      </c>
      <c r="H171" s="5">
        <f>SUMIF('r'!$A$4:'r'!$A$1001,$A171,'r'!E$4:'r'!E$1001)</f>
        <v>0</v>
      </c>
    </row>
    <row r="172" spans="1:9" x14ac:dyDescent="0.2">
      <c r="A172" s="4">
        <v>168</v>
      </c>
      <c r="B172" s="88" t="s">
        <v>179</v>
      </c>
      <c r="C172" s="8" t="str">
        <f>VLOOKUP(B172,g!$A$2:'g'!$B$989,2,FALSE)</f>
        <v>Holloway</v>
      </c>
      <c r="D172" s="8" t="str">
        <f>VLOOKUP(B172,g!$A$2:'g'!$E$989,4,FALSE)</f>
        <v>ML</v>
      </c>
      <c r="E172" s="8" t="str">
        <f>VLOOKUP(B172,g!$A$2:'g'!$E$989,5,FALSE)</f>
        <v>METROLINE</v>
      </c>
      <c r="F172" s="5">
        <f>SUMIF('r'!$A$4:'r'!$A$1001,$A172,'r'!C$4:'r'!C$1001)</f>
        <v>0</v>
      </c>
      <c r="G172" s="5">
        <f>SUMIF('r'!$A$4:'r'!$A$1001,$A172,'r'!D$4:'r'!D$1001)</f>
        <v>0</v>
      </c>
      <c r="H172" s="5">
        <f>SUMIF('r'!$A$4:'r'!$A$1001,$A172,'r'!E$4:'r'!E$1001)</f>
        <v>0</v>
      </c>
    </row>
    <row r="173" spans="1:9" x14ac:dyDescent="0.2">
      <c r="A173" s="4">
        <v>169</v>
      </c>
      <c r="B173" s="88" t="s">
        <v>132</v>
      </c>
      <c r="C173" s="8" t="str">
        <f>VLOOKUP(B173,g!$A$2:'g'!$B$989,2,FALSE)</f>
        <v>Barking</v>
      </c>
      <c r="D173" s="8" t="str">
        <f>VLOOKUP(B173,g!$A$2:'g'!$E$989,4,FALSE)</f>
        <v>SLN</v>
      </c>
      <c r="E173" s="8" t="str">
        <f>VLOOKUP(B173,g!$A$2:'g'!$E$989,5,FALSE)</f>
        <v>STAGECOACH</v>
      </c>
      <c r="F173" s="5">
        <f>SUMIF('r'!$A$4:'r'!$A$1001,$A173,'r'!C$4:'r'!C$1001)</f>
        <v>0</v>
      </c>
      <c r="G173" s="5">
        <f>SUMIF('r'!$A$4:'r'!$A$1001,$A173,'r'!D$4:'r'!D$1001)</f>
        <v>14</v>
      </c>
      <c r="H173" s="5">
        <f>SUMIF('r'!$A$4:'r'!$A$1001,$A173,'r'!E$4:'r'!E$1001)</f>
        <v>14</v>
      </c>
    </row>
    <row r="174" spans="1:9" x14ac:dyDescent="0.2">
      <c r="A174" s="4" t="s">
        <v>589</v>
      </c>
      <c r="B174" s="88" t="s">
        <v>116</v>
      </c>
      <c r="C174" s="8" t="str">
        <f>VLOOKUP(B174,g!$A$2:'g'!$B$989,2,FALSE)</f>
        <v>Stockwell</v>
      </c>
      <c r="D174" s="8" t="str">
        <f>VLOOKUP(B174,g!$A$2:'g'!$E$989,4,FALSE)</f>
        <v>GAL</v>
      </c>
      <c r="E174" s="8" t="str">
        <f>VLOOKUP(B174,g!$A$2:'g'!$E$989,5,FALSE)</f>
        <v>GO-AHEAD</v>
      </c>
      <c r="F174" s="5">
        <f>SUMIF('r'!$A$4:'r'!$A$1001,$A174,'r'!C$4:'r'!C$1001)</f>
        <v>0</v>
      </c>
      <c r="G174" s="5">
        <f>SUMIF('r'!$A$4:'r'!$A$1001,$A174,'r'!D$4:'r'!D$1001)</f>
        <v>14</v>
      </c>
      <c r="H174" s="5">
        <f>SUMIF('r'!$A$4:'r'!$A$1001,$A174,'r'!E$4:'r'!E$1001)</f>
        <v>14</v>
      </c>
    </row>
    <row r="175" spans="1:9" x14ac:dyDescent="0.2">
      <c r="A175" s="4">
        <v>171</v>
      </c>
      <c r="B175" s="88" t="s">
        <v>125</v>
      </c>
      <c r="C175" s="8" t="str">
        <f>VLOOKUP(B175,g!$A$2:'g'!$B$989,2,FALSE)</f>
        <v>New Cross</v>
      </c>
      <c r="D175" s="8" t="str">
        <f>VLOOKUP(B175,g!$A$2:'g'!$E$989,4,FALSE)</f>
        <v>GAL</v>
      </c>
      <c r="E175" s="8" t="str">
        <f>VLOOKUP(B175,g!$A$2:'g'!$E$989,5,FALSE)</f>
        <v>GO-AHEAD</v>
      </c>
      <c r="F175" s="5">
        <f>SUMIF('r'!$A$4:'r'!$A$1001,$A175,'r'!C$4:'r'!C$1001)</f>
        <v>0</v>
      </c>
      <c r="G175" s="5">
        <f>SUMIF('r'!$A$4:'r'!$A$1001,$A175,'r'!D$4:'r'!D$1001)</f>
        <v>23</v>
      </c>
      <c r="H175" s="5">
        <f>SUMIF('r'!$A$4:'r'!$A$1001,$A175,'r'!E$4:'r'!E$1001)</f>
        <v>23</v>
      </c>
    </row>
    <row r="176" spans="1:9" x14ac:dyDescent="0.2">
      <c r="A176" s="4" t="s">
        <v>689</v>
      </c>
      <c r="B176" s="88" t="s">
        <v>123</v>
      </c>
      <c r="C176" s="8" t="str">
        <f>VLOOKUP(B176,g!$A$2:'g'!$B$989,2,FALSE)</f>
        <v>Walworth</v>
      </c>
      <c r="D176" s="8" t="str">
        <f>VLOOKUP(B176,g!$A$2:'g'!$E$989,4,FALSE)</f>
        <v>TLN</v>
      </c>
      <c r="E176" s="8" t="str">
        <f>VLOOKUP(B176,g!$A$2:'g'!$E$989,5,FALSE)</f>
        <v>ABELLIO</v>
      </c>
      <c r="F176" s="5">
        <f>SUMIF('r'!$A$4:'r'!$A$1001,$A176,'r'!C$4:'r'!C$1001)</f>
        <v>0</v>
      </c>
      <c r="G176" s="5">
        <f>SUMIF('r'!$A$4:'r'!$A$1001,$A176,'r'!D$4:'r'!D$1001)</f>
        <v>20</v>
      </c>
      <c r="H176" s="5">
        <f>SUMIF('r'!$A$4:'r'!$A$1001,$A176,'r'!E$4:'r'!E$1001)</f>
        <v>20</v>
      </c>
      <c r="I176" s="4" t="s">
        <v>692</v>
      </c>
    </row>
    <row r="177" spans="1:8" x14ac:dyDescent="0.2">
      <c r="A177" s="4">
        <v>173</v>
      </c>
      <c r="B177" s="88" t="s">
        <v>208</v>
      </c>
      <c r="C177" s="8" t="str">
        <f>VLOOKUP(B177,g!$A$2:'g'!$B$989,2,FALSE)</f>
        <v>Barking</v>
      </c>
      <c r="D177" s="8" t="str">
        <f>VLOOKUP(B177,g!$A$2:'g'!$E$989,4,FALSE)</f>
        <v>AL</v>
      </c>
      <c r="E177" s="8" t="str">
        <f>VLOOKUP(B177,g!$A$2:'g'!$E$989,5,FALSE)</f>
        <v>ARRIVA LONDON</v>
      </c>
      <c r="F177" s="5">
        <f>SUMIF('r'!$A$4:'r'!$A$1001,$A177,'r'!C$4:'r'!C$1001)</f>
        <v>0</v>
      </c>
      <c r="G177" s="5">
        <f>SUMIF('r'!$A$4:'r'!$A$1001,$A177,'r'!D$4:'r'!D$1001)</f>
        <v>0</v>
      </c>
      <c r="H177" s="5">
        <f>SUMIF('r'!$A$4:'r'!$A$1001,$A177,'r'!E$4:'r'!E$1001)</f>
        <v>0</v>
      </c>
    </row>
    <row r="178" spans="1:8" x14ac:dyDescent="0.2">
      <c r="A178" s="4">
        <v>174</v>
      </c>
      <c r="B178" s="88" t="s">
        <v>297</v>
      </c>
      <c r="C178" s="8" t="str">
        <f>VLOOKUP(B178,g!$A$2:'g'!$B$989,2,FALSE)</f>
        <v>Rainham</v>
      </c>
      <c r="D178" s="8" t="str">
        <f>VLOOKUP(B178,g!$A$2:'g'!$E$989,4,FALSE)</f>
        <v>SLN</v>
      </c>
      <c r="E178" s="8" t="str">
        <f>VLOOKUP(B178,g!$A$2:'g'!$E$989,5,FALSE)</f>
        <v>STAGECOACH</v>
      </c>
      <c r="F178" s="5">
        <f>SUMIF('r'!$A$4:'r'!$A$1001,$A178,'r'!C$4:'r'!C$1001)</f>
        <v>0</v>
      </c>
      <c r="G178" s="5">
        <f>SUMIF('r'!$A$4:'r'!$A$1001,$A178,'r'!D$4:'r'!D$1001)</f>
        <v>0</v>
      </c>
      <c r="H178" s="5">
        <f>SUMIF('r'!$A$4:'r'!$A$1001,$A178,'r'!E$4:'r'!E$1001)</f>
        <v>0</v>
      </c>
    </row>
    <row r="179" spans="1:8" x14ac:dyDescent="0.2">
      <c r="A179" s="4">
        <v>175</v>
      </c>
      <c r="B179" s="88" t="s">
        <v>294</v>
      </c>
      <c r="C179" s="8" t="str">
        <f>VLOOKUP(B179,g!$A$2:'g'!$B$989,2,FALSE)</f>
        <v>Romford</v>
      </c>
      <c r="D179" s="8" t="str">
        <f>VLOOKUP(B179,g!$A$2:'g'!$E$989,4,FALSE)</f>
        <v>SLN</v>
      </c>
      <c r="E179" s="8" t="str">
        <f>VLOOKUP(B179,g!$A$2:'g'!$E$989,5,FALSE)</f>
        <v>STAGECOACH</v>
      </c>
      <c r="F179" s="5">
        <f>SUMIF('r'!$A$4:'r'!$A$1001,$A179,'r'!C$4:'r'!C$1001)</f>
        <v>0</v>
      </c>
      <c r="G179" s="5">
        <f>SUMIF('r'!$A$4:'r'!$A$1001,$A179,'r'!D$4:'r'!D$1001)</f>
        <v>0</v>
      </c>
      <c r="H179" s="5">
        <f>SUMIF('r'!$A$4:'r'!$A$1001,$A179,'r'!E$4:'r'!E$1001)</f>
        <v>0</v>
      </c>
    </row>
    <row r="180" spans="1:8" x14ac:dyDescent="0.2">
      <c r="A180" s="4" t="s">
        <v>679</v>
      </c>
      <c r="B180" s="88" t="s">
        <v>176</v>
      </c>
      <c r="C180" s="8" t="str">
        <f>VLOOKUP(B180,g!$A$2:'g'!$B$989,2,FALSE)</f>
        <v>Camberwell</v>
      </c>
      <c r="D180" s="8" t="str">
        <f>VLOOKUP(B180,g!$A$2:'g'!$E$989,4,FALSE)</f>
        <v>GAL</v>
      </c>
      <c r="E180" s="8" t="str">
        <f>VLOOKUP(B180,g!$A$2:'g'!$E$989,5,FALSE)</f>
        <v>GO-AHEAD</v>
      </c>
      <c r="F180" s="5">
        <f>SUMIF('r'!$A$4:'r'!$A$1001,$A180,'r'!C$4:'r'!C$1001)</f>
        <v>3</v>
      </c>
      <c r="G180" s="5">
        <f>SUMIF('r'!$A$4:'r'!$A$1001,$A180,'r'!D$4:'r'!D$1001)</f>
        <v>3</v>
      </c>
      <c r="H180" s="5">
        <f>SUMIF('r'!$A$4:'r'!$A$1001,$A180,'r'!E$4:'r'!E$1001)</f>
        <v>0</v>
      </c>
    </row>
    <row r="181" spans="1:8" x14ac:dyDescent="0.2">
      <c r="A181" s="4">
        <v>177</v>
      </c>
      <c r="B181" s="88" t="s">
        <v>299</v>
      </c>
      <c r="C181" s="8" t="str">
        <f>VLOOKUP(B181,g!$A$2:'g'!$B$989,2,FALSE)</f>
        <v>Plumstead</v>
      </c>
      <c r="D181" s="8" t="str">
        <f>VLOOKUP(B181,g!$A$2:'g'!$E$989,4,FALSE)</f>
        <v>SLN</v>
      </c>
      <c r="E181" s="8" t="str">
        <f>VLOOKUP(B181,g!$A$2:'g'!$E$989,5,FALSE)</f>
        <v>STAGECOACH</v>
      </c>
      <c r="F181" s="5">
        <f>SUMIF('r'!$A$4:'r'!$A$1001,$A181,'r'!C$4:'r'!C$1001)</f>
        <v>0</v>
      </c>
      <c r="G181" s="5">
        <f>SUMIF('r'!$A$4:'r'!$A$1001,$A181,'r'!D$4:'r'!D$1001)</f>
        <v>0</v>
      </c>
      <c r="H181" s="5">
        <f>SUMIF('r'!$A$4:'r'!$A$1001,$A181,'r'!E$4:'r'!E$1001)</f>
        <v>0</v>
      </c>
    </row>
    <row r="182" spans="1:8" x14ac:dyDescent="0.2">
      <c r="A182" s="4" t="s">
        <v>647</v>
      </c>
      <c r="B182" s="88" t="s">
        <v>115</v>
      </c>
      <c r="C182" s="8" t="str">
        <f>VLOOKUP(B182,g!$A$2:'g'!$B$989,2,FALSE)</f>
        <v>Catford</v>
      </c>
      <c r="D182" s="8" t="str">
        <f>VLOOKUP(B182,g!$A$2:'g'!$E$989,4,FALSE)</f>
        <v>SLN</v>
      </c>
      <c r="E182" s="8" t="str">
        <f>VLOOKUP(B182,g!$A$2:'g'!$E$989,5,FALSE)</f>
        <v>STAGECOACH</v>
      </c>
      <c r="F182" s="5">
        <f>SUMIF('r'!$A$4:'r'!$A$1001,$A182,'r'!C$4:'r'!C$1001)</f>
        <v>1</v>
      </c>
      <c r="G182" s="5">
        <f>SUMIF('r'!$A$4:'r'!$A$1001,$A182,'r'!D$4:'r'!D$1001)</f>
        <v>1</v>
      </c>
      <c r="H182" s="5">
        <f>SUMIF('r'!$A$4:'r'!$A$1001,$A182,'r'!E$4:'r'!E$1001)</f>
        <v>0</v>
      </c>
    </row>
    <row r="183" spans="1:8" x14ac:dyDescent="0.2">
      <c r="A183" s="4">
        <v>179</v>
      </c>
      <c r="B183" s="88" t="s">
        <v>153</v>
      </c>
      <c r="C183" s="8" t="str">
        <f>VLOOKUP(B183,g!$A$2:'g'!$B$989,2,FALSE)</f>
        <v>Leyton</v>
      </c>
      <c r="D183" s="8" t="str">
        <f>VLOOKUP(B183,g!$A$2:'g'!$E$989,4,FALSE)</f>
        <v>SLN</v>
      </c>
      <c r="E183" s="8" t="str">
        <f>VLOOKUP(B183,g!$A$2:'g'!$E$989,5,FALSE)</f>
        <v>STAGECOACH</v>
      </c>
      <c r="F183" s="5">
        <f>SUMIF('r'!$A$4:'r'!$A$1001,$A183,'r'!C$4:'r'!C$1001)</f>
        <v>0</v>
      </c>
      <c r="G183" s="5">
        <f>SUMIF('r'!$A$4:'r'!$A$1001,$A183,'r'!D$4:'r'!D$1001)</f>
        <v>0</v>
      </c>
      <c r="H183" s="5">
        <f>SUMIF('r'!$A$4:'r'!$A$1001,$A183,'r'!E$4:'r'!E$1001)</f>
        <v>0</v>
      </c>
    </row>
    <row r="184" spans="1:8" x14ac:dyDescent="0.2">
      <c r="A184" s="4">
        <v>180</v>
      </c>
      <c r="B184" s="88" t="s">
        <v>243</v>
      </c>
      <c r="C184" s="8" t="str">
        <f>VLOOKUP(B184,g!$A$2:'g'!$B$989,2,FALSE)</f>
        <v>Belvedere</v>
      </c>
      <c r="D184" s="8" t="str">
        <f>VLOOKUP(B184,g!$A$2:'g'!$E$989,4,FALSE)</f>
        <v>GAL</v>
      </c>
      <c r="E184" s="8" t="str">
        <f>VLOOKUP(B184,g!$A$2:'g'!$E$989,5,FALSE)</f>
        <v>GO-AHEAD</v>
      </c>
      <c r="F184" s="5">
        <f>SUMIF('r'!$A$4:'r'!$A$1001,$A184,'r'!C$4:'r'!C$1001)</f>
        <v>0</v>
      </c>
      <c r="G184" s="5">
        <f>SUMIF('r'!$A$4:'r'!$A$1001,$A184,'r'!D$4:'r'!D$1001)</f>
        <v>0</v>
      </c>
      <c r="H184" s="5">
        <f>SUMIF('r'!$A$4:'r'!$A$1001,$A184,'r'!E$4:'r'!E$1001)</f>
        <v>0</v>
      </c>
    </row>
    <row r="185" spans="1:8" x14ac:dyDescent="0.2">
      <c r="A185" s="4">
        <v>181</v>
      </c>
      <c r="B185" s="88" t="s">
        <v>115</v>
      </c>
      <c r="C185" s="8" t="str">
        <f>VLOOKUP(B185,g!$A$2:'g'!$B$989,2,FALSE)</f>
        <v>Catford</v>
      </c>
      <c r="D185" s="8" t="str">
        <f>VLOOKUP(B185,g!$A$2:'g'!$E$989,4,FALSE)</f>
        <v>SLN</v>
      </c>
      <c r="E185" s="8" t="str">
        <f>VLOOKUP(B185,g!$A$2:'g'!$E$989,5,FALSE)</f>
        <v>STAGECOACH</v>
      </c>
      <c r="F185" s="5">
        <f>SUMIF('r'!$A$4:'r'!$A$1001,$A185,'r'!C$4:'r'!C$1001)</f>
        <v>0</v>
      </c>
      <c r="G185" s="5">
        <f>SUMIF('r'!$A$4:'r'!$A$1001,$A185,'r'!D$4:'r'!D$1001)</f>
        <v>15</v>
      </c>
      <c r="H185" s="5">
        <f>SUMIF('r'!$A$4:'r'!$A$1001,$A185,'r'!E$4:'r'!E$1001)</f>
        <v>15</v>
      </c>
    </row>
    <row r="186" spans="1:8" x14ac:dyDescent="0.2">
      <c r="A186" s="4">
        <v>182</v>
      </c>
      <c r="B186" s="88" t="s">
        <v>260</v>
      </c>
      <c r="C186" s="8" t="str">
        <f>VLOOKUP(B186,g!$A$2:'g'!$B$989,2,FALSE)</f>
        <v>Harrow Weald</v>
      </c>
      <c r="D186" s="8" t="str">
        <f>VLOOKUP(B186,g!$A$2:'g'!$E$989,4,FALSE)</f>
        <v>ML</v>
      </c>
      <c r="E186" s="8" t="str">
        <f>VLOOKUP(B186,g!$A$2:'g'!$E$989,5,FALSE)</f>
        <v>METROLINE</v>
      </c>
      <c r="F186" s="5">
        <f>SUMIF('r'!$A$4:'r'!$A$1001,$A186,'r'!C$4:'r'!C$1001)</f>
        <v>0</v>
      </c>
      <c r="G186" s="5">
        <f>SUMIF('r'!$A$4:'r'!$A$1001,$A186,'r'!D$4:'r'!D$1001)</f>
        <v>0</v>
      </c>
      <c r="H186" s="5">
        <f>SUMIF('r'!$A$4:'r'!$A$1001,$A186,'r'!E$4:'r'!E$1001)</f>
        <v>0</v>
      </c>
    </row>
    <row r="187" spans="1:8" x14ac:dyDescent="0.2">
      <c r="A187" s="4" t="s">
        <v>617</v>
      </c>
      <c r="B187" s="88" t="s">
        <v>186</v>
      </c>
      <c r="C187" s="8" t="str">
        <f>VLOOKUP(B187,g!$A$2:'g'!$B$989,2,FALSE)</f>
        <v>Edgware</v>
      </c>
      <c r="D187" s="8" t="str">
        <f>VLOOKUP(B187,g!$A$2:'g'!$E$989,4,FALSE)</f>
        <v>RTP</v>
      </c>
      <c r="E187" s="8" t="str">
        <f>VLOOKUP(B187,g!$A$2:'g'!$E$989,5,FALSE)</f>
        <v>LONDON SOVEREIGN</v>
      </c>
      <c r="F187" s="5">
        <f>SUMIF('r'!$A$4:'r'!$A$1001,$A187,'r'!C$4:'r'!C$1001)</f>
        <v>0</v>
      </c>
      <c r="G187" s="5">
        <f>SUMIF('r'!$A$4:'r'!$A$1001,$A187,'r'!D$4:'r'!D$1001)</f>
        <v>0</v>
      </c>
      <c r="H187" s="5">
        <f>SUMIF('r'!$A$4:'r'!$A$1001,$A187,'r'!E$4:'r'!E$1001)</f>
        <v>0</v>
      </c>
    </row>
    <row r="188" spans="1:8" x14ac:dyDescent="0.2">
      <c r="A188" s="4">
        <v>184</v>
      </c>
      <c r="B188" s="88" t="s">
        <v>223</v>
      </c>
      <c r="C188" s="8" t="str">
        <f>VLOOKUP(B188,g!$A$2:'g'!$B$989,2,FALSE)</f>
        <v>Wood Green</v>
      </c>
      <c r="D188" s="8" t="str">
        <f>VLOOKUP(B188,g!$A$2:'g'!$E$989,4,FALSE)</f>
        <v>AL</v>
      </c>
      <c r="E188" s="8" t="str">
        <f>VLOOKUP(B188,g!$A$2:'g'!$E$989,5,FALSE)</f>
        <v>ARRIVA LONDON</v>
      </c>
      <c r="F188" s="5">
        <f>SUMIF('r'!$A$4:'r'!$A$1001,$A188,'r'!C$4:'r'!C$1001)</f>
        <v>0</v>
      </c>
      <c r="G188" s="5">
        <f>SUMIF('r'!$A$4:'r'!$A$1001,$A188,'r'!D$4:'r'!D$1001)</f>
        <v>0</v>
      </c>
      <c r="H188" s="5">
        <f>SUMIF('r'!$A$4:'r'!$A$1001,$A188,'r'!E$4:'r'!E$1001)</f>
        <v>0</v>
      </c>
    </row>
    <row r="189" spans="1:8" x14ac:dyDescent="0.2">
      <c r="A189" s="4" t="s">
        <v>707</v>
      </c>
      <c r="B189" s="88" t="s">
        <v>176</v>
      </c>
      <c r="C189" s="8" t="str">
        <f>VLOOKUP(B189,g!$A$2:'g'!$B$989,2,FALSE)</f>
        <v>Camberwell</v>
      </c>
      <c r="D189" s="8" t="str">
        <f>VLOOKUP(B189,g!$A$2:'g'!$E$989,4,FALSE)</f>
        <v>GAL</v>
      </c>
      <c r="E189" s="8" t="str">
        <f>VLOOKUP(B189,g!$A$2:'g'!$E$989,5,FALSE)</f>
        <v>GO-AHEAD</v>
      </c>
      <c r="F189" s="5">
        <f>SUMIF('r'!$A$4:'r'!$A$1001,$A189,'r'!C$4:'r'!C$1001)</f>
        <v>4</v>
      </c>
      <c r="G189" s="5">
        <f>SUMIF('r'!$A$4:'r'!$A$1001,$A189,'r'!D$4:'r'!D$1001)</f>
        <v>4</v>
      </c>
      <c r="H189" s="5">
        <f>SUMIF('r'!$A$4:'r'!$A$1001,$A189,'r'!E$4:'r'!E$1001)</f>
        <v>0</v>
      </c>
    </row>
    <row r="190" spans="1:8" x14ac:dyDescent="0.2">
      <c r="A190" s="4">
        <v>186</v>
      </c>
      <c r="B190" s="88" t="s">
        <v>258</v>
      </c>
      <c r="C190" s="8" t="str">
        <f>VLOOKUP(B190,g!$A$2:'g'!$B$989,2,FALSE)</f>
        <v>Edgware</v>
      </c>
      <c r="D190" s="8" t="str">
        <f>VLOOKUP(B190,g!$A$2:'g'!$E$989,4,FALSE)</f>
        <v>ML</v>
      </c>
      <c r="E190" s="8" t="str">
        <f>VLOOKUP(B190,g!$A$2:'g'!$E$989,5,FALSE)</f>
        <v>METROLINE</v>
      </c>
      <c r="F190" s="5">
        <f>SUMIF('r'!$A$4:'r'!$A$1001,$A190,'r'!C$4:'r'!C$1001)</f>
        <v>0</v>
      </c>
      <c r="G190" s="5">
        <f>SUMIF('r'!$A$4:'r'!$A$1001,$A190,'r'!D$4:'r'!D$1001)</f>
        <v>0</v>
      </c>
      <c r="H190" s="5">
        <f>SUMIF('r'!$A$4:'r'!$A$1001,$A190,'r'!E$4:'r'!E$1001)</f>
        <v>0</v>
      </c>
    </row>
    <row r="191" spans="1:8" x14ac:dyDescent="0.2">
      <c r="A191" s="4">
        <v>187</v>
      </c>
      <c r="B191" s="88" t="s">
        <v>152</v>
      </c>
      <c r="C191" s="8" t="str">
        <f>VLOOKUP(B191,g!$A$2:'g'!$B$989,2,FALSE)</f>
        <v>Willesden Junction</v>
      </c>
      <c r="D191" s="8" t="str">
        <f>VLOOKUP(B191,g!$A$2:'g'!$E$989,4,FALSE)</f>
        <v>ML</v>
      </c>
      <c r="E191" s="8" t="str">
        <f>VLOOKUP(B191,g!$A$2:'g'!$E$989,5,FALSE)</f>
        <v>METROLINE</v>
      </c>
      <c r="F191" s="5">
        <f>SUMIF('r'!$A$4:'r'!$A$1001,$A191,'r'!C$4:'r'!C$1001)</f>
        <v>0</v>
      </c>
      <c r="G191" s="5">
        <f>SUMIF('r'!$A$4:'r'!$A$1001,$A191,'r'!D$4:'r'!D$1001)</f>
        <v>0</v>
      </c>
      <c r="H191" s="5">
        <f>SUMIF('r'!$A$4:'r'!$A$1001,$A191,'r'!E$4:'r'!E$1001)</f>
        <v>0</v>
      </c>
    </row>
    <row r="192" spans="1:8" x14ac:dyDescent="0.2">
      <c r="A192" s="4">
        <v>189</v>
      </c>
      <c r="B192" s="88" t="s">
        <v>135</v>
      </c>
      <c r="C192" s="8" t="str">
        <f>VLOOKUP(B192,g!$A$2:'g'!$B$989,2,FALSE)</f>
        <v>Cricklewood</v>
      </c>
      <c r="D192" s="8" t="str">
        <f>VLOOKUP(B192,g!$A$2:'g'!$E$989,4,FALSE)</f>
        <v>ML</v>
      </c>
      <c r="E192" s="8" t="str">
        <f>VLOOKUP(B192,g!$A$2:'g'!$E$989,5,FALSE)</f>
        <v>METROLINE</v>
      </c>
      <c r="F192" s="5">
        <f>SUMIF('r'!$A$4:'r'!$A$1001,$A192,'r'!C$4:'r'!C$1001)</f>
        <v>0</v>
      </c>
      <c r="G192" s="5">
        <f>SUMIF('r'!$A$4:'r'!$A$1001,$A192,'r'!D$4:'r'!D$1001)</f>
        <v>0</v>
      </c>
      <c r="H192" s="5">
        <f>SUMIF('r'!$A$4:'r'!$A$1001,$A192,'r'!E$4:'r'!E$1001)</f>
        <v>0</v>
      </c>
    </row>
    <row r="193" spans="1:9" x14ac:dyDescent="0.2">
      <c r="A193" s="4" t="s">
        <v>677</v>
      </c>
      <c r="B193" s="88" t="s">
        <v>708</v>
      </c>
      <c r="C193" s="8" t="str">
        <f>VLOOKUP(B193,g!$A$2:'g'!$B$989,2,FALSE)</f>
        <v>Morden Wharf</v>
      </c>
      <c r="D193" s="8" t="str">
        <f>VLOOKUP(B193,g!$A$2:'g'!$E$989,4,FALSE)</f>
        <v>GAL</v>
      </c>
      <c r="E193" s="8" t="str">
        <f>VLOOKUP(B193,g!$A$2:'g'!$E$989,5,FALSE)</f>
        <v>GO-AHEAD</v>
      </c>
      <c r="F193" s="5">
        <f>SUMIF('r'!$A$4:'r'!$A$1001,$A193,'r'!C$4:'r'!C$1001)</f>
        <v>29</v>
      </c>
      <c r="G193" s="5">
        <f>SUMIF('r'!$A$4:'r'!$A$1001,$A193,'r'!D$4:'r'!D$1001)</f>
        <v>29</v>
      </c>
      <c r="H193" s="5">
        <f>SUMIF('r'!$A$4:'r'!$A$1001,$A193,'r'!E$4:'r'!E$1001)</f>
        <v>0</v>
      </c>
    </row>
    <row r="194" spans="1:9" x14ac:dyDescent="0.2">
      <c r="A194" s="4">
        <v>190</v>
      </c>
      <c r="B194" s="88" t="s">
        <v>255</v>
      </c>
      <c r="C194" s="8" t="str">
        <f>VLOOKUP(B194,g!$A$2:'g'!$B$989,2,FALSE)</f>
        <v>Brentford</v>
      </c>
      <c r="D194" s="8" t="str">
        <f>VLOOKUP(B194,g!$A$2:'g'!$E$989,4,FALSE)</f>
        <v>ML</v>
      </c>
      <c r="E194" s="8" t="str">
        <f>VLOOKUP(B194,g!$A$2:'g'!$E$989,5,FALSE)</f>
        <v>METROLINE</v>
      </c>
      <c r="F194" s="5">
        <f>SUMIF('r'!$A$4:'r'!$A$1001,$A194,'r'!C$4:'r'!C$1001)</f>
        <v>0</v>
      </c>
      <c r="G194" s="5">
        <f>SUMIF('r'!$A$4:'r'!$A$1001,$A194,'r'!D$4:'r'!D$1001)</f>
        <v>0</v>
      </c>
      <c r="H194" s="5">
        <f>SUMIF('r'!$A$4:'r'!$A$1001,$A194,'r'!E$4:'r'!E$1001)</f>
        <v>0</v>
      </c>
    </row>
    <row r="195" spans="1:9" x14ac:dyDescent="0.2">
      <c r="A195" s="4" t="s">
        <v>595</v>
      </c>
      <c r="B195" s="88" t="s">
        <v>124</v>
      </c>
      <c r="C195" s="8" t="str">
        <f>VLOOKUP(B195,g!$A$2:'g'!$B$989,2,FALSE)</f>
        <v>Northumberland Park</v>
      </c>
      <c r="D195" s="8" t="str">
        <f>VLOOKUP(B195,g!$A$2:'g'!$E$989,4,FALSE)</f>
        <v>GAL</v>
      </c>
      <c r="E195" s="8" t="str">
        <f>VLOOKUP(B195,g!$A$2:'g'!$E$989,5,FALSE)</f>
        <v>GO-AHEAD</v>
      </c>
      <c r="F195" s="5">
        <f>SUMIF('r'!$A$4:'r'!$A$1001,$A195,'r'!C$4:'r'!C$1001)</f>
        <v>1</v>
      </c>
      <c r="G195" s="5">
        <f>SUMIF('r'!$A$4:'r'!$A$1001,$A195,'r'!D$4:'r'!D$1001)</f>
        <v>1</v>
      </c>
      <c r="H195" s="5">
        <f>SUMIF('r'!$A$4:'r'!$A$1001,$A195,'r'!E$4:'r'!E$1001)</f>
        <v>0</v>
      </c>
    </row>
    <row r="196" spans="1:9" x14ac:dyDescent="0.2">
      <c r="A196" s="4" t="s">
        <v>714</v>
      </c>
      <c r="B196" s="88" t="s">
        <v>124</v>
      </c>
      <c r="C196" s="8" t="str">
        <f>VLOOKUP(B196,g!$A$2:'g'!$B$989,2,FALSE)</f>
        <v>Northumberland Park</v>
      </c>
      <c r="D196" s="8" t="str">
        <f>VLOOKUP(B196,g!$A$2:'g'!$E$989,4,FALSE)</f>
        <v>GAL</v>
      </c>
      <c r="E196" s="8" t="str">
        <f>VLOOKUP(B196,g!$A$2:'g'!$E$989,5,FALSE)</f>
        <v>GO-AHEAD</v>
      </c>
      <c r="F196" s="5">
        <f>SUMIF('r'!$A$4:'r'!$A$1001,$A196,'r'!C$4:'r'!C$1001)</f>
        <v>0</v>
      </c>
      <c r="G196" s="5">
        <f>SUMIF('r'!$A$4:'r'!$A$1001,$A196,'r'!D$4:'r'!D$1001)</f>
        <v>0</v>
      </c>
      <c r="H196" s="5">
        <f>SUMIF('r'!$A$4:'r'!$A$1001,$A196,'r'!E$4:'r'!E$1001)</f>
        <v>0</v>
      </c>
    </row>
    <row r="197" spans="1:9" x14ac:dyDescent="0.2">
      <c r="A197" s="4">
        <v>193</v>
      </c>
      <c r="B197" s="88" t="s">
        <v>326</v>
      </c>
      <c r="C197" s="8" t="str">
        <f>VLOOKUP(B197,g!$A$2:'g'!$B$989,2,FALSE)</f>
        <v>River road</v>
      </c>
      <c r="D197" s="8" t="str">
        <f>VLOOKUP(B197,g!$A$2:'g'!$E$989,4,FALSE)</f>
        <v>GAL</v>
      </c>
      <c r="E197" s="8" t="str">
        <f>VLOOKUP(B197,g!$A$2:'g'!$E$989,5,FALSE)</f>
        <v>BLUE TRIANGLE</v>
      </c>
      <c r="F197" s="5">
        <f>SUMIF('r'!$A$4:'r'!$A$1001,$A197,'r'!C$4:'r'!C$1001)</f>
        <v>0</v>
      </c>
      <c r="G197" s="5">
        <f>SUMIF('r'!$A$4:'r'!$A$1001,$A197,'r'!D$4:'r'!D$1001)</f>
        <v>0</v>
      </c>
      <c r="H197" s="5">
        <f>SUMIF('r'!$A$4:'r'!$A$1001,$A197,'r'!E$4:'r'!E$1001)</f>
        <v>0</v>
      </c>
    </row>
    <row r="198" spans="1:9" x14ac:dyDescent="0.2">
      <c r="A198" s="4">
        <v>194</v>
      </c>
      <c r="B198" s="88" t="s">
        <v>127</v>
      </c>
      <c r="C198" s="8" t="str">
        <f>VLOOKUP(B198,g!$A$2:'g'!$B$989,2,FALSE)</f>
        <v>Croydon</v>
      </c>
      <c r="D198" s="8" t="str">
        <f>VLOOKUP(B198,g!$A$2:'g'!$E$989,4,FALSE)</f>
        <v>AL</v>
      </c>
      <c r="E198" s="8" t="str">
        <f>VLOOKUP(B198,g!$A$2:'g'!$E$989,5,FALSE)</f>
        <v>ARRIVA LONDON</v>
      </c>
      <c r="F198" s="5">
        <f>SUMIF('r'!$A$4:'r'!$A$1001,$A198,'r'!C$4:'r'!C$1001)</f>
        <v>0</v>
      </c>
      <c r="G198" s="5">
        <f>SUMIF('r'!$A$4:'r'!$A$1001,$A198,'r'!D$4:'r'!D$1001)</f>
        <v>0</v>
      </c>
      <c r="H198" s="5">
        <f>SUMIF('r'!$A$4:'r'!$A$1001,$A198,'r'!E$4:'r'!E$1001)</f>
        <v>0</v>
      </c>
    </row>
    <row r="199" spans="1:9" x14ac:dyDescent="0.2">
      <c r="A199" s="4" t="s">
        <v>616</v>
      </c>
      <c r="B199" s="88" t="s">
        <v>31</v>
      </c>
      <c r="C199" s="8" t="str">
        <f>VLOOKUP(B199,g!$A$2:'g'!$B$989,2,FALSE)</f>
        <v>Hayes</v>
      </c>
      <c r="D199" s="8" t="str">
        <f>VLOOKUP(B199,g!$A$2:'g'!$E$989,4,FALSE)</f>
        <v>TLN</v>
      </c>
      <c r="E199" s="8" t="str">
        <f>VLOOKUP(B199,g!$A$2:'g'!$E$989,5,FALSE)</f>
        <v>ABELLIO</v>
      </c>
      <c r="F199" s="5">
        <f>SUMIF('r'!$A$4:'r'!$A$1001,$A199,'r'!C$4:'r'!C$1001)</f>
        <v>1</v>
      </c>
      <c r="G199" s="5">
        <f>SUMIF('r'!$A$4:'r'!$A$1001,$A199,'r'!D$4:'r'!D$1001)</f>
        <v>1</v>
      </c>
      <c r="H199" s="5">
        <f>SUMIF('r'!$A$4:'r'!$A$1001,$A199,'r'!E$4:'r'!E$1001)</f>
        <v>0</v>
      </c>
      <c r="I199" s="4" t="s">
        <v>713</v>
      </c>
    </row>
    <row r="200" spans="1:9" x14ac:dyDescent="0.2">
      <c r="A200" s="4">
        <v>196</v>
      </c>
      <c r="B200" s="88" t="s">
        <v>116</v>
      </c>
      <c r="C200" s="8" t="str">
        <f>VLOOKUP(B200,g!$A$2:'g'!$B$989,2,FALSE)</f>
        <v>Stockwell</v>
      </c>
      <c r="D200" s="8" t="str">
        <f>VLOOKUP(B200,g!$A$2:'g'!$E$989,4,FALSE)</f>
        <v>GAL</v>
      </c>
      <c r="E200" s="8" t="str">
        <f>VLOOKUP(B200,g!$A$2:'g'!$E$989,5,FALSE)</f>
        <v>GO-AHEAD</v>
      </c>
      <c r="F200" s="5">
        <f>SUMIF('r'!$A$4:'r'!$A$1001,$A200,'r'!C$4:'r'!C$1001)</f>
        <v>0</v>
      </c>
      <c r="G200" s="5">
        <f>SUMIF('r'!$A$4:'r'!$A$1001,$A200,'r'!D$4:'r'!D$1001)</f>
        <v>18</v>
      </c>
      <c r="H200" s="5">
        <f>SUMIF('r'!$A$4:'r'!$A$1001,$A200,'r'!E$4:'r'!E$1001)</f>
        <v>18</v>
      </c>
    </row>
    <row r="201" spans="1:9" x14ac:dyDescent="0.2">
      <c r="A201" s="4">
        <v>197</v>
      </c>
      <c r="B201" s="88" t="s">
        <v>127</v>
      </c>
      <c r="C201" s="8" t="str">
        <f>VLOOKUP(B201,g!$A$2:'g'!$B$989,2,FALSE)</f>
        <v>Croydon</v>
      </c>
      <c r="D201" s="8" t="str">
        <f>VLOOKUP(B201,g!$A$2:'g'!$E$989,4,FALSE)</f>
        <v>AL</v>
      </c>
      <c r="E201" s="8" t="str">
        <f>VLOOKUP(B201,g!$A$2:'g'!$E$989,5,FALSE)</f>
        <v>ARRIVA LONDON</v>
      </c>
      <c r="F201" s="5">
        <f>SUMIF('r'!$A$4:'r'!$A$1001,$A201,'r'!C$4:'r'!C$1001)</f>
        <v>0</v>
      </c>
      <c r="G201" s="5">
        <f>SUMIF('r'!$A$4:'r'!$A$1001,$A201,'r'!D$4:'r'!D$1001)</f>
        <v>0</v>
      </c>
      <c r="H201" s="5">
        <f>SUMIF('r'!$A$4:'r'!$A$1001,$A201,'r'!E$4:'r'!E$1001)</f>
        <v>0</v>
      </c>
    </row>
    <row r="202" spans="1:9" x14ac:dyDescent="0.2">
      <c r="A202" s="4">
        <v>198</v>
      </c>
      <c r="B202" s="88" t="s">
        <v>230</v>
      </c>
      <c r="C202" s="8" t="str">
        <f>VLOOKUP(B202,g!$A$2:'g'!$B$989,2,FALSE)</f>
        <v>Thornton Heath</v>
      </c>
      <c r="D202" s="8" t="str">
        <f>VLOOKUP(B202,g!$A$2:'g'!$E$989,4,FALSE)</f>
        <v>AL</v>
      </c>
      <c r="E202" s="8" t="str">
        <f>VLOOKUP(B202,g!$A$2:'g'!$E$989,5,FALSE)</f>
        <v>ARRIVA LONDON</v>
      </c>
      <c r="F202" s="5">
        <f>SUMIF('r'!$A$4:'r'!$A$1001,$A202,'r'!C$4:'r'!C$1001)</f>
        <v>0</v>
      </c>
      <c r="G202" s="5">
        <f>SUMIF('r'!$A$4:'r'!$A$1001,$A202,'r'!D$4:'r'!D$1001)</f>
        <v>0</v>
      </c>
      <c r="H202" s="5">
        <f>SUMIF('r'!$A$4:'r'!$A$1001,$A202,'r'!E$4:'r'!E$1001)</f>
        <v>0</v>
      </c>
    </row>
    <row r="203" spans="1:9" x14ac:dyDescent="0.2">
      <c r="A203" s="4">
        <v>199</v>
      </c>
      <c r="B203" s="88" t="s">
        <v>115</v>
      </c>
      <c r="C203" s="8" t="str">
        <f>VLOOKUP(B203,g!$A$2:'g'!$B$989,2,FALSE)</f>
        <v>Catford</v>
      </c>
      <c r="D203" s="8" t="str">
        <f>VLOOKUP(B203,g!$A$2:'g'!$E$989,4,FALSE)</f>
        <v>SLN</v>
      </c>
      <c r="E203" s="8" t="str">
        <f>VLOOKUP(B203,g!$A$2:'g'!$E$989,5,FALSE)</f>
        <v>STAGECOACH</v>
      </c>
      <c r="F203" s="5">
        <f>SUMIF('r'!$A$4:'r'!$A$1001,$A203,'r'!C$4:'r'!C$1001)</f>
        <v>0</v>
      </c>
      <c r="G203" s="5">
        <f>SUMIF('r'!$A$4:'r'!$A$1001,$A203,'r'!D$4:'r'!D$1001)</f>
        <v>0</v>
      </c>
      <c r="H203" s="5">
        <f>SUMIF('r'!$A$4:'r'!$A$1001,$A203,'r'!E$4:'r'!E$1001)</f>
        <v>0</v>
      </c>
    </row>
    <row r="204" spans="1:9" x14ac:dyDescent="0.2">
      <c r="A204" s="4">
        <v>200</v>
      </c>
      <c r="B204" s="88" t="s">
        <v>41</v>
      </c>
      <c r="C204" s="8" t="str">
        <f>VLOOKUP(B204,g!$A$2:'g'!$B$989,2,FALSE)</f>
        <v>Merton</v>
      </c>
      <c r="D204" s="8" t="str">
        <f>VLOOKUP(B204,g!$A$2:'g'!$E$989,4,FALSE)</f>
        <v>GAL</v>
      </c>
      <c r="E204" s="8" t="str">
        <f>VLOOKUP(B204,g!$A$2:'g'!$E$989,5,FALSE)</f>
        <v>GO-AHEAD</v>
      </c>
      <c r="F204" s="5">
        <f>SUMIF('r'!$A$4:'r'!$A$1001,$A204,'r'!C$4:'r'!C$1001)</f>
        <v>0</v>
      </c>
      <c r="G204" s="5">
        <f>SUMIF('r'!$A$4:'r'!$A$1001,$A204,'r'!D$4:'r'!D$1001)</f>
        <v>0</v>
      </c>
      <c r="H204" s="5">
        <f>SUMIF('r'!$A$4:'r'!$A$1001,$A204,'r'!E$4:'r'!E$1001)</f>
        <v>0</v>
      </c>
    </row>
    <row r="205" spans="1:9" x14ac:dyDescent="0.2">
      <c r="A205" s="4">
        <v>201</v>
      </c>
      <c r="B205" s="88" t="s">
        <v>118</v>
      </c>
      <c r="C205" s="8" t="str">
        <f>VLOOKUP(B205,g!$A$2:'g'!$B$989,2,FALSE)</f>
        <v>Beddington Cross</v>
      </c>
      <c r="D205" s="8" t="str">
        <f>VLOOKUP(B205,g!$A$2:'g'!$E$989,4,FALSE)</f>
        <v>TLN</v>
      </c>
      <c r="E205" s="8" t="str">
        <f>VLOOKUP(B205,g!$A$2:'g'!$E$989,5,FALSE)</f>
        <v>ABELLIO</v>
      </c>
      <c r="F205" s="5">
        <f>SUMIF('r'!$A$4:'r'!$A$1001,$A205,'r'!C$4:'r'!C$1001)</f>
        <v>0</v>
      </c>
      <c r="G205" s="5">
        <f>SUMIF('r'!$A$4:'r'!$A$1001,$A205,'r'!D$4:'r'!D$1001)</f>
        <v>0</v>
      </c>
      <c r="H205" s="5">
        <f>SUMIF('r'!$A$4:'r'!$A$1001,$A205,'r'!E$4:'r'!E$1001)</f>
        <v>0</v>
      </c>
    </row>
    <row r="206" spans="1:9" x14ac:dyDescent="0.2">
      <c r="A206" s="4">
        <v>202</v>
      </c>
      <c r="B206" s="88" t="s">
        <v>148</v>
      </c>
      <c r="C206" s="8" t="str">
        <f>VLOOKUP(B206,g!$A$2:'g'!$B$989,2,FALSE)</f>
        <v>Croydon</v>
      </c>
      <c r="D206" s="8" t="str">
        <f>VLOOKUP(B206,g!$A$2:'g'!$E$989,4,FALSE)</f>
        <v>GAL</v>
      </c>
      <c r="E206" s="8" t="str">
        <f>VLOOKUP(B206,g!$A$2:'g'!$E$989,5,FALSE)</f>
        <v>GO-AHEAD</v>
      </c>
      <c r="F206" s="5">
        <f>SUMIF('r'!$A$4:'r'!$A$1001,$A206,'r'!C$4:'r'!C$1001)</f>
        <v>0</v>
      </c>
      <c r="G206" s="5">
        <f>SUMIF('r'!$A$4:'r'!$A$1001,$A206,'r'!D$4:'r'!D$1001)</f>
        <v>0</v>
      </c>
      <c r="H206" s="5">
        <f>SUMIF('r'!$A$4:'r'!$A$1001,$A206,'r'!E$4:'r'!E$1001)</f>
        <v>0</v>
      </c>
    </row>
    <row r="207" spans="1:9" x14ac:dyDescent="0.2">
      <c r="A207" s="4">
        <v>203</v>
      </c>
      <c r="B207" s="88" t="s">
        <v>139</v>
      </c>
      <c r="C207" s="8" t="str">
        <f>VLOOKUP(B207,g!$A$2:'g'!$B$989,2,FALSE)</f>
        <v>Hounslow</v>
      </c>
      <c r="D207" s="8" t="str">
        <f>VLOOKUP(B207,g!$A$2:'g'!$E$989,4,FALSE)</f>
        <v>RTP</v>
      </c>
      <c r="E207" s="8" t="str">
        <f>VLOOKUP(B207,g!$A$2:'g'!$E$989,5,FALSE)</f>
        <v>LONDON UNITED</v>
      </c>
      <c r="F207" s="5">
        <f>SUMIF('r'!$A$4:'r'!$A$1001,$A207,'r'!C$4:'r'!C$1001)</f>
        <v>0</v>
      </c>
      <c r="G207" s="5">
        <f>SUMIF('r'!$A$4:'r'!$A$1001,$A207,'r'!D$4:'r'!D$1001)</f>
        <v>0</v>
      </c>
      <c r="H207" s="5">
        <f>SUMIF('r'!$A$4:'r'!$A$1001,$A207,'r'!E$4:'r'!E$1001)</f>
        <v>0</v>
      </c>
    </row>
    <row r="208" spans="1:9" x14ac:dyDescent="0.2">
      <c r="A208" s="4">
        <v>204</v>
      </c>
      <c r="B208" s="88" t="s">
        <v>258</v>
      </c>
      <c r="C208" s="8" t="str">
        <f>VLOOKUP(B208,g!$A$2:'g'!$B$989,2,FALSE)</f>
        <v>Edgware</v>
      </c>
      <c r="D208" s="8" t="str">
        <f>VLOOKUP(B208,g!$A$2:'g'!$E$989,4,FALSE)</f>
        <v>ML</v>
      </c>
      <c r="E208" s="8" t="str">
        <f>VLOOKUP(B208,g!$A$2:'g'!$E$989,5,FALSE)</f>
        <v>METROLINE</v>
      </c>
      <c r="F208" s="5">
        <f>SUMIF('r'!$A$4:'r'!$A$1001,$A208,'r'!C$4:'r'!C$1001)</f>
        <v>0</v>
      </c>
      <c r="G208" s="5">
        <f>SUMIF('r'!$A$4:'r'!$A$1001,$A208,'r'!D$4:'r'!D$1001)</f>
        <v>0</v>
      </c>
      <c r="H208" s="5">
        <f>SUMIF('r'!$A$4:'r'!$A$1001,$A208,'r'!E$4:'r'!E$1001)</f>
        <v>0</v>
      </c>
    </row>
    <row r="209" spans="1:9" x14ac:dyDescent="0.2">
      <c r="A209" s="4">
        <v>205</v>
      </c>
      <c r="B209" s="88" t="s">
        <v>291</v>
      </c>
      <c r="C209" s="8" t="str">
        <f>VLOOKUP(B209,g!$A$2:'g'!$B$989,2,FALSE)</f>
        <v>Bow</v>
      </c>
      <c r="D209" s="8" t="str">
        <f>VLOOKUP(B209,g!$A$2:'g'!$E$989,4,FALSE)</f>
        <v>SLN</v>
      </c>
      <c r="E209" s="8" t="str">
        <f>VLOOKUP(B209,g!$A$2:'g'!$E$989,5,FALSE)</f>
        <v>STAGECOACH</v>
      </c>
      <c r="F209" s="5">
        <f>SUMIF('r'!$A$4:'r'!$A$1001,$A209,'r'!C$4:'r'!C$1001)</f>
        <v>0</v>
      </c>
      <c r="G209" s="5">
        <f>SUMIF('r'!$A$4:'r'!$A$1001,$A209,'r'!D$4:'r'!D$1001)</f>
        <v>0</v>
      </c>
      <c r="H209" s="5">
        <f>SUMIF('r'!$A$4:'r'!$A$1001,$A209,'r'!E$4:'r'!E$1001)</f>
        <v>0</v>
      </c>
    </row>
    <row r="210" spans="1:9" x14ac:dyDescent="0.2">
      <c r="A210" s="4">
        <v>206</v>
      </c>
      <c r="B210" s="88" t="s">
        <v>152</v>
      </c>
      <c r="C210" s="8" t="str">
        <f>VLOOKUP(B210,g!$A$2:'g'!$B$989,2,FALSE)</f>
        <v>Willesden Junction</v>
      </c>
      <c r="D210" s="8" t="str">
        <f>VLOOKUP(B210,g!$A$2:'g'!$E$989,4,FALSE)</f>
        <v>ML</v>
      </c>
      <c r="E210" s="8" t="str">
        <f>VLOOKUP(B210,g!$A$2:'g'!$E$989,5,FALSE)</f>
        <v>METROLINE</v>
      </c>
      <c r="F210" s="5">
        <f>SUMIF('r'!$A$4:'r'!$A$1001,$A210,'r'!C$4:'r'!C$1001)</f>
        <v>0</v>
      </c>
      <c r="G210" s="5">
        <f>SUMIF('r'!$A$4:'r'!$A$1001,$A210,'r'!D$4:'r'!D$1001)</f>
        <v>0</v>
      </c>
      <c r="H210" s="5">
        <f>SUMIF('r'!$A$4:'r'!$A$1001,$A210,'r'!E$4:'r'!E$1001)</f>
        <v>0</v>
      </c>
    </row>
    <row r="211" spans="1:9" x14ac:dyDescent="0.2">
      <c r="A211" s="4">
        <v>207</v>
      </c>
      <c r="B211" s="88" t="s">
        <v>140</v>
      </c>
      <c r="C211" s="8" t="str">
        <f>VLOOKUP(B211,g!$A$2:'g'!$B$989,2,FALSE)</f>
        <v>Greenford</v>
      </c>
      <c r="D211" s="8" t="str">
        <f>VLOOKUP(B211,g!$A$2:'g'!$E$989,4,FALSE)</f>
        <v>ML</v>
      </c>
      <c r="E211" s="8" t="str">
        <f>VLOOKUP(B211,g!$A$2:'g'!$E$989,5,FALSE)</f>
        <v>METROLINE</v>
      </c>
      <c r="F211" s="5">
        <f>SUMIF('r'!$A$4:'r'!$A$1001,$A211,'r'!C$4:'r'!C$1001)</f>
        <v>0</v>
      </c>
      <c r="G211" s="5">
        <f>SUMIF('r'!$A$4:'r'!$A$1001,$A211,'r'!D$4:'r'!D$1001)</f>
        <v>0</v>
      </c>
      <c r="H211" s="5">
        <f>SUMIF('r'!$A$4:'r'!$A$1001,$A211,'r'!E$4:'r'!E$1001)</f>
        <v>0</v>
      </c>
    </row>
    <row r="212" spans="1:9" x14ac:dyDescent="0.2">
      <c r="A212" s="4">
        <v>208</v>
      </c>
      <c r="B212" s="88" t="s">
        <v>137</v>
      </c>
      <c r="C212" s="8" t="str">
        <f>VLOOKUP(B212,g!$A$2:'g'!$B$989,2,FALSE)</f>
        <v>bromley south</v>
      </c>
      <c r="D212" s="8" t="str">
        <f>VLOOKUP(B212,g!$A$2:'g'!$E$989,4,FALSE)</f>
        <v>SLN</v>
      </c>
      <c r="E212" s="8" t="str">
        <f>VLOOKUP(B212,g!$A$2:'g'!$E$989,5,FALSE)</f>
        <v>STAGECOACH</v>
      </c>
      <c r="F212" s="5">
        <f>SUMIF('r'!$A$4:'r'!$A$1001,$A212,'r'!C$4:'r'!C$1001)</f>
        <v>0</v>
      </c>
      <c r="G212" s="5">
        <f>SUMIF('r'!$A$4:'r'!$A$1001,$A212,'r'!D$4:'r'!D$1001)</f>
        <v>0</v>
      </c>
      <c r="H212" s="5">
        <f>SUMIF('r'!$A$4:'r'!$A$1001,$A212,'r'!E$4:'r'!E$1001)</f>
        <v>0</v>
      </c>
    </row>
    <row r="213" spans="1:9" x14ac:dyDescent="0.2">
      <c r="A213" s="4">
        <v>209</v>
      </c>
      <c r="B213" s="88" t="s">
        <v>255</v>
      </c>
      <c r="C213" s="8" t="str">
        <f>VLOOKUP(B213,g!$A$2:'g'!$B$989,2,FALSE)</f>
        <v>Brentford</v>
      </c>
      <c r="D213" s="8" t="str">
        <f>VLOOKUP(B213,g!$A$2:'g'!$E$989,4,FALSE)</f>
        <v>ML</v>
      </c>
      <c r="E213" s="8" t="str">
        <f>VLOOKUP(B213,g!$A$2:'g'!$E$989,5,FALSE)</f>
        <v>METROLINE</v>
      </c>
      <c r="F213" s="5">
        <f>SUMIF('r'!$A$4:'r'!$A$1001,$A213,'r'!C$4:'r'!C$1001)</f>
        <v>0</v>
      </c>
      <c r="G213" s="5">
        <f>SUMIF('r'!$A$4:'r'!$A$1001,$A213,'r'!D$4:'r'!D$1001)</f>
        <v>0</v>
      </c>
      <c r="H213" s="5">
        <f>SUMIF('r'!$A$4:'r'!$A$1001,$A213,'r'!E$4:'r'!E$1001)</f>
        <v>0</v>
      </c>
    </row>
    <row r="214" spans="1:9" x14ac:dyDescent="0.2">
      <c r="A214" s="4">
        <v>210</v>
      </c>
      <c r="B214" s="88" t="s">
        <v>135</v>
      </c>
      <c r="C214" s="8" t="str">
        <f>VLOOKUP(B214,g!$A$2:'g'!$B$989,2,FALSE)</f>
        <v>Cricklewood</v>
      </c>
      <c r="D214" s="8" t="str">
        <f>VLOOKUP(B214,g!$A$2:'g'!$E$989,4,FALSE)</f>
        <v>ML</v>
      </c>
      <c r="E214" s="8" t="str">
        <f>VLOOKUP(B214,g!$A$2:'g'!$E$989,5,FALSE)</f>
        <v>METROLINE</v>
      </c>
      <c r="F214" s="5">
        <f>SUMIF('r'!$A$4:'r'!$A$1001,$A214,'r'!C$4:'r'!C$1001)</f>
        <v>0</v>
      </c>
      <c r="G214" s="5">
        <f>SUMIF('r'!$A$4:'r'!$A$1001,$A214,'r'!D$4:'r'!D$1001)</f>
        <v>0</v>
      </c>
      <c r="H214" s="5">
        <f>SUMIF('r'!$A$4:'r'!$A$1001,$A214,'r'!E$4:'r'!E$1001)</f>
        <v>0</v>
      </c>
    </row>
    <row r="215" spans="1:9" x14ac:dyDescent="0.2">
      <c r="A215" s="4">
        <v>211</v>
      </c>
      <c r="B215" s="88" t="s">
        <v>149</v>
      </c>
      <c r="C215" s="8" t="str">
        <f>VLOOKUP(B215,g!$A$2:'g'!$B$989,2,FALSE)</f>
        <v>Battersea</v>
      </c>
      <c r="D215" s="8" t="str">
        <f>VLOOKUP(B215,g!$A$2:'g'!$E$989,4,FALSE)</f>
        <v>TLN</v>
      </c>
      <c r="E215" s="8" t="str">
        <f>VLOOKUP(B215,g!$A$2:'g'!$E$989,5,FALSE)</f>
        <v>ABELLIO</v>
      </c>
      <c r="F215" s="5">
        <f>SUMIF('r'!$A$4:'r'!$A$1001,$A215,'r'!C$4:'r'!C$1001)</f>
        <v>0</v>
      </c>
      <c r="G215" s="5">
        <f>SUMIF('r'!$A$4:'r'!$A$1001,$A215,'r'!D$4:'r'!D$1001)</f>
        <v>0</v>
      </c>
      <c r="H215" s="5">
        <f>SUMIF('r'!$A$4:'r'!$A$1001,$A215,'r'!E$4:'r'!E$1001)</f>
        <v>0</v>
      </c>
    </row>
    <row r="216" spans="1:9" x14ac:dyDescent="0.2">
      <c r="A216" s="4">
        <v>212</v>
      </c>
      <c r="B216" s="88" t="s">
        <v>120</v>
      </c>
      <c r="C216" s="8" t="str">
        <f>VLOOKUP(B216,g!$A$2:'g'!$B$989,2,FALSE)</f>
        <v>Lea Interchange</v>
      </c>
      <c r="D216" s="8" t="str">
        <f>VLOOKUP(B216,g!$A$2:'g'!$E$989,4,FALSE)</f>
        <v>TT</v>
      </c>
      <c r="E216" s="8" t="str">
        <f>VLOOKUP(B216,g!$A$2:'g'!$E$989,5,FALSE)</f>
        <v>TOWER TRANSIT</v>
      </c>
      <c r="F216" s="5">
        <f>SUMIF('r'!$A$4:'r'!$A$1001,$A216,'r'!C$4:'r'!C$1001)</f>
        <v>0</v>
      </c>
      <c r="G216" s="5">
        <f>SUMIF('r'!$A$4:'r'!$A$1001,$A216,'r'!D$4:'r'!D$1001)</f>
        <v>0</v>
      </c>
      <c r="H216" s="5">
        <f>SUMIF('r'!$A$4:'r'!$A$1001,$A216,'r'!E$4:'r'!E$1001)</f>
        <v>0</v>
      </c>
    </row>
    <row r="217" spans="1:9" x14ac:dyDescent="0.2">
      <c r="A217" s="4" t="s">
        <v>613</v>
      </c>
      <c r="B217" s="88" t="s">
        <v>122</v>
      </c>
      <c r="C217" s="8" t="str">
        <f>VLOOKUP(B217,g!$A$2:'g'!$B$989,2,FALSE)</f>
        <v>Sutton</v>
      </c>
      <c r="D217" s="8" t="str">
        <f>VLOOKUP(B217,g!$A$2:'g'!$E$989,4,FALSE)</f>
        <v>GAL</v>
      </c>
      <c r="E217" s="8" t="str">
        <f>VLOOKUP(B217,g!$A$2:'g'!$E$989,5,FALSE)</f>
        <v>GO-AHEAD</v>
      </c>
      <c r="F217" s="5">
        <f>SUMIF('r'!$A$4:'r'!$A$1001,$A217,'r'!C$4:'r'!C$1001)</f>
        <v>0</v>
      </c>
      <c r="G217" s="5">
        <f>SUMIF('r'!$A$4:'r'!$A$1001,$A217,'r'!D$4:'r'!D$1001)</f>
        <v>0</v>
      </c>
      <c r="H217" s="5">
        <f>SUMIF('r'!$A$4:'r'!$A$1001,$A217,'r'!E$4:'r'!E$1001)</f>
        <v>0</v>
      </c>
    </row>
    <row r="218" spans="1:9" x14ac:dyDescent="0.2">
      <c r="A218" s="4" t="s">
        <v>668</v>
      </c>
      <c r="B218" s="88" t="s">
        <v>124</v>
      </c>
      <c r="C218" s="8" t="str">
        <f>VLOOKUP(B218,g!$A$2:'g'!$B$989,2,FALSE)</f>
        <v>Northumberland Park</v>
      </c>
      <c r="D218" s="8" t="str">
        <f>VLOOKUP(B218,g!$A$2:'g'!$E$989,4,FALSE)</f>
        <v>GAL</v>
      </c>
      <c r="E218" s="8" t="str">
        <f>VLOOKUP(B218,g!$A$2:'g'!$E$989,5,FALSE)</f>
        <v>GO-AHEAD</v>
      </c>
      <c r="F218" s="5">
        <f>SUMIF('r'!$A$4:'r'!$A$1001,$A218,'r'!C$4:'r'!C$1001)</f>
        <v>0</v>
      </c>
      <c r="G218" s="5">
        <f>SUMIF('r'!$A$4:'r'!$A$1001,$A218,'r'!D$4:'r'!D$1001)</f>
        <v>21</v>
      </c>
      <c r="H218" s="5">
        <f>SUMIF('r'!$A$4:'r'!$A$1001,$A218,'r'!E$4:'r'!E$1001)</f>
        <v>21</v>
      </c>
      <c r="I218" s="4" t="s">
        <v>665</v>
      </c>
    </row>
    <row r="219" spans="1:9" x14ac:dyDescent="0.2">
      <c r="A219" s="4">
        <v>215</v>
      </c>
      <c r="B219" s="88" t="s">
        <v>153</v>
      </c>
      <c r="C219" s="8" t="str">
        <f>VLOOKUP(B219,g!$A$2:'g'!$B$989,2,FALSE)</f>
        <v>Leyton</v>
      </c>
      <c r="D219" s="8" t="str">
        <f>VLOOKUP(B219,g!$A$2:'g'!$E$989,4,FALSE)</f>
        <v>SLN</v>
      </c>
      <c r="E219" s="8" t="str">
        <f>VLOOKUP(B219,g!$A$2:'g'!$E$989,5,FALSE)</f>
        <v>STAGECOACH</v>
      </c>
      <c r="F219" s="5">
        <f>SUMIF('r'!$A$4:'r'!$A$1001,$A219,'r'!C$4:'r'!C$1001)</f>
        <v>0</v>
      </c>
      <c r="G219" s="5">
        <f>SUMIF('r'!$A$4:'r'!$A$1001,$A219,'r'!D$4:'r'!D$1001)</f>
        <v>0</v>
      </c>
      <c r="H219" s="5">
        <f>SUMIF('r'!$A$4:'r'!$A$1001,$A219,'r'!E$4:'r'!E$1001)</f>
        <v>0</v>
      </c>
    </row>
    <row r="220" spans="1:9" x14ac:dyDescent="0.2">
      <c r="A220" s="4">
        <v>216</v>
      </c>
      <c r="B220" s="88" t="s">
        <v>133</v>
      </c>
      <c r="C220" s="8" t="str">
        <f>VLOOKUP(B220,g!$A$2:'g'!$B$989,2,FALSE)</f>
        <v>Hounslow bus station  Heath</v>
      </c>
      <c r="D220" s="8" t="str">
        <f>VLOOKUP(B220,g!$A$2:'g'!$E$989,4,FALSE)</f>
        <v>RTP</v>
      </c>
      <c r="E220" s="8" t="str">
        <f>VLOOKUP(B220,g!$A$2:'g'!$E$989,5,FALSE)</f>
        <v>LONDON UNITED</v>
      </c>
      <c r="F220" s="5">
        <f>SUMIF('r'!$A$4:'r'!$A$1001,$A220,'r'!C$4:'r'!C$1001)</f>
        <v>0</v>
      </c>
      <c r="G220" s="5">
        <f>SUMIF('r'!$A$4:'r'!$A$1001,$A220,'r'!D$4:'r'!D$1001)</f>
        <v>0</v>
      </c>
      <c r="H220" s="5">
        <f>SUMIF('r'!$A$4:'r'!$A$1001,$A220,'r'!E$4:'r'!E$1001)</f>
        <v>0</v>
      </c>
    </row>
    <row r="221" spans="1:9" x14ac:dyDescent="0.2">
      <c r="A221" s="4" t="s">
        <v>650</v>
      </c>
      <c r="B221" s="88" t="s">
        <v>301</v>
      </c>
      <c r="C221" s="8" t="str">
        <f>VLOOKUP(B221,g!$A$2:'g'!$B$989,2,FALSE)</f>
        <v>South Mimms</v>
      </c>
      <c r="D221" s="8" t="str">
        <f>VLOOKUP(B221,g!$A$2:'g'!$E$989,4,FALSE)</f>
        <v>SB</v>
      </c>
      <c r="E221" s="8" t="str">
        <f>VLOOKUP(B221,g!$A$2:'g'!$E$989,5,FALSE)</f>
        <v>SULLIVAN BUS</v>
      </c>
      <c r="F221" s="5">
        <f>SUMIF('r'!$A$4:'r'!$A$1001,$A221,'r'!C$4:'r'!C$1001)</f>
        <v>4</v>
      </c>
      <c r="G221" s="5">
        <f>SUMIF('r'!$A$4:'r'!$A$1001,$A221,'r'!D$4:'r'!D$1001)</f>
        <v>4</v>
      </c>
      <c r="H221" s="5">
        <f>SUMIF('r'!$A$4:'r'!$A$1001,$A221,'r'!E$4:'r'!E$1001)</f>
        <v>0</v>
      </c>
    </row>
    <row r="222" spans="1:9" x14ac:dyDescent="0.2">
      <c r="A222" s="4">
        <v>219</v>
      </c>
      <c r="B222" s="88" t="s">
        <v>41</v>
      </c>
      <c r="C222" s="8" t="str">
        <f>VLOOKUP(B222,g!$A$2:'g'!$B$989,2,FALSE)</f>
        <v>Merton</v>
      </c>
      <c r="D222" s="8" t="str">
        <f>VLOOKUP(B222,g!$A$2:'g'!$E$989,4,FALSE)</f>
        <v>GAL</v>
      </c>
      <c r="E222" s="8" t="str">
        <f>VLOOKUP(B222,g!$A$2:'g'!$E$989,5,FALSE)</f>
        <v>GO-AHEAD</v>
      </c>
      <c r="F222" s="5">
        <f>SUMIF('r'!$A$4:'r'!$A$1001,$A222,'r'!C$4:'r'!C$1001)</f>
        <v>0</v>
      </c>
      <c r="G222" s="5">
        <f>SUMIF('r'!$A$4:'r'!$A$1001,$A222,'r'!D$4:'r'!D$1001)</f>
        <v>0</v>
      </c>
      <c r="H222" s="5">
        <f>SUMIF('r'!$A$4:'r'!$A$1001,$A222,'r'!E$4:'r'!E$1001)</f>
        <v>0</v>
      </c>
    </row>
    <row r="223" spans="1:9" x14ac:dyDescent="0.2">
      <c r="A223" s="4">
        <v>220</v>
      </c>
      <c r="B223" s="88" t="s">
        <v>768</v>
      </c>
      <c r="C223" s="8" t="str">
        <f>VLOOKUP(B223,g!$A$2:'g'!$B$989,2,FALSE)</f>
        <v>Atlas Road</v>
      </c>
      <c r="D223" s="8" t="str">
        <f>VLOOKUP(B223,g!$A$2:'g'!$E$989,4,FALSE)</f>
        <v>RTP</v>
      </c>
      <c r="E223" s="8" t="str">
        <f>VLOOKUP(B223,g!$A$2:'g'!$E$989,5,FALSE)</f>
        <v>LONDON UNITED</v>
      </c>
      <c r="F223" s="5">
        <f>SUMIF('r'!$A$4:'r'!$A$1001,$A223,'r'!C$4:'r'!C$1001)</f>
        <v>0</v>
      </c>
      <c r="G223" s="5">
        <f>SUMIF('r'!$A$4:'r'!$A$1001,$A223,'r'!D$4:'r'!D$1001)</f>
        <v>0</v>
      </c>
      <c r="H223" s="5">
        <f>SUMIF('r'!$A$4:'r'!$A$1001,$A223,'r'!E$4:'r'!E$1001)</f>
        <v>0</v>
      </c>
    </row>
    <row r="224" spans="1:9" x14ac:dyDescent="0.2">
      <c r="A224" s="4">
        <v>221</v>
      </c>
      <c r="B224" s="88" t="s">
        <v>223</v>
      </c>
      <c r="C224" s="8" t="str">
        <f>VLOOKUP(B224,g!$A$2:'g'!$B$989,2,FALSE)</f>
        <v>Wood Green</v>
      </c>
      <c r="D224" s="8" t="str">
        <f>VLOOKUP(B224,g!$A$2:'g'!$E$989,4,FALSE)</f>
        <v>AL</v>
      </c>
      <c r="E224" s="8" t="str">
        <f>VLOOKUP(B224,g!$A$2:'g'!$E$989,5,FALSE)</f>
        <v>ARRIVA LONDON</v>
      </c>
      <c r="F224" s="5">
        <f>SUMIF('r'!$A$4:'r'!$A$1001,$A224,'r'!C$4:'r'!C$1001)</f>
        <v>0</v>
      </c>
      <c r="G224" s="5">
        <f>SUMIF('r'!$A$4:'r'!$A$1001,$A224,'r'!D$4:'r'!D$1001)</f>
        <v>0</v>
      </c>
      <c r="H224" s="5">
        <f>SUMIF('r'!$A$4:'r'!$A$1001,$A224,'r'!E$4:'r'!E$1001)</f>
        <v>0</v>
      </c>
    </row>
    <row r="225" spans="1:8" x14ac:dyDescent="0.2">
      <c r="A225" s="4" t="s">
        <v>646</v>
      </c>
      <c r="B225" s="88" t="s">
        <v>273</v>
      </c>
      <c r="C225" s="8" t="str">
        <f>VLOOKUP(B225,g!$A$2:'g'!$B$989,2,FALSE)</f>
        <v>Uxbridge</v>
      </c>
      <c r="D225" s="8" t="str">
        <f>VLOOKUP(B225,g!$A$2:'g'!$E$989,4,FALSE)</f>
        <v>ML</v>
      </c>
      <c r="E225" s="8" t="str">
        <f>VLOOKUP(B225,g!$A$2:'g'!$E$989,5,FALSE)</f>
        <v>METROLINE</v>
      </c>
      <c r="F225" s="5">
        <f>SUMIF('r'!$A$4:'r'!$A$1001,$A225,'r'!C$4:'r'!C$1001)</f>
        <v>12</v>
      </c>
      <c r="G225" s="5">
        <f>SUMIF('r'!$A$4:'r'!$A$1001,$A225,'r'!D$4:'r'!D$1001)</f>
        <v>14</v>
      </c>
      <c r="H225" s="5">
        <f>SUMIF('r'!$A$4:'r'!$A$1001,$A225,'r'!E$4:'r'!E$1001)</f>
        <v>2</v>
      </c>
    </row>
    <row r="226" spans="1:8" x14ac:dyDescent="0.2">
      <c r="A226" s="4">
        <v>223</v>
      </c>
      <c r="B226" s="88" t="s">
        <v>270</v>
      </c>
      <c r="C226" s="8" t="str">
        <f>VLOOKUP(B226,g!$A$2:'g'!$B$989,2,FALSE)</f>
        <v>Alperton</v>
      </c>
      <c r="D226" s="8" t="str">
        <f>VLOOKUP(B226,g!$A$2:'g'!$E$989,4,FALSE)</f>
        <v>ML</v>
      </c>
      <c r="E226" s="8" t="str">
        <f>VLOOKUP(B226,g!$A$2:'g'!$E$989,5,FALSE)</f>
        <v>METROLINE</v>
      </c>
      <c r="F226" s="5">
        <f>SUMIF('r'!$A$4:'r'!$A$1001,$A226,'r'!C$4:'r'!C$1001)</f>
        <v>0</v>
      </c>
      <c r="G226" s="5">
        <f>SUMIF('r'!$A$4:'r'!$A$1001,$A226,'r'!D$4:'r'!D$1001)</f>
        <v>0</v>
      </c>
      <c r="H226" s="5">
        <f>SUMIF('r'!$A$4:'r'!$A$1001,$A226,'r'!E$4:'r'!E$1001)</f>
        <v>0</v>
      </c>
    </row>
    <row r="227" spans="1:8" x14ac:dyDescent="0.2">
      <c r="A227" s="4">
        <v>224</v>
      </c>
      <c r="B227" s="88" t="s">
        <v>270</v>
      </c>
      <c r="C227" s="8" t="str">
        <f>VLOOKUP(B227,g!$A$2:'g'!$B$989,2,FALSE)</f>
        <v>Alperton</v>
      </c>
      <c r="D227" s="8" t="str">
        <f>VLOOKUP(B227,g!$A$2:'g'!$E$989,4,FALSE)</f>
        <v>ML</v>
      </c>
      <c r="E227" s="8" t="str">
        <f>VLOOKUP(B227,g!$A$2:'g'!$E$989,5,FALSE)</f>
        <v>METROLINE</v>
      </c>
      <c r="F227" s="5">
        <f>SUMIF('r'!$A$4:'r'!$A$1001,$A227,'r'!C$4:'r'!C$1001)</f>
        <v>0</v>
      </c>
      <c r="G227" s="5">
        <f>SUMIF('r'!$A$4:'r'!$A$1001,$A227,'r'!D$4:'r'!D$1001)</f>
        <v>0</v>
      </c>
      <c r="H227" s="5">
        <f>SUMIF('r'!$A$4:'r'!$A$1001,$A227,'r'!E$4:'r'!E$1001)</f>
        <v>0</v>
      </c>
    </row>
    <row r="228" spans="1:8" x14ac:dyDescent="0.2">
      <c r="A228" s="4">
        <v>225</v>
      </c>
      <c r="B228" s="88" t="s">
        <v>125</v>
      </c>
      <c r="C228" s="8" t="str">
        <f>VLOOKUP(B228,g!$A$2:'g'!$B$989,2,FALSE)</f>
        <v>New Cross</v>
      </c>
      <c r="D228" s="8" t="str">
        <f>VLOOKUP(B228,g!$A$2:'g'!$E$989,4,FALSE)</f>
        <v>GAL</v>
      </c>
      <c r="E228" s="8" t="str">
        <f>VLOOKUP(B228,g!$A$2:'g'!$E$989,5,FALSE)</f>
        <v>GO-AHEAD</v>
      </c>
      <c r="F228" s="5">
        <f>SUMIF('r'!$A$4:'r'!$A$1001,$A228,'r'!C$4:'r'!C$1001)</f>
        <v>0</v>
      </c>
      <c r="G228" s="5">
        <f>SUMIF('r'!$A$4:'r'!$A$1001,$A228,'r'!D$4:'r'!D$1001)</f>
        <v>0</v>
      </c>
      <c r="H228" s="5">
        <f>SUMIF('r'!$A$4:'r'!$A$1001,$A228,'r'!E$4:'r'!E$1001)</f>
        <v>0</v>
      </c>
    </row>
    <row r="229" spans="1:8" x14ac:dyDescent="0.2">
      <c r="A229" s="4">
        <v>226</v>
      </c>
      <c r="B229" s="88" t="s">
        <v>152</v>
      </c>
      <c r="C229" s="8" t="str">
        <f>VLOOKUP(B229,g!$A$2:'g'!$B$989,2,FALSE)</f>
        <v>Willesden Junction</v>
      </c>
      <c r="D229" s="8" t="str">
        <f>VLOOKUP(B229,g!$A$2:'g'!$E$989,4,FALSE)</f>
        <v>ML</v>
      </c>
      <c r="E229" s="8" t="str">
        <f>VLOOKUP(B229,g!$A$2:'g'!$E$989,5,FALSE)</f>
        <v>METROLINE</v>
      </c>
      <c r="F229" s="5">
        <f>SUMIF('r'!$A$4:'r'!$A$1001,$A229,'r'!C$4:'r'!C$1001)</f>
        <v>0</v>
      </c>
      <c r="G229" s="5">
        <f>SUMIF('r'!$A$4:'r'!$A$1001,$A229,'r'!D$4:'r'!D$1001)</f>
        <v>0</v>
      </c>
      <c r="H229" s="5">
        <f>SUMIF('r'!$A$4:'r'!$A$1001,$A229,'r'!E$4:'r'!E$1001)</f>
        <v>0</v>
      </c>
    </row>
    <row r="230" spans="1:8" x14ac:dyDescent="0.2">
      <c r="A230" s="4">
        <v>227</v>
      </c>
      <c r="B230" s="88" t="s">
        <v>137</v>
      </c>
      <c r="C230" s="8" t="str">
        <f>VLOOKUP(B230,g!$A$2:'g'!$B$989,2,FALSE)</f>
        <v>bromley south</v>
      </c>
      <c r="D230" s="8" t="str">
        <f>VLOOKUP(B230,g!$A$2:'g'!$E$989,4,FALSE)</f>
        <v>SLN</v>
      </c>
      <c r="E230" s="8" t="str">
        <f>VLOOKUP(B230,g!$A$2:'g'!$E$989,5,FALSE)</f>
        <v>STAGECOACH</v>
      </c>
      <c r="F230" s="5">
        <f>SUMIF('r'!$A$4:'r'!$A$1001,$A230,'r'!C$4:'r'!C$1001)</f>
        <v>0</v>
      </c>
      <c r="G230" s="5">
        <f>SUMIF('r'!$A$4:'r'!$A$1001,$A230,'r'!D$4:'r'!D$1001)</f>
        <v>0</v>
      </c>
      <c r="H230" s="5">
        <f>SUMIF('r'!$A$4:'r'!$A$1001,$A230,'r'!E$4:'r'!E$1001)</f>
        <v>0</v>
      </c>
    </row>
    <row r="231" spans="1:8" x14ac:dyDescent="0.2">
      <c r="A231" s="4">
        <v>228</v>
      </c>
      <c r="B231" s="88" t="s">
        <v>152</v>
      </c>
      <c r="C231" s="8" t="str">
        <f>VLOOKUP(B231,g!$A$2:'g'!$B$989,2,FALSE)</f>
        <v>Willesden Junction</v>
      </c>
      <c r="D231" s="8" t="str">
        <f>VLOOKUP(B231,g!$A$2:'g'!$E$989,4,FALSE)</f>
        <v>ML</v>
      </c>
      <c r="E231" s="8" t="str">
        <f>VLOOKUP(B231,g!$A$2:'g'!$E$989,5,FALSE)</f>
        <v>METROLINE</v>
      </c>
      <c r="F231" s="5">
        <f>SUMIF('r'!$A$4:'r'!$A$1001,$A231,'r'!C$4:'r'!C$1001)</f>
        <v>0</v>
      </c>
      <c r="G231" s="5">
        <f>SUMIF('r'!$A$4:'r'!$A$1001,$A231,'r'!D$4:'r'!D$1001)</f>
        <v>0</v>
      </c>
      <c r="H231" s="5">
        <f>SUMIF('r'!$A$4:'r'!$A$1001,$A231,'r'!E$4:'r'!E$1001)</f>
        <v>0</v>
      </c>
    </row>
    <row r="232" spans="1:8" x14ac:dyDescent="0.2">
      <c r="A232" s="4">
        <v>229</v>
      </c>
      <c r="B232" s="88" t="s">
        <v>165</v>
      </c>
      <c r="C232" s="8" t="str">
        <f>VLOOKUP(B232,g!$A$2:'g'!$B$989,2,FALSE)</f>
        <v>Dartford</v>
      </c>
      <c r="D232" s="8" t="str">
        <f>VLOOKUP(B232,g!$A$2:'g'!$E$989,4,FALSE)</f>
        <v>AL</v>
      </c>
      <c r="E232" s="8" t="str">
        <f>VLOOKUP(B232,g!$A$2:'g'!$E$989,5,FALSE)</f>
        <v>ARRIVA LONDON</v>
      </c>
      <c r="F232" s="5">
        <f>SUMIF('r'!$A$4:'r'!$A$1001,$A232,'r'!C$4:'r'!C$1001)</f>
        <v>1</v>
      </c>
      <c r="G232" s="5">
        <f>SUMIF('r'!$A$4:'r'!$A$1001,$A232,'r'!D$4:'r'!D$1001)</f>
        <v>1</v>
      </c>
      <c r="H232" s="5">
        <f>SUMIF('r'!$A$4:'r'!$A$1001,$A232,'r'!E$4:'r'!E$1001)</f>
        <v>0</v>
      </c>
    </row>
    <row r="233" spans="1:8" x14ac:dyDescent="0.2">
      <c r="A233" s="4">
        <v>230</v>
      </c>
      <c r="B233" s="88" t="s">
        <v>129</v>
      </c>
      <c r="C233" s="8" t="str">
        <f>VLOOKUP(B233,g!$A$2:'g'!$B$989,2,FALSE)</f>
        <v>Tottenham</v>
      </c>
      <c r="D233" s="8" t="str">
        <f>VLOOKUP(B233,g!$A$2:'g'!$E$989,4,FALSE)</f>
        <v>AL</v>
      </c>
      <c r="E233" s="8" t="str">
        <f>VLOOKUP(B233,g!$A$2:'g'!$E$989,5,FALSE)</f>
        <v>ARRIVA LONDON</v>
      </c>
      <c r="F233" s="5">
        <f>SUMIF('r'!$A$4:'r'!$A$1001,$A233,'r'!C$4:'r'!C$1001)</f>
        <v>0</v>
      </c>
      <c r="G233" s="5">
        <f>SUMIF('r'!$A$4:'r'!$A$1001,$A233,'r'!D$4:'r'!D$1001)</f>
        <v>0</v>
      </c>
      <c r="H233" s="5">
        <f>SUMIF('r'!$A$4:'r'!$A$1001,$A233,'r'!E$4:'r'!E$1001)</f>
        <v>0</v>
      </c>
    </row>
    <row r="234" spans="1:8" x14ac:dyDescent="0.2">
      <c r="A234" s="4">
        <v>231</v>
      </c>
      <c r="B234" s="88" t="s">
        <v>124</v>
      </c>
      <c r="C234" s="8" t="str">
        <f>VLOOKUP(B234,g!$A$2:'g'!$B$989,2,FALSE)</f>
        <v>Northumberland Park</v>
      </c>
      <c r="D234" s="8" t="str">
        <f>VLOOKUP(B234,g!$A$2:'g'!$E$989,4,FALSE)</f>
        <v>GAL</v>
      </c>
      <c r="E234" s="8" t="str">
        <f>VLOOKUP(B234,g!$A$2:'g'!$E$989,5,FALSE)</f>
        <v>GO-AHEAD</v>
      </c>
      <c r="F234" s="5">
        <f>SUMIF('r'!$A$4:'r'!$A$1001,$A234,'r'!C$4:'r'!C$1001)</f>
        <v>0</v>
      </c>
      <c r="G234" s="5">
        <f>SUMIF('r'!$A$4:'r'!$A$1001,$A234,'r'!D$4:'r'!D$1001)</f>
        <v>0</v>
      </c>
      <c r="H234" s="5">
        <f>SUMIF('r'!$A$4:'r'!$A$1001,$A234,'r'!E$4:'r'!E$1001)</f>
        <v>0</v>
      </c>
    </row>
    <row r="235" spans="1:8" x14ac:dyDescent="0.2">
      <c r="A235" s="4">
        <v>232</v>
      </c>
      <c r="B235" s="88" t="s">
        <v>135</v>
      </c>
      <c r="C235" s="8" t="str">
        <f>VLOOKUP(B235,g!$A$2:'g'!$B$989,2,FALSE)</f>
        <v>Cricklewood</v>
      </c>
      <c r="D235" s="8" t="str">
        <f>VLOOKUP(B235,g!$A$2:'g'!$E$989,4,FALSE)</f>
        <v>ML</v>
      </c>
      <c r="E235" s="8" t="str">
        <f>VLOOKUP(B235,g!$A$2:'g'!$E$989,5,FALSE)</f>
        <v>METROLINE</v>
      </c>
      <c r="F235" s="5">
        <f>SUMIF('r'!$A$4:'r'!$A$1001,$A235,'r'!C$4:'r'!C$1001)</f>
        <v>0</v>
      </c>
      <c r="G235" s="5">
        <f>SUMIF('r'!$A$4:'r'!$A$1001,$A235,'r'!D$4:'r'!D$1001)</f>
        <v>0</v>
      </c>
      <c r="H235" s="5">
        <f>SUMIF('r'!$A$4:'r'!$A$1001,$A235,'r'!E$4:'r'!E$1001)</f>
        <v>0</v>
      </c>
    </row>
    <row r="236" spans="1:8" x14ac:dyDescent="0.2">
      <c r="A236" s="4">
        <v>233</v>
      </c>
      <c r="B236" s="88" t="s">
        <v>134</v>
      </c>
      <c r="C236" s="8" t="str">
        <f>VLOOKUP(B236,g!$A$2:'g'!$B$989,2,FALSE)</f>
        <v>Orpington</v>
      </c>
      <c r="D236" s="8" t="str">
        <f>VLOOKUP(B236,g!$A$2:'g'!$E$989,4,FALSE)</f>
        <v>GAL</v>
      </c>
      <c r="E236" s="8" t="str">
        <f>VLOOKUP(B236,g!$A$2:'g'!$E$989,5,FALSE)</f>
        <v>GO-AHEAD</v>
      </c>
      <c r="F236" s="5">
        <f>SUMIF('r'!$A$4:'r'!$A$1001,$A236,'r'!C$4:'r'!C$1001)</f>
        <v>0</v>
      </c>
      <c r="G236" s="5">
        <f>SUMIF('r'!$A$4:'r'!$A$1001,$A236,'r'!D$4:'r'!D$1001)</f>
        <v>0</v>
      </c>
      <c r="H236" s="5">
        <f>SUMIF('r'!$A$4:'r'!$A$1001,$A236,'r'!E$4:'r'!E$1001)</f>
        <v>0</v>
      </c>
    </row>
    <row r="237" spans="1:8" x14ac:dyDescent="0.2">
      <c r="A237" s="4">
        <v>234</v>
      </c>
      <c r="B237" s="88" t="s">
        <v>117</v>
      </c>
      <c r="C237" s="8" t="str">
        <f>VLOOKUP(B237,g!$A$2:'g'!$B$989,2,FALSE)</f>
        <v>Potters Bar</v>
      </c>
      <c r="D237" s="8" t="str">
        <f>VLOOKUP(B237,g!$A$2:'g'!$E$989,4,FALSE)</f>
        <v>ML</v>
      </c>
      <c r="E237" s="8" t="str">
        <f>VLOOKUP(B237,g!$A$2:'g'!$E$989,5,FALSE)</f>
        <v>METROLINE</v>
      </c>
      <c r="F237" s="5">
        <f>SUMIF('r'!$A$4:'r'!$A$1001,$A237,'r'!C$4:'r'!C$1001)</f>
        <v>0</v>
      </c>
      <c r="G237" s="5">
        <f>SUMIF('r'!$A$4:'r'!$A$1001,$A237,'r'!D$4:'r'!D$1001)</f>
        <v>0</v>
      </c>
      <c r="H237" s="5">
        <f>SUMIF('r'!$A$4:'r'!$A$1001,$A237,'r'!E$4:'r'!E$1001)</f>
        <v>0</v>
      </c>
    </row>
    <row r="238" spans="1:8" x14ac:dyDescent="0.2">
      <c r="A238" s="4">
        <v>235</v>
      </c>
      <c r="B238" s="88" t="s">
        <v>255</v>
      </c>
      <c r="C238" s="8" t="str">
        <f>VLOOKUP(B238,g!$A$2:'g'!$B$989,2,FALSE)</f>
        <v>Brentford</v>
      </c>
      <c r="D238" s="8" t="str">
        <f>VLOOKUP(B238,g!$A$2:'g'!$E$989,4,FALSE)</f>
        <v>ML</v>
      </c>
      <c r="E238" s="8" t="str">
        <f>VLOOKUP(B238,g!$A$2:'g'!$E$989,5,FALSE)</f>
        <v>METROLINE</v>
      </c>
      <c r="F238" s="5">
        <f>SUMIF('r'!$A$4:'r'!$A$1001,$A238,'r'!C$4:'r'!C$1001)</f>
        <v>0</v>
      </c>
      <c r="G238" s="5">
        <f>SUMIF('r'!$A$4:'r'!$A$1001,$A238,'r'!D$4:'r'!D$1001)</f>
        <v>0</v>
      </c>
      <c r="H238" s="5">
        <f>SUMIF('r'!$A$4:'r'!$A$1001,$A238,'r'!E$4:'r'!E$1001)</f>
        <v>0</v>
      </c>
    </row>
    <row r="239" spans="1:8" x14ac:dyDescent="0.2">
      <c r="A239" s="4" t="s">
        <v>602</v>
      </c>
      <c r="B239" s="88" t="s">
        <v>120</v>
      </c>
      <c r="C239" s="8" t="str">
        <f>VLOOKUP(B239,g!$A$2:'g'!$B$989,2,FALSE)</f>
        <v>Lea Interchange</v>
      </c>
      <c r="D239" s="8" t="str">
        <f>VLOOKUP(B239,g!$A$2:'g'!$E$989,4,FALSE)</f>
        <v>TT</v>
      </c>
      <c r="E239" s="8" t="str">
        <f>VLOOKUP(B239,g!$A$2:'g'!$E$989,5,FALSE)</f>
        <v>TOWER TRANSIT</v>
      </c>
      <c r="F239" s="5">
        <f>SUMIF('r'!$A$4:'r'!$A$1001,$A239,'r'!C$4:'r'!C$1001)</f>
        <v>3</v>
      </c>
      <c r="G239" s="5">
        <f>SUMIF('r'!$A$4:'r'!$A$1001,$A239,'r'!D$4:'r'!D$1001)</f>
        <v>3</v>
      </c>
      <c r="H239" s="5">
        <f>SUMIF('r'!$A$4:'r'!$A$1001,$A239,'r'!E$4:'r'!E$1001)</f>
        <v>0</v>
      </c>
    </row>
    <row r="240" spans="1:8" x14ac:dyDescent="0.2">
      <c r="A240" s="4">
        <v>237</v>
      </c>
      <c r="B240" s="88" t="s">
        <v>255</v>
      </c>
      <c r="C240" s="8" t="str">
        <f>VLOOKUP(B240,g!$A$2:'g'!$B$989,2,FALSE)</f>
        <v>Brentford</v>
      </c>
      <c r="D240" s="8" t="str">
        <f>VLOOKUP(B240,g!$A$2:'g'!$E$989,4,FALSE)</f>
        <v>ML</v>
      </c>
      <c r="E240" s="8" t="str">
        <f>VLOOKUP(B240,g!$A$2:'g'!$E$989,5,FALSE)</f>
        <v>METROLINE</v>
      </c>
      <c r="F240" s="5">
        <f>SUMIF('r'!$A$4:'r'!$A$1001,$A240,'r'!C$4:'r'!C$1001)</f>
        <v>0</v>
      </c>
      <c r="G240" s="5">
        <f>SUMIF('r'!$A$4:'r'!$A$1001,$A240,'r'!D$4:'r'!D$1001)</f>
        <v>0</v>
      </c>
      <c r="H240" s="5">
        <f>SUMIF('r'!$A$4:'r'!$A$1001,$A240,'r'!E$4:'r'!E$1001)</f>
        <v>0</v>
      </c>
    </row>
    <row r="241" spans="1:8" x14ac:dyDescent="0.2">
      <c r="A241" s="4">
        <v>238</v>
      </c>
      <c r="B241" s="88" t="s">
        <v>136</v>
      </c>
      <c r="C241" s="8" t="str">
        <f>VLOOKUP(B241,g!$A$2:'g'!$B$989,2,FALSE)</f>
        <v>West Ham</v>
      </c>
      <c r="D241" s="8" t="str">
        <f>VLOOKUP(B241,g!$A$2:'g'!$E$989,4,FALSE)</f>
        <v>SLN</v>
      </c>
      <c r="E241" s="8" t="str">
        <f>VLOOKUP(B241,g!$A$2:'g'!$E$989,5,FALSE)</f>
        <v>STAGECOACH</v>
      </c>
      <c r="F241" s="5">
        <f>SUMIF('r'!$A$4:'r'!$A$1001,$A241,'r'!C$4:'r'!C$1001)</f>
        <v>0</v>
      </c>
      <c r="G241" s="5">
        <f>SUMIF('r'!$A$4:'r'!$A$1001,$A241,'r'!D$4:'r'!D$1001)</f>
        <v>0</v>
      </c>
      <c r="H241" s="5">
        <f>SUMIF('r'!$A$4:'r'!$A$1001,$A241,'r'!E$4:'r'!E$1001)</f>
        <v>0</v>
      </c>
    </row>
    <row r="242" spans="1:8" x14ac:dyDescent="0.2">
      <c r="A242" s="4">
        <v>240</v>
      </c>
      <c r="B242" s="88" t="s">
        <v>258</v>
      </c>
      <c r="C242" s="8" t="str">
        <f>VLOOKUP(B242,g!$A$2:'g'!$B$989,2,FALSE)</f>
        <v>Edgware</v>
      </c>
      <c r="D242" s="8" t="str">
        <f>VLOOKUP(B242,g!$A$2:'g'!$E$989,4,FALSE)</f>
        <v>ML</v>
      </c>
      <c r="E242" s="8" t="str">
        <f>VLOOKUP(B242,g!$A$2:'g'!$E$989,5,FALSE)</f>
        <v>METROLINE</v>
      </c>
      <c r="F242" s="5">
        <f>SUMIF('r'!$A$4:'r'!$A$1001,$A242,'r'!C$4:'r'!C$1001)</f>
        <v>0</v>
      </c>
      <c r="G242" s="5">
        <f>SUMIF('r'!$A$4:'r'!$A$1001,$A242,'r'!D$4:'r'!D$1001)</f>
        <v>0</v>
      </c>
      <c r="H242" s="5">
        <f>SUMIF('r'!$A$4:'r'!$A$1001,$A242,'r'!E$4:'r'!E$1001)</f>
        <v>0</v>
      </c>
    </row>
    <row r="243" spans="1:8" x14ac:dyDescent="0.2">
      <c r="A243" s="4">
        <v>241</v>
      </c>
      <c r="B243" s="88" t="s">
        <v>136</v>
      </c>
      <c r="C243" s="8" t="str">
        <f>VLOOKUP(B243,g!$A$2:'g'!$B$989,2,FALSE)</f>
        <v>West Ham</v>
      </c>
      <c r="D243" s="8" t="str">
        <f>VLOOKUP(B243,g!$A$2:'g'!$E$989,4,FALSE)</f>
        <v>SLN</v>
      </c>
      <c r="E243" s="8" t="str">
        <f>VLOOKUP(B243,g!$A$2:'g'!$E$989,5,FALSE)</f>
        <v>STAGECOACH</v>
      </c>
      <c r="F243" s="5">
        <f>SUMIF('r'!$A$4:'r'!$A$1001,$A243,'r'!C$4:'r'!C$1001)</f>
        <v>0</v>
      </c>
      <c r="G243" s="5">
        <f>SUMIF('r'!$A$4:'r'!$A$1001,$A243,'r'!D$4:'r'!D$1001)</f>
        <v>9</v>
      </c>
      <c r="H243" s="5">
        <f>SUMIF('r'!$A$4:'r'!$A$1001,$A243,'r'!E$4:'r'!E$1001)</f>
        <v>9</v>
      </c>
    </row>
    <row r="244" spans="1:8" x14ac:dyDescent="0.2">
      <c r="A244" s="4" t="s">
        <v>597</v>
      </c>
      <c r="B244" s="88" t="s">
        <v>210</v>
      </c>
      <c r="C244" s="8" t="str">
        <f>VLOOKUP(B244,g!$A$2:'g'!$B$989,2,FALSE)</f>
        <v>Clapton</v>
      </c>
      <c r="D244" s="8" t="str">
        <f>VLOOKUP(B244,g!$A$2:'g'!$E$989,4,FALSE)</f>
        <v>AL</v>
      </c>
      <c r="E244" s="8" t="str">
        <f>VLOOKUP(B244,g!$A$2:'g'!$E$989,5,FALSE)</f>
        <v>ARRIVA LONDON</v>
      </c>
      <c r="F244" s="5">
        <f>SUMIF('r'!$A$4:'r'!$A$1001,$A244,'r'!C$4:'r'!C$1001)</f>
        <v>0</v>
      </c>
      <c r="G244" s="5">
        <f>SUMIF('r'!$A$4:'r'!$A$1001,$A244,'r'!D$4:'r'!D$1001)</f>
        <v>0</v>
      </c>
      <c r="H244" s="5">
        <f>SUMIF('r'!$A$4:'r'!$A$1001,$A244,'r'!E$4:'r'!E$1001)</f>
        <v>0</v>
      </c>
    </row>
    <row r="245" spans="1:8" x14ac:dyDescent="0.2">
      <c r="A245" s="4" t="s">
        <v>580</v>
      </c>
      <c r="B245" s="88" t="s">
        <v>129</v>
      </c>
      <c r="C245" s="8" t="str">
        <f>VLOOKUP(B245,g!$A$2:'g'!$B$989,2,FALSE)</f>
        <v>Tottenham</v>
      </c>
      <c r="D245" s="8" t="str">
        <f>VLOOKUP(B245,g!$A$2:'g'!$E$989,4,FALSE)</f>
        <v>AL</v>
      </c>
      <c r="E245" s="8" t="str">
        <f>VLOOKUP(B245,g!$A$2:'g'!$E$989,5,FALSE)</f>
        <v>ARRIVA LONDON</v>
      </c>
      <c r="F245" s="5">
        <f>SUMIF('r'!$A$4:'r'!$A$1001,$A245,'r'!C$4:'r'!C$1001)</f>
        <v>7</v>
      </c>
      <c r="G245" s="5">
        <f>SUMIF('r'!$A$4:'r'!$A$1001,$A245,'r'!D$4:'r'!D$1001)</f>
        <v>24</v>
      </c>
      <c r="H245" s="5">
        <f>SUMIF('r'!$A$4:'r'!$A$1001,$A245,'r'!E$4:'r'!E$1001)</f>
        <v>17</v>
      </c>
    </row>
    <row r="246" spans="1:8" x14ac:dyDescent="0.2">
      <c r="A246" s="4">
        <v>244</v>
      </c>
      <c r="B246" s="88" t="s">
        <v>243</v>
      </c>
      <c r="C246" s="8" t="str">
        <f>VLOOKUP(B246,g!$A$2:'g'!$B$989,2,FALSE)</f>
        <v>Belvedere</v>
      </c>
      <c r="D246" s="8" t="str">
        <f>VLOOKUP(B246,g!$A$2:'g'!$E$989,4,FALSE)</f>
        <v>GAL</v>
      </c>
      <c r="E246" s="8" t="str">
        <f>VLOOKUP(B246,g!$A$2:'g'!$E$989,5,FALSE)</f>
        <v>GO-AHEAD</v>
      </c>
      <c r="F246" s="5">
        <f>SUMIF('r'!$A$4:'r'!$A$1001,$A246,'r'!C$4:'r'!C$1001)</f>
        <v>0</v>
      </c>
      <c r="G246" s="5">
        <f>SUMIF('r'!$A$4:'r'!$A$1001,$A246,'r'!D$4:'r'!D$1001)</f>
        <v>0</v>
      </c>
      <c r="H246" s="5">
        <f>SUMIF('r'!$A$4:'r'!$A$1001,$A246,'r'!E$4:'r'!E$1001)</f>
        <v>0</v>
      </c>
    </row>
    <row r="247" spans="1:8" x14ac:dyDescent="0.2">
      <c r="A247" s="4">
        <v>245</v>
      </c>
      <c r="B247" s="88" t="s">
        <v>266</v>
      </c>
      <c r="C247" s="8" t="str">
        <f>VLOOKUP(B247,g!$A$2:'g'!$B$989,2,FALSE)</f>
        <v>Perivale [East]</v>
      </c>
      <c r="D247" s="8" t="str">
        <f>VLOOKUP(B247,g!$A$2:'g'!$E$989,4,FALSE)</f>
        <v>ML</v>
      </c>
      <c r="E247" s="8" t="str">
        <f>VLOOKUP(B247,g!$A$2:'g'!$E$989,5,FALSE)</f>
        <v>METROLINE</v>
      </c>
      <c r="F247" s="5">
        <f>SUMIF('r'!$A$4:'r'!$A$1001,$A247,'r'!C$4:'r'!C$1001)</f>
        <v>0</v>
      </c>
      <c r="G247" s="5">
        <f>SUMIF('r'!$A$4:'r'!$A$1001,$A247,'r'!D$4:'r'!D$1001)</f>
        <v>0</v>
      </c>
      <c r="H247" s="5">
        <f>SUMIF('r'!$A$4:'r'!$A$1001,$A247,'r'!E$4:'r'!E$1001)</f>
        <v>0</v>
      </c>
    </row>
    <row r="248" spans="1:8" x14ac:dyDescent="0.2">
      <c r="A248" s="4">
        <v>246</v>
      </c>
      <c r="B248" s="88" t="s">
        <v>134</v>
      </c>
      <c r="C248" s="8" t="str">
        <f>VLOOKUP(B248,g!$A$2:'g'!$B$989,2,FALSE)</f>
        <v>Orpington</v>
      </c>
      <c r="D248" s="8" t="str">
        <f>VLOOKUP(B248,g!$A$2:'g'!$E$989,4,FALSE)</f>
        <v>GAL</v>
      </c>
      <c r="E248" s="8" t="str">
        <f>VLOOKUP(B248,g!$A$2:'g'!$E$989,5,FALSE)</f>
        <v>GO-AHEAD</v>
      </c>
      <c r="F248" s="5">
        <f>SUMIF('r'!$A$4:'r'!$A$1001,$A248,'r'!C$4:'r'!C$1001)</f>
        <v>0</v>
      </c>
      <c r="G248" s="5">
        <f>SUMIF('r'!$A$4:'r'!$A$1001,$A248,'r'!D$4:'r'!D$1001)</f>
        <v>0</v>
      </c>
      <c r="H248" s="5">
        <f>SUMIF('r'!$A$4:'r'!$A$1001,$A248,'r'!E$4:'r'!E$1001)</f>
        <v>0</v>
      </c>
    </row>
    <row r="249" spans="1:8" x14ac:dyDescent="0.2">
      <c r="A249" s="4">
        <v>247</v>
      </c>
      <c r="B249" s="88" t="s">
        <v>294</v>
      </c>
      <c r="C249" s="8" t="str">
        <f>VLOOKUP(B249,g!$A$2:'g'!$B$989,2,FALSE)</f>
        <v>Romford</v>
      </c>
      <c r="D249" s="8" t="str">
        <f>VLOOKUP(B249,g!$A$2:'g'!$E$989,4,FALSE)</f>
        <v>SLN</v>
      </c>
      <c r="E249" s="8" t="str">
        <f>VLOOKUP(B249,g!$A$2:'g'!$E$989,5,FALSE)</f>
        <v>STAGECOACH</v>
      </c>
      <c r="F249" s="5">
        <f>SUMIF('r'!$A$4:'r'!$A$1001,$A249,'r'!C$4:'r'!C$1001)</f>
        <v>0</v>
      </c>
      <c r="G249" s="5">
        <f>SUMIF('r'!$A$4:'r'!$A$1001,$A249,'r'!D$4:'r'!D$1001)</f>
        <v>0</v>
      </c>
      <c r="H249" s="5">
        <f>SUMIF('r'!$A$4:'r'!$A$1001,$A249,'r'!E$4:'r'!E$1001)</f>
        <v>0</v>
      </c>
    </row>
    <row r="250" spans="1:8" x14ac:dyDescent="0.2">
      <c r="A250" s="4">
        <v>248</v>
      </c>
      <c r="B250" s="88" t="s">
        <v>297</v>
      </c>
      <c r="C250" s="8" t="str">
        <f>VLOOKUP(B250,g!$A$2:'g'!$B$989,2,FALSE)</f>
        <v>Rainham</v>
      </c>
      <c r="D250" s="8" t="str">
        <f>VLOOKUP(B250,g!$A$2:'g'!$E$989,4,FALSE)</f>
        <v>SLN</v>
      </c>
      <c r="E250" s="8" t="str">
        <f>VLOOKUP(B250,g!$A$2:'g'!$E$989,5,FALSE)</f>
        <v>STAGECOACH</v>
      </c>
      <c r="F250" s="5">
        <f>SUMIF('r'!$A$4:'r'!$A$1001,$A250,'r'!C$4:'r'!C$1001)</f>
        <v>0</v>
      </c>
      <c r="G250" s="5">
        <f>SUMIF('r'!$A$4:'r'!$A$1001,$A250,'r'!D$4:'r'!D$1001)</f>
        <v>0</v>
      </c>
      <c r="H250" s="5">
        <f>SUMIF('r'!$A$4:'r'!$A$1001,$A250,'r'!E$4:'r'!E$1001)</f>
        <v>0</v>
      </c>
    </row>
    <row r="251" spans="1:8" x14ac:dyDescent="0.2">
      <c r="A251" s="4" t="s">
        <v>588</v>
      </c>
      <c r="B251" s="88" t="s">
        <v>228</v>
      </c>
      <c r="C251" s="8" t="str">
        <f>VLOOKUP(B251,g!$A$2:'g'!$B$989,2,FALSE)</f>
        <v>Norwood</v>
      </c>
      <c r="D251" s="8" t="str">
        <f>VLOOKUP(B251,g!$A$2:'g'!$E$989,4,FALSE)</f>
        <v>AL</v>
      </c>
      <c r="E251" s="8" t="str">
        <f>VLOOKUP(B251,g!$A$2:'g'!$E$989,5,FALSE)</f>
        <v>ARRIVA LONDON</v>
      </c>
      <c r="F251" s="5">
        <f>SUMIF('r'!$A$4:'r'!$A$1001,$A251,'r'!C$4:'r'!C$1001)</f>
        <v>0</v>
      </c>
      <c r="G251" s="5">
        <f>SUMIF('r'!$A$4:'r'!$A$1001,$A251,'r'!D$4:'r'!D$1001)</f>
        <v>0</v>
      </c>
      <c r="H251" s="5">
        <f>SUMIF('r'!$A$4:'r'!$A$1001,$A251,'r'!E$4:'r'!E$1001)</f>
        <v>0</v>
      </c>
    </row>
    <row r="252" spans="1:8" x14ac:dyDescent="0.2">
      <c r="A252" s="4">
        <v>250</v>
      </c>
      <c r="B252" s="88" t="s">
        <v>230</v>
      </c>
      <c r="C252" s="8" t="str">
        <f>VLOOKUP(B252,g!$A$2:'g'!$B$989,2,FALSE)</f>
        <v>Thornton Heath</v>
      </c>
      <c r="D252" s="8" t="str">
        <f>VLOOKUP(B252,g!$A$2:'g'!$E$989,4,FALSE)</f>
        <v>AL</v>
      </c>
      <c r="E252" s="8" t="str">
        <f>VLOOKUP(B252,g!$A$2:'g'!$E$989,5,FALSE)</f>
        <v>ARRIVA LONDON</v>
      </c>
      <c r="F252" s="5">
        <f>SUMIF('r'!$A$4:'r'!$A$1001,$A252,'r'!C$4:'r'!C$1001)</f>
        <v>0</v>
      </c>
      <c r="G252" s="5">
        <f>SUMIF('r'!$A$4:'r'!$A$1001,$A252,'r'!D$4:'r'!D$1001)</f>
        <v>0</v>
      </c>
      <c r="H252" s="5">
        <f>SUMIF('r'!$A$4:'r'!$A$1001,$A252,'r'!E$4:'r'!E$1001)</f>
        <v>0</v>
      </c>
    </row>
    <row r="253" spans="1:8" x14ac:dyDescent="0.2">
      <c r="A253" s="4">
        <v>251</v>
      </c>
      <c r="B253" s="88" t="s">
        <v>186</v>
      </c>
      <c r="C253" s="8" t="str">
        <f>VLOOKUP(B253,g!$A$2:'g'!$B$989,2,FALSE)</f>
        <v>Edgware</v>
      </c>
      <c r="D253" s="8" t="str">
        <f>VLOOKUP(B253,g!$A$2:'g'!$E$989,4,FALSE)</f>
        <v>RTP</v>
      </c>
      <c r="E253" s="8" t="str">
        <f>VLOOKUP(B253,g!$A$2:'g'!$E$989,5,FALSE)</f>
        <v>LONDON SOVEREIGN</v>
      </c>
      <c r="F253" s="5">
        <f>SUMIF('r'!$A$4:'r'!$A$1001,$A253,'r'!C$4:'r'!C$1001)</f>
        <v>0</v>
      </c>
      <c r="G253" s="5">
        <f>SUMIF('r'!$A$4:'r'!$A$1001,$A253,'r'!D$4:'r'!D$1001)</f>
        <v>0</v>
      </c>
      <c r="H253" s="5">
        <f>SUMIF('r'!$A$4:'r'!$A$1001,$A253,'r'!E$4:'r'!E$1001)</f>
        <v>0</v>
      </c>
    </row>
    <row r="254" spans="1:8" x14ac:dyDescent="0.2">
      <c r="A254" s="4">
        <v>252</v>
      </c>
      <c r="B254" s="88" t="s">
        <v>297</v>
      </c>
      <c r="C254" s="8" t="str">
        <f>VLOOKUP(B254,g!$A$2:'g'!$B$989,2,FALSE)</f>
        <v>Rainham</v>
      </c>
      <c r="D254" s="8" t="str">
        <f>VLOOKUP(B254,g!$A$2:'g'!$E$989,4,FALSE)</f>
        <v>SLN</v>
      </c>
      <c r="E254" s="8" t="str">
        <f>VLOOKUP(B254,g!$A$2:'g'!$E$989,5,FALSE)</f>
        <v>STAGECOACH</v>
      </c>
      <c r="F254" s="5">
        <f>SUMIF('r'!$A$4:'r'!$A$1001,$A254,'r'!C$4:'r'!C$1001)</f>
        <v>0</v>
      </c>
      <c r="G254" s="5">
        <f>SUMIF('r'!$A$4:'r'!$A$1001,$A254,'r'!D$4:'r'!D$1001)</f>
        <v>0</v>
      </c>
      <c r="H254" s="5">
        <f>SUMIF('r'!$A$4:'r'!$A$1001,$A254,'r'!E$4:'r'!E$1001)</f>
        <v>0</v>
      </c>
    </row>
    <row r="255" spans="1:8" x14ac:dyDescent="0.2">
      <c r="A255" s="4" t="s">
        <v>711</v>
      </c>
      <c r="B255" s="88" t="s">
        <v>218</v>
      </c>
      <c r="C255" s="8" t="str">
        <f>VLOOKUP(B255,g!$A$2:'g'!$B$989,2,FALSE)</f>
        <v>Stamford Hill</v>
      </c>
      <c r="D255" s="8" t="str">
        <f>VLOOKUP(B255,g!$A$2:'g'!$E$989,4,FALSE)</f>
        <v>AL</v>
      </c>
      <c r="E255" s="8" t="str">
        <f>VLOOKUP(B255,g!$A$2:'g'!$E$989,5,FALSE)</f>
        <v>ARRIVA LONDON</v>
      </c>
      <c r="F255" s="5">
        <f>SUMIF('r'!$A$4:'r'!$A$1001,$A255,'r'!C$4:'r'!C$1001)</f>
        <v>1</v>
      </c>
      <c r="G255" s="5">
        <f>SUMIF('r'!$A$4:'r'!$A$1001,$A255,'r'!D$4:'r'!D$1001)</f>
        <v>1</v>
      </c>
      <c r="H255" s="5">
        <f>SUMIF('r'!$A$4:'r'!$A$1001,$A255,'r'!E$4:'r'!E$1001)</f>
        <v>0</v>
      </c>
    </row>
    <row r="256" spans="1:8" x14ac:dyDescent="0.2">
      <c r="A256" s="4">
        <v>254</v>
      </c>
      <c r="B256" s="88" t="s">
        <v>150</v>
      </c>
      <c r="C256" s="8" t="str">
        <f>VLOOKUP(B256,g!$A$2:'g'!$B$989,2,FALSE)</f>
        <v>Ash Grove</v>
      </c>
      <c r="D256" s="8" t="str">
        <f>VLOOKUP(B256,g!$A$2:'g'!$E$989,4,FALSE)</f>
        <v>AL</v>
      </c>
      <c r="E256" s="8" t="str">
        <f>VLOOKUP(B256,g!$A$2:'g'!$E$989,5,FALSE)</f>
        <v>ARRIVA LONDON</v>
      </c>
      <c r="F256" s="5">
        <f>SUMIF('r'!$A$4:'r'!$A$1001,$A256,'r'!C$4:'r'!C$1001)</f>
        <v>0</v>
      </c>
      <c r="G256" s="5">
        <f>SUMIF('r'!$A$4:'r'!$A$1001,$A256,'r'!D$4:'r'!D$1001)</f>
        <v>0</v>
      </c>
      <c r="H256" s="5">
        <f>SUMIF('r'!$A$4:'r'!$A$1001,$A256,'r'!E$4:'r'!E$1001)</f>
        <v>0</v>
      </c>
    </row>
    <row r="257" spans="1:9" x14ac:dyDescent="0.2">
      <c r="A257" s="4">
        <v>255</v>
      </c>
      <c r="B257" s="88" t="s">
        <v>230</v>
      </c>
      <c r="C257" s="8" t="str">
        <f>VLOOKUP(B257,g!$A$2:'g'!$B$989,2,FALSE)</f>
        <v>Thornton Heath</v>
      </c>
      <c r="D257" s="8" t="str">
        <f>VLOOKUP(B257,g!$A$2:'g'!$E$989,4,FALSE)</f>
        <v>AL</v>
      </c>
      <c r="E257" s="8" t="str">
        <f>VLOOKUP(B257,g!$A$2:'g'!$E$989,5,FALSE)</f>
        <v>ARRIVA LONDON</v>
      </c>
      <c r="F257" s="5">
        <f>SUMIF('r'!$A$4:'r'!$A$1001,$A257,'r'!C$4:'r'!C$1001)</f>
        <v>0</v>
      </c>
      <c r="G257" s="5">
        <f>SUMIF('r'!$A$4:'r'!$A$1001,$A257,'r'!D$4:'r'!D$1001)</f>
        <v>0</v>
      </c>
      <c r="H257" s="5">
        <f>SUMIF('r'!$A$4:'r'!$A$1001,$A257,'r'!E$4:'r'!E$1001)</f>
        <v>0</v>
      </c>
    </row>
    <row r="258" spans="1:9" x14ac:dyDescent="0.2">
      <c r="A258" s="4">
        <v>256</v>
      </c>
      <c r="B258" s="88" t="s">
        <v>297</v>
      </c>
      <c r="C258" s="8" t="str">
        <f>VLOOKUP(B258,g!$A$2:'g'!$B$989,2,FALSE)</f>
        <v>Rainham</v>
      </c>
      <c r="D258" s="8" t="str">
        <f>VLOOKUP(B258,g!$A$2:'g'!$E$989,4,FALSE)</f>
        <v>SLN</v>
      </c>
      <c r="E258" s="8" t="str">
        <f>VLOOKUP(B258,g!$A$2:'g'!$E$989,5,FALSE)</f>
        <v>STAGECOACH</v>
      </c>
      <c r="F258" s="5">
        <f>SUMIF('r'!$A$4:'r'!$A$1001,$A258,'r'!C$4:'r'!C$1001)</f>
        <v>0</v>
      </c>
      <c r="G258" s="5">
        <f>SUMIF('r'!$A$4:'r'!$A$1001,$A258,'r'!D$4:'r'!D$1001)</f>
        <v>0</v>
      </c>
      <c r="H258" s="5">
        <f>SUMIF('r'!$A$4:'r'!$A$1001,$A258,'r'!E$4:'r'!E$1001)</f>
        <v>0</v>
      </c>
    </row>
    <row r="259" spans="1:9" x14ac:dyDescent="0.2">
      <c r="A259" s="4" t="s">
        <v>619</v>
      </c>
      <c r="B259" s="88" t="s">
        <v>124</v>
      </c>
      <c r="C259" s="8" t="str">
        <f>VLOOKUP(B259,g!$A$2:'g'!$B$989,2,FALSE)</f>
        <v>Northumberland Park</v>
      </c>
      <c r="D259" s="8" t="str">
        <f>VLOOKUP(B259,g!$A$2:'g'!$E$989,4,FALSE)</f>
        <v>GAL</v>
      </c>
      <c r="E259" s="8" t="str">
        <f>VLOOKUP(B259,g!$A$2:'g'!$E$989,5,FALSE)</f>
        <v>GO-AHEAD</v>
      </c>
      <c r="F259" s="5">
        <f>SUMIF('r'!$A$4:'r'!$A$1001,$A259,'r'!C$4:'r'!C$1001)</f>
        <v>0</v>
      </c>
      <c r="G259" s="5">
        <f>SUMIF('r'!$A$4:'r'!$A$1001,$A259,'r'!D$4:'r'!D$1001)</f>
        <v>0</v>
      </c>
      <c r="H259" s="5">
        <f>SUMIF('r'!$A$4:'r'!$A$1001,$A259,'r'!E$4:'r'!E$1001)</f>
        <v>0</v>
      </c>
      <c r="I259" s="4" t="s">
        <v>558</v>
      </c>
    </row>
    <row r="260" spans="1:9" x14ac:dyDescent="0.2">
      <c r="A260" s="4">
        <v>258</v>
      </c>
      <c r="B260" s="88" t="s">
        <v>14</v>
      </c>
      <c r="C260" s="8" t="str">
        <f>VLOOKUP(B260,g!$A$2:'g'!$B$989,2,FALSE)</f>
        <v>Harrow</v>
      </c>
      <c r="D260" s="8" t="str">
        <f>VLOOKUP(B260,g!$A$2:'g'!$E$989,4,FALSE)</f>
        <v>RTP</v>
      </c>
      <c r="E260" s="8" t="str">
        <f>VLOOKUP(B260,g!$A$2:'g'!$E$989,5,FALSE)</f>
        <v>LONDON SOVEREIGN</v>
      </c>
      <c r="F260" s="5">
        <f>SUMIF('r'!$A$4:'r'!$A$1001,$A260,'r'!C$4:'r'!C$1001)</f>
        <v>0</v>
      </c>
      <c r="G260" s="5">
        <f>SUMIF('r'!$A$4:'r'!$A$1001,$A260,'r'!D$4:'r'!D$1001)</f>
        <v>4</v>
      </c>
      <c r="H260" s="5">
        <f>SUMIF('r'!$A$4:'r'!$A$1001,$A260,'r'!E$4:'r'!E$1001)</f>
        <v>4</v>
      </c>
    </row>
    <row r="261" spans="1:9" x14ac:dyDescent="0.2">
      <c r="A261" s="4" t="s">
        <v>582</v>
      </c>
      <c r="B261" s="88" t="s">
        <v>129</v>
      </c>
      <c r="C261" s="8" t="str">
        <f>VLOOKUP(B261,g!$A$2:'g'!$B$989,2,FALSE)</f>
        <v>Tottenham</v>
      </c>
      <c r="D261" s="8" t="str">
        <f>VLOOKUP(B261,g!$A$2:'g'!$E$989,4,FALSE)</f>
        <v>AL</v>
      </c>
      <c r="E261" s="8" t="str">
        <f>VLOOKUP(B261,g!$A$2:'g'!$E$989,5,FALSE)</f>
        <v>ARRIVA LONDON</v>
      </c>
      <c r="F261" s="5">
        <f>SUMIF('r'!$A$4:'r'!$A$1001,$A261,'r'!C$4:'r'!C$1001)</f>
        <v>0</v>
      </c>
      <c r="G261" s="5">
        <f>SUMIF('r'!$A$4:'r'!$A$1001,$A261,'r'!D$4:'r'!D$1001)</f>
        <v>0</v>
      </c>
      <c r="H261" s="5">
        <f>SUMIF('r'!$A$4:'r'!$A$1001,$A261,'r'!E$4:'r'!E$1001)</f>
        <v>0</v>
      </c>
    </row>
    <row r="262" spans="1:9" x14ac:dyDescent="0.2">
      <c r="A262" s="4" t="s">
        <v>655</v>
      </c>
      <c r="B262" s="88" t="s">
        <v>121</v>
      </c>
      <c r="C262" s="8" t="str">
        <f>VLOOKUP(B262,g!$A$2:'g'!$B$989,2,FALSE)</f>
        <v>Willesden</v>
      </c>
      <c r="D262" s="8" t="str">
        <f>VLOOKUP(B262,g!$A$2:'g'!$E$989,4,FALSE)</f>
        <v>ML</v>
      </c>
      <c r="E262" s="8" t="str">
        <f>VLOOKUP(B262,g!$A$2:'g'!$E$989,5,FALSE)</f>
        <v>METROLINE</v>
      </c>
      <c r="F262" s="5">
        <f>SUMIF('r'!$A$4:'r'!$A$1001,$A262,'r'!C$4:'r'!C$1001)</f>
        <v>0</v>
      </c>
      <c r="G262" s="5">
        <f>SUMIF('r'!$A$4:'r'!$A$1001,$A262,'r'!D$4:'r'!D$1001)</f>
        <v>1</v>
      </c>
      <c r="H262" s="5">
        <f>SUMIF('r'!$A$4:'r'!$A$1001,$A262,'r'!E$4:'r'!E$1001)</f>
        <v>1</v>
      </c>
    </row>
    <row r="263" spans="1:9" x14ac:dyDescent="0.2">
      <c r="A263" s="4">
        <v>261</v>
      </c>
      <c r="B263" s="88" t="s">
        <v>137</v>
      </c>
      <c r="C263" s="8" t="str">
        <f>VLOOKUP(B263,g!$A$2:'g'!$B$989,2,FALSE)</f>
        <v>bromley south</v>
      </c>
      <c r="D263" s="8" t="str">
        <f>VLOOKUP(B263,g!$A$2:'g'!$E$989,4,FALSE)</f>
        <v>SLN</v>
      </c>
      <c r="E263" s="8" t="str">
        <f>VLOOKUP(B263,g!$A$2:'g'!$E$989,5,FALSE)</f>
        <v>STAGECOACH</v>
      </c>
      <c r="F263" s="5">
        <f>SUMIF('r'!$A$4:'r'!$A$1001,$A263,'r'!C$4:'r'!C$1001)</f>
        <v>0</v>
      </c>
      <c r="G263" s="5">
        <f>SUMIF('r'!$A$4:'r'!$A$1001,$A263,'r'!D$4:'r'!D$1001)</f>
        <v>0</v>
      </c>
      <c r="H263" s="5">
        <f>SUMIF('r'!$A$4:'r'!$A$1001,$A263,'r'!E$4:'r'!E$1001)</f>
        <v>0</v>
      </c>
    </row>
    <row r="264" spans="1:9" x14ac:dyDescent="0.2">
      <c r="A264" s="4">
        <v>262</v>
      </c>
      <c r="B264" s="88" t="s">
        <v>136</v>
      </c>
      <c r="C264" s="8" t="str">
        <f>VLOOKUP(B264,g!$A$2:'g'!$B$989,2,FALSE)</f>
        <v>West Ham</v>
      </c>
      <c r="D264" s="8" t="str">
        <f>VLOOKUP(B264,g!$A$2:'g'!$E$989,4,FALSE)</f>
        <v>SLN</v>
      </c>
      <c r="E264" s="8" t="str">
        <f>VLOOKUP(B264,g!$A$2:'g'!$E$989,5,FALSE)</f>
        <v>STAGECOACH</v>
      </c>
      <c r="F264" s="5">
        <f>SUMIF('r'!$A$4:'r'!$A$1001,$A264,'r'!C$4:'r'!C$1001)</f>
        <v>0</v>
      </c>
      <c r="G264" s="5">
        <f>SUMIF('r'!$A$4:'r'!$A$1001,$A264,'r'!D$4:'r'!D$1001)</f>
        <v>0</v>
      </c>
      <c r="H264" s="5">
        <f>SUMIF('r'!$A$4:'r'!$A$1001,$A264,'r'!E$4:'r'!E$1001)</f>
        <v>0</v>
      </c>
    </row>
    <row r="265" spans="1:9" x14ac:dyDescent="0.2">
      <c r="A265" s="4">
        <v>263</v>
      </c>
      <c r="B265" s="88" t="s">
        <v>117</v>
      </c>
      <c r="C265" s="8" t="str">
        <f>VLOOKUP(B265,g!$A$2:'g'!$B$989,2,FALSE)</f>
        <v>Potters Bar</v>
      </c>
      <c r="D265" s="8" t="str">
        <f>VLOOKUP(B265,g!$A$2:'g'!$E$989,4,FALSE)</f>
        <v>ML</v>
      </c>
      <c r="E265" s="8" t="str">
        <f>VLOOKUP(B265,g!$A$2:'g'!$E$989,5,FALSE)</f>
        <v>METROLINE</v>
      </c>
      <c r="F265" s="5">
        <f>SUMIF('r'!$A$4:'r'!$A$1001,$A265,'r'!C$4:'r'!C$1001)</f>
        <v>0</v>
      </c>
      <c r="G265" s="5">
        <f>SUMIF('r'!$A$4:'r'!$A$1001,$A265,'r'!D$4:'r'!D$1001)</f>
        <v>0</v>
      </c>
      <c r="H265" s="5">
        <f>SUMIF('r'!$A$4:'r'!$A$1001,$A265,'r'!E$4:'r'!E$1001)</f>
        <v>0</v>
      </c>
    </row>
    <row r="266" spans="1:9" x14ac:dyDescent="0.2">
      <c r="A266" s="4">
        <v>264</v>
      </c>
      <c r="B266" s="88" t="s">
        <v>127</v>
      </c>
      <c r="C266" s="8" t="str">
        <f>VLOOKUP(B266,g!$A$2:'g'!$B$989,2,FALSE)</f>
        <v>Croydon</v>
      </c>
      <c r="D266" s="8" t="str">
        <f>VLOOKUP(B266,g!$A$2:'g'!$E$989,4,FALSE)</f>
        <v>AL</v>
      </c>
      <c r="E266" s="8" t="str">
        <f>VLOOKUP(B266,g!$A$2:'g'!$E$989,5,FALSE)</f>
        <v>ARRIVA LONDON</v>
      </c>
      <c r="F266" s="5">
        <f>SUMIF('r'!$A$4:'r'!$A$1001,$A266,'r'!C$4:'r'!C$1001)</f>
        <v>0</v>
      </c>
      <c r="G266" s="5">
        <f>SUMIF('r'!$A$4:'r'!$A$1001,$A266,'r'!D$4:'r'!D$1001)</f>
        <v>0</v>
      </c>
      <c r="H266" s="5">
        <f>SUMIF('r'!$A$4:'r'!$A$1001,$A266,'r'!E$4:'r'!E$1001)</f>
        <v>0</v>
      </c>
    </row>
    <row r="267" spans="1:9" x14ac:dyDescent="0.2">
      <c r="A267" s="4">
        <v>265</v>
      </c>
      <c r="B267" s="88" t="s">
        <v>190</v>
      </c>
      <c r="C267" s="8" t="str">
        <f>VLOOKUP(B267,g!$A$2:'g'!$B$989,2,FALSE)</f>
        <v>Tolworth</v>
      </c>
      <c r="D267" s="8" t="str">
        <f>VLOOKUP(B267,g!$A$2:'g'!$E$989,4,FALSE)</f>
        <v>RTP</v>
      </c>
      <c r="E267" s="8" t="str">
        <f>VLOOKUP(B267,g!$A$2:'g'!$E$989,5,FALSE)</f>
        <v>LONDON UNITED</v>
      </c>
      <c r="F267" s="5">
        <f>SUMIF('r'!$A$4:'r'!$A$1001,$A267,'r'!C$4:'r'!C$1001)</f>
        <v>0</v>
      </c>
      <c r="G267" s="5">
        <f>SUMIF('r'!$A$4:'r'!$A$1001,$A267,'r'!D$4:'r'!D$1001)</f>
        <v>0</v>
      </c>
      <c r="H267" s="5">
        <f>SUMIF('r'!$A$4:'r'!$A$1001,$A267,'r'!E$4:'r'!E$1001)</f>
        <v>0</v>
      </c>
    </row>
    <row r="268" spans="1:9" x14ac:dyDescent="0.2">
      <c r="A268" s="4" t="s">
        <v>641</v>
      </c>
      <c r="B268" s="88" t="s">
        <v>135</v>
      </c>
      <c r="C268" s="8" t="str">
        <f>VLOOKUP(B268,g!$A$2:'g'!$B$989,2,FALSE)</f>
        <v>Cricklewood</v>
      </c>
      <c r="D268" s="8" t="str">
        <f>VLOOKUP(B268,g!$A$2:'g'!$E$989,4,FALSE)</f>
        <v>ML</v>
      </c>
      <c r="E268" s="8" t="str">
        <f>VLOOKUP(B268,g!$A$2:'g'!$E$989,5,FALSE)</f>
        <v>METROLINE</v>
      </c>
      <c r="F268" s="5">
        <f>SUMIF('r'!$A$4:'r'!$A$1001,$A268,'r'!C$4:'r'!C$1001)</f>
        <v>0</v>
      </c>
      <c r="G268" s="5">
        <f>SUMIF('r'!$A$4:'r'!$A$1001,$A268,'r'!D$4:'r'!D$1001)</f>
        <v>0</v>
      </c>
      <c r="H268" s="5">
        <f>SUMIF('r'!$A$4:'r'!$A$1001,$A268,'r'!E$4:'r'!E$1001)</f>
        <v>0</v>
      </c>
    </row>
    <row r="269" spans="1:9" x14ac:dyDescent="0.2">
      <c r="A269" s="4" t="s">
        <v>761</v>
      </c>
      <c r="B269" s="88" t="s">
        <v>277</v>
      </c>
      <c r="C269" s="8" t="str">
        <f>VLOOKUP(B269,g!$A$2:'g'!$B$989,2,FALSE)</f>
        <v>Fulwell</v>
      </c>
      <c r="D269" s="8" t="str">
        <f>VLOOKUP(B269,g!$A$2:'g'!$E$989,4,FALSE)</f>
        <v>RTP</v>
      </c>
      <c r="E269" s="8" t="str">
        <f>VLOOKUP(B269,g!$A$2:'g'!$E$989,5,FALSE)</f>
        <v>LONDON UNITED</v>
      </c>
      <c r="F269" s="5">
        <f>SUMIF('r'!$A$4:'r'!$A$1001,$A269,'r'!C$4:'r'!C$1001)</f>
        <v>0</v>
      </c>
      <c r="G269" s="5">
        <f>SUMIF('r'!$A$4:'r'!$A$1001,$A269,'r'!D$4:'r'!D$1001)</f>
        <v>17</v>
      </c>
      <c r="H269" s="5">
        <f>SUMIF('r'!$A$4:'r'!$A$1001,$A269,'r'!E$4:'r'!E$1001)</f>
        <v>17</v>
      </c>
    </row>
    <row r="270" spans="1:9" x14ac:dyDescent="0.2">
      <c r="A270" s="4">
        <v>268</v>
      </c>
      <c r="B270" s="88" t="s">
        <v>221</v>
      </c>
      <c r="C270" s="8" t="str">
        <f>VLOOKUP(B270,g!$A$2:'g'!$B$989,2,FALSE)</f>
        <v>Watford (Garston)</v>
      </c>
      <c r="D270" s="8" t="str">
        <f>VLOOKUP(B270,g!$A$2:'g'!$E$989,4,FALSE)</f>
        <v>AL</v>
      </c>
      <c r="E270" s="8" t="str">
        <f>VLOOKUP(B270,g!$A$2:'g'!$E$989,5,FALSE)</f>
        <v>ARRIVA LONDON</v>
      </c>
      <c r="F270" s="5">
        <f>SUMIF('r'!$A$4:'r'!$A$1001,$A270,'r'!C$4:'r'!C$1001)</f>
        <v>0</v>
      </c>
      <c r="G270" s="5">
        <f>SUMIF('r'!$A$4:'r'!$A$1001,$A270,'r'!D$4:'r'!D$1001)</f>
        <v>0</v>
      </c>
      <c r="H270" s="5">
        <f>SUMIF('r'!$A$4:'r'!$A$1001,$A270,'r'!E$4:'r'!E$1001)</f>
        <v>0</v>
      </c>
      <c r="I270" s="4" t="s">
        <v>753</v>
      </c>
    </row>
    <row r="271" spans="1:9" x14ac:dyDescent="0.2">
      <c r="A271" s="4">
        <v>269</v>
      </c>
      <c r="B271" s="88" t="s">
        <v>137</v>
      </c>
      <c r="C271" s="8" t="str">
        <f>VLOOKUP(B271,g!$A$2:'g'!$B$989,2,FALSE)</f>
        <v>bromley south</v>
      </c>
      <c r="D271" s="8" t="str">
        <f>VLOOKUP(B271,g!$A$2:'g'!$E$989,4,FALSE)</f>
        <v>SLN</v>
      </c>
      <c r="E271" s="8" t="str">
        <f>VLOOKUP(B271,g!$A$2:'g'!$E$989,5,FALSE)</f>
        <v>STAGECOACH</v>
      </c>
      <c r="F271" s="5">
        <f>SUMIF('r'!$A$4:'r'!$A$1001,$A271,'r'!C$4:'r'!C$1001)</f>
        <v>0</v>
      </c>
      <c r="G271" s="5">
        <f>SUMIF('r'!$A$4:'r'!$A$1001,$A271,'r'!D$4:'r'!D$1001)</f>
        <v>0</v>
      </c>
      <c r="H271" s="5">
        <f>SUMIF('r'!$A$4:'r'!$A$1001,$A271,'r'!E$4:'r'!E$1001)</f>
        <v>0</v>
      </c>
    </row>
    <row r="272" spans="1:9" x14ac:dyDescent="0.2">
      <c r="A272" s="4">
        <v>270</v>
      </c>
      <c r="B272" s="88" t="s">
        <v>41</v>
      </c>
      <c r="C272" s="8" t="str">
        <f>VLOOKUP(B272,g!$A$2:'g'!$B$989,2,FALSE)</f>
        <v>Merton</v>
      </c>
      <c r="D272" s="8" t="str">
        <f>VLOOKUP(B272,g!$A$2:'g'!$E$989,4,FALSE)</f>
        <v>GAL</v>
      </c>
      <c r="E272" s="8" t="str">
        <f>VLOOKUP(B272,g!$A$2:'g'!$E$989,5,FALSE)</f>
        <v>GO-AHEAD</v>
      </c>
      <c r="F272" s="5">
        <f>SUMIF('r'!$A$4:'r'!$A$1001,$A272,'r'!C$4:'r'!C$1001)</f>
        <v>0</v>
      </c>
      <c r="G272" s="5">
        <f>SUMIF('r'!$A$4:'r'!$A$1001,$A272,'r'!D$4:'r'!D$1001)</f>
        <v>0</v>
      </c>
      <c r="H272" s="5">
        <f>SUMIF('r'!$A$4:'r'!$A$1001,$A272,'r'!E$4:'r'!E$1001)</f>
        <v>0</v>
      </c>
    </row>
    <row r="273" spans="1:8" x14ac:dyDescent="0.2">
      <c r="A273" s="4">
        <v>271</v>
      </c>
      <c r="B273" s="88" t="s">
        <v>179</v>
      </c>
      <c r="C273" s="8" t="str">
        <f>VLOOKUP(B273,g!$A$2:'g'!$B$989,2,FALSE)</f>
        <v>Holloway</v>
      </c>
      <c r="D273" s="8" t="str">
        <f>VLOOKUP(B273,g!$A$2:'g'!$E$989,4,FALSE)</f>
        <v>ML</v>
      </c>
      <c r="E273" s="8" t="str">
        <f>VLOOKUP(B273,g!$A$2:'g'!$E$989,5,FALSE)</f>
        <v>METROLINE</v>
      </c>
      <c r="F273" s="5">
        <f>SUMIF('r'!$A$4:'r'!$A$1001,$A273,'r'!C$4:'r'!C$1001)</f>
        <v>0</v>
      </c>
      <c r="G273" s="5">
        <f>SUMIF('r'!$A$4:'r'!$A$1001,$A273,'r'!D$4:'r'!D$1001)</f>
        <v>0</v>
      </c>
      <c r="H273" s="5">
        <f>SUMIF('r'!$A$4:'r'!$A$1001,$A273,'r'!E$4:'r'!E$1001)</f>
        <v>0</v>
      </c>
    </row>
    <row r="274" spans="1:8" x14ac:dyDescent="0.2">
      <c r="A274" s="4">
        <v>272</v>
      </c>
      <c r="B274" s="88" t="s">
        <v>282</v>
      </c>
      <c r="C274" s="8" t="str">
        <f>VLOOKUP(B274,g!$A$2:'g'!$B$989,2,FALSE)</f>
        <v>Stamford Brook</v>
      </c>
      <c r="D274" s="8" t="str">
        <f>VLOOKUP(B274,g!$A$2:'g'!$E$989,4,FALSE)</f>
        <v>RTP</v>
      </c>
      <c r="E274" s="8" t="str">
        <f>VLOOKUP(B274,g!$A$2:'g'!$E$989,5,FALSE)</f>
        <v>LONDON UNITED</v>
      </c>
      <c r="F274" s="5">
        <f>SUMIF('r'!$A$4:'r'!$A$1001,$A274,'r'!C$4:'r'!C$1001)</f>
        <v>0</v>
      </c>
      <c r="G274" s="5">
        <f>SUMIF('r'!$A$4:'r'!$A$1001,$A274,'r'!D$4:'r'!D$1001)</f>
        <v>0</v>
      </c>
      <c r="H274" s="5">
        <f>SUMIF('r'!$A$4:'r'!$A$1001,$A274,'r'!E$4:'r'!E$1001)</f>
        <v>0</v>
      </c>
    </row>
    <row r="275" spans="1:8" x14ac:dyDescent="0.2">
      <c r="A275" s="4">
        <v>273</v>
      </c>
      <c r="B275" s="88" t="s">
        <v>115</v>
      </c>
      <c r="C275" s="8" t="str">
        <f>VLOOKUP(B275,g!$A$2:'g'!$B$989,2,FALSE)</f>
        <v>Catford</v>
      </c>
      <c r="D275" s="8" t="str">
        <f>VLOOKUP(B275,g!$A$2:'g'!$E$989,4,FALSE)</f>
        <v>SLN</v>
      </c>
      <c r="E275" s="8" t="str">
        <f>VLOOKUP(B275,g!$A$2:'g'!$E$989,5,FALSE)</f>
        <v>STAGECOACH</v>
      </c>
      <c r="F275" s="5">
        <f>SUMIF('r'!$A$4:'r'!$A$1001,$A275,'r'!C$4:'r'!C$1001)</f>
        <v>0</v>
      </c>
      <c r="G275" s="5">
        <f>SUMIF('r'!$A$4:'r'!$A$1001,$A275,'r'!D$4:'r'!D$1001)</f>
        <v>0</v>
      </c>
      <c r="H275" s="5">
        <f>SUMIF('r'!$A$4:'r'!$A$1001,$A275,'r'!E$4:'r'!E$1001)</f>
        <v>0</v>
      </c>
    </row>
    <row r="276" spans="1:8" x14ac:dyDescent="0.2">
      <c r="A276" s="4" t="s">
        <v>669</v>
      </c>
      <c r="B276" s="88" t="s">
        <v>263</v>
      </c>
      <c r="C276" s="8" t="str">
        <f>VLOOKUP(B276,g!$A$2:'g'!$B$989,2,FALSE)</f>
        <v>King's Cross</v>
      </c>
      <c r="D276" s="8" t="str">
        <f>VLOOKUP(B276,g!$A$2:'g'!$E$989,4,FALSE)</f>
        <v>ML</v>
      </c>
      <c r="E276" s="8" t="str">
        <f>VLOOKUP(B276,g!$A$2:'g'!$E$989,5,FALSE)</f>
        <v>METROLINE</v>
      </c>
      <c r="F276" s="5">
        <f>SUMIF('r'!$A$4:'r'!$A$1001,$A276,'r'!C$4:'r'!C$1001)</f>
        <v>0</v>
      </c>
      <c r="G276" s="5">
        <f>SUMIF('r'!$A$4:'r'!$A$1001,$A276,'r'!D$4:'r'!D$1001)</f>
        <v>17</v>
      </c>
      <c r="H276" s="5">
        <f>SUMIF('r'!$A$4:'r'!$A$1001,$A276,'r'!E$4:'r'!E$1001)</f>
        <v>17</v>
      </c>
    </row>
    <row r="277" spans="1:8" x14ac:dyDescent="0.2">
      <c r="A277" s="4">
        <v>275</v>
      </c>
      <c r="B277" s="88" t="s">
        <v>153</v>
      </c>
      <c r="C277" s="8" t="str">
        <f>VLOOKUP(B277,g!$A$2:'g'!$B$989,2,FALSE)</f>
        <v>Leyton</v>
      </c>
      <c r="D277" s="8" t="str">
        <f>VLOOKUP(B277,g!$A$2:'g'!$E$989,4,FALSE)</f>
        <v>SLN</v>
      </c>
      <c r="E277" s="8" t="str">
        <f>VLOOKUP(B277,g!$A$2:'g'!$E$989,5,FALSE)</f>
        <v>STAGECOACH</v>
      </c>
      <c r="F277" s="5">
        <f>SUMIF('r'!$A$4:'r'!$A$1001,$A277,'r'!C$4:'r'!C$1001)</f>
        <v>0</v>
      </c>
      <c r="G277" s="5">
        <f>SUMIF('r'!$A$4:'r'!$A$1001,$A277,'r'!D$4:'r'!D$1001)</f>
        <v>0</v>
      </c>
      <c r="H277" s="5">
        <f>SUMIF('r'!$A$4:'r'!$A$1001,$A277,'r'!E$4:'r'!E$1001)</f>
        <v>0</v>
      </c>
    </row>
    <row r="278" spans="1:8" x14ac:dyDescent="0.2">
      <c r="A278" s="4">
        <v>276</v>
      </c>
      <c r="B278" s="88" t="s">
        <v>131</v>
      </c>
      <c r="C278" s="8" t="str">
        <f>VLOOKUP(B278,g!$A$2:'g'!$B$989,2,FALSE)</f>
        <v>Silvertown</v>
      </c>
      <c r="D278" s="8" t="str">
        <f>VLOOKUP(B278,g!$A$2:'g'!$E$989,4,FALSE)</f>
        <v>GAL</v>
      </c>
      <c r="E278" s="8" t="str">
        <f>VLOOKUP(B278,g!$A$2:'g'!$E$989,5,FALSE)</f>
        <v>GO-AHEAD</v>
      </c>
      <c r="F278" s="5">
        <f>SUMIF('r'!$A$4:'r'!$A$1001,$A278,'r'!C$4:'r'!C$1001)</f>
        <v>0</v>
      </c>
      <c r="G278" s="5">
        <f>SUMIF('r'!$A$4:'r'!$A$1001,$A278,'r'!D$4:'r'!D$1001)</f>
        <v>0</v>
      </c>
      <c r="H278" s="5">
        <f>SUMIF('r'!$A$4:'r'!$A$1001,$A278,'r'!E$4:'r'!E$1001)</f>
        <v>0</v>
      </c>
    </row>
    <row r="279" spans="1:8" x14ac:dyDescent="0.2">
      <c r="A279" s="4">
        <v>277</v>
      </c>
      <c r="B279" s="88" t="s">
        <v>291</v>
      </c>
      <c r="C279" s="8" t="str">
        <f>VLOOKUP(B279,g!$A$2:'g'!$B$989,2,FALSE)</f>
        <v>Bow</v>
      </c>
      <c r="D279" s="8" t="str">
        <f>VLOOKUP(B279,g!$A$2:'g'!$E$989,4,FALSE)</f>
        <v>SLN</v>
      </c>
      <c r="E279" s="8" t="str">
        <f>VLOOKUP(B279,g!$A$2:'g'!$E$989,5,FALSE)</f>
        <v>STAGECOACH</v>
      </c>
      <c r="F279" s="5">
        <f>SUMIF('r'!$A$4:'r'!$A$1001,$A279,'r'!C$4:'r'!C$1001)</f>
        <v>0</v>
      </c>
      <c r="G279" s="5">
        <f>SUMIF('r'!$A$4:'r'!$A$1001,$A279,'r'!D$4:'r'!D$1001)</f>
        <v>0</v>
      </c>
      <c r="H279" s="5">
        <f>SUMIF('r'!$A$4:'r'!$A$1001,$A279,'r'!E$4:'r'!E$1001)</f>
        <v>0</v>
      </c>
    </row>
    <row r="280" spans="1:8" x14ac:dyDescent="0.2">
      <c r="A280" s="4">
        <v>279</v>
      </c>
      <c r="B280" s="88" t="s">
        <v>13</v>
      </c>
      <c r="C280" s="8" t="str">
        <f>VLOOKUP(B280,g!$A$2:'g'!$B$989,2,FALSE)</f>
        <v>Enfield</v>
      </c>
      <c r="D280" s="8" t="str">
        <f>VLOOKUP(B280,g!$A$2:'g'!$E$989,4,FALSE)</f>
        <v>AL</v>
      </c>
      <c r="E280" s="8" t="str">
        <f>VLOOKUP(B280,g!$A$2:'g'!$E$989,5,FALSE)</f>
        <v>ARRIVA LONDON</v>
      </c>
      <c r="F280" s="5">
        <f>SUMIF('r'!$A$4:'r'!$A$1001,$A280,'r'!C$4:'r'!C$1001)</f>
        <v>0</v>
      </c>
      <c r="G280" s="5">
        <f>SUMIF('r'!$A$4:'r'!$A$1001,$A280,'r'!D$4:'r'!D$1001)</f>
        <v>0</v>
      </c>
      <c r="H280" s="5">
        <f>SUMIF('r'!$A$4:'r'!$A$1001,$A280,'r'!E$4:'r'!E$1001)</f>
        <v>0</v>
      </c>
    </row>
    <row r="281" spans="1:8" x14ac:dyDescent="0.2">
      <c r="A281" s="4">
        <v>280</v>
      </c>
      <c r="B281" s="88" t="s">
        <v>41</v>
      </c>
      <c r="C281" s="8" t="str">
        <f>VLOOKUP(B281,g!$A$2:'g'!$B$989,2,FALSE)</f>
        <v>Merton</v>
      </c>
      <c r="D281" s="8" t="str">
        <f>VLOOKUP(B281,g!$A$2:'g'!$E$989,4,FALSE)</f>
        <v>GAL</v>
      </c>
      <c r="E281" s="8" t="str">
        <f>VLOOKUP(B281,g!$A$2:'g'!$E$989,5,FALSE)</f>
        <v>GO-AHEAD</v>
      </c>
      <c r="F281" s="5">
        <f>SUMIF('r'!$A$4:'r'!$A$1001,$A281,'r'!C$4:'r'!C$1001)</f>
        <v>0</v>
      </c>
      <c r="G281" s="5">
        <f>SUMIF('r'!$A$4:'r'!$A$1001,$A281,'r'!D$4:'r'!D$1001)</f>
        <v>0</v>
      </c>
      <c r="H281" s="5">
        <f>SUMIF('r'!$A$4:'r'!$A$1001,$A281,'r'!E$4:'r'!E$1001)</f>
        <v>0</v>
      </c>
    </row>
    <row r="282" spans="1:8" x14ac:dyDescent="0.2">
      <c r="A282" s="4">
        <v>281</v>
      </c>
      <c r="B282" s="88" t="s">
        <v>277</v>
      </c>
      <c r="C282" s="8" t="str">
        <f>VLOOKUP(B282,g!$A$2:'g'!$B$989,2,FALSE)</f>
        <v>Fulwell</v>
      </c>
      <c r="D282" s="8" t="str">
        <f>VLOOKUP(B282,g!$A$2:'g'!$E$989,4,FALSE)</f>
        <v>RTP</v>
      </c>
      <c r="E282" s="8" t="str">
        <f>VLOOKUP(B282,g!$A$2:'g'!$E$989,5,FALSE)</f>
        <v>LONDON UNITED</v>
      </c>
      <c r="F282" s="5">
        <f>SUMIF('r'!$A$4:'r'!$A$1001,$A282,'r'!C$4:'r'!C$1001)</f>
        <v>0</v>
      </c>
      <c r="G282" s="5">
        <f>SUMIF('r'!$A$4:'r'!$A$1001,$A282,'r'!D$4:'r'!D$1001)</f>
        <v>0</v>
      </c>
      <c r="H282" s="5">
        <f>SUMIF('r'!$A$4:'r'!$A$1001,$A282,'r'!E$4:'r'!E$1001)</f>
        <v>0</v>
      </c>
    </row>
    <row r="283" spans="1:8" x14ac:dyDescent="0.2">
      <c r="A283" s="4">
        <v>282</v>
      </c>
      <c r="B283" s="88" t="s">
        <v>140</v>
      </c>
      <c r="C283" s="8" t="str">
        <f>VLOOKUP(B283,g!$A$2:'g'!$B$989,2,FALSE)</f>
        <v>Greenford</v>
      </c>
      <c r="D283" s="8" t="str">
        <f>VLOOKUP(B283,g!$A$2:'g'!$E$989,4,FALSE)</f>
        <v>ML</v>
      </c>
      <c r="E283" s="8" t="str">
        <f>VLOOKUP(B283,g!$A$2:'g'!$E$989,5,FALSE)</f>
        <v>METROLINE</v>
      </c>
      <c r="F283" s="5">
        <f>SUMIF('r'!$A$4:'r'!$A$1001,$A283,'r'!C$4:'r'!C$1001)</f>
        <v>0</v>
      </c>
      <c r="G283" s="5">
        <f>SUMIF('r'!$A$4:'r'!$A$1001,$A283,'r'!D$4:'r'!D$1001)</f>
        <v>0</v>
      </c>
      <c r="H283" s="5">
        <f>SUMIF('r'!$A$4:'r'!$A$1001,$A283,'r'!E$4:'r'!E$1001)</f>
        <v>0</v>
      </c>
    </row>
    <row r="284" spans="1:8" x14ac:dyDescent="0.2">
      <c r="A284" s="4">
        <v>283</v>
      </c>
      <c r="B284" s="88" t="s">
        <v>768</v>
      </c>
      <c r="C284" s="8" t="str">
        <f>VLOOKUP(B284,g!$A$2:'g'!$B$989,2,FALSE)</f>
        <v>Atlas Road</v>
      </c>
      <c r="D284" s="8" t="str">
        <f>VLOOKUP(B284,g!$A$2:'g'!$E$989,4,FALSE)</f>
        <v>RTP</v>
      </c>
      <c r="E284" s="8" t="str">
        <f>VLOOKUP(B284,g!$A$2:'g'!$E$989,5,FALSE)</f>
        <v>LONDON UNITED</v>
      </c>
      <c r="F284" s="5">
        <f>SUMIF('r'!$A$4:'r'!$A$1001,$A284,'r'!C$4:'r'!C$1001)</f>
        <v>0</v>
      </c>
      <c r="G284" s="5">
        <f>SUMIF('r'!$A$4:'r'!$A$1001,$A284,'r'!D$4:'r'!D$1001)</f>
        <v>0</v>
      </c>
      <c r="H284" s="5">
        <f>SUMIF('r'!$A$4:'r'!$A$1001,$A284,'r'!E$4:'r'!E$1001)</f>
        <v>0</v>
      </c>
    </row>
    <row r="285" spans="1:8" x14ac:dyDescent="0.2">
      <c r="A285" s="4">
        <v>284</v>
      </c>
      <c r="B285" s="88" t="s">
        <v>115</v>
      </c>
      <c r="C285" s="8" t="str">
        <f>VLOOKUP(B285,g!$A$2:'g'!$B$989,2,FALSE)</f>
        <v>Catford</v>
      </c>
      <c r="D285" s="8" t="str">
        <f>VLOOKUP(B285,g!$A$2:'g'!$E$989,4,FALSE)</f>
        <v>SLN</v>
      </c>
      <c r="E285" s="8" t="str">
        <f>VLOOKUP(B285,g!$A$2:'g'!$E$989,5,FALSE)</f>
        <v>STAGECOACH</v>
      </c>
      <c r="F285" s="5">
        <f>SUMIF('r'!$A$4:'r'!$A$1001,$A285,'r'!C$4:'r'!C$1001)</f>
        <v>0</v>
      </c>
      <c r="G285" s="5">
        <f>SUMIF('r'!$A$4:'r'!$A$1001,$A285,'r'!D$4:'r'!D$1001)</f>
        <v>14</v>
      </c>
      <c r="H285" s="5">
        <f>SUMIF('r'!$A$4:'r'!$A$1001,$A285,'r'!E$4:'r'!E$1001)</f>
        <v>14</v>
      </c>
    </row>
    <row r="286" spans="1:8" x14ac:dyDescent="0.2">
      <c r="A286" s="4">
        <v>285</v>
      </c>
      <c r="B286" s="88" t="s">
        <v>133</v>
      </c>
      <c r="C286" s="8" t="str">
        <f>VLOOKUP(B286,g!$A$2:'g'!$B$989,2,FALSE)</f>
        <v>Hounslow bus station  Heath</v>
      </c>
      <c r="D286" s="8" t="str">
        <f>VLOOKUP(B286,g!$A$2:'g'!$E$989,4,FALSE)</f>
        <v>RTP</v>
      </c>
      <c r="E286" s="8" t="str">
        <f>VLOOKUP(B286,g!$A$2:'g'!$E$989,5,FALSE)</f>
        <v>LONDON UNITED</v>
      </c>
      <c r="F286" s="5">
        <f>SUMIF('r'!$A$4:'r'!$A$1001,$A286,'r'!C$4:'r'!C$1001)</f>
        <v>0</v>
      </c>
      <c r="G286" s="5">
        <f>SUMIF('r'!$A$4:'r'!$A$1001,$A286,'r'!D$4:'r'!D$1001)</f>
        <v>0</v>
      </c>
      <c r="H286" s="5">
        <f>SUMIF('r'!$A$4:'r'!$A$1001,$A286,'r'!E$4:'r'!E$1001)</f>
        <v>0</v>
      </c>
    </row>
    <row r="287" spans="1:8" x14ac:dyDescent="0.2">
      <c r="A287" s="4">
        <v>286</v>
      </c>
      <c r="B287" s="88" t="s">
        <v>708</v>
      </c>
      <c r="C287" s="8" t="str">
        <f>VLOOKUP(B287,g!$A$2:'g'!$B$989,2,FALSE)</f>
        <v>Morden Wharf</v>
      </c>
      <c r="D287" s="8" t="str">
        <f>VLOOKUP(B287,g!$A$2:'g'!$E$989,4,FALSE)</f>
        <v>GAL</v>
      </c>
      <c r="E287" s="8" t="str">
        <f>VLOOKUP(B287,g!$A$2:'g'!$E$989,5,FALSE)</f>
        <v>GO-AHEAD</v>
      </c>
      <c r="F287" s="5">
        <f>SUMIF('r'!$A$4:'r'!$A$1001,$A287,'r'!C$4:'r'!C$1001)</f>
        <v>0</v>
      </c>
      <c r="G287" s="5">
        <f>SUMIF('r'!$A$4:'r'!$A$1001,$A287,'r'!D$4:'r'!D$1001)</f>
        <v>0</v>
      </c>
      <c r="H287" s="5">
        <f>SUMIF('r'!$A$4:'r'!$A$1001,$A287,'r'!E$4:'r'!E$1001)</f>
        <v>0</v>
      </c>
    </row>
    <row r="288" spans="1:8" x14ac:dyDescent="0.2">
      <c r="A288" s="4">
        <v>287</v>
      </c>
      <c r="B288" s="88" t="s">
        <v>297</v>
      </c>
      <c r="C288" s="8" t="str">
        <f>VLOOKUP(B288,g!$A$2:'g'!$B$989,2,FALSE)</f>
        <v>Rainham</v>
      </c>
      <c r="D288" s="8" t="str">
        <f>VLOOKUP(B288,g!$A$2:'g'!$E$989,4,FALSE)</f>
        <v>SLN</v>
      </c>
      <c r="E288" s="8" t="str">
        <f>VLOOKUP(B288,g!$A$2:'g'!$E$989,5,FALSE)</f>
        <v>STAGECOACH</v>
      </c>
      <c r="F288" s="5">
        <f>SUMIF('r'!$A$4:'r'!$A$1001,$A288,'r'!C$4:'r'!C$1001)</f>
        <v>0</v>
      </c>
      <c r="G288" s="5">
        <f>SUMIF('r'!$A$4:'r'!$A$1001,$A288,'r'!D$4:'r'!D$1001)</f>
        <v>0</v>
      </c>
      <c r="H288" s="5">
        <f>SUMIF('r'!$A$4:'r'!$A$1001,$A288,'r'!E$4:'r'!E$1001)</f>
        <v>0</v>
      </c>
    </row>
    <row r="289" spans="1:8" x14ac:dyDescent="0.2">
      <c r="A289" s="4">
        <v>288</v>
      </c>
      <c r="B289" s="88" t="s">
        <v>221</v>
      </c>
      <c r="C289" s="8" t="str">
        <f>VLOOKUP(B289,g!$A$2:'g'!$B$989,2,FALSE)</f>
        <v>Watford (Garston)</v>
      </c>
      <c r="D289" s="8" t="str">
        <f>VLOOKUP(B289,g!$A$2:'g'!$E$989,4,FALSE)</f>
        <v>AL</v>
      </c>
      <c r="E289" s="8" t="str">
        <f>VLOOKUP(B289,g!$A$2:'g'!$E$989,5,FALSE)</f>
        <v>ARRIVA LONDON</v>
      </c>
      <c r="F289" s="5">
        <f>SUMIF('r'!$A$4:'r'!$A$1001,$A289,'r'!C$4:'r'!C$1001)</f>
        <v>0</v>
      </c>
      <c r="G289" s="5">
        <f>SUMIF('r'!$A$4:'r'!$A$1001,$A289,'r'!D$4:'r'!D$1001)</f>
        <v>0</v>
      </c>
      <c r="H289" s="5">
        <f>SUMIF('r'!$A$4:'r'!$A$1001,$A289,'r'!E$4:'r'!E$1001)</f>
        <v>0</v>
      </c>
    </row>
    <row r="290" spans="1:8" x14ac:dyDescent="0.2">
      <c r="A290" s="4">
        <v>289</v>
      </c>
      <c r="B290" s="88" t="s">
        <v>230</v>
      </c>
      <c r="C290" s="8" t="str">
        <f>VLOOKUP(B290,g!$A$2:'g'!$B$989,2,FALSE)</f>
        <v>Thornton Heath</v>
      </c>
      <c r="D290" s="8" t="str">
        <f>VLOOKUP(B290,g!$A$2:'g'!$E$989,4,FALSE)</f>
        <v>AL</v>
      </c>
      <c r="E290" s="8" t="str">
        <f>VLOOKUP(B290,g!$A$2:'g'!$E$989,5,FALSE)</f>
        <v>ARRIVA LONDON</v>
      </c>
      <c r="F290" s="5">
        <f>SUMIF('r'!$A$4:'r'!$A$1001,$A290,'r'!C$4:'r'!C$1001)</f>
        <v>0</v>
      </c>
      <c r="G290" s="5">
        <f>SUMIF('r'!$A$4:'r'!$A$1001,$A290,'r'!D$4:'r'!D$1001)</f>
        <v>2</v>
      </c>
      <c r="H290" s="5">
        <f>SUMIF('r'!$A$4:'r'!$A$1001,$A290,'r'!E$4:'r'!E$1001)</f>
        <v>2</v>
      </c>
    </row>
    <row r="291" spans="1:8" x14ac:dyDescent="0.2">
      <c r="A291" s="4" t="s">
        <v>724</v>
      </c>
      <c r="B291" s="88" t="s">
        <v>126</v>
      </c>
      <c r="C291" s="8" t="str">
        <f>VLOOKUP(B291,g!$A$2:'g'!$B$989,2,FALSE)</f>
        <v>Fulwell</v>
      </c>
      <c r="D291" s="8" t="str">
        <f>VLOOKUP(B291,g!$A$2:'g'!$E$989,4,FALSE)</f>
        <v>TLN</v>
      </c>
      <c r="E291" s="8" t="str">
        <f>VLOOKUP(B291,g!$A$2:'g'!$E$989,5,FALSE)</f>
        <v>ABELLIO</v>
      </c>
      <c r="F291" s="5">
        <f>SUMIF('r'!$A$4:'r'!$A$1001,$A291,'r'!C$4:'r'!C$1001)</f>
        <v>0</v>
      </c>
      <c r="G291" s="5">
        <f>SUMIF('r'!$A$4:'r'!$A$1001,$A291,'r'!D$4:'r'!D$1001)</f>
        <v>0</v>
      </c>
      <c r="H291" s="5">
        <f>SUMIF('r'!$A$4:'r'!$A$1001,$A291,'r'!E$4:'r'!E$1001)</f>
        <v>0</v>
      </c>
    </row>
    <row r="292" spans="1:8" x14ac:dyDescent="0.2">
      <c r="A292" s="4">
        <v>291</v>
      </c>
      <c r="B292" s="88" t="s">
        <v>299</v>
      </c>
      <c r="C292" s="8" t="str">
        <f>VLOOKUP(B292,g!$A$2:'g'!$B$989,2,FALSE)</f>
        <v>Plumstead</v>
      </c>
      <c r="D292" s="8" t="str">
        <f>VLOOKUP(B292,g!$A$2:'g'!$E$989,4,FALSE)</f>
        <v>SLN</v>
      </c>
      <c r="E292" s="8" t="str">
        <f>VLOOKUP(B292,g!$A$2:'g'!$E$989,5,FALSE)</f>
        <v>STAGECOACH</v>
      </c>
      <c r="F292" s="5">
        <f>SUMIF('r'!$A$4:'r'!$A$1001,$A292,'r'!C$4:'r'!C$1001)</f>
        <v>0</v>
      </c>
      <c r="G292" s="5">
        <f>SUMIF('r'!$A$4:'r'!$A$1001,$A292,'r'!D$4:'r'!D$1001)</f>
        <v>0</v>
      </c>
      <c r="H292" s="5">
        <f>SUMIF('r'!$A$4:'r'!$A$1001,$A292,'r'!E$4:'r'!E$1001)</f>
        <v>0</v>
      </c>
    </row>
    <row r="293" spans="1:8" x14ac:dyDescent="0.2">
      <c r="A293" s="4">
        <v>292</v>
      </c>
      <c r="B293" s="88" t="s">
        <v>186</v>
      </c>
      <c r="C293" s="8" t="str">
        <f>VLOOKUP(B293,g!$A$2:'g'!$B$989,2,FALSE)</f>
        <v>Edgware</v>
      </c>
      <c r="D293" s="8" t="str">
        <f>VLOOKUP(B293,g!$A$2:'g'!$E$989,4,FALSE)</f>
        <v>RTP</v>
      </c>
      <c r="E293" s="8" t="str">
        <f>VLOOKUP(B293,g!$A$2:'g'!$E$989,5,FALSE)</f>
        <v>LONDON SOVEREIGN</v>
      </c>
      <c r="F293" s="5">
        <f>SUMIF('r'!$A$4:'r'!$A$1001,$A293,'r'!C$4:'r'!C$1001)</f>
        <v>0</v>
      </c>
      <c r="G293" s="5">
        <f>SUMIF('r'!$A$4:'r'!$A$1001,$A293,'r'!D$4:'r'!D$1001)</f>
        <v>0</v>
      </c>
      <c r="H293" s="5">
        <f>SUMIF('r'!$A$4:'r'!$A$1001,$A293,'r'!E$4:'r'!E$1001)</f>
        <v>0</v>
      </c>
    </row>
    <row r="294" spans="1:8" x14ac:dyDescent="0.2">
      <c r="A294" s="4">
        <v>293</v>
      </c>
      <c r="B294" s="88" t="s">
        <v>148</v>
      </c>
      <c r="C294" s="8" t="str">
        <f>VLOOKUP(B294,g!$A$2:'g'!$B$989,2,FALSE)</f>
        <v>Croydon</v>
      </c>
      <c r="D294" s="8" t="str">
        <f>VLOOKUP(B294,g!$A$2:'g'!$E$989,4,FALSE)</f>
        <v>GAL</v>
      </c>
      <c r="E294" s="8" t="str">
        <f>VLOOKUP(B294,g!$A$2:'g'!$E$989,5,FALSE)</f>
        <v>GO-AHEAD</v>
      </c>
      <c r="F294" s="5">
        <f>SUMIF('r'!$A$4:'r'!$A$1001,$A294,'r'!C$4:'r'!C$1001)</f>
        <v>0</v>
      </c>
      <c r="G294" s="5">
        <f>SUMIF('r'!$A$4:'r'!$A$1001,$A294,'r'!D$4:'r'!D$1001)</f>
        <v>0</v>
      </c>
      <c r="H294" s="5">
        <f>SUMIF('r'!$A$4:'r'!$A$1001,$A294,'r'!E$4:'r'!E$1001)</f>
        <v>0</v>
      </c>
    </row>
    <row r="295" spans="1:8" x14ac:dyDescent="0.2">
      <c r="A295" s="4">
        <v>294</v>
      </c>
      <c r="B295" s="88" t="s">
        <v>294</v>
      </c>
      <c r="C295" s="8" t="str">
        <f>VLOOKUP(B295,g!$A$2:'g'!$B$989,2,FALSE)</f>
        <v>Romford</v>
      </c>
      <c r="D295" s="8" t="str">
        <f>VLOOKUP(B295,g!$A$2:'g'!$E$989,4,FALSE)</f>
        <v>SLN</v>
      </c>
      <c r="E295" s="8" t="str">
        <f>VLOOKUP(B295,g!$A$2:'g'!$E$989,5,FALSE)</f>
        <v>STAGECOACH</v>
      </c>
      <c r="F295" s="5">
        <f>SUMIF('r'!$A$4:'r'!$A$1001,$A295,'r'!C$4:'r'!C$1001)</f>
        <v>0</v>
      </c>
      <c r="G295" s="5">
        <f>SUMIF('r'!$A$4:'r'!$A$1001,$A295,'r'!D$4:'r'!D$1001)</f>
        <v>0</v>
      </c>
      <c r="H295" s="5">
        <f>SUMIF('r'!$A$4:'r'!$A$1001,$A295,'r'!E$4:'r'!E$1001)</f>
        <v>0</v>
      </c>
    </row>
    <row r="296" spans="1:8" x14ac:dyDescent="0.2">
      <c r="A296" s="4" t="s">
        <v>685</v>
      </c>
      <c r="B296" s="88" t="s">
        <v>152</v>
      </c>
      <c r="C296" s="8" t="str">
        <f>VLOOKUP(B296,g!$A$2:'g'!$B$989,2,FALSE)</f>
        <v>Willesden Junction</v>
      </c>
      <c r="D296" s="8" t="str">
        <f>VLOOKUP(B296,g!$A$2:'g'!$E$989,4,FALSE)</f>
        <v>ML</v>
      </c>
      <c r="E296" s="8" t="str">
        <f>VLOOKUP(B296,g!$A$2:'g'!$E$989,5,FALSE)</f>
        <v>METROLINE</v>
      </c>
      <c r="F296" s="5">
        <f>SUMIF('r'!$A$4:'r'!$A$1001,$A296,'r'!C$4:'r'!C$1001)</f>
        <v>2</v>
      </c>
      <c r="G296" s="5">
        <f>SUMIF('r'!$A$4:'r'!$A$1001,$A296,'r'!D$4:'r'!D$1001)</f>
        <v>2</v>
      </c>
      <c r="H296" s="5">
        <f>SUMIF('r'!$A$4:'r'!$A$1001,$A296,'r'!E$4:'r'!E$1001)</f>
        <v>0</v>
      </c>
    </row>
    <row r="297" spans="1:8" x14ac:dyDescent="0.2">
      <c r="A297" s="4" t="s">
        <v>659</v>
      </c>
      <c r="B297" s="88" t="s">
        <v>294</v>
      </c>
      <c r="C297" s="8" t="str">
        <f>VLOOKUP(B297,g!$A$2:'g'!$B$989,2,FALSE)</f>
        <v>Romford</v>
      </c>
      <c r="D297" s="8" t="str">
        <f>VLOOKUP(B297,g!$A$2:'g'!$E$989,4,FALSE)</f>
        <v>SLN</v>
      </c>
      <c r="E297" s="8" t="str">
        <f>VLOOKUP(B297,g!$A$2:'g'!$E$989,5,FALSE)</f>
        <v>STAGECOACH</v>
      </c>
      <c r="F297" s="5">
        <f>SUMIF('r'!$A$4:'r'!$A$1001,$A297,'r'!C$4:'r'!C$1001)</f>
        <v>1</v>
      </c>
      <c r="G297" s="5">
        <f>SUMIF('r'!$A$4:'r'!$A$1001,$A297,'r'!D$4:'r'!D$1001)</f>
        <v>1</v>
      </c>
      <c r="H297" s="5">
        <f>SUMIF('r'!$A$4:'r'!$A$1001,$A297,'r'!E$4:'r'!E$1001)</f>
        <v>0</v>
      </c>
    </row>
    <row r="298" spans="1:8" x14ac:dyDescent="0.2">
      <c r="A298" s="4" t="s">
        <v>662</v>
      </c>
      <c r="B298" s="88" t="s">
        <v>268</v>
      </c>
      <c r="C298" s="8" t="str">
        <f>VLOOKUP(B298,g!$A$2:'g'!$B$989,2,FALSE)</f>
        <v>Perivale (West)</v>
      </c>
      <c r="D298" s="8" t="str">
        <f>VLOOKUP(B298,g!$A$2:'g'!$E$989,4,FALSE)</f>
        <v>ML</v>
      </c>
      <c r="E298" s="8" t="str">
        <f>VLOOKUP(B298,g!$A$2:'g'!$E$989,5,FALSE)</f>
        <v>METROLINE</v>
      </c>
      <c r="F298" s="5">
        <f>SUMIF('r'!$A$4:'r'!$A$1001,$A298,'r'!C$4:'r'!C$1001)</f>
        <v>0</v>
      </c>
      <c r="G298" s="5">
        <f>SUMIF('r'!$A$4:'r'!$A$1001,$A298,'r'!D$4:'r'!D$1001)</f>
        <v>0</v>
      </c>
      <c r="H298" s="5">
        <f>SUMIF('r'!$A$4:'r'!$A$1001,$A298,'r'!E$4:'r'!E$1001)</f>
        <v>0</v>
      </c>
    </row>
    <row r="299" spans="1:8" x14ac:dyDescent="0.2">
      <c r="A299" s="4" t="s">
        <v>636</v>
      </c>
      <c r="B299" s="88" t="s">
        <v>301</v>
      </c>
      <c r="C299" s="8" t="str">
        <f>VLOOKUP(B299,g!$A$2:'g'!$B$989,2,FALSE)</f>
        <v>South Mimms</v>
      </c>
      <c r="D299" s="8" t="str">
        <f>VLOOKUP(B299,g!$A$2:'g'!$E$989,4,FALSE)</f>
        <v>SB</v>
      </c>
      <c r="E299" s="8" t="str">
        <f>VLOOKUP(B299,g!$A$2:'g'!$E$989,5,FALSE)</f>
        <v>SULLIVAN BUS</v>
      </c>
      <c r="F299" s="5">
        <f>SUMIF('r'!$A$4:'r'!$A$1001,$A299,'r'!C$4:'r'!C$1001)</f>
        <v>0</v>
      </c>
      <c r="G299" s="5">
        <f>SUMIF('r'!$A$4:'r'!$A$1001,$A299,'r'!D$4:'r'!D$1001)</f>
        <v>0</v>
      </c>
      <c r="H299" s="5">
        <f>SUMIF('r'!$A$4:'r'!$A$1001,$A299,'r'!E$4:'r'!E$1001)</f>
        <v>0</v>
      </c>
    </row>
    <row r="300" spans="1:8" x14ac:dyDescent="0.2">
      <c r="A300" s="4">
        <v>299</v>
      </c>
      <c r="B300" s="88" t="s">
        <v>124</v>
      </c>
      <c r="C300" s="8" t="str">
        <f>VLOOKUP(B300,g!$A$2:'g'!$B$989,2,FALSE)</f>
        <v>Northumberland Park</v>
      </c>
      <c r="D300" s="8" t="str">
        <f>VLOOKUP(B300,g!$A$2:'g'!$E$989,4,FALSE)</f>
        <v>GAL</v>
      </c>
      <c r="E300" s="8" t="str">
        <f>VLOOKUP(B300,g!$A$2:'g'!$E$989,5,FALSE)</f>
        <v>GO-AHEAD</v>
      </c>
      <c r="F300" s="5">
        <f>SUMIF('r'!$A$4:'r'!$A$1001,$A300,'r'!C$4:'r'!C$1001)</f>
        <v>0</v>
      </c>
      <c r="G300" s="5">
        <f>SUMIF('r'!$A$4:'r'!$A$1001,$A300,'r'!D$4:'r'!D$1001)</f>
        <v>8</v>
      </c>
      <c r="H300" s="5">
        <f>SUMIF('r'!$A$4:'r'!$A$1001,$A300,'r'!E$4:'r'!E$1001)</f>
        <v>8</v>
      </c>
    </row>
    <row r="301" spans="1:8" x14ac:dyDescent="0.2">
      <c r="A301" s="4">
        <v>300</v>
      </c>
      <c r="B301" s="88" t="s">
        <v>326</v>
      </c>
      <c r="C301" s="8" t="str">
        <f>VLOOKUP(B301,g!$A$2:'g'!$B$989,2,FALSE)</f>
        <v>River road</v>
      </c>
      <c r="D301" s="8" t="str">
        <f>VLOOKUP(B301,g!$A$2:'g'!$E$989,4,FALSE)</f>
        <v>GAL</v>
      </c>
      <c r="E301" s="8" t="str">
        <f>VLOOKUP(B301,g!$A$2:'g'!$E$989,5,FALSE)</f>
        <v>BLUE TRIANGLE</v>
      </c>
      <c r="F301" s="5">
        <f>SUMIF('r'!$A$4:'r'!$A$1001,$A301,'r'!C$4:'r'!C$1001)</f>
        <v>0</v>
      </c>
      <c r="G301" s="5">
        <f>SUMIF('r'!$A$4:'r'!$A$1001,$A301,'r'!D$4:'r'!D$1001)</f>
        <v>0</v>
      </c>
      <c r="H301" s="5">
        <f>SUMIF('r'!$A$4:'r'!$A$1001,$A301,'r'!E$4:'r'!E$1001)</f>
        <v>0</v>
      </c>
    </row>
    <row r="302" spans="1:8" x14ac:dyDescent="0.2">
      <c r="A302" s="4" t="s">
        <v>642</v>
      </c>
      <c r="B302" s="88" t="s">
        <v>121</v>
      </c>
      <c r="C302" s="8" t="str">
        <f>VLOOKUP(B302,g!$A$2:'g'!$B$989,2,FALSE)</f>
        <v>Willesden</v>
      </c>
      <c r="D302" s="8" t="str">
        <f>VLOOKUP(B302,g!$A$2:'g'!$E$989,4,FALSE)</f>
        <v>ML</v>
      </c>
      <c r="E302" s="8" t="str">
        <f>VLOOKUP(B302,g!$A$2:'g'!$E$989,5,FALSE)</f>
        <v>METROLINE</v>
      </c>
      <c r="F302" s="5">
        <f>SUMIF('r'!$A$4:'r'!$A$1001,$A302,'r'!C$4:'r'!C$1001)</f>
        <v>2</v>
      </c>
      <c r="G302" s="5">
        <f>SUMIF('r'!$A$4:'r'!$A$1001,$A302,'r'!D$4:'r'!D$1001)</f>
        <v>2</v>
      </c>
      <c r="H302" s="5">
        <f>SUMIF('r'!$A$4:'r'!$A$1001,$A302,'r'!E$4:'r'!E$1001)</f>
        <v>0</v>
      </c>
    </row>
    <row r="303" spans="1:8" x14ac:dyDescent="0.2">
      <c r="A303" s="4">
        <v>303</v>
      </c>
      <c r="B303" s="88" t="s">
        <v>221</v>
      </c>
      <c r="C303" s="8" t="str">
        <f>VLOOKUP(B303,g!$A$2:'g'!$B$989,2,FALSE)</f>
        <v>Watford (Garston)</v>
      </c>
      <c r="D303" s="8" t="str">
        <f>VLOOKUP(B303,g!$A$2:'g'!$E$989,4,FALSE)</f>
        <v>AL</v>
      </c>
      <c r="E303" s="8" t="str">
        <f>VLOOKUP(B303,g!$A$2:'g'!$E$989,5,FALSE)</f>
        <v>ARRIVA LONDON</v>
      </c>
      <c r="F303" s="5">
        <f>SUMIF('r'!$A$4:'r'!$A$1001,$A303,'r'!C$4:'r'!C$1001)</f>
        <v>0</v>
      </c>
      <c r="G303" s="5">
        <f>SUMIF('r'!$A$4:'r'!$A$1001,$A303,'r'!D$4:'r'!D$1001)</f>
        <v>0</v>
      </c>
      <c r="H303" s="5">
        <f>SUMIF('r'!$A$4:'r'!$A$1001,$A303,'r'!E$4:'r'!E$1001)</f>
        <v>0</v>
      </c>
    </row>
    <row r="304" spans="1:8" x14ac:dyDescent="0.2">
      <c r="A304" s="4">
        <v>305</v>
      </c>
      <c r="B304" s="88" t="s">
        <v>221</v>
      </c>
      <c r="C304" s="8" t="str">
        <f>VLOOKUP(B304,g!$A$2:'g'!$B$989,2,FALSE)</f>
        <v>Watford (Garston)</v>
      </c>
      <c r="D304" s="8" t="str">
        <f>VLOOKUP(B304,g!$A$2:'g'!$E$989,4,FALSE)</f>
        <v>AL</v>
      </c>
      <c r="E304" s="8" t="str">
        <f>VLOOKUP(B304,g!$A$2:'g'!$E$989,5,FALSE)</f>
        <v>ARRIVA LONDON</v>
      </c>
      <c r="F304" s="5">
        <f>SUMIF('r'!$A$4:'r'!$A$1001,$A304,'r'!C$4:'r'!C$1001)</f>
        <v>0</v>
      </c>
      <c r="G304" s="5">
        <f>SUMIF('r'!$A$4:'r'!$A$1001,$A304,'r'!D$4:'r'!D$1001)</f>
        <v>0</v>
      </c>
      <c r="H304" s="5">
        <f>SUMIF('r'!$A$4:'r'!$A$1001,$A304,'r'!E$4:'r'!E$1001)</f>
        <v>0</v>
      </c>
    </row>
    <row r="305" spans="1:8" x14ac:dyDescent="0.2">
      <c r="A305" s="4">
        <v>306</v>
      </c>
      <c r="B305" s="88" t="s">
        <v>301</v>
      </c>
      <c r="C305" s="8" t="str">
        <f>VLOOKUP(B305,g!$A$2:'g'!$B$989,2,FALSE)</f>
        <v>South Mimms</v>
      </c>
      <c r="D305" s="8" t="str">
        <f>VLOOKUP(B305,g!$A$2:'g'!$E$989,4,FALSE)</f>
        <v>SB</v>
      </c>
      <c r="E305" s="8" t="str">
        <f>VLOOKUP(B305,g!$A$2:'g'!$E$989,5,FALSE)</f>
        <v>SULLIVAN BUS</v>
      </c>
      <c r="F305" s="5">
        <f>SUMIF('r'!$A$4:'r'!$A$1001,$A305,'r'!C$4:'r'!C$1001)</f>
        <v>0</v>
      </c>
      <c r="G305" s="5">
        <f>SUMIF('r'!$A$4:'r'!$A$1001,$A305,'r'!D$4:'r'!D$1001)</f>
        <v>0</v>
      </c>
      <c r="H305" s="5">
        <f>SUMIF('r'!$A$4:'r'!$A$1001,$A305,'r'!E$4:'r'!E$1001)</f>
        <v>0</v>
      </c>
    </row>
    <row r="306" spans="1:8" x14ac:dyDescent="0.2">
      <c r="A306" s="4">
        <v>307</v>
      </c>
      <c r="B306" s="88" t="s">
        <v>117</v>
      </c>
      <c r="C306" s="8" t="str">
        <f>VLOOKUP(B306,g!$A$2:'g'!$B$989,2,FALSE)</f>
        <v>Potters Bar</v>
      </c>
      <c r="D306" s="8" t="str">
        <f>VLOOKUP(B306,g!$A$2:'g'!$E$989,4,FALSE)</f>
        <v>ML</v>
      </c>
      <c r="E306" s="8" t="str">
        <f>VLOOKUP(B306,g!$A$2:'g'!$E$989,5,FALSE)</f>
        <v>METROLINE</v>
      </c>
      <c r="F306" s="5">
        <f>SUMIF('r'!$A$4:'r'!$A$1001,$A306,'r'!C$4:'r'!C$1001)</f>
        <v>0</v>
      </c>
      <c r="G306" s="5">
        <f>SUMIF('r'!$A$4:'r'!$A$1001,$A306,'r'!D$4:'r'!D$1001)</f>
        <v>0</v>
      </c>
      <c r="H306" s="5">
        <f>SUMIF('r'!$A$4:'r'!$A$1001,$A306,'r'!E$4:'r'!E$1001)</f>
        <v>0</v>
      </c>
    </row>
    <row r="307" spans="1:8" x14ac:dyDescent="0.2">
      <c r="A307" s="4">
        <v>308</v>
      </c>
      <c r="B307" s="88" t="s">
        <v>120</v>
      </c>
      <c r="C307" s="8" t="str">
        <f>VLOOKUP(B307,g!$A$2:'g'!$B$989,2,FALSE)</f>
        <v>Lea Interchange</v>
      </c>
      <c r="D307" s="8" t="str">
        <f>VLOOKUP(B307,g!$A$2:'g'!$E$989,4,FALSE)</f>
        <v>TT</v>
      </c>
      <c r="E307" s="8" t="str">
        <f>VLOOKUP(B307,g!$A$2:'g'!$E$989,5,FALSE)</f>
        <v>TOWER TRANSIT</v>
      </c>
      <c r="F307" s="5">
        <f>SUMIF('r'!$A$4:'r'!$A$1001,$A307,'r'!C$4:'r'!C$1001)</f>
        <v>2</v>
      </c>
      <c r="G307" s="5">
        <f>SUMIF('r'!$A$4:'r'!$A$1001,$A307,'r'!D$4:'r'!D$1001)</f>
        <v>2</v>
      </c>
      <c r="H307" s="5">
        <f>SUMIF('r'!$A$4:'r'!$A$1001,$A307,'r'!E$4:'r'!E$1001)</f>
        <v>0</v>
      </c>
    </row>
    <row r="308" spans="1:8" x14ac:dyDescent="0.2">
      <c r="A308" s="4" t="s">
        <v>596</v>
      </c>
      <c r="B308" s="88" t="s">
        <v>192</v>
      </c>
      <c r="C308" s="8" t="str">
        <f>VLOOKUP(B308,g!$A$2:'g'!$B$989,2,FALSE)</f>
        <v>Ash Grove</v>
      </c>
      <c r="D308" s="8" t="str">
        <f>VLOOKUP(B308,g!$A$2:'g'!$E$989,4,FALSE)</f>
        <v>CTP</v>
      </c>
      <c r="E308" s="8" t="str">
        <f>VLOOKUP(B308,g!$A$2:'g'!$E$989,5,FALSE)</f>
        <v>CT PLUS</v>
      </c>
      <c r="F308" s="5">
        <f>SUMIF('r'!$A$4:'r'!$A$1001,$A308,'r'!C$4:'r'!C$1001)</f>
        <v>0</v>
      </c>
      <c r="G308" s="5">
        <f>SUMIF('r'!$A$4:'r'!$A$1001,$A308,'r'!D$4:'r'!D$1001)</f>
        <v>0</v>
      </c>
      <c r="H308" s="5">
        <f>SUMIF('r'!$A$4:'r'!$A$1001,$A308,'r'!E$4:'r'!E$1001)</f>
        <v>0</v>
      </c>
    </row>
    <row r="309" spans="1:8" x14ac:dyDescent="0.2">
      <c r="A309" s="4">
        <v>312</v>
      </c>
      <c r="B309" s="88" t="s">
        <v>127</v>
      </c>
      <c r="C309" s="8" t="str">
        <f>VLOOKUP(B309,g!$A$2:'g'!$B$989,2,FALSE)</f>
        <v>Croydon</v>
      </c>
      <c r="D309" s="8" t="str">
        <f>VLOOKUP(B309,g!$A$2:'g'!$E$989,4,FALSE)</f>
        <v>AL</v>
      </c>
      <c r="E309" s="8" t="str">
        <f>VLOOKUP(B309,g!$A$2:'g'!$E$989,5,FALSE)</f>
        <v>ARRIVA LONDON</v>
      </c>
      <c r="F309" s="5">
        <f>SUMIF('r'!$A$4:'r'!$A$1001,$A309,'r'!C$4:'r'!C$1001)</f>
        <v>2</v>
      </c>
      <c r="G309" s="5">
        <f>SUMIF('r'!$A$4:'r'!$A$1001,$A309,'r'!D$4:'r'!D$1001)</f>
        <v>2</v>
      </c>
      <c r="H309" s="5">
        <f>SUMIF('r'!$A$4:'r'!$A$1001,$A309,'r'!E$4:'r'!E$1001)</f>
        <v>0</v>
      </c>
    </row>
    <row r="310" spans="1:8" x14ac:dyDescent="0.2">
      <c r="A310" s="4">
        <v>313</v>
      </c>
      <c r="B310" s="88" t="s">
        <v>13</v>
      </c>
      <c r="C310" s="8" t="str">
        <f>VLOOKUP(B310,g!$A$2:'g'!$B$989,2,FALSE)</f>
        <v>Enfield</v>
      </c>
      <c r="D310" s="8" t="str">
        <f>VLOOKUP(B310,g!$A$2:'g'!$E$989,4,FALSE)</f>
        <v>AL</v>
      </c>
      <c r="E310" s="8" t="str">
        <f>VLOOKUP(B310,g!$A$2:'g'!$E$989,5,FALSE)</f>
        <v>ARRIVA LONDON</v>
      </c>
      <c r="F310" s="5">
        <f>SUMIF('r'!$A$4:'r'!$A$1001,$A310,'r'!C$4:'r'!C$1001)</f>
        <v>0</v>
      </c>
      <c r="G310" s="5">
        <f>SUMIF('r'!$A$4:'r'!$A$1001,$A310,'r'!D$4:'r'!D$1001)</f>
        <v>0</v>
      </c>
      <c r="H310" s="5">
        <f>SUMIF('r'!$A$4:'r'!$A$1001,$A310,'r'!E$4:'r'!E$1001)</f>
        <v>0</v>
      </c>
    </row>
    <row r="311" spans="1:8" x14ac:dyDescent="0.2">
      <c r="A311" s="4">
        <v>314</v>
      </c>
      <c r="B311" s="88" t="s">
        <v>137</v>
      </c>
      <c r="C311" s="8" t="str">
        <f>VLOOKUP(B311,g!$A$2:'g'!$B$989,2,FALSE)</f>
        <v>bromley south</v>
      </c>
      <c r="D311" s="8" t="str">
        <f>VLOOKUP(B311,g!$A$2:'g'!$E$989,4,FALSE)</f>
        <v>SLN</v>
      </c>
      <c r="E311" s="8" t="str">
        <f>VLOOKUP(B311,g!$A$2:'g'!$E$989,5,FALSE)</f>
        <v>STAGECOACH</v>
      </c>
      <c r="F311" s="5">
        <f>SUMIF('r'!$A$4:'r'!$A$1001,$A311,'r'!C$4:'r'!C$1001)</f>
        <v>0</v>
      </c>
      <c r="G311" s="5">
        <f>SUMIF('r'!$A$4:'r'!$A$1001,$A311,'r'!D$4:'r'!D$1001)</f>
        <v>0</v>
      </c>
      <c r="H311" s="5">
        <f>SUMIF('r'!$A$4:'r'!$A$1001,$A311,'r'!E$4:'r'!E$1001)</f>
        <v>0</v>
      </c>
    </row>
    <row r="312" spans="1:8" x14ac:dyDescent="0.2">
      <c r="A312" s="4">
        <v>315</v>
      </c>
      <c r="B312" s="88" t="s">
        <v>116</v>
      </c>
      <c r="C312" s="8" t="str">
        <f>VLOOKUP(B312,g!$A$2:'g'!$B$989,2,FALSE)</f>
        <v>Stockwell</v>
      </c>
      <c r="D312" s="8" t="str">
        <f>VLOOKUP(B312,g!$A$2:'g'!$E$989,4,FALSE)</f>
        <v>GAL</v>
      </c>
      <c r="E312" s="8" t="str">
        <f>VLOOKUP(B312,g!$A$2:'g'!$E$989,5,FALSE)</f>
        <v>GO-AHEAD</v>
      </c>
      <c r="F312" s="5">
        <f>SUMIF('r'!$A$4:'r'!$A$1001,$A312,'r'!C$4:'r'!C$1001)</f>
        <v>0</v>
      </c>
      <c r="G312" s="5">
        <f>SUMIF('r'!$A$4:'r'!$A$1001,$A312,'r'!D$4:'r'!D$1001)</f>
        <v>0</v>
      </c>
      <c r="H312" s="5">
        <f>SUMIF('r'!$A$4:'r'!$A$1001,$A312,'r'!E$4:'r'!E$1001)</f>
        <v>0</v>
      </c>
    </row>
    <row r="313" spans="1:8" x14ac:dyDescent="0.2">
      <c r="A313" s="4">
        <v>316</v>
      </c>
      <c r="B313" s="88" t="s">
        <v>135</v>
      </c>
      <c r="C313" s="8" t="str">
        <f>VLOOKUP(B313,g!$A$2:'g'!$B$989,2,FALSE)</f>
        <v>Cricklewood</v>
      </c>
      <c r="D313" s="8" t="str">
        <f>VLOOKUP(B313,g!$A$2:'g'!$E$989,4,FALSE)</f>
        <v>ML</v>
      </c>
      <c r="E313" s="8" t="str">
        <f>VLOOKUP(B313,g!$A$2:'g'!$E$989,5,FALSE)</f>
        <v>METROLINE</v>
      </c>
      <c r="F313" s="5">
        <f>SUMIF('r'!$A$4:'r'!$A$1001,$A313,'r'!C$4:'r'!C$1001)</f>
        <v>0</v>
      </c>
      <c r="G313" s="5">
        <f>SUMIF('r'!$A$4:'r'!$A$1001,$A313,'r'!D$4:'r'!D$1001)</f>
        <v>0</v>
      </c>
      <c r="H313" s="5">
        <f>SUMIF('r'!$A$4:'r'!$A$1001,$A313,'r'!E$4:'r'!E$1001)</f>
        <v>0</v>
      </c>
    </row>
    <row r="314" spans="1:8" x14ac:dyDescent="0.2">
      <c r="A314" s="4">
        <v>317</v>
      </c>
      <c r="B314" s="88" t="s">
        <v>13</v>
      </c>
      <c r="C314" s="8" t="str">
        <f>VLOOKUP(B314,g!$A$2:'g'!$B$989,2,FALSE)</f>
        <v>Enfield</v>
      </c>
      <c r="D314" s="8" t="str">
        <f>VLOOKUP(B314,g!$A$2:'g'!$E$989,4,FALSE)</f>
        <v>AL</v>
      </c>
      <c r="E314" s="8" t="str">
        <f>VLOOKUP(B314,g!$A$2:'g'!$E$989,5,FALSE)</f>
        <v>ARRIVA LONDON</v>
      </c>
      <c r="F314" s="5">
        <f>SUMIF('r'!$A$4:'r'!$A$1001,$A314,'r'!C$4:'r'!C$1001)</f>
        <v>0</v>
      </c>
      <c r="G314" s="5">
        <f>SUMIF('r'!$A$4:'r'!$A$1001,$A314,'r'!D$4:'r'!D$1001)</f>
        <v>0</v>
      </c>
      <c r="H314" s="5">
        <f>SUMIF('r'!$A$4:'r'!$A$1001,$A314,'r'!E$4:'r'!E$1001)</f>
        <v>0</v>
      </c>
    </row>
    <row r="315" spans="1:8" x14ac:dyDescent="0.2">
      <c r="A315" s="4">
        <v>318</v>
      </c>
      <c r="B315" s="88" t="s">
        <v>13</v>
      </c>
      <c r="C315" s="8" t="str">
        <f>VLOOKUP(B315,g!$A$2:'g'!$B$989,2,FALSE)</f>
        <v>Enfield</v>
      </c>
      <c r="D315" s="8" t="str">
        <f>VLOOKUP(B315,g!$A$2:'g'!$E$989,4,FALSE)</f>
        <v>AL</v>
      </c>
      <c r="E315" s="8" t="str">
        <f>VLOOKUP(B315,g!$A$2:'g'!$E$989,5,FALSE)</f>
        <v>ARRIVA LONDON</v>
      </c>
      <c r="F315" s="5">
        <f>SUMIF('r'!$A$4:'r'!$A$1001,$A315,'r'!C$4:'r'!C$1001)</f>
        <v>0</v>
      </c>
      <c r="G315" s="5">
        <f>SUMIF('r'!$A$4:'r'!$A$1001,$A315,'r'!D$4:'r'!D$1001)</f>
        <v>0</v>
      </c>
      <c r="H315" s="5">
        <f>SUMIF('r'!$A$4:'r'!$A$1001,$A315,'r'!E$4:'r'!E$1001)</f>
        <v>0</v>
      </c>
    </row>
    <row r="316" spans="1:8" x14ac:dyDescent="0.2">
      <c r="A316" s="4">
        <v>319</v>
      </c>
      <c r="B316" s="88" t="s">
        <v>225</v>
      </c>
      <c r="C316" s="8" t="str">
        <f>VLOOKUP(B316,g!$A$2:'g'!$B$989,2,FALSE)</f>
        <v>Brixton</v>
      </c>
      <c r="D316" s="8" t="str">
        <f>VLOOKUP(B316,g!$A$2:'g'!$E$989,4,FALSE)</f>
        <v>AL</v>
      </c>
      <c r="E316" s="8" t="str">
        <f>VLOOKUP(B316,g!$A$2:'g'!$E$989,5,FALSE)</f>
        <v>ARRIVA LONDON</v>
      </c>
      <c r="F316" s="5">
        <f>SUMIF('r'!$A$4:'r'!$A$1001,$A316,'r'!C$4:'r'!C$1001)</f>
        <v>0</v>
      </c>
      <c r="G316" s="5">
        <f>SUMIF('r'!$A$4:'r'!$A$1001,$A316,'r'!D$4:'r'!D$1001)</f>
        <v>0</v>
      </c>
      <c r="H316" s="5">
        <f>SUMIF('r'!$A$4:'r'!$A$1001,$A316,'r'!E$4:'r'!E$1001)</f>
        <v>0</v>
      </c>
    </row>
    <row r="317" spans="1:8" x14ac:dyDescent="0.2">
      <c r="A317" s="4">
        <v>320</v>
      </c>
      <c r="B317" s="88" t="s">
        <v>134</v>
      </c>
      <c r="C317" s="8" t="str">
        <f>VLOOKUP(B317,g!$A$2:'g'!$B$989,2,FALSE)</f>
        <v>Orpington</v>
      </c>
      <c r="D317" s="8" t="str">
        <f>VLOOKUP(B317,g!$A$2:'g'!$E$989,4,FALSE)</f>
        <v>GAL</v>
      </c>
      <c r="E317" s="8" t="str">
        <f>VLOOKUP(B317,g!$A$2:'g'!$E$989,5,FALSE)</f>
        <v>GO-AHEAD</v>
      </c>
      <c r="F317" s="5">
        <f>SUMIF('r'!$A$4:'r'!$A$1001,$A317,'r'!C$4:'r'!C$1001)</f>
        <v>0</v>
      </c>
      <c r="G317" s="5">
        <f>SUMIF('r'!$A$4:'r'!$A$1001,$A317,'r'!D$4:'r'!D$1001)</f>
        <v>0</v>
      </c>
      <c r="H317" s="5">
        <f>SUMIF('r'!$A$4:'r'!$A$1001,$A317,'r'!E$4:'r'!E$1001)</f>
        <v>0</v>
      </c>
    </row>
    <row r="318" spans="1:8" x14ac:dyDescent="0.2">
      <c r="A318" s="4">
        <v>321</v>
      </c>
      <c r="B318" s="88" t="s">
        <v>125</v>
      </c>
      <c r="C318" s="8" t="str">
        <f>VLOOKUP(B318,g!$A$2:'g'!$B$989,2,FALSE)</f>
        <v>New Cross</v>
      </c>
      <c r="D318" s="8" t="str">
        <f>VLOOKUP(B318,g!$A$2:'g'!$E$989,4,FALSE)</f>
        <v>GAL</v>
      </c>
      <c r="E318" s="8" t="str">
        <f>VLOOKUP(B318,g!$A$2:'g'!$E$989,5,FALSE)</f>
        <v>GO-AHEAD</v>
      </c>
      <c r="F318" s="5">
        <f>SUMIF('r'!$A$4:'r'!$A$1001,$A318,'r'!C$4:'r'!C$1001)</f>
        <v>0</v>
      </c>
      <c r="G318" s="5">
        <f>SUMIF('r'!$A$4:'r'!$A$1001,$A318,'r'!D$4:'r'!D$1001)</f>
        <v>0</v>
      </c>
      <c r="H318" s="5">
        <f>SUMIF('r'!$A$4:'r'!$A$1001,$A318,'r'!E$4:'r'!E$1001)</f>
        <v>0</v>
      </c>
    </row>
    <row r="319" spans="1:8" x14ac:dyDescent="0.2">
      <c r="A319" s="4">
        <v>322</v>
      </c>
      <c r="B319" s="88" t="s">
        <v>116</v>
      </c>
      <c r="C319" s="8" t="str">
        <f>VLOOKUP(B319,g!$A$2:'g'!$B$989,2,FALSE)</f>
        <v>Stockwell</v>
      </c>
      <c r="D319" s="8" t="str">
        <f>VLOOKUP(B319,g!$A$2:'g'!$E$989,4,FALSE)</f>
        <v>GAL</v>
      </c>
      <c r="E319" s="8" t="str">
        <f>VLOOKUP(B319,g!$A$2:'g'!$E$989,5,FALSE)</f>
        <v>GO-AHEAD</v>
      </c>
      <c r="F319" s="5">
        <f>SUMIF('r'!$A$4:'r'!$A$1001,$A319,'r'!C$4:'r'!C$1001)</f>
        <v>0</v>
      </c>
      <c r="G319" s="5">
        <f>SUMIF('r'!$A$4:'r'!$A$1001,$A319,'r'!D$4:'r'!D$1001)</f>
        <v>0</v>
      </c>
      <c r="H319" s="5">
        <f>SUMIF('r'!$A$4:'r'!$A$1001,$A319,'r'!E$4:'r'!E$1001)</f>
        <v>0</v>
      </c>
    </row>
    <row r="320" spans="1:8" x14ac:dyDescent="0.2">
      <c r="A320" s="4">
        <v>323</v>
      </c>
      <c r="B320" s="88" t="s">
        <v>136</v>
      </c>
      <c r="C320" s="8" t="str">
        <f>VLOOKUP(B320,g!$A$2:'g'!$B$989,2,FALSE)</f>
        <v>West Ham</v>
      </c>
      <c r="D320" s="8" t="str">
        <f>VLOOKUP(B320,g!$A$2:'g'!$E$989,4,FALSE)</f>
        <v>SLN</v>
      </c>
      <c r="E320" s="8" t="str">
        <f>VLOOKUP(B320,g!$A$2:'g'!$E$989,5,FALSE)</f>
        <v>STAGECOACH</v>
      </c>
      <c r="F320" s="5">
        <f>SUMIF('r'!$A$4:'r'!$A$1001,$A320,'r'!C$4:'r'!C$1001)</f>
        <v>0</v>
      </c>
      <c r="G320" s="5">
        <f>SUMIF('r'!$A$4:'r'!$A$1001,$A320,'r'!D$4:'r'!D$1001)</f>
        <v>0</v>
      </c>
      <c r="H320" s="5">
        <f>SUMIF('r'!$A$4:'r'!$A$1001,$A320,'r'!E$4:'r'!E$1001)</f>
        <v>0</v>
      </c>
    </row>
    <row r="321" spans="1:8" x14ac:dyDescent="0.2">
      <c r="A321" s="4">
        <v>324</v>
      </c>
      <c r="B321" s="88" t="s">
        <v>135</v>
      </c>
      <c r="C321" s="8" t="str">
        <f>VLOOKUP(B321,g!$A$2:'g'!$B$989,2,FALSE)</f>
        <v>Cricklewood</v>
      </c>
      <c r="D321" s="8" t="str">
        <f>VLOOKUP(B321,g!$A$2:'g'!$E$989,4,FALSE)</f>
        <v>ML</v>
      </c>
      <c r="E321" s="8" t="str">
        <f>VLOOKUP(B321,g!$A$2:'g'!$E$989,5,FALSE)</f>
        <v>METROLINE</v>
      </c>
      <c r="F321" s="5">
        <f>SUMIF('r'!$A$4:'r'!$A$1001,$A321,'r'!C$4:'r'!C$1001)</f>
        <v>0</v>
      </c>
      <c r="G321" s="5">
        <f>SUMIF('r'!$A$4:'r'!$A$1001,$A321,'r'!D$4:'r'!D$1001)</f>
        <v>0</v>
      </c>
      <c r="H321" s="5">
        <f>SUMIF('r'!$A$4:'r'!$A$1001,$A321,'r'!E$4:'r'!E$1001)</f>
        <v>0</v>
      </c>
    </row>
    <row r="322" spans="1:8" x14ac:dyDescent="0.2">
      <c r="A322" s="4">
        <v>325</v>
      </c>
      <c r="B322" s="88" t="s">
        <v>208</v>
      </c>
      <c r="C322" s="8" t="str">
        <f>VLOOKUP(B322,g!$A$2:'g'!$B$989,2,FALSE)</f>
        <v>Barking</v>
      </c>
      <c r="D322" s="8" t="str">
        <f>VLOOKUP(B322,g!$A$2:'g'!$E$989,4,FALSE)</f>
        <v>AL</v>
      </c>
      <c r="E322" s="8" t="str">
        <f>VLOOKUP(B322,g!$A$2:'g'!$E$989,5,FALSE)</f>
        <v>ARRIVA LONDON</v>
      </c>
      <c r="F322" s="5">
        <f>SUMIF('r'!$A$4:'r'!$A$1001,$A322,'r'!C$4:'r'!C$1001)</f>
        <v>0</v>
      </c>
      <c r="G322" s="5">
        <f>SUMIF('r'!$A$4:'r'!$A$1001,$A322,'r'!D$4:'r'!D$1001)</f>
        <v>0</v>
      </c>
      <c r="H322" s="5">
        <f>SUMIF('r'!$A$4:'r'!$A$1001,$A322,'r'!E$4:'r'!E$1001)</f>
        <v>0</v>
      </c>
    </row>
    <row r="323" spans="1:8" x14ac:dyDescent="0.2">
      <c r="A323" s="4">
        <v>326</v>
      </c>
      <c r="B323" s="88" t="s">
        <v>186</v>
      </c>
      <c r="C323" s="8" t="str">
        <f>VLOOKUP(B323,g!$A$2:'g'!$B$989,2,FALSE)</f>
        <v>Edgware</v>
      </c>
      <c r="D323" s="8" t="str">
        <f>VLOOKUP(B323,g!$A$2:'g'!$E$989,4,FALSE)</f>
        <v>RTP</v>
      </c>
      <c r="E323" s="8" t="str">
        <f>VLOOKUP(B323,g!$A$2:'g'!$E$989,5,FALSE)</f>
        <v>LONDON SOVEREIGN</v>
      </c>
      <c r="F323" s="5">
        <f>SUMIF('r'!$A$4:'r'!$A$1001,$A323,'r'!C$4:'r'!C$1001)</f>
        <v>0</v>
      </c>
      <c r="G323" s="5">
        <f>SUMIF('r'!$A$4:'r'!$A$1001,$A323,'r'!D$4:'r'!D$1001)</f>
        <v>0</v>
      </c>
      <c r="H323" s="5">
        <f>SUMIF('r'!$A$4:'r'!$A$1001,$A323,'r'!E$4:'r'!E$1001)</f>
        <v>0</v>
      </c>
    </row>
    <row r="324" spans="1:8" x14ac:dyDescent="0.2">
      <c r="A324" s="4">
        <v>327</v>
      </c>
      <c r="B324" s="88" t="s">
        <v>124</v>
      </c>
      <c r="C324" s="8" t="str">
        <f>VLOOKUP(B324,g!$A$2:'g'!$B$989,2,FALSE)</f>
        <v>Northumberland Park</v>
      </c>
      <c r="D324" s="8" t="str">
        <f>VLOOKUP(B324,g!$A$2:'g'!$E$989,4,FALSE)</f>
        <v>GAL</v>
      </c>
      <c r="E324" s="8" t="str">
        <f>VLOOKUP(B324,g!$A$2:'g'!$E$989,5,FALSE)</f>
        <v>GO-AHEAD</v>
      </c>
      <c r="F324" s="5">
        <f>SUMIF('r'!$A$4:'r'!$A$1001,$A324,'r'!C$4:'r'!C$1001)</f>
        <v>0</v>
      </c>
      <c r="G324" s="5">
        <f>SUMIF('r'!$A$4:'r'!$A$1001,$A324,'r'!D$4:'r'!D$1001)</f>
        <v>0</v>
      </c>
      <c r="H324" s="5">
        <f>SUMIF('r'!$A$4:'r'!$A$1001,$A324,'r'!E$4:'r'!E$1001)</f>
        <v>0</v>
      </c>
    </row>
    <row r="325" spans="1:8" x14ac:dyDescent="0.2">
      <c r="A325" s="4">
        <v>328</v>
      </c>
      <c r="B325" s="88" t="s">
        <v>306</v>
      </c>
      <c r="C325" s="8" t="str">
        <f>VLOOKUP(B325,g!$A$2:'g'!$B$989,2,FALSE)</f>
        <v>Westbourne Park</v>
      </c>
      <c r="D325" s="8" t="str">
        <f>VLOOKUP(B325,g!$A$2:'g'!$E$989,4,FALSE)</f>
        <v>TT</v>
      </c>
      <c r="E325" s="8" t="str">
        <f>VLOOKUP(B325,g!$A$2:'g'!$E$989,5,FALSE)</f>
        <v>TOWER TRANSIT</v>
      </c>
      <c r="F325" s="5">
        <f>SUMIF('r'!$A$4:'r'!$A$1001,$A325,'r'!C$4:'r'!C$1001)</f>
        <v>0</v>
      </c>
      <c r="G325" s="5">
        <f>SUMIF('r'!$A$4:'r'!$A$1001,$A325,'r'!D$4:'r'!D$1001)</f>
        <v>0</v>
      </c>
      <c r="H325" s="5">
        <f>SUMIF('r'!$A$4:'r'!$A$1001,$A325,'r'!E$4:'r'!E$1001)</f>
        <v>0</v>
      </c>
    </row>
    <row r="326" spans="1:8" x14ac:dyDescent="0.2">
      <c r="A326" s="4">
        <v>329</v>
      </c>
      <c r="B326" s="88" t="s">
        <v>216</v>
      </c>
      <c r="C326" s="8" t="str">
        <f>VLOOKUP(B326,g!$A$2:'g'!$B$989,2,FALSE)</f>
        <v>Palmers Green</v>
      </c>
      <c r="D326" s="8" t="str">
        <f>VLOOKUP(B326,g!$A$2:'g'!$E$989,4,FALSE)</f>
        <v>AL</v>
      </c>
      <c r="E326" s="8" t="str">
        <f>VLOOKUP(B326,g!$A$2:'g'!$E$989,5,FALSE)</f>
        <v>ARRIVA LONDON</v>
      </c>
      <c r="F326" s="5">
        <f>SUMIF('r'!$A$4:'r'!$A$1001,$A326,'r'!C$4:'r'!C$1001)</f>
        <v>0</v>
      </c>
      <c r="G326" s="5">
        <f>SUMIF('r'!$A$4:'r'!$A$1001,$A326,'r'!D$4:'r'!D$1001)</f>
        <v>0</v>
      </c>
      <c r="H326" s="5">
        <f>SUMIF('r'!$A$4:'r'!$A$1001,$A326,'r'!E$4:'r'!E$1001)</f>
        <v>0</v>
      </c>
    </row>
    <row r="327" spans="1:8" x14ac:dyDescent="0.2">
      <c r="A327" s="4">
        <v>330</v>
      </c>
      <c r="B327" s="88" t="s">
        <v>136</v>
      </c>
      <c r="C327" s="8" t="str">
        <f>VLOOKUP(B327,g!$A$2:'g'!$B$989,2,FALSE)</f>
        <v>West Ham</v>
      </c>
      <c r="D327" s="8" t="str">
        <f>VLOOKUP(B327,g!$A$2:'g'!$E$989,4,FALSE)</f>
        <v>SLN</v>
      </c>
      <c r="E327" s="8" t="str">
        <f>VLOOKUP(B327,g!$A$2:'g'!$E$989,5,FALSE)</f>
        <v>STAGECOACH</v>
      </c>
      <c r="F327" s="5">
        <f>SUMIF('r'!$A$4:'r'!$A$1001,$A327,'r'!C$4:'r'!C$1001)</f>
        <v>0</v>
      </c>
      <c r="G327" s="5">
        <f>SUMIF('r'!$A$4:'r'!$A$1001,$A327,'r'!D$4:'r'!D$1001)</f>
        <v>10</v>
      </c>
      <c r="H327" s="5">
        <f>SUMIF('r'!$A$4:'r'!$A$1001,$A327,'r'!E$4:'r'!E$1001)</f>
        <v>10</v>
      </c>
    </row>
    <row r="328" spans="1:8" x14ac:dyDescent="0.2">
      <c r="A328" s="4">
        <v>331</v>
      </c>
      <c r="B328" s="88" t="s">
        <v>273</v>
      </c>
      <c r="C328" s="8" t="str">
        <f>VLOOKUP(B328,g!$A$2:'g'!$B$989,2,FALSE)</f>
        <v>Uxbridge</v>
      </c>
      <c r="D328" s="8" t="str">
        <f>VLOOKUP(B328,g!$A$2:'g'!$E$989,4,FALSE)</f>
        <v>ML</v>
      </c>
      <c r="E328" s="8" t="str">
        <f>VLOOKUP(B328,g!$A$2:'g'!$E$989,5,FALSE)</f>
        <v>METROLINE</v>
      </c>
      <c r="F328" s="5">
        <f>SUMIF('r'!$A$4:'r'!$A$1001,$A328,'r'!C$4:'r'!C$1001)</f>
        <v>0</v>
      </c>
      <c r="G328" s="5">
        <f>SUMIF('r'!$A$4:'r'!$A$1001,$A328,'r'!D$4:'r'!D$1001)</f>
        <v>0</v>
      </c>
      <c r="H328" s="5">
        <f>SUMIF('r'!$A$4:'r'!$A$1001,$A328,'r'!E$4:'r'!E$1001)</f>
        <v>0</v>
      </c>
    </row>
    <row r="329" spans="1:8" x14ac:dyDescent="0.2">
      <c r="A329" s="4">
        <v>332</v>
      </c>
      <c r="B329" s="88" t="s">
        <v>135</v>
      </c>
      <c r="C329" s="8" t="str">
        <f>VLOOKUP(B329,g!$A$2:'g'!$B$989,2,FALSE)</f>
        <v>Cricklewood</v>
      </c>
      <c r="D329" s="8" t="str">
        <f>VLOOKUP(B329,g!$A$2:'g'!$E$989,4,FALSE)</f>
        <v>ML</v>
      </c>
      <c r="E329" s="8" t="str">
        <f>VLOOKUP(B329,g!$A$2:'g'!$E$989,5,FALSE)</f>
        <v>METROLINE</v>
      </c>
      <c r="F329" s="5">
        <f>SUMIF('r'!$A$4:'r'!$A$1001,$A329,'r'!C$4:'r'!C$1001)</f>
        <v>0</v>
      </c>
      <c r="G329" s="5">
        <f>SUMIF('r'!$A$4:'r'!$A$1001,$A329,'r'!D$4:'r'!D$1001)</f>
        <v>0</v>
      </c>
      <c r="H329" s="5">
        <f>SUMIF('r'!$A$4:'r'!$A$1001,$A329,'r'!E$4:'r'!E$1001)</f>
        <v>0</v>
      </c>
    </row>
    <row r="330" spans="1:8" x14ac:dyDescent="0.2">
      <c r="A330" s="4">
        <v>333</v>
      </c>
      <c r="B330" s="88" t="s">
        <v>225</v>
      </c>
      <c r="C330" s="8" t="str">
        <f>VLOOKUP(B330,g!$A$2:'g'!$B$989,2,FALSE)</f>
        <v>Brixton</v>
      </c>
      <c r="D330" s="8" t="str">
        <f>VLOOKUP(B330,g!$A$2:'g'!$E$989,4,FALSE)</f>
        <v>AL</v>
      </c>
      <c r="E330" s="8" t="str">
        <f>VLOOKUP(B330,g!$A$2:'g'!$E$989,5,FALSE)</f>
        <v>ARRIVA LONDON</v>
      </c>
      <c r="F330" s="5">
        <f>SUMIF('r'!$A$4:'r'!$A$1001,$A330,'r'!C$4:'r'!C$1001)</f>
        <v>0</v>
      </c>
      <c r="G330" s="5">
        <f>SUMIF('r'!$A$4:'r'!$A$1001,$A330,'r'!D$4:'r'!D$1001)</f>
        <v>0</v>
      </c>
      <c r="H330" s="5">
        <f>SUMIF('r'!$A$4:'r'!$A$1001,$A330,'r'!E$4:'r'!E$1001)</f>
        <v>0</v>
      </c>
    </row>
    <row r="331" spans="1:8" x14ac:dyDescent="0.2">
      <c r="A331" s="4" t="s">
        <v>628</v>
      </c>
      <c r="B331" s="88" t="s">
        <v>137</v>
      </c>
      <c r="C331" s="8" t="str">
        <f>VLOOKUP(B331,g!$A$2:'g'!$B$989,2,FALSE)</f>
        <v>bromley south</v>
      </c>
      <c r="D331" s="8" t="str">
        <f>VLOOKUP(B331,g!$A$2:'g'!$E$989,4,FALSE)</f>
        <v>SLN</v>
      </c>
      <c r="E331" s="8" t="str">
        <f>VLOOKUP(B331,g!$A$2:'g'!$E$989,5,FALSE)</f>
        <v>STAGECOACH</v>
      </c>
      <c r="F331" s="5">
        <f>SUMIF('r'!$A$4:'r'!$A$1001,$A331,'r'!C$4:'r'!C$1001)</f>
        <v>2</v>
      </c>
      <c r="G331" s="5">
        <f>SUMIF('r'!$A$4:'r'!$A$1001,$A331,'r'!D$4:'r'!D$1001)</f>
        <v>2</v>
      </c>
      <c r="H331" s="5">
        <f>SUMIF('r'!$A$4:'r'!$A$1001,$A331,'r'!E$4:'r'!E$1001)</f>
        <v>0</v>
      </c>
    </row>
    <row r="332" spans="1:8" x14ac:dyDescent="0.2">
      <c r="A332" s="4" t="s">
        <v>751</v>
      </c>
      <c r="B332" s="88" t="s">
        <v>248</v>
      </c>
      <c r="C332" s="8" t="str">
        <f>VLOOKUP(B332,g!$A$2:'g'!$B$989,2,FALSE)</f>
        <v>Putney</v>
      </c>
      <c r="D332" s="8" t="str">
        <f>VLOOKUP(B332,g!$A$2:'g'!$E$989,4,FALSE)</f>
        <v>GAL</v>
      </c>
      <c r="E332" s="8" t="str">
        <f>VLOOKUP(B332,g!$A$2:'g'!$E$989,5,FALSE)</f>
        <v>GO-AHEAD</v>
      </c>
      <c r="F332" s="5">
        <f>SUMIF('r'!$A$4:'r'!$A$1001,$A332,'r'!C$4:'r'!C$1001)</f>
        <v>0</v>
      </c>
      <c r="G332" s="5">
        <f>SUMIF('r'!$A$4:'r'!$A$1001,$A332,'r'!D$4:'r'!D$1001)</f>
        <v>0</v>
      </c>
      <c r="H332" s="5">
        <f>SUMIF('r'!$A$4:'r'!$A$1001,$A332,'r'!E$4:'r'!E$1001)</f>
        <v>0</v>
      </c>
    </row>
    <row r="333" spans="1:8" x14ac:dyDescent="0.2">
      <c r="A333" s="4">
        <v>339</v>
      </c>
      <c r="B333" s="88" t="s">
        <v>120</v>
      </c>
      <c r="C333" s="8" t="str">
        <f>VLOOKUP(B333,g!$A$2:'g'!$B$989,2,FALSE)</f>
        <v>Lea Interchange</v>
      </c>
      <c r="D333" s="8" t="str">
        <f>VLOOKUP(B333,g!$A$2:'g'!$E$989,4,FALSE)</f>
        <v>TT</v>
      </c>
      <c r="E333" s="8" t="str">
        <f>VLOOKUP(B333,g!$A$2:'g'!$E$989,5,FALSE)</f>
        <v>TOWER TRANSIT</v>
      </c>
      <c r="F333" s="5">
        <f>SUMIF('r'!$A$4:'r'!$A$1001,$A333,'r'!C$4:'r'!C$1001)</f>
        <v>0</v>
      </c>
      <c r="G333" s="5">
        <f>SUMIF('r'!$A$4:'r'!$A$1001,$A333,'r'!D$4:'r'!D$1001)</f>
        <v>0</v>
      </c>
      <c r="H333" s="5">
        <f>SUMIF('r'!$A$4:'r'!$A$1001,$A333,'r'!E$4:'r'!E$1001)</f>
        <v>0</v>
      </c>
    </row>
    <row r="334" spans="1:8" x14ac:dyDescent="0.2">
      <c r="A334" s="4">
        <v>340</v>
      </c>
      <c r="B334" s="88" t="s">
        <v>221</v>
      </c>
      <c r="C334" s="8" t="str">
        <f>VLOOKUP(B334,g!$A$2:'g'!$B$989,2,FALSE)</f>
        <v>Watford (Garston)</v>
      </c>
      <c r="D334" s="8" t="str">
        <f>VLOOKUP(B334,g!$A$2:'g'!$E$989,4,FALSE)</f>
        <v>AL</v>
      </c>
      <c r="E334" s="8" t="str">
        <f>VLOOKUP(B334,g!$A$2:'g'!$E$989,5,FALSE)</f>
        <v>ARRIVA LONDON</v>
      </c>
      <c r="F334" s="5">
        <f>SUMIF('r'!$A$4:'r'!$A$1001,$A334,'r'!C$4:'r'!C$1001)</f>
        <v>0</v>
      </c>
      <c r="G334" s="5">
        <f>SUMIF('r'!$A$4:'r'!$A$1001,$A334,'r'!D$4:'r'!D$1001)</f>
        <v>0</v>
      </c>
      <c r="H334" s="5">
        <f>SUMIF('r'!$A$4:'r'!$A$1001,$A334,'r'!E$4:'r'!E$1001)</f>
        <v>0</v>
      </c>
    </row>
    <row r="335" spans="1:8" x14ac:dyDescent="0.2">
      <c r="A335" s="4" t="s">
        <v>583</v>
      </c>
      <c r="B335" s="88" t="s">
        <v>129</v>
      </c>
      <c r="C335" s="8" t="str">
        <f>VLOOKUP(B335,g!$A$2:'g'!$B$989,2,FALSE)</f>
        <v>Tottenham</v>
      </c>
      <c r="D335" s="8" t="str">
        <f>VLOOKUP(B335,g!$A$2:'g'!$E$989,4,FALSE)</f>
        <v>AL</v>
      </c>
      <c r="E335" s="8" t="str">
        <f>VLOOKUP(B335,g!$A$2:'g'!$E$989,5,FALSE)</f>
        <v>ARRIVA LONDON</v>
      </c>
      <c r="F335" s="5">
        <f>SUMIF('r'!$A$4:'r'!$A$1001,$A335,'r'!C$4:'r'!C$1001)</f>
        <v>25</v>
      </c>
      <c r="G335" s="5">
        <f>SUMIF('r'!$A$4:'r'!$A$1001,$A335,'r'!D$4:'r'!D$1001)</f>
        <v>27</v>
      </c>
      <c r="H335" s="5">
        <f>SUMIF('r'!$A$4:'r'!$A$1001,$A335,'r'!E$4:'r'!E$1001)</f>
        <v>2</v>
      </c>
    </row>
    <row r="336" spans="1:8" x14ac:dyDescent="0.2">
      <c r="A336" s="4" t="s">
        <v>690</v>
      </c>
      <c r="B336" s="88" t="s">
        <v>123</v>
      </c>
      <c r="C336" s="8" t="str">
        <f>VLOOKUP(B336,g!$A$2:'g'!$B$989,2,FALSE)</f>
        <v>Walworth</v>
      </c>
      <c r="D336" s="8" t="str">
        <f>VLOOKUP(B336,g!$A$2:'g'!$E$989,4,FALSE)</f>
        <v>TLN</v>
      </c>
      <c r="E336" s="8" t="str">
        <f>VLOOKUP(B336,g!$A$2:'g'!$E$989,5,FALSE)</f>
        <v>ABELLIO</v>
      </c>
      <c r="F336" s="5">
        <f>SUMIF('r'!$A$4:'r'!$A$1001,$A336,'r'!C$4:'r'!C$1001)</f>
        <v>0</v>
      </c>
      <c r="G336" s="5">
        <f>SUMIF('r'!$A$4:'r'!$A$1001,$A336,'r'!D$4:'r'!D$1001)</f>
        <v>24</v>
      </c>
      <c r="H336" s="5">
        <f>SUMIF('r'!$A$4:'r'!$A$1001,$A336,'r'!E$4:'r'!E$1001)</f>
        <v>24</v>
      </c>
    </row>
    <row r="337" spans="1:9" x14ac:dyDescent="0.2">
      <c r="A337" s="4">
        <v>344</v>
      </c>
      <c r="B337" s="88" t="s">
        <v>149</v>
      </c>
      <c r="C337" s="8" t="str">
        <f>VLOOKUP(B337,g!$A$2:'g'!$B$989,2,FALSE)</f>
        <v>Battersea</v>
      </c>
      <c r="D337" s="8" t="str">
        <f>VLOOKUP(B337,g!$A$2:'g'!$E$989,4,FALSE)</f>
        <v>TLN</v>
      </c>
      <c r="E337" s="8" t="str">
        <f>VLOOKUP(B337,g!$A$2:'g'!$E$989,5,FALSE)</f>
        <v>ABELLIO</v>
      </c>
      <c r="F337" s="5">
        <f>SUMIF('r'!$A$4:'r'!$A$1001,$A337,'r'!C$4:'r'!C$1001)</f>
        <v>0</v>
      </c>
      <c r="G337" s="5">
        <f>SUMIF('r'!$A$4:'r'!$A$1001,$A337,'r'!D$4:'r'!D$1001)</f>
        <v>0</v>
      </c>
      <c r="H337" s="5">
        <f>SUMIF('r'!$A$4:'r'!$A$1001,$A337,'r'!E$4:'r'!E$1001)</f>
        <v>0</v>
      </c>
    </row>
    <row r="338" spans="1:9" x14ac:dyDescent="0.2">
      <c r="A338" s="4" t="s">
        <v>767</v>
      </c>
      <c r="B338" s="88" t="s">
        <v>123</v>
      </c>
      <c r="C338" s="8" t="str">
        <f>VLOOKUP(B338,g!$A$2:'g'!$B$989,2,FALSE)</f>
        <v>Walworth</v>
      </c>
      <c r="D338" s="8" t="str">
        <f>VLOOKUP(B338,g!$A$2:'g'!$E$989,4,FALSE)</f>
        <v>TLN</v>
      </c>
      <c r="E338" s="8" t="str">
        <f>VLOOKUP(B338,g!$A$2:'g'!$E$989,5,FALSE)</f>
        <v>ABELLIO</v>
      </c>
      <c r="F338" s="5">
        <f>SUMIF('r'!$A$4:'r'!$A$1001,$A338,'r'!C$4:'r'!C$1001)</f>
        <v>0</v>
      </c>
      <c r="G338" s="5">
        <f>SUMIF('r'!$A$4:'r'!$A$1001,$A338,'r'!D$4:'r'!D$1001)</f>
        <v>0</v>
      </c>
      <c r="H338" s="5">
        <f>SUMIF('r'!$A$4:'r'!$A$1001,$A338,'r'!E$4:'r'!E$1001)</f>
        <v>0</v>
      </c>
      <c r="I338" s="4" t="s">
        <v>693</v>
      </c>
    </row>
    <row r="339" spans="1:9" x14ac:dyDescent="0.2">
      <c r="A339" s="4">
        <v>346</v>
      </c>
      <c r="B339" s="88" t="s">
        <v>167</v>
      </c>
      <c r="C339" s="8" t="str">
        <f>VLOOKUP(B339,g!$A$2:'g'!$B$989,2,FALSE)</f>
        <v>Grays</v>
      </c>
      <c r="D339" s="8" t="str">
        <f>VLOOKUP(B339,g!$A$2:'g'!$E$989,4,FALSE)</f>
        <v>AL</v>
      </c>
      <c r="E339" s="8" t="str">
        <f>VLOOKUP(B339,g!$A$2:'g'!$E$989,5,FALSE)</f>
        <v>ARRIVA LONDON</v>
      </c>
      <c r="F339" s="5">
        <f>SUMIF('r'!$A$4:'r'!$A$1001,$A339,'r'!C$4:'r'!C$1001)</f>
        <v>0</v>
      </c>
      <c r="G339" s="5">
        <f>SUMIF('r'!$A$4:'r'!$A$1001,$A339,'r'!D$4:'r'!D$1001)</f>
        <v>0</v>
      </c>
      <c r="H339" s="5">
        <f>SUMIF('r'!$A$4:'r'!$A$1001,$A339,'r'!E$4:'r'!E$1001)</f>
        <v>0</v>
      </c>
    </row>
    <row r="340" spans="1:9" x14ac:dyDescent="0.2">
      <c r="A340" s="4">
        <v>347</v>
      </c>
      <c r="B340" s="88" t="s">
        <v>167</v>
      </c>
      <c r="C340" s="8" t="str">
        <f>VLOOKUP(B340,g!$A$2:'g'!$B$989,2,FALSE)</f>
        <v>Grays</v>
      </c>
      <c r="D340" s="8" t="str">
        <f>VLOOKUP(B340,g!$A$2:'g'!$E$989,4,FALSE)</f>
        <v>AL</v>
      </c>
      <c r="E340" s="8" t="str">
        <f>VLOOKUP(B340,g!$A$2:'g'!$E$989,5,FALSE)</f>
        <v>ARRIVA LONDON</v>
      </c>
      <c r="F340" s="5">
        <f>SUMIF('r'!$A$4:'r'!$A$1001,$A340,'r'!C$4:'r'!C$1001)</f>
        <v>0</v>
      </c>
      <c r="G340" s="5">
        <f>SUMIF('r'!$A$4:'r'!$A$1001,$A340,'r'!D$4:'r'!D$1001)</f>
        <v>0</v>
      </c>
      <c r="H340" s="5">
        <f>SUMIF('r'!$A$4:'r'!$A$1001,$A340,'r'!E$4:'r'!E$1001)</f>
        <v>0</v>
      </c>
    </row>
    <row r="341" spans="1:9" x14ac:dyDescent="0.2">
      <c r="A341" s="4">
        <v>349</v>
      </c>
      <c r="B341" s="88" t="s">
        <v>13</v>
      </c>
      <c r="C341" s="8" t="str">
        <f>VLOOKUP(B341,g!$A$2:'g'!$B$989,2,FALSE)</f>
        <v>Enfield</v>
      </c>
      <c r="D341" s="8" t="str">
        <f>VLOOKUP(B341,g!$A$2:'g'!$E$989,4,FALSE)</f>
        <v>AL</v>
      </c>
      <c r="E341" s="8" t="str">
        <f>VLOOKUP(B341,g!$A$2:'g'!$E$989,5,FALSE)</f>
        <v>ARRIVA LONDON</v>
      </c>
      <c r="F341" s="5">
        <f>SUMIF('r'!$A$4:'r'!$A$1001,$A341,'r'!C$4:'r'!C$1001)</f>
        <v>0</v>
      </c>
      <c r="G341" s="5">
        <f>SUMIF('r'!$A$4:'r'!$A$1001,$A341,'r'!D$4:'r'!D$1001)</f>
        <v>0</v>
      </c>
      <c r="H341" s="5">
        <f>SUMIF('r'!$A$4:'r'!$A$1001,$A341,'r'!E$4:'r'!E$1001)</f>
        <v>0</v>
      </c>
    </row>
    <row r="342" spans="1:9" x14ac:dyDescent="0.2">
      <c r="A342" s="4" t="s">
        <v>604</v>
      </c>
      <c r="B342" s="88" t="s">
        <v>126</v>
      </c>
      <c r="C342" s="8" t="str">
        <f>VLOOKUP(B342,g!$A$2:'g'!$B$989,2,FALSE)</f>
        <v>Fulwell</v>
      </c>
      <c r="D342" s="8" t="str">
        <f>VLOOKUP(B342,g!$A$2:'g'!$E$989,4,FALSE)</f>
        <v>TLN</v>
      </c>
      <c r="E342" s="8" t="str">
        <f>VLOOKUP(B342,g!$A$2:'g'!$E$989,5,FALSE)</f>
        <v>ABELLIO</v>
      </c>
      <c r="F342" s="5">
        <f>SUMIF('r'!$A$4:'r'!$A$1001,$A342,'r'!C$4:'r'!C$1001)</f>
        <v>2</v>
      </c>
      <c r="G342" s="5">
        <f>SUMIF('r'!$A$4:'r'!$A$1001,$A342,'r'!D$4:'r'!D$1001)</f>
        <v>2</v>
      </c>
      <c r="H342" s="5">
        <f>SUMIF('r'!$A$4:'r'!$A$1001,$A342,'r'!E$4:'r'!E$1001)</f>
        <v>0</v>
      </c>
    </row>
    <row r="343" spans="1:9" x14ac:dyDescent="0.2">
      <c r="A343" s="4">
        <v>352</v>
      </c>
      <c r="B343" s="88" t="s">
        <v>134</v>
      </c>
      <c r="C343" s="8" t="str">
        <f>VLOOKUP(B343,g!$A$2:'g'!$B$989,2,FALSE)</f>
        <v>Orpington</v>
      </c>
      <c r="D343" s="8" t="str">
        <f>VLOOKUP(B343,g!$A$2:'g'!$E$989,4,FALSE)</f>
        <v>GAL</v>
      </c>
      <c r="E343" s="8" t="str">
        <f>VLOOKUP(B343,g!$A$2:'g'!$E$989,5,FALSE)</f>
        <v>GO-AHEAD</v>
      </c>
      <c r="F343" s="5">
        <f>SUMIF('r'!$A$4:'r'!$A$1001,$A343,'r'!C$4:'r'!C$1001)</f>
        <v>0</v>
      </c>
      <c r="G343" s="5">
        <f>SUMIF('r'!$A$4:'r'!$A$1001,$A343,'r'!D$4:'r'!D$1001)</f>
        <v>0</v>
      </c>
      <c r="H343" s="5">
        <f>SUMIF('r'!$A$4:'r'!$A$1001,$A343,'r'!E$4:'r'!E$1001)</f>
        <v>0</v>
      </c>
    </row>
    <row r="344" spans="1:9" x14ac:dyDescent="0.2">
      <c r="A344" s="4">
        <v>353</v>
      </c>
      <c r="B344" s="88" t="s">
        <v>134</v>
      </c>
      <c r="C344" s="8" t="str">
        <f>VLOOKUP(B344,g!$A$2:'g'!$B$989,2,FALSE)</f>
        <v>Orpington</v>
      </c>
      <c r="D344" s="8" t="str">
        <f>VLOOKUP(B344,g!$A$2:'g'!$E$989,4,FALSE)</f>
        <v>GAL</v>
      </c>
      <c r="E344" s="8" t="str">
        <f>VLOOKUP(B344,g!$A$2:'g'!$E$989,5,FALSE)</f>
        <v>GO-AHEAD</v>
      </c>
      <c r="F344" s="5">
        <f>SUMIF('r'!$A$4:'r'!$A$1001,$A344,'r'!C$4:'r'!C$1001)</f>
        <v>0</v>
      </c>
      <c r="G344" s="5">
        <f>SUMIF('r'!$A$4:'r'!$A$1001,$A344,'r'!D$4:'r'!D$1001)</f>
        <v>0</v>
      </c>
      <c r="H344" s="5">
        <f>SUMIF('r'!$A$4:'r'!$A$1001,$A344,'r'!E$4:'r'!E$1001)</f>
        <v>0</v>
      </c>
    </row>
    <row r="345" spans="1:9" x14ac:dyDescent="0.2">
      <c r="A345" s="4" t="s">
        <v>765</v>
      </c>
      <c r="B345" s="88" t="s">
        <v>115</v>
      </c>
      <c r="C345" s="8" t="str">
        <f>VLOOKUP(B345,g!$A$2:'g'!$B$989,2,FALSE)</f>
        <v>Catford</v>
      </c>
      <c r="D345" s="8" t="str">
        <f>VLOOKUP(B345,g!$A$2:'g'!$E$989,4,FALSE)</f>
        <v>SLN</v>
      </c>
      <c r="E345" s="8" t="str">
        <f>VLOOKUP(B345,g!$A$2:'g'!$E$989,5,FALSE)</f>
        <v>STAGECOACH</v>
      </c>
      <c r="F345" s="5">
        <f>SUMIF('r'!$A$4:'r'!$A$1001,$A345,'r'!C$4:'r'!C$1001)</f>
        <v>0</v>
      </c>
      <c r="G345" s="5">
        <f>SUMIF('r'!$A$4:'r'!$A$1001,$A345,'r'!D$4:'r'!D$1001)</f>
        <v>0</v>
      </c>
      <c r="H345" s="5">
        <f>SUMIF('r'!$A$4:'r'!$A$1001,$A345,'r'!E$4:'r'!E$1001)</f>
        <v>0</v>
      </c>
    </row>
    <row r="346" spans="1:9" x14ac:dyDescent="0.2">
      <c r="A346" s="4" t="s">
        <v>590</v>
      </c>
      <c r="B346" s="88" t="s">
        <v>148</v>
      </c>
      <c r="C346" s="8" t="str">
        <f>VLOOKUP(B346,g!$A$2:'g'!$B$989,2,FALSE)</f>
        <v>Croydon</v>
      </c>
      <c r="D346" s="8" t="str">
        <f>VLOOKUP(B346,g!$A$2:'g'!$E$989,4,FALSE)</f>
        <v>GAL</v>
      </c>
      <c r="E346" s="8" t="str">
        <f>VLOOKUP(B346,g!$A$2:'g'!$E$989,5,FALSE)</f>
        <v>GO-AHEAD</v>
      </c>
      <c r="F346" s="5">
        <f>SUMIF('r'!$A$4:'r'!$A$1001,$A346,'r'!C$4:'r'!C$1001)</f>
        <v>2</v>
      </c>
      <c r="G346" s="5">
        <f>SUMIF('r'!$A$4:'r'!$A$1001,$A346,'r'!D$4:'r'!D$1001)</f>
        <v>2</v>
      </c>
      <c r="H346" s="5">
        <f>SUMIF('r'!$A$4:'r'!$A$1001,$A346,'r'!E$4:'r'!E$1001)</f>
        <v>0</v>
      </c>
    </row>
    <row r="347" spans="1:9" x14ac:dyDescent="0.2">
      <c r="A347" s="4">
        <v>356</v>
      </c>
      <c r="B347" s="88" t="s">
        <v>115</v>
      </c>
      <c r="C347" s="8" t="str">
        <f>VLOOKUP(B347,g!$A$2:'g'!$B$989,2,FALSE)</f>
        <v>Catford</v>
      </c>
      <c r="D347" s="8" t="str">
        <f>VLOOKUP(B347,g!$A$2:'g'!$E$989,4,FALSE)</f>
        <v>SLN</v>
      </c>
      <c r="E347" s="8" t="str">
        <f>VLOOKUP(B347,g!$A$2:'g'!$E$989,5,FALSE)</f>
        <v>STAGECOACH</v>
      </c>
      <c r="F347" s="5">
        <f>SUMIF('r'!$A$4:'r'!$A$1001,$A347,'r'!C$4:'r'!C$1001)</f>
        <v>0</v>
      </c>
      <c r="G347" s="5">
        <f>SUMIF('r'!$A$4:'r'!$A$1001,$A347,'r'!D$4:'r'!D$1001)</f>
        <v>0</v>
      </c>
      <c r="H347" s="5">
        <f>SUMIF('r'!$A$4:'r'!$A$1001,$A347,'r'!E$4:'r'!E$1001)</f>
        <v>0</v>
      </c>
    </row>
    <row r="348" spans="1:9" x14ac:dyDescent="0.2">
      <c r="A348" s="4">
        <v>357</v>
      </c>
      <c r="B348" s="88" t="s">
        <v>124</v>
      </c>
      <c r="C348" s="8" t="str">
        <f>VLOOKUP(B348,g!$A$2:'g'!$B$989,2,FALSE)</f>
        <v>Northumberland Park</v>
      </c>
      <c r="D348" s="8" t="str">
        <f>VLOOKUP(B348,g!$A$2:'g'!$E$989,4,FALSE)</f>
        <v>GAL</v>
      </c>
      <c r="E348" s="8" t="str">
        <f>VLOOKUP(B348,g!$A$2:'g'!$E$989,5,FALSE)</f>
        <v>GO-AHEAD</v>
      </c>
      <c r="F348" s="5">
        <f>SUMIF('r'!$A$4:'r'!$A$1001,$A348,'r'!C$4:'r'!C$1001)</f>
        <v>0</v>
      </c>
      <c r="G348" s="5">
        <f>SUMIF('r'!$A$4:'r'!$A$1001,$A348,'r'!D$4:'r'!D$1001)</f>
        <v>0</v>
      </c>
      <c r="H348" s="5">
        <f>SUMIF('r'!$A$4:'r'!$A$1001,$A348,'r'!E$4:'r'!E$1001)</f>
        <v>0</v>
      </c>
    </row>
    <row r="349" spans="1:9" x14ac:dyDescent="0.2">
      <c r="A349" s="4">
        <v>358</v>
      </c>
      <c r="B349" s="88" t="s">
        <v>134</v>
      </c>
      <c r="C349" s="8" t="str">
        <f>VLOOKUP(B349,g!$A$2:'g'!$B$989,2,FALSE)</f>
        <v>Orpington</v>
      </c>
      <c r="D349" s="8" t="str">
        <f>VLOOKUP(B349,g!$A$2:'g'!$E$989,4,FALSE)</f>
        <v>GAL</v>
      </c>
      <c r="E349" s="8" t="str">
        <f>VLOOKUP(B349,g!$A$2:'g'!$E$989,5,FALSE)</f>
        <v>GO-AHEAD</v>
      </c>
      <c r="F349" s="5">
        <f>SUMIF('r'!$A$4:'r'!$A$1001,$A349,'r'!C$4:'r'!C$1001)</f>
        <v>0</v>
      </c>
      <c r="G349" s="5">
        <f>SUMIF('r'!$A$4:'r'!$A$1001,$A349,'r'!D$4:'r'!D$1001)</f>
        <v>0</v>
      </c>
      <c r="H349" s="5">
        <f>SUMIF('r'!$A$4:'r'!$A$1001,$A349,'r'!E$4:'r'!E$1001)</f>
        <v>0</v>
      </c>
    </row>
    <row r="350" spans="1:9" x14ac:dyDescent="0.2">
      <c r="A350" s="4">
        <v>359</v>
      </c>
      <c r="B350" s="88" t="s">
        <v>148</v>
      </c>
      <c r="C350" s="8" t="str">
        <f>VLOOKUP(B350,g!$A$2:'g'!$B$989,2,FALSE)</f>
        <v>Croydon</v>
      </c>
      <c r="D350" s="8" t="str">
        <f>VLOOKUP(B350,g!$A$2:'g'!$E$989,4,FALSE)</f>
        <v>GAL</v>
      </c>
      <c r="E350" s="8" t="str">
        <f>VLOOKUP(B350,g!$A$2:'g'!$E$989,5,FALSE)</f>
        <v>GO-AHEAD</v>
      </c>
      <c r="F350" s="5">
        <f>SUMIF('r'!$A$4:'r'!$A$1001,$A350,'r'!C$4:'r'!C$1001)</f>
        <v>0</v>
      </c>
      <c r="G350" s="5">
        <f>SUMIF('r'!$A$4:'r'!$A$1001,$A350,'r'!D$4:'r'!D$1001)</f>
        <v>0</v>
      </c>
      <c r="H350" s="5">
        <f>SUMIF('r'!$A$4:'r'!$A$1001,$A350,'r'!E$4:'r'!E$1001)</f>
        <v>0</v>
      </c>
    </row>
    <row r="351" spans="1:9" x14ac:dyDescent="0.2">
      <c r="A351" s="4" t="s">
        <v>678</v>
      </c>
      <c r="B351" s="88" t="s">
        <v>176</v>
      </c>
      <c r="C351" s="8" t="str">
        <f>VLOOKUP(B351,g!$A$2:'g'!$B$989,2,FALSE)</f>
        <v>Camberwell</v>
      </c>
      <c r="D351" s="8" t="str">
        <f>VLOOKUP(B351,g!$A$2:'g'!$E$989,4,FALSE)</f>
        <v>GAL</v>
      </c>
      <c r="E351" s="8" t="str">
        <f>VLOOKUP(B351,g!$A$2:'g'!$E$989,5,FALSE)</f>
        <v>GO-AHEAD</v>
      </c>
      <c r="F351" s="5">
        <f>SUMIF('r'!$A$4:'r'!$A$1001,$A351,'r'!C$4:'r'!C$1001)</f>
        <v>7</v>
      </c>
      <c r="G351" s="5">
        <f>SUMIF('r'!$A$4:'r'!$A$1001,$A351,'r'!D$4:'r'!D$1001)</f>
        <v>15</v>
      </c>
      <c r="H351" s="5">
        <f>SUMIF('r'!$A$4:'r'!$A$1001,$A351,'r'!E$4:'r'!E$1001)</f>
        <v>8</v>
      </c>
    </row>
    <row r="352" spans="1:9" x14ac:dyDescent="0.2">
      <c r="A352" s="4" t="s">
        <v>660</v>
      </c>
      <c r="B352" s="88" t="s">
        <v>132</v>
      </c>
      <c r="C352" s="8" t="str">
        <f>VLOOKUP(B352,g!$A$2:'g'!$B$989,2,FALSE)</f>
        <v>Barking</v>
      </c>
      <c r="D352" s="8" t="str">
        <f>VLOOKUP(B352,g!$A$2:'g'!$E$989,4,FALSE)</f>
        <v>SLN</v>
      </c>
      <c r="E352" s="8" t="str">
        <f>VLOOKUP(B352,g!$A$2:'g'!$E$989,5,FALSE)</f>
        <v>STAGECOACH</v>
      </c>
      <c r="F352" s="5">
        <f>SUMIF('r'!$A$4:'r'!$A$1001,$A352,'r'!C$4:'r'!C$1001)</f>
        <v>1</v>
      </c>
      <c r="G352" s="5">
        <f>SUMIF('r'!$A$4:'r'!$A$1001,$A352,'r'!D$4:'r'!D$1001)</f>
        <v>1</v>
      </c>
      <c r="H352" s="5">
        <f>SUMIF('r'!$A$4:'r'!$A$1001,$A352,'r'!E$4:'r'!E$1001)</f>
        <v>0</v>
      </c>
    </row>
    <row r="353" spans="1:8" x14ac:dyDescent="0.2">
      <c r="A353" s="4">
        <v>363</v>
      </c>
      <c r="B353" s="88" t="s">
        <v>241</v>
      </c>
      <c r="C353" s="8" t="str">
        <f>VLOOKUP(B353,g!$A$2:'g'!$B$989,2,FALSE)</f>
        <v>Peckham</v>
      </c>
      <c r="D353" s="8" t="str">
        <f>VLOOKUP(B353,g!$A$2:'g'!$E$989,4,FALSE)</f>
        <v>GAL</v>
      </c>
      <c r="E353" s="8" t="str">
        <f>VLOOKUP(B353,g!$A$2:'g'!$E$989,5,FALSE)</f>
        <v>GO-AHEAD</v>
      </c>
      <c r="F353" s="5">
        <f>SUMIF('r'!$A$4:'r'!$A$1001,$A353,'r'!C$4:'r'!C$1001)</f>
        <v>0</v>
      </c>
      <c r="G353" s="5">
        <f>SUMIF('r'!$A$4:'r'!$A$1001,$A353,'r'!D$4:'r'!D$1001)</f>
        <v>0</v>
      </c>
      <c r="H353" s="5">
        <f>SUMIF('r'!$A$4:'r'!$A$1001,$A353,'r'!E$4:'r'!E$1001)</f>
        <v>0</v>
      </c>
    </row>
    <row r="354" spans="1:8" x14ac:dyDescent="0.2">
      <c r="A354" s="4">
        <v>364</v>
      </c>
      <c r="B354" s="88" t="s">
        <v>326</v>
      </c>
      <c r="C354" s="8" t="str">
        <f>VLOOKUP(B354,g!$A$2:'g'!$B$989,2,FALSE)</f>
        <v>River road</v>
      </c>
      <c r="D354" s="8" t="str">
        <f>VLOOKUP(B354,g!$A$2:'g'!$E$989,4,FALSE)</f>
        <v>GAL</v>
      </c>
      <c r="E354" s="8" t="str">
        <f>VLOOKUP(B354,g!$A$2:'g'!$E$989,5,FALSE)</f>
        <v>BLUE TRIANGLE</v>
      </c>
      <c r="F354" s="5">
        <f>SUMIF('r'!$A$4:'r'!$A$1001,$A354,'r'!C$4:'r'!C$1001)</f>
        <v>0</v>
      </c>
      <c r="G354" s="5">
        <f>SUMIF('r'!$A$4:'r'!$A$1001,$A354,'r'!D$4:'r'!D$1001)</f>
        <v>0</v>
      </c>
      <c r="H354" s="5">
        <f>SUMIF('r'!$A$4:'r'!$A$1001,$A354,'r'!E$4:'r'!E$1001)</f>
        <v>0</v>
      </c>
    </row>
    <row r="355" spans="1:8" x14ac:dyDescent="0.2">
      <c r="A355" s="4">
        <v>365</v>
      </c>
      <c r="B355" s="88" t="s">
        <v>297</v>
      </c>
      <c r="C355" s="8" t="str">
        <f>VLOOKUP(B355,g!$A$2:'g'!$B$989,2,FALSE)</f>
        <v>Rainham</v>
      </c>
      <c r="D355" s="8" t="str">
        <f>VLOOKUP(B355,g!$A$2:'g'!$E$989,4,FALSE)</f>
        <v>SLN</v>
      </c>
      <c r="E355" s="8" t="str">
        <f>VLOOKUP(B355,g!$A$2:'g'!$E$989,5,FALSE)</f>
        <v>STAGECOACH</v>
      </c>
      <c r="F355" s="5">
        <f>SUMIF('r'!$A$4:'r'!$A$1001,$A355,'r'!C$4:'r'!C$1001)</f>
        <v>0</v>
      </c>
      <c r="G355" s="5">
        <f>SUMIF('r'!$A$4:'r'!$A$1001,$A355,'r'!D$4:'r'!D$1001)</f>
        <v>0</v>
      </c>
      <c r="H355" s="5">
        <f>SUMIF('r'!$A$4:'r'!$A$1001,$A355,'r'!E$4:'r'!E$1001)</f>
        <v>0</v>
      </c>
    </row>
    <row r="356" spans="1:8" x14ac:dyDescent="0.2">
      <c r="A356" s="4" t="s">
        <v>607</v>
      </c>
      <c r="B356" s="88" t="s">
        <v>132</v>
      </c>
      <c r="C356" s="8" t="str">
        <f>VLOOKUP(B356,g!$A$2:'g'!$B$989,2,FALSE)</f>
        <v>Barking</v>
      </c>
      <c r="D356" s="8" t="str">
        <f>VLOOKUP(B356,g!$A$2:'g'!$E$989,4,FALSE)</f>
        <v>SLN</v>
      </c>
      <c r="E356" s="8" t="str">
        <f>VLOOKUP(B356,g!$A$2:'g'!$E$989,5,FALSE)</f>
        <v>STAGECOACH</v>
      </c>
      <c r="F356" s="5">
        <f>SUMIF('r'!$A$4:'r'!$A$1001,$A356,'r'!C$4:'r'!C$1001)</f>
        <v>0</v>
      </c>
      <c r="G356" s="5">
        <f>SUMIF('r'!$A$4:'r'!$A$1001,$A356,'r'!D$4:'r'!D$1001)</f>
        <v>0</v>
      </c>
      <c r="H356" s="5">
        <f>SUMIF('r'!$A$4:'r'!$A$1001,$A356,'r'!E$4:'r'!E$1001)</f>
        <v>0</v>
      </c>
    </row>
    <row r="357" spans="1:8" x14ac:dyDescent="0.2">
      <c r="A357" s="4">
        <v>367</v>
      </c>
      <c r="B357" s="88" t="s">
        <v>118</v>
      </c>
      <c r="C357" s="8" t="str">
        <f>VLOOKUP(B357,g!$A$2:'g'!$B$989,2,FALSE)</f>
        <v>Beddington Cross</v>
      </c>
      <c r="D357" s="8" t="str">
        <f>VLOOKUP(B357,g!$A$2:'g'!$E$989,4,FALSE)</f>
        <v>TLN</v>
      </c>
      <c r="E357" s="8" t="str">
        <f>VLOOKUP(B357,g!$A$2:'g'!$E$989,5,FALSE)</f>
        <v>ABELLIO</v>
      </c>
      <c r="F357" s="5">
        <f>SUMIF('r'!$A$4:'r'!$A$1001,$A357,'r'!C$4:'r'!C$1001)</f>
        <v>0</v>
      </c>
      <c r="G357" s="5">
        <f>SUMIF('r'!$A$4:'r'!$A$1001,$A357,'r'!D$4:'r'!D$1001)</f>
        <v>0</v>
      </c>
      <c r="H357" s="5">
        <f>SUMIF('r'!$A$4:'r'!$A$1001,$A357,'r'!E$4:'r'!E$1001)</f>
        <v>0</v>
      </c>
    </row>
    <row r="358" spans="1:8" x14ac:dyDescent="0.2">
      <c r="A358" s="4">
        <v>368</v>
      </c>
      <c r="B358" s="88" t="s">
        <v>208</v>
      </c>
      <c r="C358" s="8" t="str">
        <f>VLOOKUP(B358,g!$A$2:'g'!$B$989,2,FALSE)</f>
        <v>Barking</v>
      </c>
      <c r="D358" s="8" t="str">
        <f>VLOOKUP(B358,g!$A$2:'g'!$E$989,4,FALSE)</f>
        <v>AL</v>
      </c>
      <c r="E358" s="8" t="str">
        <f>VLOOKUP(B358,g!$A$2:'g'!$E$989,5,FALSE)</f>
        <v>ARRIVA LONDON</v>
      </c>
      <c r="F358" s="5">
        <f>SUMIF('r'!$A$4:'r'!$A$1001,$A358,'r'!C$4:'r'!C$1001)</f>
        <v>0</v>
      </c>
      <c r="G358" s="5">
        <f>SUMIF('r'!$A$4:'r'!$A$1001,$A358,'r'!D$4:'r'!D$1001)</f>
        <v>0</v>
      </c>
      <c r="H358" s="5">
        <f>SUMIF('r'!$A$4:'r'!$A$1001,$A358,'r'!E$4:'r'!E$1001)</f>
        <v>0</v>
      </c>
    </row>
    <row r="359" spans="1:8" x14ac:dyDescent="0.2">
      <c r="A359" s="4">
        <v>370</v>
      </c>
      <c r="B359" s="88" t="s">
        <v>167</v>
      </c>
      <c r="C359" s="8" t="str">
        <f>VLOOKUP(B359,g!$A$2:'g'!$B$989,2,FALSE)</f>
        <v>Grays</v>
      </c>
      <c r="D359" s="8" t="str">
        <f>VLOOKUP(B359,g!$A$2:'g'!$E$989,4,FALSE)</f>
        <v>AL</v>
      </c>
      <c r="E359" s="8" t="str">
        <f>VLOOKUP(B359,g!$A$2:'g'!$E$989,5,FALSE)</f>
        <v>ARRIVA LONDON</v>
      </c>
      <c r="F359" s="5">
        <f>SUMIF('r'!$A$4:'r'!$A$1001,$A359,'r'!C$4:'r'!C$1001)</f>
        <v>0</v>
      </c>
      <c r="G359" s="5">
        <f>SUMIF('r'!$A$4:'r'!$A$1001,$A359,'r'!D$4:'r'!D$1001)</f>
        <v>0</v>
      </c>
      <c r="H359" s="5">
        <f>SUMIF('r'!$A$4:'r'!$A$1001,$A359,'r'!E$4:'r'!E$1001)</f>
        <v>0</v>
      </c>
    </row>
    <row r="360" spans="1:8" x14ac:dyDescent="0.2">
      <c r="A360" s="4">
        <v>371</v>
      </c>
      <c r="B360" s="88" t="s">
        <v>277</v>
      </c>
      <c r="C360" s="8" t="str">
        <f>VLOOKUP(B360,g!$A$2:'g'!$B$989,2,FALSE)</f>
        <v>Fulwell</v>
      </c>
      <c r="D360" s="8" t="str">
        <f>VLOOKUP(B360,g!$A$2:'g'!$E$989,4,FALSE)</f>
        <v>RTP</v>
      </c>
      <c r="E360" s="8" t="str">
        <f>VLOOKUP(B360,g!$A$2:'g'!$E$989,5,FALSE)</f>
        <v>LONDON UNITED</v>
      </c>
      <c r="F360" s="5">
        <f>SUMIF('r'!$A$4:'r'!$A$1001,$A360,'r'!C$4:'r'!C$1001)</f>
        <v>0</v>
      </c>
      <c r="G360" s="5">
        <f>SUMIF('r'!$A$4:'r'!$A$1001,$A360,'r'!D$4:'r'!D$1001)</f>
        <v>0</v>
      </c>
      <c r="H360" s="5">
        <f>SUMIF('r'!$A$4:'r'!$A$1001,$A360,'r'!E$4:'r'!E$1001)</f>
        <v>0</v>
      </c>
    </row>
    <row r="361" spans="1:8" x14ac:dyDescent="0.2">
      <c r="A361" s="4">
        <v>372</v>
      </c>
      <c r="B361" s="88" t="s">
        <v>297</v>
      </c>
      <c r="C361" s="8" t="str">
        <f>VLOOKUP(B361,g!$A$2:'g'!$B$989,2,FALSE)</f>
        <v>Rainham</v>
      </c>
      <c r="D361" s="8" t="str">
        <f>VLOOKUP(B361,g!$A$2:'g'!$E$989,4,FALSE)</f>
        <v>SLN</v>
      </c>
      <c r="E361" s="8" t="str">
        <f>VLOOKUP(B361,g!$A$2:'g'!$E$989,5,FALSE)</f>
        <v>STAGECOACH</v>
      </c>
      <c r="F361" s="5">
        <f>SUMIF('r'!$A$4:'r'!$A$1001,$A361,'r'!C$4:'r'!C$1001)</f>
        <v>0</v>
      </c>
      <c r="G361" s="5">
        <f>SUMIF('r'!$A$4:'r'!$A$1001,$A361,'r'!D$4:'r'!D$1001)</f>
        <v>0</v>
      </c>
      <c r="H361" s="5">
        <f>SUMIF('r'!$A$4:'r'!$A$1001,$A361,'r'!E$4:'r'!E$1001)</f>
        <v>0</v>
      </c>
    </row>
    <row r="362" spans="1:8" x14ac:dyDescent="0.2">
      <c r="A362" s="4">
        <v>375</v>
      </c>
      <c r="B362" s="88" t="s">
        <v>167</v>
      </c>
      <c r="C362" s="8" t="str">
        <f>VLOOKUP(B362,g!$A$2:'g'!$B$989,2,FALSE)</f>
        <v>Grays</v>
      </c>
      <c r="D362" s="8" t="str">
        <f>VLOOKUP(B362,g!$A$2:'g'!$E$989,4,FALSE)</f>
        <v>AL</v>
      </c>
      <c r="E362" s="8" t="str">
        <f>VLOOKUP(B362,g!$A$2:'g'!$E$989,5,FALSE)</f>
        <v>ARRIVA LONDON</v>
      </c>
      <c r="F362" s="5">
        <f>SUMIF('r'!$A$4:'r'!$A$1001,$A362,'r'!C$4:'r'!C$1001)</f>
        <v>0</v>
      </c>
      <c r="G362" s="5">
        <f>SUMIF('r'!$A$4:'r'!$A$1001,$A362,'r'!D$4:'r'!D$1001)</f>
        <v>0</v>
      </c>
      <c r="H362" s="5">
        <f>SUMIF('r'!$A$4:'r'!$A$1001,$A362,'r'!E$4:'r'!E$1001)</f>
        <v>0</v>
      </c>
    </row>
    <row r="363" spans="1:8" x14ac:dyDescent="0.2">
      <c r="A363" s="4">
        <v>376</v>
      </c>
      <c r="B363" s="88" t="s">
        <v>326</v>
      </c>
      <c r="C363" s="8" t="str">
        <f>VLOOKUP(B363,g!$A$2:'g'!$B$989,2,FALSE)</f>
        <v>River road</v>
      </c>
      <c r="D363" s="8" t="str">
        <f>VLOOKUP(B363,g!$A$2:'g'!$E$989,4,FALSE)</f>
        <v>GAL</v>
      </c>
      <c r="E363" s="8" t="str">
        <f>VLOOKUP(B363,g!$A$2:'g'!$E$989,5,FALSE)</f>
        <v>BLUE TRIANGLE</v>
      </c>
      <c r="F363" s="5">
        <f>SUMIF('r'!$A$4:'r'!$A$1001,$A363,'r'!C$4:'r'!C$1001)</f>
        <v>0</v>
      </c>
      <c r="G363" s="5">
        <f>SUMIF('r'!$A$4:'r'!$A$1001,$A363,'r'!D$4:'r'!D$1001)</f>
        <v>0</v>
      </c>
      <c r="H363" s="5">
        <f>SUMIF('r'!$A$4:'r'!$A$1001,$A363,'r'!E$4:'r'!E$1001)</f>
        <v>0</v>
      </c>
    </row>
    <row r="364" spans="1:8" x14ac:dyDescent="0.2">
      <c r="A364" s="4">
        <v>377</v>
      </c>
      <c r="B364" s="88" t="s">
        <v>13</v>
      </c>
      <c r="C364" s="8" t="str">
        <f>VLOOKUP(B364,g!$A$2:'g'!$B$989,2,FALSE)</f>
        <v>Enfield</v>
      </c>
      <c r="D364" s="8" t="str">
        <f>VLOOKUP(B364,g!$A$2:'g'!$E$989,4,FALSE)</f>
        <v>AL</v>
      </c>
      <c r="E364" s="8" t="str">
        <f>VLOOKUP(B364,g!$A$2:'g'!$E$989,5,FALSE)</f>
        <v>ARRIVA LONDON</v>
      </c>
      <c r="F364" s="5">
        <f>SUMIF('r'!$A$4:'r'!$A$1001,$A364,'r'!C$4:'r'!C$1001)</f>
        <v>0</v>
      </c>
      <c r="G364" s="5">
        <f>SUMIF('r'!$A$4:'r'!$A$1001,$A364,'r'!D$4:'r'!D$1001)</f>
        <v>0</v>
      </c>
      <c r="H364" s="5">
        <f>SUMIF('r'!$A$4:'r'!$A$1001,$A364,'r'!E$4:'r'!E$1001)</f>
        <v>0</v>
      </c>
    </row>
    <row r="365" spans="1:8" x14ac:dyDescent="0.2">
      <c r="A365" s="4" t="s">
        <v>675</v>
      </c>
      <c r="B365" s="88" t="s">
        <v>124</v>
      </c>
      <c r="C365" s="8" t="str">
        <f>VLOOKUP(B365,g!$A$2:'g'!$B$989,2,FALSE)</f>
        <v>Northumberland Park</v>
      </c>
      <c r="D365" s="8" t="str">
        <f>VLOOKUP(B365,g!$A$2:'g'!$E$989,4,FALSE)</f>
        <v>GAL</v>
      </c>
      <c r="E365" s="8" t="str">
        <f>VLOOKUP(B365,g!$A$2:'g'!$E$989,5,FALSE)</f>
        <v>GO-AHEAD</v>
      </c>
      <c r="F365" s="5">
        <f>SUMIF('r'!$A$4:'r'!$A$1001,$A365,'r'!C$4:'r'!C$1001)</f>
        <v>2</v>
      </c>
      <c r="G365" s="5">
        <f>SUMIF('r'!$A$4:'r'!$A$1001,$A365,'r'!D$4:'r'!D$1001)</f>
        <v>3</v>
      </c>
      <c r="H365" s="5">
        <f>SUMIF('r'!$A$4:'r'!$A$1001,$A365,'r'!E$4:'r'!E$1001)</f>
        <v>1</v>
      </c>
    </row>
    <row r="366" spans="1:8" x14ac:dyDescent="0.2">
      <c r="A366" s="4" t="s">
        <v>606</v>
      </c>
      <c r="B366" s="88" t="s">
        <v>115</v>
      </c>
      <c r="C366" s="8" t="str">
        <f>VLOOKUP(B366,g!$A$2:'g'!$B$989,2,FALSE)</f>
        <v>Catford</v>
      </c>
      <c r="D366" s="8" t="str">
        <f>VLOOKUP(B366,g!$A$2:'g'!$E$989,4,FALSE)</f>
        <v>SLN</v>
      </c>
      <c r="E366" s="8" t="str">
        <f>VLOOKUP(B366,g!$A$2:'g'!$E$989,5,FALSE)</f>
        <v>STAGECOACH</v>
      </c>
      <c r="F366" s="5">
        <f>SUMIF('r'!$A$4:'r'!$A$1001,$A366,'r'!C$4:'r'!C$1001)</f>
        <v>1</v>
      </c>
      <c r="G366" s="5">
        <f>SUMIF('r'!$A$4:'r'!$A$1001,$A366,'r'!D$4:'r'!D$1001)</f>
        <v>1</v>
      </c>
      <c r="H366" s="5">
        <f>SUMIF('r'!$A$4:'r'!$A$1001,$A366,'r'!E$4:'r'!E$1001)</f>
        <v>0</v>
      </c>
    </row>
    <row r="367" spans="1:8" x14ac:dyDescent="0.2">
      <c r="A367" s="4" t="s">
        <v>762</v>
      </c>
      <c r="B367" s="88" t="s">
        <v>123</v>
      </c>
      <c r="C367" s="8" t="str">
        <f>VLOOKUP(B367,g!$A$2:'g'!$B$989,2,FALSE)</f>
        <v>Walworth</v>
      </c>
      <c r="D367" s="8" t="str">
        <f>VLOOKUP(B367,g!$A$2:'g'!$E$989,4,FALSE)</f>
        <v>TLN</v>
      </c>
      <c r="E367" s="8" t="str">
        <f>VLOOKUP(B367,g!$A$2:'g'!$E$989,5,FALSE)</f>
        <v>ABELLIO</v>
      </c>
      <c r="F367" s="5">
        <f>SUMIF('r'!$A$4:'r'!$A$1001,$A367,'r'!C$4:'r'!C$1001)</f>
        <v>1</v>
      </c>
      <c r="G367" s="5">
        <f>SUMIF('r'!$A$4:'r'!$A$1001,$A367,'r'!D$4:'r'!D$1001)</f>
        <v>1</v>
      </c>
      <c r="H367" s="5">
        <f>SUMIF('r'!$A$4:'r'!$A$1001,$A367,'r'!E$4:'r'!E$1001)</f>
        <v>0</v>
      </c>
    </row>
    <row r="368" spans="1:8" x14ac:dyDescent="0.2">
      <c r="A368" s="4">
        <v>382</v>
      </c>
      <c r="B368" s="88" t="s">
        <v>117</v>
      </c>
      <c r="C368" s="8" t="str">
        <f>VLOOKUP(B368,g!$A$2:'g'!$B$989,2,FALSE)</f>
        <v>Potters Bar</v>
      </c>
      <c r="D368" s="8" t="str">
        <f>VLOOKUP(B368,g!$A$2:'g'!$E$989,4,FALSE)</f>
        <v>ML</v>
      </c>
      <c r="E368" s="8" t="str">
        <f>VLOOKUP(B368,g!$A$2:'g'!$E$989,5,FALSE)</f>
        <v>METROLINE</v>
      </c>
      <c r="F368" s="5">
        <f>SUMIF('r'!$A$4:'r'!$A$1001,$A368,'r'!C$4:'r'!C$1001)</f>
        <v>0</v>
      </c>
      <c r="G368" s="5">
        <f>SUMIF('r'!$A$4:'r'!$A$1001,$A368,'r'!D$4:'r'!D$1001)</f>
        <v>0</v>
      </c>
      <c r="H368" s="5">
        <f>SUMIF('r'!$A$4:'r'!$A$1001,$A368,'r'!E$4:'r'!E$1001)</f>
        <v>0</v>
      </c>
    </row>
    <row r="369" spans="1:9" x14ac:dyDescent="0.2">
      <c r="A369" s="4">
        <v>383</v>
      </c>
      <c r="B369" s="88" t="s">
        <v>309</v>
      </c>
      <c r="C369" s="8" t="str">
        <f>VLOOKUP(B369,g!$A$2:'g'!$B$989,2,FALSE)</f>
        <v>Hatfield</v>
      </c>
      <c r="D369" s="8" t="str">
        <f>VLOOKUP(B369,g!$A$2:'g'!$E$989,4,FALSE)</f>
        <v>UNO</v>
      </c>
      <c r="E369" s="8" t="str">
        <f>VLOOKUP(B369,g!$A$2:'g'!$E$989,5,FALSE)</f>
        <v>UNO</v>
      </c>
      <c r="F369" s="5">
        <f>SUMIF('r'!$A$4:'r'!$A$1001,$A369,'r'!C$4:'r'!C$1001)</f>
        <v>0</v>
      </c>
      <c r="G369" s="5">
        <f>SUMIF('r'!$A$4:'r'!$A$1001,$A369,'r'!D$4:'r'!D$1001)</f>
        <v>0</v>
      </c>
      <c r="H369" s="5">
        <f>SUMIF('r'!$A$4:'r'!$A$1001,$A369,'r'!E$4:'r'!E$1001)</f>
        <v>0</v>
      </c>
    </row>
    <row r="370" spans="1:9" x14ac:dyDescent="0.2">
      <c r="A370" s="4">
        <v>384</v>
      </c>
      <c r="B370" s="88" t="s">
        <v>117</v>
      </c>
      <c r="C370" s="8" t="str">
        <f>VLOOKUP(B370,g!$A$2:'g'!$B$989,2,FALSE)</f>
        <v>Potters Bar</v>
      </c>
      <c r="D370" s="8" t="str">
        <f>VLOOKUP(B370,g!$A$2:'g'!$E$989,4,FALSE)</f>
        <v>ML</v>
      </c>
      <c r="E370" s="8" t="str">
        <f>VLOOKUP(B370,g!$A$2:'g'!$E$989,5,FALSE)</f>
        <v>METROLINE</v>
      </c>
      <c r="F370" s="5">
        <f>SUMIF('r'!$A$4:'r'!$A$1001,$A370,'r'!C$4:'r'!C$1001)</f>
        <v>0</v>
      </c>
      <c r="G370" s="5">
        <f>SUMIF('r'!$A$4:'r'!$A$1001,$A370,'r'!D$4:'r'!D$1001)</f>
        <v>0</v>
      </c>
      <c r="H370" s="5">
        <f>SUMIF('r'!$A$4:'r'!$A$1001,$A370,'r'!E$4:'r'!E$1001)</f>
        <v>0</v>
      </c>
    </row>
    <row r="371" spans="1:9" x14ac:dyDescent="0.2">
      <c r="A371" s="4">
        <v>385</v>
      </c>
      <c r="B371" s="88" t="s">
        <v>533</v>
      </c>
      <c r="C371" s="8" t="str">
        <f>VLOOKUP(B371,g!$A$2:'g'!$B$989,2,FALSE)</f>
        <v>Walthamstow Stadium</v>
      </c>
      <c r="D371" s="8" t="str">
        <f>VLOOKUP(B371,g!$A$2:'g'!$E$989,4,FALSE)</f>
        <v>CTP</v>
      </c>
      <c r="E371" s="8" t="str">
        <f>VLOOKUP(B371,g!$A$2:'g'!$E$989,5,FALSE)</f>
        <v>CT PLUS</v>
      </c>
      <c r="F371" s="5">
        <f>SUMIF('r'!$A$4:'r'!$A$1001,$A371,'r'!C$4:'r'!C$1001)</f>
        <v>0</v>
      </c>
      <c r="G371" s="5">
        <f>SUMIF('r'!$A$4:'r'!$A$1001,$A371,'r'!D$4:'r'!D$1001)</f>
        <v>0</v>
      </c>
      <c r="H371" s="5">
        <f>SUMIF('r'!$A$4:'r'!$A$1001,$A371,'r'!E$4:'r'!E$1001)</f>
        <v>0</v>
      </c>
    </row>
    <row r="372" spans="1:9" x14ac:dyDescent="0.2">
      <c r="A372" s="4">
        <v>386</v>
      </c>
      <c r="B372" s="88" t="s">
        <v>299</v>
      </c>
      <c r="C372" s="8" t="str">
        <f>VLOOKUP(B372,g!$A$2:'g'!$B$989,2,FALSE)</f>
        <v>Plumstead</v>
      </c>
      <c r="D372" s="8" t="str">
        <f>VLOOKUP(B372,g!$A$2:'g'!$E$989,4,FALSE)</f>
        <v>SLN</v>
      </c>
      <c r="E372" s="8" t="str">
        <f>VLOOKUP(B372,g!$A$2:'g'!$E$989,5,FALSE)</f>
        <v>STAGECOACH</v>
      </c>
      <c r="F372" s="5">
        <f>SUMIF('r'!$A$4:'r'!$A$1001,$A372,'r'!C$4:'r'!C$1001)</f>
        <v>0</v>
      </c>
      <c r="G372" s="5">
        <f>SUMIF('r'!$A$4:'r'!$A$1001,$A372,'r'!D$4:'r'!D$1001)</f>
        <v>0</v>
      </c>
      <c r="H372" s="5">
        <f>SUMIF('r'!$A$4:'r'!$A$1001,$A372,'r'!E$4:'r'!E$1001)</f>
        <v>0</v>
      </c>
      <c r="I372" s="4" t="s">
        <v>754</v>
      </c>
    </row>
    <row r="373" spans="1:9" x14ac:dyDescent="0.2">
      <c r="A373" s="4" t="s">
        <v>638</v>
      </c>
      <c r="B373" s="88" t="s">
        <v>192</v>
      </c>
      <c r="C373" s="8" t="str">
        <f>VLOOKUP(B373,g!$A$2:'g'!$B$989,2,FALSE)</f>
        <v>Ash Grove</v>
      </c>
      <c r="D373" s="8" t="str">
        <f>VLOOKUP(B373,g!$A$2:'g'!$E$989,4,FALSE)</f>
        <v>CTP</v>
      </c>
      <c r="E373" s="8" t="str">
        <f>VLOOKUP(B373,g!$A$2:'g'!$E$989,5,FALSE)</f>
        <v>CT PLUS</v>
      </c>
      <c r="F373" s="5">
        <f>SUMIF('r'!$A$4:'r'!$A$1001,$A373,'r'!C$4:'r'!C$1001)</f>
        <v>6</v>
      </c>
      <c r="G373" s="5">
        <f>SUMIF('r'!$A$4:'r'!$A$1001,$A373,'r'!D$4:'r'!D$1001)</f>
        <v>6</v>
      </c>
      <c r="H373" s="5">
        <f>SUMIF('r'!$A$4:'r'!$A$1001,$A373,'r'!E$4:'r'!E$1001)</f>
        <v>0</v>
      </c>
    </row>
    <row r="374" spans="1:9" x14ac:dyDescent="0.2">
      <c r="A374" s="4">
        <v>389</v>
      </c>
      <c r="B374" s="88" t="s">
        <v>124</v>
      </c>
      <c r="C374" s="8" t="str">
        <f>VLOOKUP(B374,g!$A$2:'g'!$B$989,2,FALSE)</f>
        <v>Northumberland Park</v>
      </c>
      <c r="D374" s="8" t="str">
        <f>VLOOKUP(B374,g!$A$2:'g'!$E$989,4,FALSE)</f>
        <v>GAL</v>
      </c>
      <c r="E374" s="8" t="str">
        <f>VLOOKUP(B374,g!$A$2:'g'!$E$989,5,FALSE)</f>
        <v>GO-AHEAD</v>
      </c>
      <c r="F374" s="5">
        <f>SUMIF('r'!$A$4:'r'!$A$1001,$A374,'r'!C$4:'r'!C$1001)</f>
        <v>0</v>
      </c>
      <c r="G374" s="5">
        <f>SUMIF('r'!$A$4:'r'!$A$1001,$A374,'r'!D$4:'r'!D$1001)</f>
        <v>0</v>
      </c>
      <c r="H374" s="5">
        <f>SUMIF('r'!$A$4:'r'!$A$1001,$A374,'r'!E$4:'r'!E$1001)</f>
        <v>0</v>
      </c>
    </row>
    <row r="375" spans="1:9" x14ac:dyDescent="0.2">
      <c r="A375" s="4">
        <v>390</v>
      </c>
      <c r="B375" s="88" t="s">
        <v>179</v>
      </c>
      <c r="C375" s="8" t="str">
        <f>VLOOKUP(B375,g!$A$2:'g'!$B$989,2,FALSE)</f>
        <v>Holloway</v>
      </c>
      <c r="D375" s="8" t="str">
        <f>VLOOKUP(B375,g!$A$2:'g'!$E$989,4,FALSE)</f>
        <v>ML</v>
      </c>
      <c r="E375" s="8" t="str">
        <f>VLOOKUP(B375,g!$A$2:'g'!$E$989,5,FALSE)</f>
        <v>METROLINE</v>
      </c>
      <c r="F375" s="5">
        <f>SUMIF('r'!$A$4:'r'!$A$1001,$A375,'r'!C$4:'r'!C$1001)</f>
        <v>0</v>
      </c>
      <c r="G375" s="5">
        <f>SUMIF('r'!$A$4:'r'!$A$1001,$A375,'r'!D$4:'r'!D$1001)</f>
        <v>0</v>
      </c>
      <c r="H375" s="5">
        <f>SUMIF('r'!$A$4:'r'!$A$1001,$A375,'r'!E$4:'r'!E$1001)</f>
        <v>0</v>
      </c>
    </row>
    <row r="376" spans="1:9" x14ac:dyDescent="0.2">
      <c r="A376" s="4">
        <v>391</v>
      </c>
      <c r="B376" s="88" t="s">
        <v>277</v>
      </c>
      <c r="C376" s="8" t="str">
        <f>VLOOKUP(B376,g!$A$2:'g'!$B$989,2,FALSE)</f>
        <v>Fulwell</v>
      </c>
      <c r="D376" s="8" t="str">
        <f>VLOOKUP(B376,g!$A$2:'g'!$E$989,4,FALSE)</f>
        <v>RTP</v>
      </c>
      <c r="E376" s="8" t="str">
        <f>VLOOKUP(B376,g!$A$2:'g'!$E$989,5,FALSE)</f>
        <v>LONDON UNITED</v>
      </c>
      <c r="F376" s="5">
        <f>SUMIF('r'!$A$4:'r'!$A$1001,$A376,'r'!C$4:'r'!C$1001)</f>
        <v>0</v>
      </c>
      <c r="G376" s="5">
        <f>SUMIF('r'!$A$4:'r'!$A$1001,$A376,'r'!D$4:'r'!D$1001)</f>
        <v>0</v>
      </c>
      <c r="H376" s="5">
        <f>SUMIF('r'!$A$4:'r'!$A$1001,$A376,'r'!E$4:'r'!E$1001)</f>
        <v>0</v>
      </c>
    </row>
    <row r="377" spans="1:9" x14ac:dyDescent="0.2">
      <c r="A377" s="4">
        <v>393</v>
      </c>
      <c r="B377" s="88" t="s">
        <v>210</v>
      </c>
      <c r="C377" s="8" t="str">
        <f>VLOOKUP(B377,g!$A$2:'g'!$B$989,2,FALSE)</f>
        <v>Clapton</v>
      </c>
      <c r="D377" s="8" t="str">
        <f>VLOOKUP(B377,g!$A$2:'g'!$E$989,4,FALSE)</f>
        <v>AL</v>
      </c>
      <c r="E377" s="8" t="str">
        <f>VLOOKUP(B377,g!$A$2:'g'!$E$989,5,FALSE)</f>
        <v>ARRIVA LONDON</v>
      </c>
      <c r="F377" s="5">
        <f>SUMIF('r'!$A$4:'r'!$A$1001,$A377,'r'!C$4:'r'!C$1001)</f>
        <v>0</v>
      </c>
      <c r="G377" s="5">
        <f>SUMIF('r'!$A$4:'r'!$A$1001,$A377,'r'!D$4:'r'!D$1001)</f>
        <v>0</v>
      </c>
      <c r="H377" s="5">
        <f>SUMIF('r'!$A$4:'r'!$A$1001,$A377,'r'!E$4:'r'!E$1001)</f>
        <v>0</v>
      </c>
    </row>
    <row r="378" spans="1:9" x14ac:dyDescent="0.2">
      <c r="A378" s="4" t="s">
        <v>603</v>
      </c>
      <c r="B378" s="88" t="s">
        <v>192</v>
      </c>
      <c r="C378" s="8" t="str">
        <f>VLOOKUP(B378,g!$A$2:'g'!$B$989,2,FALSE)</f>
        <v>Ash Grove</v>
      </c>
      <c r="D378" s="8" t="str">
        <f>VLOOKUP(B378,g!$A$2:'g'!$E$989,4,FALSE)</f>
        <v>CTP</v>
      </c>
      <c r="E378" s="8" t="str">
        <f>VLOOKUP(B378,g!$A$2:'g'!$E$989,5,FALSE)</f>
        <v>CT PLUS</v>
      </c>
      <c r="F378" s="5">
        <f>SUMIF('r'!$A$4:'r'!$A$1001,$A378,'r'!C$4:'r'!C$1001)</f>
        <v>0</v>
      </c>
      <c r="G378" s="5">
        <f>SUMIF('r'!$A$4:'r'!$A$1001,$A378,'r'!D$4:'r'!D$1001)</f>
        <v>0</v>
      </c>
      <c r="H378" s="5">
        <f>SUMIF('r'!$A$4:'r'!$A$1001,$A378,'r'!E$4:'r'!E$1001)</f>
        <v>0</v>
      </c>
    </row>
    <row r="379" spans="1:9" x14ac:dyDescent="0.2">
      <c r="A379" s="4">
        <v>395</v>
      </c>
      <c r="B379" s="88" t="s">
        <v>268</v>
      </c>
      <c r="C379" s="8" t="str">
        <f>VLOOKUP(B379,g!$A$2:'g'!$B$989,2,FALSE)</f>
        <v>Perivale (West)</v>
      </c>
      <c r="D379" s="8" t="str">
        <f>VLOOKUP(B379,g!$A$2:'g'!$E$989,4,FALSE)</f>
        <v>ML</v>
      </c>
      <c r="E379" s="8" t="str">
        <f>VLOOKUP(B379,g!$A$2:'g'!$E$989,5,FALSE)</f>
        <v>METROLINE</v>
      </c>
      <c r="F379" s="5">
        <f>SUMIF('r'!$A$4:'r'!$A$1001,$A379,'r'!C$4:'r'!C$1001)</f>
        <v>0</v>
      </c>
      <c r="G379" s="5">
        <f>SUMIF('r'!$A$4:'r'!$A$1001,$A379,'r'!D$4:'r'!D$1001)</f>
        <v>0</v>
      </c>
      <c r="H379" s="5">
        <f>SUMIF('r'!$A$4:'r'!$A$1001,$A379,'r'!E$4:'r'!E$1001)</f>
        <v>0</v>
      </c>
    </row>
    <row r="380" spans="1:9" x14ac:dyDescent="0.2">
      <c r="A380" s="4" t="s">
        <v>579</v>
      </c>
      <c r="B380" s="88" t="s">
        <v>132</v>
      </c>
      <c r="C380" s="8" t="str">
        <f>VLOOKUP(B380,g!$A$2:'g'!$B$989,2,FALSE)</f>
        <v>Barking</v>
      </c>
      <c r="D380" s="8" t="str">
        <f>VLOOKUP(B380,g!$A$2:'g'!$E$989,4,FALSE)</f>
        <v>SLN</v>
      </c>
      <c r="E380" s="8" t="str">
        <f>VLOOKUP(B380,g!$A$2:'g'!$E$989,5,FALSE)</f>
        <v>STAGECOACH</v>
      </c>
      <c r="F380" s="5">
        <f>SUMIF('r'!$A$4:'r'!$A$1001,$A380,'r'!C$4:'r'!C$1001)</f>
        <v>0</v>
      </c>
      <c r="G380" s="5">
        <f>SUMIF('r'!$A$4:'r'!$A$1001,$A380,'r'!D$4:'r'!D$1001)</f>
        <v>0</v>
      </c>
      <c r="H380" s="5">
        <f>SUMIF('r'!$A$4:'r'!$A$1001,$A380,'r'!E$4:'r'!E$1001)</f>
        <v>0</v>
      </c>
    </row>
    <row r="381" spans="1:9" x14ac:dyDescent="0.2">
      <c r="A381" s="4">
        <v>397</v>
      </c>
      <c r="B381" s="88" t="s">
        <v>533</v>
      </c>
      <c r="C381" s="8" t="str">
        <f>VLOOKUP(B381,g!$A$2:'g'!$B$989,2,FALSE)</f>
        <v>Walthamstow Stadium</v>
      </c>
      <c r="D381" s="8" t="str">
        <f>VLOOKUP(B381,g!$A$2:'g'!$E$989,4,FALSE)</f>
        <v>CTP</v>
      </c>
      <c r="E381" s="8" t="str">
        <f>VLOOKUP(B381,g!$A$2:'g'!$E$989,5,FALSE)</f>
        <v>CT PLUS</v>
      </c>
      <c r="F381" s="5">
        <f>SUMIF('r'!$A$4:'r'!$A$1001,$A381,'r'!C$4:'r'!C$1001)</f>
        <v>0</v>
      </c>
      <c r="G381" s="5">
        <f>SUMIF('r'!$A$4:'r'!$A$1001,$A381,'r'!D$4:'r'!D$1001)</f>
        <v>0</v>
      </c>
      <c r="H381" s="5">
        <f>SUMIF('r'!$A$4:'r'!$A$1001,$A381,'r'!E$4:'r'!E$1001)</f>
        <v>0</v>
      </c>
    </row>
    <row r="382" spans="1:9" x14ac:dyDescent="0.2">
      <c r="A382" s="4">
        <v>398</v>
      </c>
      <c r="B382" s="88" t="s">
        <v>301</v>
      </c>
      <c r="C382" s="8" t="str">
        <f>VLOOKUP(B382,g!$A$2:'g'!$B$989,2,FALSE)</f>
        <v>South Mimms</v>
      </c>
      <c r="D382" s="8" t="str">
        <f>VLOOKUP(B382,g!$A$2:'g'!$E$989,4,FALSE)</f>
        <v>SB</v>
      </c>
      <c r="E382" s="8" t="str">
        <f>VLOOKUP(B382,g!$A$2:'g'!$E$989,5,FALSE)</f>
        <v>SULLIVAN BUS</v>
      </c>
      <c r="F382" s="5">
        <f>SUMIF('r'!$A$4:'r'!$A$1001,$A382,'r'!C$4:'r'!C$1001)</f>
        <v>0</v>
      </c>
      <c r="G382" s="5">
        <f>SUMIF('r'!$A$4:'r'!$A$1001,$A382,'r'!D$4:'r'!D$1001)</f>
        <v>0</v>
      </c>
      <c r="H382" s="5">
        <f>SUMIF('r'!$A$4:'r'!$A$1001,$A382,'r'!E$4:'r'!E$1001)</f>
        <v>0</v>
      </c>
    </row>
    <row r="383" spans="1:9" x14ac:dyDescent="0.2">
      <c r="A383" s="4">
        <v>399</v>
      </c>
      <c r="B383" s="88" t="s">
        <v>124</v>
      </c>
      <c r="C383" s="8" t="str">
        <f>VLOOKUP(B383,g!$A$2:'g'!$B$989,2,FALSE)</f>
        <v>Northumberland Park</v>
      </c>
      <c r="D383" s="8" t="str">
        <f>VLOOKUP(B383,g!$A$2:'g'!$E$989,4,FALSE)</f>
        <v>GAL</v>
      </c>
      <c r="E383" s="8" t="str">
        <f>VLOOKUP(B383,g!$A$2:'g'!$E$989,5,FALSE)</f>
        <v>GO-AHEAD</v>
      </c>
      <c r="F383" s="5">
        <f>SUMIF('r'!$A$4:'r'!$A$1001,$A383,'r'!C$4:'r'!C$1001)</f>
        <v>0</v>
      </c>
      <c r="G383" s="5">
        <f>SUMIF('r'!$A$4:'r'!$A$1001,$A383,'r'!D$4:'r'!D$1001)</f>
        <v>0</v>
      </c>
      <c r="H383" s="5">
        <f>SUMIF('r'!$A$4:'r'!$A$1001,$A383,'r'!E$4:'r'!E$1001)</f>
        <v>0</v>
      </c>
    </row>
    <row r="384" spans="1:9" x14ac:dyDescent="0.2">
      <c r="A384" s="4">
        <v>401</v>
      </c>
      <c r="B384" s="88" t="s">
        <v>237</v>
      </c>
      <c r="C384" s="8" t="str">
        <f>VLOOKUP(B384,g!$A$2:'g'!$B$989,2,FALSE)</f>
        <v>Bexleyheath</v>
      </c>
      <c r="D384" s="8" t="str">
        <f>VLOOKUP(B384,g!$A$2:'g'!$E$989,4,FALSE)</f>
        <v>GAL</v>
      </c>
      <c r="E384" s="8" t="str">
        <f>VLOOKUP(B384,g!$A$2:'g'!$E$989,5,FALSE)</f>
        <v>GO-AHEAD</v>
      </c>
      <c r="F384" s="5">
        <f>SUMIF('r'!$A$4:'r'!$A$1001,$A384,'r'!C$4:'r'!C$1001)</f>
        <v>0</v>
      </c>
      <c r="G384" s="5">
        <f>SUMIF('r'!$A$4:'r'!$A$1001,$A384,'r'!D$4:'r'!D$1001)</f>
        <v>0</v>
      </c>
      <c r="H384" s="5">
        <f>SUMIF('r'!$A$4:'r'!$A$1001,$A384,'r'!E$4:'r'!E$1001)</f>
        <v>0</v>
      </c>
    </row>
    <row r="385" spans="1:8" x14ac:dyDescent="0.2">
      <c r="A385" s="4">
        <v>403</v>
      </c>
      <c r="B385" s="88" t="s">
        <v>127</v>
      </c>
      <c r="C385" s="8" t="str">
        <f>VLOOKUP(B385,g!$A$2:'g'!$B$989,2,FALSE)</f>
        <v>Croydon</v>
      </c>
      <c r="D385" s="8" t="str">
        <f>VLOOKUP(B385,g!$A$2:'g'!$E$989,4,FALSE)</f>
        <v>AL</v>
      </c>
      <c r="E385" s="8" t="str">
        <f>VLOOKUP(B385,g!$A$2:'g'!$E$989,5,FALSE)</f>
        <v>ARRIVA LONDON</v>
      </c>
      <c r="F385" s="5">
        <f>SUMIF('r'!$A$4:'r'!$A$1001,$A385,'r'!C$4:'r'!C$1001)</f>
        <v>0</v>
      </c>
      <c r="G385" s="5">
        <f>SUMIF('r'!$A$4:'r'!$A$1001,$A385,'r'!D$4:'r'!D$1001)</f>
        <v>0</v>
      </c>
      <c r="H385" s="5">
        <f>SUMIF('r'!$A$4:'r'!$A$1001,$A385,'r'!E$4:'r'!E$1001)</f>
        <v>0</v>
      </c>
    </row>
    <row r="386" spans="1:8" x14ac:dyDescent="0.2">
      <c r="A386" s="4">
        <v>404</v>
      </c>
      <c r="B386" s="88" t="s">
        <v>315</v>
      </c>
      <c r="C386" s="8" t="str">
        <f>VLOOKUP(B386,g!$A$2:'g'!$B$989,2,FALSE)</f>
        <v>Epsom</v>
      </c>
      <c r="D386" s="8" t="str">
        <f>VLOOKUP(B386,g!$A$2:'g'!$E$989,4,FALSE)</f>
        <v>RTP</v>
      </c>
      <c r="E386" s="8" t="str">
        <f>VLOOKUP(B386,g!$A$2:'g'!$E$989,5,FALSE)</f>
        <v>LONDON UNITED</v>
      </c>
      <c r="F386" s="5">
        <f>SUMIF('r'!$A$4:'r'!$A$1001,$A386,'r'!C$4:'r'!C$1001)</f>
        <v>1</v>
      </c>
      <c r="G386" s="5">
        <f>SUMIF('r'!$A$4:'r'!$A$1001,$A386,'r'!D$4:'r'!D$1001)</f>
        <v>1</v>
      </c>
      <c r="H386" s="5">
        <f>SUMIF('r'!$A$4:'r'!$A$1001,$A386,'r'!E$4:'r'!E$1001)</f>
        <v>0</v>
      </c>
    </row>
    <row r="387" spans="1:8" x14ac:dyDescent="0.2">
      <c r="A387" s="4">
        <v>405</v>
      </c>
      <c r="B387" s="88" t="s">
        <v>148</v>
      </c>
      <c r="C387" s="8" t="str">
        <f>VLOOKUP(B387,g!$A$2:'g'!$B$989,2,FALSE)</f>
        <v>Croydon</v>
      </c>
      <c r="D387" s="8" t="str">
        <f>VLOOKUP(B387,g!$A$2:'g'!$E$989,4,FALSE)</f>
        <v>GAL</v>
      </c>
      <c r="E387" s="8" t="str">
        <f>VLOOKUP(B387,g!$A$2:'g'!$E$989,5,FALSE)</f>
        <v>GO-AHEAD</v>
      </c>
      <c r="F387" s="5">
        <f>SUMIF('r'!$A$4:'r'!$A$1001,$A387,'r'!C$4:'r'!C$1001)</f>
        <v>0</v>
      </c>
      <c r="G387" s="5">
        <f>SUMIF('r'!$A$4:'r'!$A$1001,$A387,'r'!D$4:'r'!D$1001)</f>
        <v>0</v>
      </c>
      <c r="H387" s="5">
        <f>SUMIF('r'!$A$4:'r'!$A$1001,$A387,'r'!E$4:'r'!E$1001)</f>
        <v>0</v>
      </c>
    </row>
    <row r="388" spans="1:8" x14ac:dyDescent="0.2">
      <c r="A388" s="4">
        <v>406</v>
      </c>
      <c r="B388" s="88" t="s">
        <v>315</v>
      </c>
      <c r="C388" s="8" t="str">
        <f>VLOOKUP(B388,g!$A$2:'g'!$B$989,2,FALSE)</f>
        <v>Epsom</v>
      </c>
      <c r="D388" s="8" t="str">
        <f>VLOOKUP(B388,g!$A$2:'g'!$E$989,4,FALSE)</f>
        <v>RTP</v>
      </c>
      <c r="E388" s="8" t="str">
        <f>VLOOKUP(B388,g!$A$2:'g'!$E$989,5,FALSE)</f>
        <v>LONDON UNITED</v>
      </c>
      <c r="F388" s="5">
        <f>SUMIF('r'!$A$4:'r'!$A$1001,$A388,'r'!C$4:'r'!C$1001)</f>
        <v>0</v>
      </c>
      <c r="G388" s="5">
        <f>SUMIF('r'!$A$4:'r'!$A$1001,$A388,'r'!D$4:'r'!D$1001)</f>
        <v>0</v>
      </c>
      <c r="H388" s="5">
        <f>SUMIF('r'!$A$4:'r'!$A$1001,$A388,'r'!E$4:'r'!E$1001)</f>
        <v>0</v>
      </c>
    </row>
    <row r="389" spans="1:8" x14ac:dyDescent="0.2">
      <c r="A389" s="4">
        <v>407</v>
      </c>
      <c r="B389" s="88" t="s">
        <v>118</v>
      </c>
      <c r="C389" s="8" t="str">
        <f>VLOOKUP(B389,g!$A$2:'g'!$B$989,2,FALSE)</f>
        <v>Beddington Cross</v>
      </c>
      <c r="D389" s="8" t="str">
        <f>VLOOKUP(B389,g!$A$2:'g'!$E$989,4,FALSE)</f>
        <v>TLN</v>
      </c>
      <c r="E389" s="8" t="str">
        <f>VLOOKUP(B389,g!$A$2:'g'!$E$989,5,FALSE)</f>
        <v>ABELLIO</v>
      </c>
      <c r="F389" s="5">
        <f>SUMIF('r'!$A$4:'r'!$A$1001,$A389,'r'!C$4:'r'!C$1001)</f>
        <v>0</v>
      </c>
      <c r="G389" s="5">
        <f>SUMIF('r'!$A$4:'r'!$A$1001,$A389,'r'!D$4:'r'!D$1001)</f>
        <v>0</v>
      </c>
      <c r="H389" s="5">
        <f>SUMIF('r'!$A$4:'r'!$A$1001,$A389,'r'!E$4:'r'!E$1001)</f>
        <v>0</v>
      </c>
    </row>
    <row r="390" spans="1:8" x14ac:dyDescent="0.2">
      <c r="A390" s="4">
        <v>410</v>
      </c>
      <c r="B390" s="88" t="s">
        <v>230</v>
      </c>
      <c r="C390" s="8" t="str">
        <f>VLOOKUP(B390,g!$A$2:'g'!$B$989,2,FALSE)</f>
        <v>Thornton Heath</v>
      </c>
      <c r="D390" s="8" t="str">
        <f>VLOOKUP(B390,g!$A$2:'g'!$E$989,4,FALSE)</f>
        <v>AL</v>
      </c>
      <c r="E390" s="8" t="str">
        <f>VLOOKUP(B390,g!$A$2:'g'!$E$989,5,FALSE)</f>
        <v>ARRIVA LONDON</v>
      </c>
      <c r="F390" s="5">
        <f>SUMIF('r'!$A$4:'r'!$A$1001,$A390,'r'!C$4:'r'!C$1001)</f>
        <v>8</v>
      </c>
      <c r="G390" s="5">
        <f>SUMIF('r'!$A$4:'r'!$A$1001,$A390,'r'!D$4:'r'!D$1001)</f>
        <v>8</v>
      </c>
      <c r="H390" s="5">
        <f>SUMIF('r'!$A$4:'r'!$A$1001,$A390,'r'!E$4:'r'!E$1001)</f>
        <v>0</v>
      </c>
    </row>
    <row r="391" spans="1:8" x14ac:dyDescent="0.2">
      <c r="A391" s="4" t="s">
        <v>671</v>
      </c>
      <c r="B391" s="88" t="s">
        <v>315</v>
      </c>
      <c r="C391" s="8" t="str">
        <f>VLOOKUP(B391,g!$A$2:'g'!$B$989,2,FALSE)</f>
        <v>Epsom</v>
      </c>
      <c r="D391" s="8" t="str">
        <f>VLOOKUP(B391,g!$A$2:'g'!$E$989,4,FALSE)</f>
        <v>RTP</v>
      </c>
      <c r="E391" s="8" t="str">
        <f>VLOOKUP(B391,g!$A$2:'g'!$E$989,5,FALSE)</f>
        <v>LONDON UNITED</v>
      </c>
      <c r="F391" s="5">
        <f>SUMIF('r'!$A$4:'r'!$A$1001,$A391,'r'!C$4:'r'!C$1001)</f>
        <v>1</v>
      </c>
      <c r="G391" s="5">
        <f>SUMIF('r'!$A$4:'r'!$A$1001,$A391,'r'!D$4:'r'!D$1001)</f>
        <v>9</v>
      </c>
      <c r="H391" s="5">
        <f>SUMIF('r'!$A$4:'r'!$A$1001,$A391,'r'!E$4:'r'!E$1001)</f>
        <v>8</v>
      </c>
    </row>
    <row r="392" spans="1:8" x14ac:dyDescent="0.2">
      <c r="A392" s="4">
        <v>412</v>
      </c>
      <c r="B392" s="88" t="s">
        <v>127</v>
      </c>
      <c r="C392" s="8" t="str">
        <f>VLOOKUP(B392,g!$A$2:'g'!$B$989,2,FALSE)</f>
        <v>Croydon</v>
      </c>
      <c r="D392" s="8" t="str">
        <f>VLOOKUP(B392,g!$A$2:'g'!$E$989,4,FALSE)</f>
        <v>AL</v>
      </c>
      <c r="E392" s="8" t="str">
        <f>VLOOKUP(B392,g!$A$2:'g'!$E$989,5,FALSE)</f>
        <v>ARRIVA LONDON</v>
      </c>
      <c r="F392" s="5">
        <f>SUMIF('r'!$A$4:'r'!$A$1001,$A392,'r'!C$4:'r'!C$1001)</f>
        <v>0</v>
      </c>
      <c r="G392" s="5">
        <f>SUMIF('r'!$A$4:'r'!$A$1001,$A392,'r'!D$4:'r'!D$1001)</f>
        <v>0</v>
      </c>
      <c r="H392" s="5">
        <f>SUMIF('r'!$A$4:'r'!$A$1001,$A392,'r'!E$4:'r'!E$1001)</f>
        <v>0</v>
      </c>
    </row>
    <row r="393" spans="1:8" x14ac:dyDescent="0.2">
      <c r="A393" s="4">
        <v>413</v>
      </c>
      <c r="B393" s="88" t="s">
        <v>315</v>
      </c>
      <c r="C393" s="8" t="str">
        <f>VLOOKUP(B393,g!$A$2:'g'!$B$989,2,FALSE)</f>
        <v>Epsom</v>
      </c>
      <c r="D393" s="8" t="str">
        <f>VLOOKUP(B393,g!$A$2:'g'!$E$989,4,FALSE)</f>
        <v>RTP</v>
      </c>
      <c r="E393" s="8" t="str">
        <f>VLOOKUP(B393,g!$A$2:'g'!$E$989,5,FALSE)</f>
        <v>LONDON UNITED</v>
      </c>
      <c r="F393" s="5">
        <f>SUMIF('r'!$A$4:'r'!$A$1001,$A393,'r'!C$4:'r'!C$1001)</f>
        <v>2</v>
      </c>
      <c r="G393" s="5">
        <f>SUMIF('r'!$A$4:'r'!$A$1001,$A393,'r'!D$4:'r'!D$1001)</f>
        <v>2</v>
      </c>
      <c r="H393" s="5">
        <f>SUMIF('r'!$A$4:'r'!$A$1001,$A393,'r'!E$4:'r'!E$1001)</f>
        <v>0</v>
      </c>
    </row>
    <row r="394" spans="1:8" x14ac:dyDescent="0.2">
      <c r="A394" s="4">
        <v>414</v>
      </c>
      <c r="B394" s="88" t="s">
        <v>149</v>
      </c>
      <c r="C394" s="8" t="str">
        <f>VLOOKUP(B394,g!$A$2:'g'!$B$989,2,FALSE)</f>
        <v>Battersea</v>
      </c>
      <c r="D394" s="8" t="str">
        <f>VLOOKUP(B394,g!$A$2:'g'!$E$989,4,FALSE)</f>
        <v>TLN</v>
      </c>
      <c r="E394" s="8" t="str">
        <f>VLOOKUP(B394,g!$A$2:'g'!$E$989,5,FALSE)</f>
        <v>ABELLIO</v>
      </c>
      <c r="F394" s="5">
        <f>SUMIF('r'!$A$4:'r'!$A$1001,$A394,'r'!C$4:'r'!C$1001)</f>
        <v>0</v>
      </c>
      <c r="G394" s="5">
        <f>SUMIF('r'!$A$4:'r'!$A$1001,$A394,'r'!D$4:'r'!D$1001)</f>
        <v>0</v>
      </c>
      <c r="H394" s="5">
        <f>SUMIF('r'!$A$4:'r'!$A$1001,$A394,'r'!E$4:'r'!E$1001)</f>
        <v>0</v>
      </c>
    </row>
    <row r="395" spans="1:8" x14ac:dyDescent="0.2">
      <c r="A395" s="4" t="s">
        <v>766</v>
      </c>
      <c r="B395" s="88" t="s">
        <v>123</v>
      </c>
      <c r="C395" s="8" t="str">
        <f>VLOOKUP(B395,g!$A$2:'g'!$B$989,2,FALSE)</f>
        <v>Walworth</v>
      </c>
      <c r="D395" s="8" t="str">
        <f>VLOOKUP(B395,g!$A$2:'g'!$E$989,4,FALSE)</f>
        <v>TLN</v>
      </c>
      <c r="E395" s="8" t="str">
        <f>VLOOKUP(B395,g!$A$2:'g'!$E$989,5,FALSE)</f>
        <v>ABELLIO</v>
      </c>
      <c r="F395" s="5">
        <f>SUMIF('r'!$A$4:'r'!$A$1001,$A395,'r'!C$4:'r'!C$1001)</f>
        <v>0</v>
      </c>
      <c r="G395" s="5">
        <f>SUMIF('r'!$A$4:'r'!$A$1001,$A395,'r'!D$4:'r'!D$1001)</f>
        <v>0</v>
      </c>
      <c r="H395" s="5">
        <f>SUMIF('r'!$A$4:'r'!$A$1001,$A395,'r'!E$4:'r'!E$1001)</f>
        <v>0</v>
      </c>
    </row>
    <row r="396" spans="1:8" x14ac:dyDescent="0.2">
      <c r="A396" s="4">
        <v>417</v>
      </c>
      <c r="B396" s="88" t="s">
        <v>228</v>
      </c>
      <c r="C396" s="8" t="str">
        <f>VLOOKUP(B396,g!$A$2:'g'!$B$989,2,FALSE)</f>
        <v>Norwood</v>
      </c>
      <c r="D396" s="8" t="str">
        <f>VLOOKUP(B396,g!$A$2:'g'!$E$989,4,FALSE)</f>
        <v>AL</v>
      </c>
      <c r="E396" s="8" t="str">
        <f>VLOOKUP(B396,g!$A$2:'g'!$E$989,5,FALSE)</f>
        <v>ARRIVA LONDON</v>
      </c>
      <c r="F396" s="5">
        <f>SUMIF('r'!$A$4:'r'!$A$1001,$A396,'r'!C$4:'r'!C$1001)</f>
        <v>0</v>
      </c>
      <c r="G396" s="5">
        <f>SUMIF('r'!$A$4:'r'!$A$1001,$A396,'r'!D$4:'r'!D$1001)</f>
        <v>0</v>
      </c>
      <c r="H396" s="5">
        <f>SUMIF('r'!$A$4:'r'!$A$1001,$A396,'r'!E$4:'r'!E$1001)</f>
        <v>0</v>
      </c>
    </row>
    <row r="397" spans="1:8" x14ac:dyDescent="0.2">
      <c r="A397" s="4">
        <v>418</v>
      </c>
      <c r="B397" s="88" t="s">
        <v>315</v>
      </c>
      <c r="C397" s="8" t="str">
        <f>VLOOKUP(B397,g!$A$2:'g'!$B$989,2,FALSE)</f>
        <v>Epsom</v>
      </c>
      <c r="D397" s="8" t="str">
        <f>VLOOKUP(B397,g!$A$2:'g'!$E$989,4,FALSE)</f>
        <v>RTP</v>
      </c>
      <c r="E397" s="8" t="str">
        <f>VLOOKUP(B397,g!$A$2:'g'!$E$989,5,FALSE)</f>
        <v>LONDON UNITED</v>
      </c>
      <c r="F397" s="5">
        <f>SUMIF('r'!$A$4:'r'!$A$1001,$A397,'r'!C$4:'r'!C$1001)</f>
        <v>0</v>
      </c>
      <c r="G397" s="5">
        <f>SUMIF('r'!$A$4:'r'!$A$1001,$A397,'r'!D$4:'r'!D$1001)</f>
        <v>0</v>
      </c>
      <c r="H397" s="5">
        <f>SUMIF('r'!$A$4:'r'!$A$1001,$A397,'r'!E$4:'r'!E$1001)</f>
        <v>0</v>
      </c>
    </row>
    <row r="398" spans="1:8" x14ac:dyDescent="0.2">
      <c r="A398" s="4">
        <v>419</v>
      </c>
      <c r="B398" s="88" t="s">
        <v>139</v>
      </c>
      <c r="C398" s="8" t="str">
        <f>VLOOKUP(B398,g!$A$2:'g'!$B$989,2,FALSE)</f>
        <v>Hounslow</v>
      </c>
      <c r="D398" s="8" t="str">
        <f>VLOOKUP(B398,g!$A$2:'g'!$E$989,4,FALSE)</f>
        <v>RTP</v>
      </c>
      <c r="E398" s="8" t="str">
        <f>VLOOKUP(B398,g!$A$2:'g'!$E$989,5,FALSE)</f>
        <v>LONDON UNITED</v>
      </c>
      <c r="F398" s="5">
        <f>SUMIF('r'!$A$4:'r'!$A$1001,$A398,'r'!C$4:'r'!C$1001)</f>
        <v>0</v>
      </c>
      <c r="G398" s="5">
        <f>SUMIF('r'!$A$4:'r'!$A$1001,$A398,'r'!D$4:'r'!D$1001)</f>
        <v>0</v>
      </c>
      <c r="H398" s="5">
        <f>SUMIF('r'!$A$4:'r'!$A$1001,$A398,'r'!E$4:'r'!E$1001)</f>
        <v>0</v>
      </c>
    </row>
    <row r="399" spans="1:8" x14ac:dyDescent="0.2">
      <c r="A399" s="4">
        <v>422</v>
      </c>
      <c r="B399" s="88" t="s">
        <v>237</v>
      </c>
      <c r="C399" s="8" t="str">
        <f>VLOOKUP(B399,g!$A$2:'g'!$B$989,2,FALSE)</f>
        <v>Bexleyheath</v>
      </c>
      <c r="D399" s="8" t="str">
        <f>VLOOKUP(B399,g!$A$2:'g'!$E$989,4,FALSE)</f>
        <v>GAL</v>
      </c>
      <c r="E399" s="8" t="str">
        <f>VLOOKUP(B399,g!$A$2:'g'!$E$989,5,FALSE)</f>
        <v>GO-AHEAD</v>
      </c>
      <c r="F399" s="5">
        <f>SUMIF('r'!$A$4:'r'!$A$1001,$A399,'r'!C$4:'r'!C$1001)</f>
        <v>0</v>
      </c>
      <c r="G399" s="5">
        <f>SUMIF('r'!$A$4:'r'!$A$1001,$A399,'r'!D$4:'r'!D$1001)</f>
        <v>4</v>
      </c>
      <c r="H399" s="5">
        <f>SUMIF('r'!$A$4:'r'!$A$1001,$A399,'r'!E$4:'r'!E$1001)</f>
        <v>4</v>
      </c>
    </row>
    <row r="400" spans="1:8" x14ac:dyDescent="0.2">
      <c r="A400" s="4">
        <v>423</v>
      </c>
      <c r="B400" s="88" t="s">
        <v>133</v>
      </c>
      <c r="C400" s="8" t="str">
        <f>VLOOKUP(B400,g!$A$2:'g'!$B$989,2,FALSE)</f>
        <v>Hounslow bus station  Heath</v>
      </c>
      <c r="D400" s="8" t="str">
        <f>VLOOKUP(B400,g!$A$2:'g'!$E$989,4,FALSE)</f>
        <v>RTP</v>
      </c>
      <c r="E400" s="8" t="str">
        <f>VLOOKUP(B400,g!$A$2:'g'!$E$989,5,FALSE)</f>
        <v>LONDON UNITED</v>
      </c>
      <c r="F400" s="5">
        <f>SUMIF('r'!$A$4:'r'!$A$1001,$A400,'r'!C$4:'r'!C$1001)</f>
        <v>0</v>
      </c>
      <c r="G400" s="5">
        <f>SUMIF('r'!$A$4:'r'!$A$1001,$A400,'r'!D$4:'r'!D$1001)</f>
        <v>0</v>
      </c>
      <c r="H400" s="5">
        <f>SUMIF('r'!$A$4:'r'!$A$1001,$A400,'r'!E$4:'r'!E$1001)</f>
        <v>0</v>
      </c>
    </row>
    <row r="401" spans="1:8" x14ac:dyDescent="0.2">
      <c r="A401" s="4" t="s">
        <v>730</v>
      </c>
      <c r="B401" s="88" t="s">
        <v>248</v>
      </c>
      <c r="C401" s="8" t="str">
        <f>VLOOKUP(B401,g!$A$2:'g'!$B$989,2,FALSE)</f>
        <v>Putney</v>
      </c>
      <c r="D401" s="8" t="str">
        <f>VLOOKUP(B401,g!$A$2:'g'!$E$989,4,FALSE)</f>
        <v>GAL</v>
      </c>
      <c r="E401" s="8" t="str">
        <f>VLOOKUP(B401,g!$A$2:'g'!$E$989,5,FALSE)</f>
        <v>GO-AHEAD</v>
      </c>
      <c r="F401" s="5">
        <f>SUMIF('r'!$A$4:'r'!$A$1001,$A401,'r'!C$4:'r'!C$1001)</f>
        <v>0</v>
      </c>
      <c r="G401" s="5">
        <f>SUMIF('r'!$A$4:'r'!$A$1001,$A401,'r'!D$4:'r'!D$1001)</f>
        <v>0</v>
      </c>
      <c r="H401" s="5">
        <f>SUMIF('r'!$A$4:'r'!$A$1001,$A401,'r'!E$4:'r'!E$1001)</f>
        <v>0</v>
      </c>
    </row>
    <row r="402" spans="1:8" x14ac:dyDescent="0.2">
      <c r="A402" s="4">
        <v>425</v>
      </c>
      <c r="B402" s="88" t="s">
        <v>120</v>
      </c>
      <c r="C402" s="8" t="str">
        <f>VLOOKUP(B402,g!$A$2:'g'!$B$989,2,FALSE)</f>
        <v>Lea Interchange</v>
      </c>
      <c r="D402" s="8" t="str">
        <f>VLOOKUP(B402,g!$A$2:'g'!$E$989,4,FALSE)</f>
        <v>TT</v>
      </c>
      <c r="E402" s="8" t="str">
        <f>VLOOKUP(B402,g!$A$2:'g'!$E$989,5,FALSE)</f>
        <v>TOWER TRANSIT</v>
      </c>
      <c r="F402" s="5">
        <f>SUMIF('r'!$A$4:'r'!$A$1001,$A402,'r'!C$4:'r'!C$1001)</f>
        <v>0</v>
      </c>
      <c r="G402" s="5">
        <f>SUMIF('r'!$A$4:'r'!$A$1001,$A402,'r'!D$4:'r'!D$1001)</f>
        <v>0</v>
      </c>
      <c r="H402" s="5">
        <f>SUMIF('r'!$A$4:'r'!$A$1001,$A402,'r'!E$4:'r'!E$1001)</f>
        <v>0</v>
      </c>
    </row>
    <row r="403" spans="1:8" x14ac:dyDescent="0.2">
      <c r="A403" s="4">
        <v>427</v>
      </c>
      <c r="B403" s="88" t="s">
        <v>31</v>
      </c>
      <c r="C403" s="8" t="str">
        <f>VLOOKUP(B403,g!$A$2:'g'!$B$989,2,FALSE)</f>
        <v>Hayes</v>
      </c>
      <c r="D403" s="8" t="str">
        <f>VLOOKUP(B403,g!$A$2:'g'!$E$989,4,FALSE)</f>
        <v>TLN</v>
      </c>
      <c r="E403" s="8" t="str">
        <f>VLOOKUP(B403,g!$A$2:'g'!$E$989,5,FALSE)</f>
        <v>ABELLIO</v>
      </c>
      <c r="F403" s="5">
        <f>SUMIF('r'!$A$4:'r'!$A$1001,$A403,'r'!C$4:'r'!C$1001)</f>
        <v>2</v>
      </c>
      <c r="G403" s="5">
        <f>SUMIF('r'!$A$4:'r'!$A$1001,$A403,'r'!D$4:'r'!D$1001)</f>
        <v>2</v>
      </c>
      <c r="H403" s="5">
        <f>SUMIF('r'!$A$4:'r'!$A$1001,$A403,'r'!E$4:'r'!E$1001)</f>
        <v>0</v>
      </c>
    </row>
    <row r="404" spans="1:8" x14ac:dyDescent="0.2">
      <c r="A404" s="4" t="s">
        <v>610</v>
      </c>
      <c r="B404" s="88" t="s">
        <v>165</v>
      </c>
      <c r="C404" s="8" t="str">
        <f>VLOOKUP(B404,g!$A$2:'g'!$B$989,2,FALSE)</f>
        <v>Dartford</v>
      </c>
      <c r="D404" s="8" t="str">
        <f>VLOOKUP(B404,g!$A$2:'g'!$E$989,4,FALSE)</f>
        <v>AL</v>
      </c>
      <c r="E404" s="8" t="str">
        <f>VLOOKUP(B404,g!$A$2:'g'!$E$989,5,FALSE)</f>
        <v>ARRIVA LONDON</v>
      </c>
      <c r="F404" s="5">
        <f>SUMIF('r'!$A$4:'r'!$A$1001,$A404,'r'!C$4:'r'!C$1001)</f>
        <v>2</v>
      </c>
      <c r="G404" s="5">
        <f>SUMIF('r'!$A$4:'r'!$A$1001,$A404,'r'!D$4:'r'!D$1001)</f>
        <v>2</v>
      </c>
      <c r="H404" s="5">
        <f>SUMIF('r'!$A$4:'r'!$A$1001,$A404,'r'!E$4:'r'!E$1001)</f>
        <v>0</v>
      </c>
    </row>
    <row r="405" spans="1:8" x14ac:dyDescent="0.2">
      <c r="A405" s="4">
        <v>430</v>
      </c>
      <c r="B405" s="88" t="s">
        <v>248</v>
      </c>
      <c r="C405" s="8" t="str">
        <f>VLOOKUP(B405,g!$A$2:'g'!$B$989,2,FALSE)</f>
        <v>Putney</v>
      </c>
      <c r="D405" s="8" t="str">
        <f>VLOOKUP(B405,g!$A$2:'g'!$E$989,4,FALSE)</f>
        <v>GAL</v>
      </c>
      <c r="E405" s="8" t="str">
        <f>VLOOKUP(B405,g!$A$2:'g'!$E$989,5,FALSE)</f>
        <v>GO-AHEAD</v>
      </c>
      <c r="F405" s="5">
        <f>SUMIF('r'!$A$4:'r'!$A$1001,$A405,'r'!C$4:'r'!C$1001)</f>
        <v>0</v>
      </c>
      <c r="G405" s="5">
        <f>SUMIF('r'!$A$4:'r'!$A$1001,$A405,'r'!D$4:'r'!D$1001)</f>
        <v>0</v>
      </c>
      <c r="H405" s="5">
        <f>SUMIF('r'!$A$4:'r'!$A$1001,$A405,'r'!E$4:'r'!E$1001)</f>
        <v>0</v>
      </c>
    </row>
    <row r="406" spans="1:8" x14ac:dyDescent="0.2">
      <c r="A406" s="4">
        <v>432</v>
      </c>
      <c r="B406" s="88" t="s">
        <v>116</v>
      </c>
      <c r="C406" s="8" t="str">
        <f>VLOOKUP(B406,g!$A$2:'g'!$B$989,2,FALSE)</f>
        <v>Stockwell</v>
      </c>
      <c r="D406" s="8" t="str">
        <f>VLOOKUP(B406,g!$A$2:'g'!$E$989,4,FALSE)</f>
        <v>GAL</v>
      </c>
      <c r="E406" s="8" t="str">
        <f>VLOOKUP(B406,g!$A$2:'g'!$E$989,5,FALSE)</f>
        <v>GO-AHEAD</v>
      </c>
      <c r="F406" s="5">
        <f>SUMIF('r'!$A$4:'r'!$A$1001,$A406,'r'!C$4:'r'!C$1001)</f>
        <v>0</v>
      </c>
      <c r="G406" s="5">
        <f>SUMIF('r'!$A$4:'r'!$A$1001,$A406,'r'!D$4:'r'!D$1001)</f>
        <v>0</v>
      </c>
      <c r="H406" s="5">
        <f>SUMIF('r'!$A$4:'r'!$A$1001,$A406,'r'!E$4:'r'!E$1001)</f>
        <v>0</v>
      </c>
    </row>
    <row r="407" spans="1:8" x14ac:dyDescent="0.2">
      <c r="A407" s="4">
        <v>433</v>
      </c>
      <c r="B407" s="88" t="s">
        <v>118</v>
      </c>
      <c r="C407" s="8" t="str">
        <f>VLOOKUP(B407,g!$A$2:'g'!$B$989,2,FALSE)</f>
        <v>Beddington Cross</v>
      </c>
      <c r="D407" s="8" t="str">
        <f>VLOOKUP(B407,g!$A$2:'g'!$E$989,4,FALSE)</f>
        <v>TLN</v>
      </c>
      <c r="E407" s="8" t="str">
        <f>VLOOKUP(B407,g!$A$2:'g'!$E$989,5,FALSE)</f>
        <v>ABELLIO</v>
      </c>
      <c r="F407" s="5">
        <f>SUMIF('r'!$A$4:'r'!$A$1001,$A407,'r'!C$4:'r'!C$1001)</f>
        <v>0</v>
      </c>
      <c r="G407" s="5">
        <f>SUMIF('r'!$A$4:'r'!$A$1001,$A407,'r'!D$4:'r'!D$1001)</f>
        <v>0</v>
      </c>
      <c r="H407" s="5">
        <f>SUMIF('r'!$A$4:'r'!$A$1001,$A407,'r'!E$4:'r'!E$1001)</f>
        <v>0</v>
      </c>
    </row>
    <row r="408" spans="1:8" x14ac:dyDescent="0.2">
      <c r="A408" s="4">
        <v>434</v>
      </c>
      <c r="B408" s="88" t="s">
        <v>148</v>
      </c>
      <c r="C408" s="8" t="str">
        <f>VLOOKUP(B408,g!$A$2:'g'!$B$989,2,FALSE)</f>
        <v>Croydon</v>
      </c>
      <c r="D408" s="8" t="str">
        <f>VLOOKUP(B408,g!$A$2:'g'!$E$989,4,FALSE)</f>
        <v>GAL</v>
      </c>
      <c r="E408" s="8" t="str">
        <f>VLOOKUP(B408,g!$A$2:'g'!$E$989,5,FALSE)</f>
        <v>GO-AHEAD</v>
      </c>
      <c r="F408" s="5">
        <f>SUMIF('r'!$A$4:'r'!$A$1001,$A408,'r'!C$4:'r'!C$1001)</f>
        <v>3</v>
      </c>
      <c r="G408" s="5">
        <f>SUMIF('r'!$A$4:'r'!$A$1001,$A408,'r'!D$4:'r'!D$1001)</f>
        <v>3</v>
      </c>
      <c r="H408" s="5">
        <f>SUMIF('r'!$A$4:'r'!$A$1001,$A408,'r'!E$4:'r'!E$1001)</f>
        <v>0</v>
      </c>
    </row>
    <row r="409" spans="1:8" x14ac:dyDescent="0.2">
      <c r="A409" s="4">
        <v>436</v>
      </c>
      <c r="B409" s="88" t="s">
        <v>125</v>
      </c>
      <c r="C409" s="8" t="str">
        <f>VLOOKUP(B409,g!$A$2:'g'!$B$989,2,FALSE)</f>
        <v>New Cross</v>
      </c>
      <c r="D409" s="8" t="str">
        <f>VLOOKUP(B409,g!$A$2:'g'!$E$989,4,FALSE)</f>
        <v>GAL</v>
      </c>
      <c r="E409" s="8" t="str">
        <f>VLOOKUP(B409,g!$A$2:'g'!$E$989,5,FALSE)</f>
        <v>GO-AHEAD</v>
      </c>
      <c r="F409" s="5">
        <f>SUMIF('r'!$A$4:'r'!$A$1001,$A409,'r'!C$4:'r'!C$1001)</f>
        <v>0</v>
      </c>
      <c r="G409" s="5">
        <f>SUMIF('r'!$A$4:'r'!$A$1001,$A409,'r'!D$4:'r'!D$1001)</f>
        <v>0</v>
      </c>
      <c r="H409" s="5">
        <f>SUMIF('r'!$A$4:'r'!$A$1001,$A409,'r'!E$4:'r'!E$1001)</f>
        <v>0</v>
      </c>
    </row>
    <row r="410" spans="1:8" x14ac:dyDescent="0.2">
      <c r="A410" s="4">
        <v>440</v>
      </c>
      <c r="B410" s="88" t="s">
        <v>768</v>
      </c>
      <c r="C410" s="8" t="str">
        <f>VLOOKUP(B410,g!$A$2:'g'!$B$989,2,FALSE)</f>
        <v>Atlas Road</v>
      </c>
      <c r="D410" s="8" t="str">
        <f>VLOOKUP(B410,g!$A$2:'g'!$E$989,4,FALSE)</f>
        <v>RTP</v>
      </c>
      <c r="E410" s="8" t="str">
        <f>VLOOKUP(B410,g!$A$2:'g'!$E$989,5,FALSE)</f>
        <v>LONDON UNITED</v>
      </c>
      <c r="F410" s="5">
        <f>SUMIF('r'!$A$4:'r'!$A$1001,$A410,'r'!C$4:'r'!C$1001)</f>
        <v>0</v>
      </c>
      <c r="G410" s="5">
        <f>SUMIF('r'!$A$4:'r'!$A$1001,$A410,'r'!D$4:'r'!D$1001)</f>
        <v>0</v>
      </c>
      <c r="H410" s="5">
        <f>SUMIF('r'!$A$4:'r'!$A$1001,$A410,'r'!E$4:'r'!E$1001)</f>
        <v>0</v>
      </c>
    </row>
    <row r="411" spans="1:8" x14ac:dyDescent="0.2">
      <c r="A411" s="4">
        <v>441</v>
      </c>
      <c r="B411" s="88" t="s">
        <v>128</v>
      </c>
      <c r="C411" s="8" t="str">
        <f>VLOOKUP(B411,g!$A$2:'g'!$B$989,2,FALSE)</f>
        <v>Byfleet</v>
      </c>
      <c r="D411" s="8" t="str">
        <f>VLOOKUP(B411,g!$A$2:'g'!$E$989,4,FALSE)</f>
        <v>TLNB</v>
      </c>
      <c r="E411" s="8" t="str">
        <f>VLOOKUP(B411,g!$A$2:'g'!$E$989,5,FALSE)</f>
        <v>ABELLIO (BYFLEET)</v>
      </c>
      <c r="F411" s="5">
        <f>SUMIF('r'!$A$4:'r'!$A$1001,$A411,'r'!C$4:'r'!C$1001)</f>
        <v>0</v>
      </c>
      <c r="G411" s="5">
        <f>SUMIF('r'!$A$4:'r'!$A$1001,$A411,'r'!D$4:'r'!D$1001)</f>
        <v>0</v>
      </c>
      <c r="H411" s="5">
        <f>SUMIF('r'!$A$4:'r'!$A$1001,$A411,'r'!E$4:'r'!E$1001)</f>
        <v>0</v>
      </c>
    </row>
    <row r="412" spans="1:8" x14ac:dyDescent="0.2">
      <c r="A412" s="4" t="s">
        <v>598</v>
      </c>
      <c r="B412" s="88" t="s">
        <v>120</v>
      </c>
      <c r="C412" s="8" t="str">
        <f>VLOOKUP(B412,g!$A$2:'g'!$B$989,2,FALSE)</f>
        <v>Lea Interchange</v>
      </c>
      <c r="D412" s="8" t="str">
        <f>VLOOKUP(B412,g!$A$2:'g'!$E$989,4,FALSE)</f>
        <v>TT</v>
      </c>
      <c r="E412" s="8" t="str">
        <f>VLOOKUP(B412,g!$A$2:'g'!$E$989,5,FALSE)</f>
        <v>TOWER TRANSIT</v>
      </c>
      <c r="F412" s="5">
        <f>SUMIF('r'!$A$4:'r'!$A$1001,$A412,'r'!C$4:'r'!C$1001)</f>
        <v>0</v>
      </c>
      <c r="G412" s="5">
        <f>SUMIF('r'!$A$4:'r'!$A$1001,$A412,'r'!D$4:'r'!D$1001)</f>
        <v>0</v>
      </c>
      <c r="H412" s="5">
        <f>SUMIF('r'!$A$4:'r'!$A$1001,$A412,'r'!E$4:'r'!E$1001)</f>
        <v>0</v>
      </c>
    </row>
    <row r="413" spans="1:8" x14ac:dyDescent="0.2">
      <c r="A413" s="4">
        <v>446</v>
      </c>
      <c r="B413" s="88" t="s">
        <v>128</v>
      </c>
      <c r="C413" s="8" t="str">
        <f>VLOOKUP(B413,g!$A$2:'g'!$B$989,2,FALSE)</f>
        <v>Byfleet</v>
      </c>
      <c r="D413" s="8" t="str">
        <f>VLOOKUP(B413,g!$A$2:'g'!$E$989,4,FALSE)</f>
        <v>TLNB</v>
      </c>
      <c r="E413" s="8" t="str">
        <f>VLOOKUP(B413,g!$A$2:'g'!$E$989,5,FALSE)</f>
        <v>ABELLIO (BYFLEET)</v>
      </c>
      <c r="F413" s="5">
        <f>SUMIF('r'!$A$4:'r'!$A$1001,$A413,'r'!C$4:'r'!C$1001)</f>
        <v>0</v>
      </c>
      <c r="G413" s="5">
        <f>SUMIF('r'!$A$4:'r'!$A$1001,$A413,'r'!D$4:'r'!D$1001)</f>
        <v>0</v>
      </c>
      <c r="H413" s="5">
        <f>SUMIF('r'!$A$4:'r'!$A$1001,$A413,'r'!E$4:'r'!E$1001)</f>
        <v>0</v>
      </c>
    </row>
    <row r="414" spans="1:8" x14ac:dyDescent="0.2">
      <c r="A414" s="4">
        <v>450</v>
      </c>
      <c r="B414" s="88" t="s">
        <v>228</v>
      </c>
      <c r="C414" s="8" t="str">
        <f>VLOOKUP(B414,g!$A$2:'g'!$B$989,2,FALSE)</f>
        <v>Norwood</v>
      </c>
      <c r="D414" s="8" t="str">
        <f>VLOOKUP(B414,g!$A$2:'g'!$E$989,4,FALSE)</f>
        <v>AL</v>
      </c>
      <c r="E414" s="8" t="str">
        <f>VLOOKUP(B414,g!$A$2:'g'!$E$989,5,FALSE)</f>
        <v>ARRIVA LONDON</v>
      </c>
      <c r="F414" s="5">
        <f>SUMIF('r'!$A$4:'r'!$A$1001,$A414,'r'!C$4:'r'!C$1001)</f>
        <v>0</v>
      </c>
      <c r="G414" s="5">
        <f>SUMIF('r'!$A$4:'r'!$A$1001,$A414,'r'!D$4:'r'!D$1001)</f>
        <v>0</v>
      </c>
      <c r="H414" s="5">
        <f>SUMIF('r'!$A$4:'r'!$A$1001,$A414,'r'!E$4:'r'!E$1001)</f>
        <v>0</v>
      </c>
    </row>
    <row r="415" spans="1:8" x14ac:dyDescent="0.2">
      <c r="A415" s="4">
        <v>452</v>
      </c>
      <c r="B415" s="88" t="s">
        <v>149</v>
      </c>
      <c r="C415" s="8" t="str">
        <f>VLOOKUP(B415,g!$A$2:'g'!$B$989,2,FALSE)</f>
        <v>Battersea</v>
      </c>
      <c r="D415" s="8" t="str">
        <f>VLOOKUP(B415,g!$A$2:'g'!$E$989,4,FALSE)</f>
        <v>TLN</v>
      </c>
      <c r="E415" s="8" t="str">
        <f>VLOOKUP(B415,g!$A$2:'g'!$E$989,5,FALSE)</f>
        <v>ABELLIO</v>
      </c>
      <c r="F415" s="5">
        <f>SUMIF('r'!$A$4:'r'!$A$1001,$A415,'r'!C$4:'r'!C$1001)</f>
        <v>0</v>
      </c>
      <c r="G415" s="5">
        <f>SUMIF('r'!$A$4:'r'!$A$1001,$A415,'r'!D$4:'r'!D$1001)</f>
        <v>0</v>
      </c>
      <c r="H415" s="5">
        <f>SUMIF('r'!$A$4:'r'!$A$1001,$A415,'r'!E$4:'r'!E$1001)</f>
        <v>0</v>
      </c>
    </row>
    <row r="416" spans="1:8" x14ac:dyDescent="0.2">
      <c r="A416" s="4">
        <v>453</v>
      </c>
      <c r="B416" s="88" t="s">
        <v>125</v>
      </c>
      <c r="C416" s="8" t="str">
        <f>VLOOKUP(B416,g!$A$2:'g'!$B$989,2,FALSE)</f>
        <v>New Cross</v>
      </c>
      <c r="D416" s="8" t="str">
        <f>VLOOKUP(B416,g!$A$2:'g'!$E$989,4,FALSE)</f>
        <v>GAL</v>
      </c>
      <c r="E416" s="8" t="str">
        <f>VLOOKUP(B416,g!$A$2:'g'!$E$989,5,FALSE)</f>
        <v>GO-AHEAD</v>
      </c>
      <c r="F416" s="5">
        <f>SUMIF('r'!$A$4:'r'!$A$1001,$A416,'r'!C$4:'r'!C$1001)</f>
        <v>0</v>
      </c>
      <c r="G416" s="5">
        <f>SUMIF('r'!$A$4:'r'!$A$1001,$A416,'r'!D$4:'r'!D$1001)</f>
        <v>0</v>
      </c>
      <c r="H416" s="5">
        <f>SUMIF('r'!$A$4:'r'!$A$1001,$A416,'r'!E$4:'r'!E$1001)</f>
        <v>0</v>
      </c>
    </row>
    <row r="417" spans="1:12" x14ac:dyDescent="0.2">
      <c r="A417" s="4">
        <v>455</v>
      </c>
      <c r="B417" s="88" t="s">
        <v>118</v>
      </c>
      <c r="C417" s="8" t="str">
        <f>VLOOKUP(B417,g!$A$2:'g'!$B$989,2,FALSE)</f>
        <v>Beddington Cross</v>
      </c>
      <c r="D417" s="8" t="str">
        <f>VLOOKUP(B417,g!$A$2:'g'!$E$989,4,FALSE)</f>
        <v>TLN</v>
      </c>
      <c r="E417" s="8" t="str">
        <f>VLOOKUP(B417,g!$A$2:'g'!$E$989,5,FALSE)</f>
        <v>ABELLIO</v>
      </c>
      <c r="F417" s="5">
        <f>SUMIF('r'!$A$4:'r'!$A$1001,$A417,'r'!C$4:'r'!C$1001)</f>
        <v>0</v>
      </c>
      <c r="G417" s="5">
        <f>SUMIF('r'!$A$4:'r'!$A$1001,$A417,'r'!D$4:'r'!D$1001)</f>
        <v>0</v>
      </c>
      <c r="H417" s="5">
        <f>SUMIF('r'!$A$4:'r'!$A$1001,$A417,'r'!E$4:'r'!E$1001)</f>
        <v>0</v>
      </c>
    </row>
    <row r="418" spans="1:12" x14ac:dyDescent="0.2">
      <c r="A418" s="4">
        <v>458</v>
      </c>
      <c r="B418" s="88" t="s">
        <v>128</v>
      </c>
      <c r="C418" s="8" t="str">
        <f>VLOOKUP(B418,g!$A$2:'g'!$B$989,2,FALSE)</f>
        <v>Byfleet</v>
      </c>
      <c r="D418" s="8" t="str">
        <f>VLOOKUP(B418,g!$A$2:'g'!$E$989,4,FALSE)</f>
        <v>TLNB</v>
      </c>
      <c r="E418" s="8" t="str">
        <f>VLOOKUP(B418,g!$A$2:'g'!$E$989,5,FALSE)</f>
        <v>ABELLIO (BYFLEET)</v>
      </c>
      <c r="F418" s="5">
        <f>SUMIF('r'!$A$4:'r'!$A$1001,$A418,'r'!C$4:'r'!C$1001)</f>
        <v>0</v>
      </c>
      <c r="G418" s="5">
        <f>SUMIF('r'!$A$4:'r'!$A$1001,$A418,'r'!D$4:'r'!D$1001)</f>
        <v>0</v>
      </c>
      <c r="H418" s="5">
        <f>SUMIF('r'!$A$4:'r'!$A$1001,$A418,'r'!E$4:'r'!E$1001)</f>
        <v>0</v>
      </c>
    </row>
    <row r="419" spans="1:12" x14ac:dyDescent="0.2">
      <c r="A419" s="4" t="s">
        <v>770</v>
      </c>
      <c r="B419" s="88" t="s">
        <v>121</v>
      </c>
      <c r="C419" s="8" t="str">
        <f>VLOOKUP(B419,g!$A$2:'g'!$B$989,2,FALSE)</f>
        <v>Willesden</v>
      </c>
      <c r="D419" s="8" t="str">
        <f>VLOOKUP(B419,g!$A$2:'g'!$E$989,4,FALSE)</f>
        <v>ML</v>
      </c>
      <c r="E419" s="8" t="str">
        <f>VLOOKUP(B419,g!$A$2:'g'!$E$989,5,FALSE)</f>
        <v>METROLINE</v>
      </c>
      <c r="F419" s="5">
        <f>SUMIF('r'!$A$4:'r'!$A$1001,$A419,'r'!C$4:'r'!C$1001)</f>
        <v>1</v>
      </c>
      <c r="G419" s="5">
        <f>SUMIF('r'!$A$4:'r'!$A$1001,$A419,'r'!D$4:'r'!D$1001)</f>
        <v>1</v>
      </c>
      <c r="H419" s="5">
        <f>SUMIF('r'!$A$4:'r'!$A$1001,$A419,'r'!E$4:'r'!E$1001)</f>
        <v>0</v>
      </c>
    </row>
    <row r="420" spans="1:12" x14ac:dyDescent="0.2">
      <c r="A420" s="4">
        <v>461</v>
      </c>
      <c r="B420" s="88" t="s">
        <v>128</v>
      </c>
      <c r="C420" s="8" t="str">
        <f>VLOOKUP(B420,g!$A$2:'g'!$B$989,2,FALSE)</f>
        <v>Byfleet</v>
      </c>
      <c r="D420" s="8" t="str">
        <f>VLOOKUP(B420,g!$A$2:'g'!$E$989,4,FALSE)</f>
        <v>TLNB</v>
      </c>
      <c r="E420" s="8" t="str">
        <f>VLOOKUP(B420,g!$A$2:'g'!$E$989,5,FALSE)</f>
        <v>ABELLIO (BYFLEET)</v>
      </c>
      <c r="F420" s="5">
        <f>SUMIF('r'!$A$4:'r'!$A$1001,$A420,'r'!C$4:'r'!C$1001)</f>
        <v>0</v>
      </c>
      <c r="G420" s="5">
        <f>SUMIF('r'!$A$4:'r'!$A$1001,$A420,'r'!D$4:'r'!D$1001)</f>
        <v>0</v>
      </c>
      <c r="H420" s="5">
        <f>SUMIF('r'!$A$4:'r'!$A$1001,$A420,'r'!E$4:'r'!E$1001)</f>
        <v>0</v>
      </c>
    </row>
    <row r="421" spans="1:12" x14ac:dyDescent="0.2">
      <c r="A421" s="4">
        <v>462</v>
      </c>
      <c r="B421" s="88" t="s">
        <v>132</v>
      </c>
      <c r="C421" s="8" t="str">
        <f>VLOOKUP(B421,g!$A$2:'g'!$B$989,2,FALSE)</f>
        <v>Barking</v>
      </c>
      <c r="D421" s="8" t="str">
        <f>VLOOKUP(B421,g!$A$2:'g'!$E$989,4,FALSE)</f>
        <v>SLN</v>
      </c>
      <c r="E421" s="8" t="str">
        <f>VLOOKUP(B421,g!$A$2:'g'!$E$989,5,FALSE)</f>
        <v>STAGECOACH</v>
      </c>
      <c r="F421" s="5">
        <f>SUMIF('r'!$A$4:'r'!$A$1001,$A421,'r'!C$4:'r'!C$1001)</f>
        <v>1</v>
      </c>
      <c r="G421" s="5">
        <f>SUMIF('r'!$A$4:'r'!$A$1001,$A421,'r'!D$4:'r'!D$1001)</f>
        <v>1</v>
      </c>
      <c r="H421" s="5">
        <f>SUMIF('r'!$A$4:'r'!$A$1001,$A421,'r'!E$4:'r'!E$1001)</f>
        <v>0</v>
      </c>
      <c r="I421" s="116"/>
      <c r="K421" s="8"/>
      <c r="L421" s="8"/>
    </row>
    <row r="422" spans="1:12" x14ac:dyDescent="0.2">
      <c r="A422" s="4">
        <v>463</v>
      </c>
      <c r="B422" s="88" t="s">
        <v>315</v>
      </c>
      <c r="C422" s="8" t="str">
        <f>VLOOKUP(B422,g!$A$2:'g'!$B$989,2,FALSE)</f>
        <v>Epsom</v>
      </c>
      <c r="D422" s="8" t="str">
        <f>VLOOKUP(B422,g!$A$2:'g'!$E$989,4,FALSE)</f>
        <v>RTP</v>
      </c>
      <c r="E422" s="8" t="str">
        <f>VLOOKUP(B422,g!$A$2:'g'!$E$989,5,FALSE)</f>
        <v>LONDON UNITED</v>
      </c>
      <c r="F422" s="5">
        <f>SUMIF('r'!$A$4:'r'!$A$1001,$A422,'r'!C$4:'r'!C$1001)</f>
        <v>0</v>
      </c>
      <c r="G422" s="5">
        <f>SUMIF('r'!$A$4:'r'!$A$1001,$A422,'r'!D$4:'r'!D$1001)</f>
        <v>0</v>
      </c>
      <c r="H422" s="5">
        <f>SUMIF('r'!$A$4:'r'!$A$1001,$A422,'r'!E$4:'r'!E$1001)</f>
        <v>0</v>
      </c>
    </row>
    <row r="423" spans="1:12" x14ac:dyDescent="0.2">
      <c r="A423" s="4">
        <v>464</v>
      </c>
      <c r="B423" s="88" t="s">
        <v>118</v>
      </c>
      <c r="C423" s="8" t="str">
        <f>VLOOKUP(B423,g!$A$2:'g'!$B$989,2,FALSE)</f>
        <v>Beddington Cross</v>
      </c>
      <c r="D423" s="8" t="str">
        <f>VLOOKUP(B423,g!$A$2:'g'!$E$989,4,FALSE)</f>
        <v>TLN</v>
      </c>
      <c r="E423" s="8" t="str">
        <f>VLOOKUP(B423,g!$A$2:'g'!$E$989,5,FALSE)</f>
        <v>ABELLIO</v>
      </c>
      <c r="F423" s="5">
        <f>SUMIF('r'!$A$4:'r'!$A$1001,$A423,'r'!C$4:'r'!C$1001)</f>
        <v>3</v>
      </c>
      <c r="G423" s="5">
        <f>SUMIF('r'!$A$4:'r'!$A$1001,$A423,'r'!D$4:'r'!D$1001)</f>
        <v>3</v>
      </c>
      <c r="H423" s="5">
        <f>SUMIF('r'!$A$4:'r'!$A$1001,$A423,'r'!E$4:'r'!E$1001)</f>
        <v>0</v>
      </c>
    </row>
    <row r="424" spans="1:12" x14ac:dyDescent="0.2">
      <c r="A424" s="4">
        <v>465</v>
      </c>
      <c r="B424" s="88" t="s">
        <v>315</v>
      </c>
      <c r="C424" s="8" t="str">
        <f>VLOOKUP(B424,g!$A$2:'g'!$B$989,2,FALSE)</f>
        <v>Epsom</v>
      </c>
      <c r="D424" s="8" t="str">
        <f>VLOOKUP(B424,g!$A$2:'g'!$E$989,4,FALSE)</f>
        <v>RTP</v>
      </c>
      <c r="E424" s="8" t="str">
        <f>VLOOKUP(B424,g!$A$2:'g'!$E$989,5,FALSE)</f>
        <v>LONDON UNITED</v>
      </c>
      <c r="F424" s="5">
        <f>SUMIF('r'!$A$4:'r'!$A$1001,$A424,'r'!C$4:'r'!C$1001)</f>
        <v>1</v>
      </c>
      <c r="G424" s="5">
        <f>SUMIF('r'!$A$4:'r'!$A$1001,$A424,'r'!D$4:'r'!D$1001)</f>
        <v>1</v>
      </c>
      <c r="H424" s="5">
        <f>SUMIF('r'!$A$4:'r'!$A$1001,$A424,'r'!E$4:'r'!E$1001)</f>
        <v>0</v>
      </c>
    </row>
    <row r="425" spans="1:12" x14ac:dyDescent="0.2">
      <c r="A425" s="4">
        <v>466</v>
      </c>
      <c r="B425" s="88" t="s">
        <v>127</v>
      </c>
      <c r="C425" s="8" t="str">
        <f>VLOOKUP(B425,g!$A$2:'g'!$B$989,2,FALSE)</f>
        <v>Croydon</v>
      </c>
      <c r="D425" s="8" t="str">
        <f>VLOOKUP(B425,g!$A$2:'g'!$E$989,4,FALSE)</f>
        <v>AL</v>
      </c>
      <c r="E425" s="8" t="str">
        <f>VLOOKUP(B425,g!$A$2:'g'!$E$989,5,FALSE)</f>
        <v>ARRIVA LONDON</v>
      </c>
      <c r="F425" s="5">
        <f>SUMIF('r'!$A$4:'r'!$A$1001,$A425,'r'!C$4:'r'!C$1001)</f>
        <v>0</v>
      </c>
      <c r="G425" s="5">
        <f>SUMIF('r'!$A$4:'r'!$A$1001,$A425,'r'!D$4:'r'!D$1001)</f>
        <v>0</v>
      </c>
      <c r="H425" s="5">
        <f>SUMIF('r'!$A$4:'r'!$A$1001,$A425,'r'!E$4:'r'!E$1001)</f>
        <v>0</v>
      </c>
    </row>
    <row r="426" spans="1:12" x14ac:dyDescent="0.2">
      <c r="A426" s="4">
        <v>467</v>
      </c>
      <c r="B426" s="88" t="s">
        <v>315</v>
      </c>
      <c r="C426" s="8" t="str">
        <f>VLOOKUP(B426,g!$A$2:'g'!$B$989,2,FALSE)</f>
        <v>Epsom</v>
      </c>
      <c r="D426" s="8" t="str">
        <f>VLOOKUP(B426,g!$A$2:'g'!$E$989,4,FALSE)</f>
        <v>RTP</v>
      </c>
      <c r="E426" s="8" t="str">
        <f>VLOOKUP(B426,g!$A$2:'g'!$E$989,5,FALSE)</f>
        <v>LONDON UNITED</v>
      </c>
      <c r="F426" s="5">
        <f>SUMIF('r'!$A$4:'r'!$A$1001,$A426,'r'!C$4:'r'!C$1001)</f>
        <v>0</v>
      </c>
      <c r="G426" s="5">
        <f>SUMIF('r'!$A$4:'r'!$A$1001,$A426,'r'!D$4:'r'!D$1001)</f>
        <v>0</v>
      </c>
      <c r="H426" s="5">
        <f>SUMIF('r'!$A$4:'r'!$A$1001,$A426,'r'!E$4:'r'!E$1001)</f>
        <v>0</v>
      </c>
    </row>
    <row r="427" spans="1:12" x14ac:dyDescent="0.2">
      <c r="A427" s="4" t="s">
        <v>720</v>
      </c>
      <c r="B427" s="88" t="s">
        <v>176</v>
      </c>
      <c r="C427" s="8" t="str">
        <f>VLOOKUP(B427,g!$A$2:'g'!$B$989,2,FALSE)</f>
        <v>Camberwell</v>
      </c>
      <c r="D427" s="8" t="str">
        <f>VLOOKUP(B427,g!$A$2:'g'!$E$989,4,FALSE)</f>
        <v>GAL</v>
      </c>
      <c r="E427" s="8" t="str">
        <f>VLOOKUP(B427,g!$A$2:'g'!$E$989,5,FALSE)</f>
        <v>GO-AHEAD</v>
      </c>
      <c r="F427" s="5">
        <f>SUMIF('r'!$A$4:'r'!$A$1001,$A427,'r'!C$4:'r'!C$1001)</f>
        <v>0</v>
      </c>
      <c r="G427" s="5">
        <f>SUMIF('r'!$A$4:'r'!$A$1001,$A427,'r'!D$4:'r'!D$1001)</f>
        <v>33</v>
      </c>
      <c r="H427" s="5">
        <f>SUMIF('r'!$A$4:'r'!$A$1001,$A427,'r'!E$4:'r'!E$1001)</f>
        <v>33</v>
      </c>
    </row>
    <row r="428" spans="1:12" x14ac:dyDescent="0.2">
      <c r="A428" s="4">
        <v>469</v>
      </c>
      <c r="B428" s="88" t="s">
        <v>165</v>
      </c>
      <c r="C428" s="8" t="str">
        <f>VLOOKUP(B428,g!$A$2:'g'!$B$989,2,FALSE)</f>
        <v>Dartford</v>
      </c>
      <c r="D428" s="8" t="str">
        <f>VLOOKUP(B428,g!$A$2:'g'!$E$989,4,FALSE)</f>
        <v>AL</v>
      </c>
      <c r="E428" s="8" t="str">
        <f>VLOOKUP(B428,g!$A$2:'g'!$E$989,5,FALSE)</f>
        <v>ARRIVA LONDON</v>
      </c>
      <c r="F428" s="5">
        <f>SUMIF('r'!$A$4:'r'!$A$1001,$A428,'r'!C$4:'r'!C$1001)</f>
        <v>0</v>
      </c>
      <c r="G428" s="5">
        <f>SUMIF('r'!$A$4:'r'!$A$1001,$A428,'r'!D$4:'r'!D$1001)</f>
        <v>0</v>
      </c>
      <c r="H428" s="5">
        <f>SUMIF('r'!$A$4:'r'!$A$1001,$A428,'r'!E$4:'r'!E$1001)</f>
        <v>0</v>
      </c>
    </row>
    <row r="429" spans="1:12" x14ac:dyDescent="0.2">
      <c r="A429" s="4">
        <v>470</v>
      </c>
      <c r="B429" s="88" t="s">
        <v>315</v>
      </c>
      <c r="C429" s="8" t="str">
        <f>VLOOKUP(B429,g!$A$2:'g'!$B$989,2,FALSE)</f>
        <v>Epsom</v>
      </c>
      <c r="D429" s="8" t="str">
        <f>VLOOKUP(B429,g!$A$2:'g'!$E$989,4,FALSE)</f>
        <v>RTP</v>
      </c>
      <c r="E429" s="8" t="str">
        <f>VLOOKUP(B429,g!$A$2:'g'!$E$989,5,FALSE)</f>
        <v>LONDON UNITED</v>
      </c>
      <c r="F429" s="5">
        <f>SUMIF('r'!$A$4:'r'!$A$1001,$A429,'r'!C$4:'r'!C$1001)</f>
        <v>0</v>
      </c>
      <c r="G429" s="5">
        <f>SUMIF('r'!$A$4:'r'!$A$1001,$A429,'r'!D$4:'r'!D$1001)</f>
        <v>0</v>
      </c>
      <c r="H429" s="5">
        <f>SUMIF('r'!$A$4:'r'!$A$1001,$A429,'r'!E$4:'r'!E$1001)</f>
        <v>0</v>
      </c>
    </row>
    <row r="430" spans="1:12" x14ac:dyDescent="0.2">
      <c r="A430" s="4">
        <v>472</v>
      </c>
      <c r="B430" s="88" t="s">
        <v>299</v>
      </c>
      <c r="C430" s="8" t="str">
        <f>VLOOKUP(B430,g!$A$2:'g'!$B$989,2,FALSE)</f>
        <v>Plumstead</v>
      </c>
      <c r="D430" s="8" t="str">
        <f>VLOOKUP(B430,g!$A$2:'g'!$E$989,4,FALSE)</f>
        <v>SLN</v>
      </c>
      <c r="E430" s="8" t="str">
        <f>VLOOKUP(B430,g!$A$2:'g'!$E$989,5,FALSE)</f>
        <v>STAGECOACH</v>
      </c>
      <c r="F430" s="5">
        <f>SUMIF('r'!$A$4:'r'!$A$1001,$A430,'r'!C$4:'r'!C$1001)</f>
        <v>0</v>
      </c>
      <c r="G430" s="5">
        <f>SUMIF('r'!$A$4:'r'!$A$1001,$A430,'r'!D$4:'r'!D$1001)</f>
        <v>0</v>
      </c>
      <c r="H430" s="5">
        <f>SUMIF('r'!$A$4:'r'!$A$1001,$A430,'r'!E$4:'r'!E$1001)</f>
        <v>0</v>
      </c>
    </row>
    <row r="431" spans="1:12" x14ac:dyDescent="0.2">
      <c r="A431" s="4">
        <v>473</v>
      </c>
      <c r="B431" s="88" t="s">
        <v>136</v>
      </c>
      <c r="C431" s="8" t="str">
        <f>VLOOKUP(B431,g!$A$2:'g'!$B$989,2,FALSE)</f>
        <v>West Ham</v>
      </c>
      <c r="D431" s="8" t="str">
        <f>VLOOKUP(B431,g!$A$2:'g'!$E$989,4,FALSE)</f>
        <v>SLN</v>
      </c>
      <c r="E431" s="8" t="str">
        <f>VLOOKUP(B431,g!$A$2:'g'!$E$989,5,FALSE)</f>
        <v>STAGECOACH</v>
      </c>
      <c r="F431" s="5">
        <f>SUMIF('r'!$A$4:'r'!$A$1001,$A431,'r'!C$4:'r'!C$1001)</f>
        <v>0</v>
      </c>
      <c r="G431" s="5">
        <f>SUMIF('r'!$A$4:'r'!$A$1001,$A431,'r'!D$4:'r'!D$1001)</f>
        <v>0</v>
      </c>
      <c r="H431" s="5">
        <f>SUMIF('r'!$A$4:'r'!$A$1001,$A431,'r'!E$4:'r'!E$1001)</f>
        <v>0</v>
      </c>
    </row>
    <row r="432" spans="1:12" x14ac:dyDescent="0.2">
      <c r="A432" s="4">
        <v>474</v>
      </c>
      <c r="B432" s="88" t="s">
        <v>326</v>
      </c>
      <c r="C432" s="8" t="str">
        <f>VLOOKUP(B432,g!$A$2:'g'!$B$989,2,FALSE)</f>
        <v>River road</v>
      </c>
      <c r="D432" s="8" t="str">
        <f>VLOOKUP(B432,g!$A$2:'g'!$E$989,4,FALSE)</f>
        <v>GAL</v>
      </c>
      <c r="E432" s="8" t="str">
        <f>VLOOKUP(B432,g!$A$2:'g'!$E$989,5,FALSE)</f>
        <v>BLUE TRIANGLE</v>
      </c>
      <c r="F432" s="5">
        <f>SUMIF('r'!$A$4:'r'!$A$1001,$A432,'r'!C$4:'r'!C$1001)</f>
        <v>0</v>
      </c>
      <c r="G432" s="5">
        <f>SUMIF('r'!$A$4:'r'!$A$1001,$A432,'r'!D$4:'r'!D$1001)</f>
        <v>14</v>
      </c>
      <c r="H432" s="5">
        <f>SUMIF('r'!$A$4:'r'!$A$1001,$A432,'r'!E$4:'r'!E$1001)</f>
        <v>14</v>
      </c>
    </row>
    <row r="433" spans="1:8" x14ac:dyDescent="0.2">
      <c r="A433" s="4">
        <v>476</v>
      </c>
      <c r="B433" s="88" t="s">
        <v>124</v>
      </c>
      <c r="C433" s="8" t="str">
        <f>VLOOKUP(B433,g!$A$2:'g'!$B$989,2,FALSE)</f>
        <v>Northumberland Park</v>
      </c>
      <c r="D433" s="8" t="str">
        <f>VLOOKUP(B433,g!$A$2:'g'!$E$989,4,FALSE)</f>
        <v>GAL</v>
      </c>
      <c r="E433" s="8" t="str">
        <f>VLOOKUP(B433,g!$A$2:'g'!$E$989,5,FALSE)</f>
        <v>GO-AHEAD</v>
      </c>
      <c r="F433" s="5">
        <f>SUMIF('r'!$A$4:'r'!$A$1001,$A433,'r'!C$4:'r'!C$1001)</f>
        <v>0</v>
      </c>
      <c r="G433" s="5">
        <f>SUMIF('r'!$A$4:'r'!$A$1001,$A433,'r'!D$4:'r'!D$1001)</f>
        <v>0</v>
      </c>
      <c r="H433" s="5">
        <f>SUMIF('r'!$A$4:'r'!$A$1001,$A433,'r'!E$4:'r'!E$1001)</f>
        <v>0</v>
      </c>
    </row>
    <row r="434" spans="1:8" x14ac:dyDescent="0.2">
      <c r="A434" s="4" t="s">
        <v>695</v>
      </c>
      <c r="B434" s="88" t="s">
        <v>126</v>
      </c>
      <c r="C434" s="8" t="str">
        <f>VLOOKUP(B434,g!$A$2:'g'!$B$989,2,FALSE)</f>
        <v>Fulwell</v>
      </c>
      <c r="D434" s="8" t="str">
        <f>VLOOKUP(B434,g!$A$2:'g'!$E$989,4,FALSE)</f>
        <v>TLN</v>
      </c>
      <c r="E434" s="8" t="str">
        <f>VLOOKUP(B434,g!$A$2:'g'!$E$989,5,FALSE)</f>
        <v>ABELLIO</v>
      </c>
      <c r="F434" s="5">
        <f>SUMIF('r'!$A$4:'r'!$A$1001,$A434,'r'!C$4:'r'!C$1001)</f>
        <v>0</v>
      </c>
      <c r="G434" s="5">
        <f>SUMIF('r'!$A$4:'r'!$A$1001,$A434,'r'!D$4:'r'!D$1001)</f>
        <v>0</v>
      </c>
      <c r="H434" s="5">
        <f>SUMIF('r'!$A$4:'r'!$A$1001,$A434,'r'!E$4:'r'!E$1001)</f>
        <v>0</v>
      </c>
    </row>
    <row r="435" spans="1:8" x14ac:dyDescent="0.2">
      <c r="A435" s="4">
        <v>482</v>
      </c>
      <c r="B435" s="88" t="s">
        <v>140</v>
      </c>
      <c r="C435" s="8" t="str">
        <f>VLOOKUP(B435,g!$A$2:'g'!$B$989,2,FALSE)</f>
        <v>Greenford</v>
      </c>
      <c r="D435" s="8" t="str">
        <f>VLOOKUP(B435,g!$A$2:'g'!$E$989,4,FALSE)</f>
        <v>ML</v>
      </c>
      <c r="E435" s="8" t="str">
        <f>VLOOKUP(B435,g!$A$2:'g'!$E$989,5,FALSE)</f>
        <v>METROLINE</v>
      </c>
      <c r="F435" s="5">
        <f>SUMIF('r'!$A$4:'r'!$A$1001,$A435,'r'!C$4:'r'!C$1001)</f>
        <v>0</v>
      </c>
      <c r="G435" s="5">
        <f>SUMIF('r'!$A$4:'r'!$A$1001,$A435,'r'!D$4:'r'!D$1001)</f>
        <v>0</v>
      </c>
      <c r="H435" s="5">
        <f>SUMIF('r'!$A$4:'r'!$A$1001,$A435,'r'!E$4:'r'!E$1001)</f>
        <v>0</v>
      </c>
    </row>
    <row r="436" spans="1:8" x14ac:dyDescent="0.2">
      <c r="A436" s="4">
        <v>483</v>
      </c>
      <c r="B436" s="88" t="s">
        <v>273</v>
      </c>
      <c r="C436" s="8" t="str">
        <f>VLOOKUP(B436,g!$A$2:'g'!$B$989,2,FALSE)</f>
        <v>Uxbridge</v>
      </c>
      <c r="D436" s="8" t="str">
        <f>VLOOKUP(B436,g!$A$2:'g'!$E$989,4,FALSE)</f>
        <v>ML</v>
      </c>
      <c r="E436" s="8" t="str">
        <f>VLOOKUP(B436,g!$A$2:'g'!$E$989,5,FALSE)</f>
        <v>METROLINE</v>
      </c>
      <c r="F436" s="5">
        <f>SUMIF('r'!$A$4:'r'!$A$1001,$A436,'r'!C$4:'r'!C$1001)</f>
        <v>0</v>
      </c>
      <c r="G436" s="5">
        <f>SUMIF('r'!$A$4:'r'!$A$1001,$A436,'r'!D$4:'r'!D$1001)</f>
        <v>0</v>
      </c>
      <c r="H436" s="5">
        <f>SUMIF('r'!$A$4:'r'!$A$1001,$A436,'r'!E$4:'r'!E$1001)</f>
        <v>0</v>
      </c>
    </row>
    <row r="437" spans="1:8" x14ac:dyDescent="0.2">
      <c r="A437" s="4">
        <v>484</v>
      </c>
      <c r="B437" s="88" t="s">
        <v>123</v>
      </c>
      <c r="C437" s="8" t="str">
        <f>VLOOKUP(B437,g!$A$2:'g'!$B$989,2,FALSE)</f>
        <v>Walworth</v>
      </c>
      <c r="D437" s="8" t="str">
        <f>VLOOKUP(B437,g!$A$2:'g'!$E$989,4,FALSE)</f>
        <v>TLN</v>
      </c>
      <c r="E437" s="8" t="str">
        <f>VLOOKUP(B437,g!$A$2:'g'!$E$989,5,FALSE)</f>
        <v>ABELLIO</v>
      </c>
      <c r="F437" s="5">
        <f>SUMIF('r'!$A$4:'r'!$A$1001,$A437,'r'!C$4:'r'!C$1001)</f>
        <v>0</v>
      </c>
      <c r="G437" s="5">
        <f>SUMIF('r'!$A$4:'r'!$A$1001,$A437,'r'!D$4:'r'!D$1001)</f>
        <v>0</v>
      </c>
      <c r="H437" s="5">
        <f>SUMIF('r'!$A$4:'r'!$A$1001,$A437,'r'!E$4:'r'!E$1001)</f>
        <v>0</v>
      </c>
    </row>
    <row r="438" spans="1:8" x14ac:dyDescent="0.2">
      <c r="A438" s="4">
        <v>485</v>
      </c>
      <c r="B438" s="88" t="s">
        <v>248</v>
      </c>
      <c r="C438" s="8" t="str">
        <f>VLOOKUP(B438,g!$A$2:'g'!$B$989,2,FALSE)</f>
        <v>Putney</v>
      </c>
      <c r="D438" s="8" t="str">
        <f>VLOOKUP(B438,g!$A$2:'g'!$E$989,4,FALSE)</f>
        <v>GAL</v>
      </c>
      <c r="E438" s="8" t="str">
        <f>VLOOKUP(B438,g!$A$2:'g'!$E$989,5,FALSE)</f>
        <v>GO-AHEAD</v>
      </c>
      <c r="F438" s="5">
        <f>SUMIF('r'!$A$4:'r'!$A$1001,$A438,'r'!C$4:'r'!C$1001)</f>
        <v>0</v>
      </c>
      <c r="G438" s="5">
        <f>SUMIF('r'!$A$4:'r'!$A$1001,$A438,'r'!D$4:'r'!D$1001)</f>
        <v>0</v>
      </c>
      <c r="H438" s="5">
        <f>SUMIF('r'!$A$4:'r'!$A$1001,$A438,'r'!E$4:'r'!E$1001)</f>
        <v>0</v>
      </c>
    </row>
    <row r="439" spans="1:8" x14ac:dyDescent="0.2">
      <c r="A439" s="4">
        <v>486</v>
      </c>
      <c r="B439" s="88" t="s">
        <v>237</v>
      </c>
      <c r="C439" s="8" t="str">
        <f>VLOOKUP(B439,g!$A$2:'g'!$B$989,2,FALSE)</f>
        <v>Bexleyheath</v>
      </c>
      <c r="D439" s="8" t="str">
        <f>VLOOKUP(B439,g!$A$2:'g'!$E$989,4,FALSE)</f>
        <v>GAL</v>
      </c>
      <c r="E439" s="8" t="str">
        <f>VLOOKUP(B439,g!$A$2:'g'!$E$989,5,FALSE)</f>
        <v>GO-AHEAD</v>
      </c>
      <c r="F439" s="5">
        <f>SUMIF('r'!$A$4:'r'!$A$1001,$A439,'r'!C$4:'r'!C$1001)</f>
        <v>0</v>
      </c>
      <c r="G439" s="5">
        <f>SUMIF('r'!$A$4:'r'!$A$1001,$A439,'r'!D$4:'r'!D$1001)</f>
        <v>0</v>
      </c>
      <c r="H439" s="5">
        <f>SUMIF('r'!$A$4:'r'!$A$1001,$A439,'r'!E$4:'r'!E$1001)</f>
        <v>0</v>
      </c>
    </row>
    <row r="440" spans="1:8" x14ac:dyDescent="0.2">
      <c r="A440" s="4">
        <v>487</v>
      </c>
      <c r="B440" s="88" t="s">
        <v>270</v>
      </c>
      <c r="C440" s="8" t="str">
        <f>VLOOKUP(B440,g!$A$2:'g'!$B$989,2,FALSE)</f>
        <v>Alperton</v>
      </c>
      <c r="D440" s="8" t="str">
        <f>VLOOKUP(B440,g!$A$2:'g'!$E$989,4,FALSE)</f>
        <v>ML</v>
      </c>
      <c r="E440" s="8" t="str">
        <f>VLOOKUP(B440,g!$A$2:'g'!$E$989,5,FALSE)</f>
        <v>METROLINE</v>
      </c>
      <c r="F440" s="5">
        <f>SUMIF('r'!$A$4:'r'!$A$1001,$A440,'r'!C$4:'r'!C$1001)</f>
        <v>0</v>
      </c>
      <c r="G440" s="5">
        <f>SUMIF('r'!$A$4:'r'!$A$1001,$A440,'r'!D$4:'r'!D$1001)</f>
        <v>0</v>
      </c>
      <c r="H440" s="5">
        <f>SUMIF('r'!$A$4:'r'!$A$1001,$A440,'r'!E$4:'r'!E$1001)</f>
        <v>0</v>
      </c>
    </row>
    <row r="441" spans="1:8" x14ac:dyDescent="0.2">
      <c r="A441" s="4">
        <v>488</v>
      </c>
      <c r="B441" s="88" t="s">
        <v>120</v>
      </c>
      <c r="C441" s="8" t="str">
        <f>VLOOKUP(B441,g!$A$2:'g'!$B$989,2,FALSE)</f>
        <v>Lea Interchange</v>
      </c>
      <c r="D441" s="8" t="str">
        <f>VLOOKUP(B441,g!$A$2:'g'!$E$989,4,FALSE)</f>
        <v>TT</v>
      </c>
      <c r="E441" s="8" t="str">
        <f>VLOOKUP(B441,g!$A$2:'g'!$E$989,5,FALSE)</f>
        <v>TOWER TRANSIT</v>
      </c>
      <c r="F441" s="5">
        <f>SUMIF('r'!$A$4:'r'!$A$1001,$A441,'r'!C$4:'r'!C$1001)</f>
        <v>0</v>
      </c>
      <c r="G441" s="5">
        <f>SUMIF('r'!$A$4:'r'!$A$1001,$A441,'r'!D$4:'r'!D$1001)</f>
        <v>0</v>
      </c>
      <c r="H441" s="5">
        <f>SUMIF('r'!$A$4:'r'!$A$1001,$A441,'r'!E$4:'r'!E$1001)</f>
        <v>0</v>
      </c>
    </row>
    <row r="442" spans="1:8" x14ac:dyDescent="0.2">
      <c r="A442" s="4" t="s">
        <v>697</v>
      </c>
      <c r="B442" s="88" t="s">
        <v>126</v>
      </c>
      <c r="C442" s="8" t="str">
        <f>VLOOKUP(B442,g!$A$2:'g'!$B$989,2,FALSE)</f>
        <v>Fulwell</v>
      </c>
      <c r="D442" s="8" t="str">
        <f>VLOOKUP(B442,g!$A$2:'g'!$E$989,4,FALSE)</f>
        <v>TLN</v>
      </c>
      <c r="E442" s="8" t="str">
        <f>VLOOKUP(B442,g!$A$2:'g'!$E$989,5,FALSE)</f>
        <v>ABELLIO</v>
      </c>
      <c r="F442" s="5">
        <f>SUMIF('r'!$A$4:'r'!$A$1001,$A442,'r'!C$4:'r'!C$1001)</f>
        <v>0</v>
      </c>
      <c r="G442" s="5">
        <f>SUMIF('r'!$A$4:'r'!$A$1001,$A442,'r'!D$4:'r'!D$1001)</f>
        <v>0</v>
      </c>
      <c r="H442" s="5">
        <f>SUMIF('r'!$A$4:'r'!$A$1001,$A442,'r'!E$4:'r'!E$1001)</f>
        <v>0</v>
      </c>
    </row>
    <row r="443" spans="1:8" x14ac:dyDescent="0.2">
      <c r="A443" s="4">
        <v>491</v>
      </c>
      <c r="B443" s="88" t="s">
        <v>124</v>
      </c>
      <c r="C443" s="8" t="str">
        <f>VLOOKUP(B443,g!$A$2:'g'!$B$989,2,FALSE)</f>
        <v>Northumberland Park</v>
      </c>
      <c r="D443" s="8" t="str">
        <f>VLOOKUP(B443,g!$A$2:'g'!$E$989,4,FALSE)</f>
        <v>GAL</v>
      </c>
      <c r="E443" s="8" t="str">
        <f>VLOOKUP(B443,g!$A$2:'g'!$E$989,5,FALSE)</f>
        <v>GO-AHEAD</v>
      </c>
      <c r="F443" s="5">
        <f>SUMIF('r'!$A$4:'r'!$A$1001,$A443,'r'!C$4:'r'!C$1001)</f>
        <v>1</v>
      </c>
      <c r="G443" s="5">
        <f>SUMIF('r'!$A$4:'r'!$A$1001,$A443,'r'!D$4:'r'!D$1001)</f>
        <v>1</v>
      </c>
      <c r="H443" s="5">
        <f>SUMIF('r'!$A$4:'r'!$A$1001,$A443,'r'!E$4:'r'!E$1001)</f>
        <v>0</v>
      </c>
    </row>
    <row r="444" spans="1:8" x14ac:dyDescent="0.2">
      <c r="A444" s="4">
        <v>492</v>
      </c>
      <c r="B444" s="88" t="s">
        <v>165</v>
      </c>
      <c r="C444" s="8" t="str">
        <f>VLOOKUP(B444,g!$A$2:'g'!$B$989,2,FALSE)</f>
        <v>Dartford</v>
      </c>
      <c r="D444" s="8" t="str">
        <f>VLOOKUP(B444,g!$A$2:'g'!$E$989,4,FALSE)</f>
        <v>AL</v>
      </c>
      <c r="E444" s="8" t="str">
        <f>VLOOKUP(B444,g!$A$2:'g'!$E$989,5,FALSE)</f>
        <v>ARRIVA LONDON</v>
      </c>
      <c r="F444" s="5">
        <f>SUMIF('r'!$A$4:'r'!$A$1001,$A444,'r'!C$4:'r'!C$1001)</f>
        <v>0</v>
      </c>
      <c r="G444" s="5">
        <f>SUMIF('r'!$A$4:'r'!$A$1001,$A444,'r'!D$4:'r'!D$1001)</f>
        <v>0</v>
      </c>
      <c r="H444" s="5">
        <f>SUMIF('r'!$A$4:'r'!$A$1001,$A444,'r'!E$4:'r'!E$1001)</f>
        <v>0</v>
      </c>
    </row>
    <row r="445" spans="1:8" x14ac:dyDescent="0.2">
      <c r="A445" s="4">
        <v>493</v>
      </c>
      <c r="B445" s="88" t="s">
        <v>251</v>
      </c>
      <c r="C445" s="8" t="str">
        <f>VLOOKUP(B445,g!$A$2:'g'!$B$989,2,FALSE)</f>
        <v>Waterside Way</v>
      </c>
      <c r="D445" s="8" t="str">
        <f>VLOOKUP(B445,g!$A$2:'g'!$E$989,4,FALSE)</f>
        <v>GAL</v>
      </c>
      <c r="E445" s="8" t="str">
        <f>VLOOKUP(B445,g!$A$2:'g'!$E$989,5,FALSE)</f>
        <v>GO-AHEAD</v>
      </c>
      <c r="F445" s="5">
        <f>SUMIF('r'!$A$4:'r'!$A$1001,$A445,'r'!C$4:'r'!C$1001)</f>
        <v>0</v>
      </c>
      <c r="G445" s="5">
        <f>SUMIF('r'!$A$4:'r'!$A$1001,$A445,'r'!D$4:'r'!D$1001)</f>
        <v>0</v>
      </c>
      <c r="H445" s="5">
        <f>SUMIF('r'!$A$4:'r'!$A$1001,$A445,'r'!E$4:'r'!E$1001)</f>
        <v>0</v>
      </c>
    </row>
    <row r="446" spans="1:8" x14ac:dyDescent="0.2">
      <c r="A446" s="4">
        <v>496</v>
      </c>
      <c r="B446" s="88" t="s">
        <v>294</v>
      </c>
      <c r="C446" s="8" t="str">
        <f>VLOOKUP(B446,g!$A$2:'g'!$B$989,2,FALSE)</f>
        <v>Romford</v>
      </c>
      <c r="D446" s="8" t="str">
        <f>VLOOKUP(B446,g!$A$2:'g'!$E$989,4,FALSE)</f>
        <v>SLN</v>
      </c>
      <c r="E446" s="8" t="str">
        <f>VLOOKUP(B446,g!$A$2:'g'!$E$989,5,FALSE)</f>
        <v>STAGECOACH</v>
      </c>
      <c r="F446" s="5">
        <f>SUMIF('r'!$A$4:'r'!$A$1001,$A446,'r'!C$4:'r'!C$1001)</f>
        <v>0</v>
      </c>
      <c r="G446" s="5">
        <f>SUMIF('r'!$A$4:'r'!$A$1001,$A446,'r'!D$4:'r'!D$1001)</f>
        <v>0</v>
      </c>
      <c r="H446" s="5">
        <f>SUMIF('r'!$A$4:'r'!$A$1001,$A446,'r'!E$4:'r'!E$1001)</f>
        <v>0</v>
      </c>
    </row>
    <row r="447" spans="1:8" x14ac:dyDescent="0.2">
      <c r="A447" s="4">
        <v>498</v>
      </c>
      <c r="B447" s="88" t="s">
        <v>294</v>
      </c>
      <c r="C447" s="8" t="str">
        <f>VLOOKUP(B447,g!$A$2:'g'!$B$989,2,FALSE)</f>
        <v>Romford</v>
      </c>
      <c r="D447" s="8" t="str">
        <f>VLOOKUP(B447,g!$A$2:'g'!$E$989,4,FALSE)</f>
        <v>SLN</v>
      </c>
      <c r="E447" s="8" t="str">
        <f>VLOOKUP(B447,g!$A$2:'g'!$E$989,5,FALSE)</f>
        <v>STAGECOACH</v>
      </c>
      <c r="F447" s="5">
        <f>SUMIF('r'!$A$4:'r'!$A$1001,$A447,'r'!C$4:'r'!C$1001)</f>
        <v>0</v>
      </c>
      <c r="G447" s="5">
        <f>SUMIF('r'!$A$4:'r'!$A$1001,$A447,'r'!D$4:'r'!D$1001)</f>
        <v>0</v>
      </c>
      <c r="H447" s="5">
        <f>SUMIF('r'!$A$4:'r'!$A$1001,$A447,'r'!E$4:'r'!E$1001)</f>
        <v>0</v>
      </c>
    </row>
    <row r="448" spans="1:8" x14ac:dyDescent="0.2">
      <c r="A448" s="4" t="s">
        <v>623</v>
      </c>
      <c r="B448" s="88" t="s">
        <v>294</v>
      </c>
      <c r="C448" s="8" t="str">
        <f>VLOOKUP(B448,g!$A$2:'g'!$B$989,2,FALSE)</f>
        <v>Romford</v>
      </c>
      <c r="D448" s="8" t="str">
        <f>VLOOKUP(B448,g!$A$2:'g'!$E$989,4,FALSE)</f>
        <v>SLN</v>
      </c>
      <c r="E448" s="8" t="str">
        <f>VLOOKUP(B448,g!$A$2:'g'!$E$989,5,FALSE)</f>
        <v>STAGECOACH</v>
      </c>
      <c r="F448" s="5">
        <f>SUMIF('r'!$A$4:'r'!$A$1001,$A448,'r'!C$4:'r'!C$1001)</f>
        <v>0</v>
      </c>
      <c r="G448" s="5">
        <f>SUMIF('r'!$A$4:'r'!$A$1001,$A448,'r'!D$4:'r'!D$1001)</f>
        <v>0</v>
      </c>
      <c r="H448" s="5">
        <f>SUMIF('r'!$A$4:'r'!$A$1001,$A448,'r'!E$4:'r'!E$1001)</f>
        <v>0</v>
      </c>
    </row>
    <row r="449" spans="1:8" x14ac:dyDescent="0.2">
      <c r="A449" s="4">
        <v>507</v>
      </c>
      <c r="B449" s="88" t="s">
        <v>138</v>
      </c>
      <c r="C449" s="8" t="str">
        <f>VLOOKUP(B449,g!$A$2:'g'!$B$989,2,FALSE)</f>
        <v>Waterloo</v>
      </c>
      <c r="D449" s="8" t="str">
        <f>VLOOKUP(B449,g!$A$2:'g'!$E$989,4,FALSE)</f>
        <v>GAL</v>
      </c>
      <c r="E449" s="8" t="str">
        <f>VLOOKUP(B449,g!$A$2:'g'!$E$989,5,FALSE)</f>
        <v>GO-AHEAD</v>
      </c>
      <c r="F449" s="5">
        <f>SUMIF('r'!$A$4:'r'!$A$1001,$A449,'r'!C$4:'r'!C$1001)</f>
        <v>0</v>
      </c>
      <c r="G449" s="5">
        <f>SUMIF('r'!$A$4:'r'!$A$1001,$A449,'r'!D$4:'r'!D$1001)</f>
        <v>0</v>
      </c>
      <c r="H449" s="5">
        <f>SUMIF('r'!$A$4:'r'!$A$1001,$A449,'r'!E$4:'r'!E$1001)</f>
        <v>0</v>
      </c>
    </row>
    <row r="450" spans="1:8" x14ac:dyDescent="0.2">
      <c r="A450" s="4">
        <v>508</v>
      </c>
      <c r="B450" s="88" t="s">
        <v>120</v>
      </c>
      <c r="C450" s="8" t="str">
        <f>VLOOKUP(B450,g!$A$2:'g'!$B$989,2,FALSE)</f>
        <v>Lea Interchange</v>
      </c>
      <c r="D450" s="8" t="str">
        <f>VLOOKUP(B450,g!$A$2:'g'!$E$989,4,FALSE)</f>
        <v>TT</v>
      </c>
      <c r="E450" s="8" t="str">
        <f>VLOOKUP(B450,g!$A$2:'g'!$E$989,5,FALSE)</f>
        <v>TOWER TRANSIT</v>
      </c>
      <c r="F450" s="5">
        <f>SUMIF('r'!$A$4:'r'!$A$1001,$A450,'r'!C$4:'r'!C$1001)</f>
        <v>0</v>
      </c>
      <c r="G450" s="5">
        <f>SUMIF('r'!$A$4:'r'!$A$1001,$A450,'r'!D$4:'r'!D$1001)</f>
        <v>0</v>
      </c>
      <c r="H450" s="5">
        <f>SUMIF('r'!$A$4:'r'!$A$1001,$A450,'r'!E$4:'r'!E$1001)</f>
        <v>0</v>
      </c>
    </row>
    <row r="451" spans="1:8" x14ac:dyDescent="0.2">
      <c r="A451" s="4">
        <v>513</v>
      </c>
      <c r="B451" s="88" t="s">
        <v>128</v>
      </c>
      <c r="C451" s="8" t="str">
        <f>VLOOKUP(B451,g!$A$2:'g'!$B$989,2,FALSE)</f>
        <v>Byfleet</v>
      </c>
      <c r="D451" s="8" t="str">
        <f>VLOOKUP(B451,g!$A$2:'g'!$E$989,4,FALSE)</f>
        <v>TLNB</v>
      </c>
      <c r="E451" s="8" t="str">
        <f>VLOOKUP(B451,g!$A$2:'g'!$E$989,5,FALSE)</f>
        <v>ABELLIO (BYFLEET)</v>
      </c>
      <c r="F451" s="5">
        <f>SUMIF('r'!$A$4:'r'!$A$1001,$A451,'r'!C$4:'r'!C$1001)</f>
        <v>0</v>
      </c>
      <c r="G451" s="5">
        <f>SUMIF('r'!$A$4:'r'!$A$1001,$A451,'r'!D$4:'r'!D$1001)</f>
        <v>0</v>
      </c>
      <c r="H451" s="5">
        <f>SUMIF('r'!$A$4:'r'!$A$1001,$A451,'r'!E$4:'r'!E$1001)</f>
        <v>0</v>
      </c>
    </row>
    <row r="452" spans="1:8" x14ac:dyDescent="0.2">
      <c r="A452" s="4">
        <v>514</v>
      </c>
      <c r="B452" s="88" t="s">
        <v>128</v>
      </c>
      <c r="C452" s="8" t="str">
        <f>VLOOKUP(B452,g!$A$2:'g'!$B$989,2,FALSE)</f>
        <v>Byfleet</v>
      </c>
      <c r="D452" s="8" t="str">
        <f>VLOOKUP(B452,g!$A$2:'g'!$E$989,4,FALSE)</f>
        <v>TLNB</v>
      </c>
      <c r="E452" s="8" t="str">
        <f>VLOOKUP(B452,g!$A$2:'g'!$E$989,5,FALSE)</f>
        <v>ABELLIO (BYFLEET)</v>
      </c>
      <c r="F452" s="5">
        <f>SUMIF('r'!$A$4:'r'!$A$1001,$A452,'r'!C$4:'r'!C$1001)</f>
        <v>0</v>
      </c>
      <c r="G452" s="5">
        <f>SUMIF('r'!$A$4:'r'!$A$1001,$A452,'r'!D$4:'r'!D$1001)</f>
        <v>0</v>
      </c>
      <c r="H452" s="5">
        <f>SUMIF('r'!$A$4:'r'!$A$1001,$A452,'r'!E$4:'r'!E$1001)</f>
        <v>0</v>
      </c>
    </row>
    <row r="453" spans="1:8" x14ac:dyDescent="0.2">
      <c r="A453" s="4">
        <v>515</v>
      </c>
      <c r="B453" s="88" t="s">
        <v>128</v>
      </c>
      <c r="C453" s="8" t="str">
        <f>VLOOKUP(B453,g!$A$2:'g'!$B$989,2,FALSE)</f>
        <v>Byfleet</v>
      </c>
      <c r="D453" s="8" t="str">
        <f>VLOOKUP(B453,g!$A$2:'g'!$E$989,4,FALSE)</f>
        <v>TLNB</v>
      </c>
      <c r="E453" s="8" t="str">
        <f>VLOOKUP(B453,g!$A$2:'g'!$E$989,5,FALSE)</f>
        <v>ABELLIO (BYFLEET)</v>
      </c>
      <c r="F453" s="5">
        <f>SUMIF('r'!$A$4:'r'!$A$1001,$A453,'r'!C$4:'r'!C$1001)</f>
        <v>0</v>
      </c>
      <c r="G453" s="5">
        <f>SUMIF('r'!$A$4:'r'!$A$1001,$A453,'r'!D$4:'r'!D$1001)</f>
        <v>0</v>
      </c>
      <c r="H453" s="5">
        <f>SUMIF('r'!$A$4:'r'!$A$1001,$A453,'r'!E$4:'r'!E$1001)</f>
        <v>0</v>
      </c>
    </row>
    <row r="454" spans="1:8" x14ac:dyDescent="0.2">
      <c r="A454" s="4">
        <v>521</v>
      </c>
      <c r="B454" s="88" t="s">
        <v>138</v>
      </c>
      <c r="C454" s="8" t="str">
        <f>VLOOKUP(B454,g!$A$2:'g'!$B$989,2,FALSE)</f>
        <v>Waterloo</v>
      </c>
      <c r="D454" s="8" t="str">
        <f>VLOOKUP(B454,g!$A$2:'g'!$E$989,4,FALSE)</f>
        <v>GAL</v>
      </c>
      <c r="E454" s="8" t="str">
        <f>VLOOKUP(B454,g!$A$2:'g'!$E$989,5,FALSE)</f>
        <v>GO-AHEAD</v>
      </c>
      <c r="F454" s="5">
        <f>SUMIF('r'!$A$4:'r'!$A$1001,$A454,'r'!C$4:'r'!C$1001)</f>
        <v>1</v>
      </c>
      <c r="G454" s="5">
        <f>SUMIF('r'!$A$4:'r'!$A$1001,$A454,'r'!D$4:'r'!D$1001)</f>
        <v>1</v>
      </c>
      <c r="H454" s="5">
        <f>SUMIF('r'!$A$4:'r'!$A$1001,$A454,'r'!E$4:'r'!E$1001)</f>
        <v>0</v>
      </c>
    </row>
    <row r="455" spans="1:8" x14ac:dyDescent="0.2">
      <c r="A455" s="4" t="s">
        <v>600</v>
      </c>
      <c r="B455" s="88" t="s">
        <v>131</v>
      </c>
      <c r="C455" s="8" t="str">
        <f>VLOOKUP(B455,g!$A$2:'g'!$B$989,2,FALSE)</f>
        <v>Silvertown</v>
      </c>
      <c r="D455" s="8" t="str">
        <f>VLOOKUP(B455,g!$A$2:'g'!$E$989,4,FALSE)</f>
        <v>GAL</v>
      </c>
      <c r="E455" s="8" t="str">
        <f>VLOOKUP(B455,g!$A$2:'g'!$E$989,5,FALSE)</f>
        <v>GO-AHEAD</v>
      </c>
      <c r="F455" s="5">
        <f>SUMIF('r'!$A$4:'r'!$A$1001,$A455,'r'!C$4:'r'!C$1001)</f>
        <v>0</v>
      </c>
      <c r="G455" s="5">
        <f>SUMIF('r'!$A$4:'r'!$A$1001,$A455,'r'!D$4:'r'!D$1001)</f>
        <v>0</v>
      </c>
      <c r="H455" s="5">
        <f>SUMIF('r'!$A$4:'r'!$A$1001,$A455,'r'!E$4:'r'!E$1001)</f>
        <v>0</v>
      </c>
    </row>
    <row r="456" spans="1:8" x14ac:dyDescent="0.2">
      <c r="A456" s="4">
        <v>555</v>
      </c>
      <c r="B456" s="88" t="s">
        <v>128</v>
      </c>
      <c r="C456" s="8" t="str">
        <f>VLOOKUP(B456,g!$A$2:'g'!$B$989,2,FALSE)</f>
        <v>Byfleet</v>
      </c>
      <c r="D456" s="8" t="str">
        <f>VLOOKUP(B456,g!$A$2:'g'!$E$989,4,FALSE)</f>
        <v>TLNB</v>
      </c>
      <c r="E456" s="8" t="str">
        <f>VLOOKUP(B456,g!$A$2:'g'!$E$989,5,FALSE)</f>
        <v>ABELLIO (BYFLEET)</v>
      </c>
      <c r="F456" s="5">
        <f>SUMIF('r'!$A$4:'r'!$A$1001,$A456,'r'!C$4:'r'!C$1001)</f>
        <v>0</v>
      </c>
      <c r="G456" s="5">
        <f>SUMIF('r'!$A$4:'r'!$A$1001,$A456,'r'!D$4:'r'!D$1001)</f>
        <v>0</v>
      </c>
      <c r="H456" s="5">
        <f>SUMIF('r'!$A$4:'r'!$A$1001,$A456,'r'!E$4:'r'!E$1001)</f>
        <v>0</v>
      </c>
    </row>
    <row r="457" spans="1:8" x14ac:dyDescent="0.2">
      <c r="A457" s="4">
        <v>575</v>
      </c>
      <c r="B457" s="88" t="s">
        <v>124</v>
      </c>
      <c r="C457" s="8" t="str">
        <f>VLOOKUP(B457,g!$A$2:'g'!$B$989,2,FALSE)</f>
        <v>Northumberland Park</v>
      </c>
      <c r="D457" s="8" t="str">
        <f>VLOOKUP(B457,g!$A$2:'g'!$E$989,4,FALSE)</f>
        <v>GAL</v>
      </c>
      <c r="E457" s="8" t="str">
        <f>VLOOKUP(B457,g!$A$2:'g'!$E$989,5,FALSE)</f>
        <v>GO-AHEAD</v>
      </c>
      <c r="F457" s="5">
        <f>SUMIF('r'!$A$4:'r'!$A$1001,$A457,'r'!C$4:'r'!C$1001)</f>
        <v>0</v>
      </c>
      <c r="G457" s="5">
        <f>SUMIF('r'!$A$4:'r'!$A$1001,$A457,'r'!D$4:'r'!D$1001)</f>
        <v>0</v>
      </c>
      <c r="H457" s="5">
        <f>SUMIF('r'!$A$4:'r'!$A$1001,$A457,'r'!E$4:'r'!E$1001)</f>
        <v>0</v>
      </c>
    </row>
    <row r="458" spans="1:8" x14ac:dyDescent="0.2">
      <c r="A458" s="4">
        <v>603</v>
      </c>
      <c r="B458" s="88" t="s">
        <v>179</v>
      </c>
      <c r="C458" s="8" t="str">
        <f>VLOOKUP(B458,g!$A$2:'g'!$B$989,2,FALSE)</f>
        <v>Holloway</v>
      </c>
      <c r="D458" s="8" t="str">
        <f>VLOOKUP(B458,g!$A$2:'g'!$E$989,4,FALSE)</f>
        <v>ML</v>
      </c>
      <c r="E458" s="8" t="str">
        <f>VLOOKUP(B458,g!$A$2:'g'!$E$989,5,FALSE)</f>
        <v>METROLINE</v>
      </c>
      <c r="F458" s="5">
        <f>SUMIF('r'!$A$4:'r'!$A$1001,$A458,'r'!C$4:'r'!C$1001)</f>
        <v>0</v>
      </c>
      <c r="G458" s="5">
        <f>SUMIF('r'!$A$4:'r'!$A$1001,$A458,'r'!D$4:'r'!D$1001)</f>
        <v>0</v>
      </c>
      <c r="H458" s="5">
        <f>SUMIF('r'!$A$4:'r'!$A$1001,$A458,'r'!E$4:'r'!E$1001)</f>
        <v>0</v>
      </c>
    </row>
    <row r="459" spans="1:8" x14ac:dyDescent="0.2">
      <c r="A459" s="4">
        <v>607</v>
      </c>
      <c r="B459" s="88" t="s">
        <v>273</v>
      </c>
      <c r="C459" s="8" t="str">
        <f>VLOOKUP(B459,g!$A$2:'g'!$B$989,2,FALSE)</f>
        <v>Uxbridge</v>
      </c>
      <c r="D459" s="8" t="str">
        <f>VLOOKUP(B459,g!$A$2:'g'!$E$989,4,FALSE)</f>
        <v>ML</v>
      </c>
      <c r="E459" s="8" t="str">
        <f>VLOOKUP(B459,g!$A$2:'g'!$E$989,5,FALSE)</f>
        <v>METROLINE</v>
      </c>
      <c r="F459" s="5">
        <f>SUMIF('r'!$A$4:'r'!$A$1001,$A459,'r'!C$4:'r'!C$1001)</f>
        <v>0</v>
      </c>
      <c r="G459" s="5">
        <f>SUMIF('r'!$A$4:'r'!$A$1001,$A459,'r'!D$4:'r'!D$1001)</f>
        <v>0</v>
      </c>
      <c r="H459" s="5">
        <f>SUMIF('r'!$A$4:'r'!$A$1001,$A459,'r'!E$4:'r'!E$1001)</f>
        <v>0</v>
      </c>
    </row>
    <row r="460" spans="1:8" x14ac:dyDescent="0.2">
      <c r="A460" s="4">
        <v>610</v>
      </c>
      <c r="B460" s="88" t="s">
        <v>309</v>
      </c>
      <c r="C460" s="8" t="str">
        <f>VLOOKUP(B460,g!$A$2:'g'!$B$989,2,FALSE)</f>
        <v>Hatfield</v>
      </c>
      <c r="D460" s="8" t="str">
        <f>VLOOKUP(B460,g!$A$2:'g'!$E$989,4,FALSE)</f>
        <v>UNO</v>
      </c>
      <c r="E460" s="8" t="str">
        <f>VLOOKUP(B460,g!$A$2:'g'!$E$989,5,FALSE)</f>
        <v>UNO</v>
      </c>
      <c r="F460" s="5">
        <f>SUMIF('r'!$A$4:'r'!$A$1001,$A460,'r'!C$4:'r'!C$1001)</f>
        <v>0</v>
      </c>
      <c r="G460" s="5">
        <f>SUMIF('r'!$A$4:'r'!$A$1001,$A460,'r'!D$4:'r'!D$1001)</f>
        <v>0</v>
      </c>
      <c r="H460" s="5">
        <f>SUMIF('r'!$A$4:'r'!$A$1001,$A460,'r'!E$4:'r'!E$1001)</f>
        <v>0</v>
      </c>
    </row>
    <row r="461" spans="1:8" x14ac:dyDescent="0.2">
      <c r="A461" s="4">
        <v>611</v>
      </c>
      <c r="B461" s="88" t="s">
        <v>309</v>
      </c>
      <c r="C461" s="8" t="str">
        <f>VLOOKUP(B461,g!$A$2:'g'!$B$989,2,FALSE)</f>
        <v>Hatfield</v>
      </c>
      <c r="D461" s="8" t="str">
        <f>VLOOKUP(B461,g!$A$2:'g'!$E$989,4,FALSE)</f>
        <v>UNO</v>
      </c>
      <c r="E461" s="8" t="str">
        <f>VLOOKUP(B461,g!$A$2:'g'!$E$989,5,FALSE)</f>
        <v>UNO</v>
      </c>
      <c r="F461" s="5">
        <f>SUMIF('r'!$A$4:'r'!$A$1001,$A461,'r'!C$4:'r'!C$1001)</f>
        <v>0</v>
      </c>
      <c r="G461" s="5">
        <f>SUMIF('r'!$A$4:'r'!$A$1001,$A461,'r'!D$4:'r'!D$1001)</f>
        <v>0</v>
      </c>
      <c r="H461" s="5">
        <f>SUMIF('r'!$A$4:'r'!$A$1001,$A461,'r'!E$4:'r'!E$1001)</f>
        <v>0</v>
      </c>
    </row>
    <row r="462" spans="1:8" x14ac:dyDescent="0.2">
      <c r="A462" s="4">
        <v>614</v>
      </c>
      <c r="B462" s="88" t="s">
        <v>309</v>
      </c>
      <c r="C462" s="8" t="str">
        <f>VLOOKUP(B462,g!$A$2:'g'!$B$989,2,FALSE)</f>
        <v>Hatfield</v>
      </c>
      <c r="D462" s="8" t="str">
        <f>VLOOKUP(B462,g!$A$2:'g'!$E$989,4,FALSE)</f>
        <v>UNO</v>
      </c>
      <c r="E462" s="8" t="str">
        <f>VLOOKUP(B462,g!$A$2:'g'!$E$989,5,FALSE)</f>
        <v>UNO</v>
      </c>
      <c r="F462" s="5">
        <f>SUMIF('r'!$A$4:'r'!$A$1001,$A462,'r'!C$4:'r'!C$1001)</f>
        <v>0</v>
      </c>
      <c r="G462" s="5">
        <f>SUMIF('r'!$A$4:'r'!$A$1001,$A462,'r'!D$4:'r'!D$1001)</f>
        <v>0</v>
      </c>
      <c r="H462" s="5">
        <f>SUMIF('r'!$A$4:'r'!$A$1001,$A462,'r'!E$4:'r'!E$1001)</f>
        <v>0</v>
      </c>
    </row>
    <row r="463" spans="1:8" x14ac:dyDescent="0.2">
      <c r="A463" s="4">
        <v>615</v>
      </c>
      <c r="B463" s="88" t="s">
        <v>309</v>
      </c>
      <c r="C463" s="8" t="str">
        <f>VLOOKUP(B463,g!$A$2:'g'!$B$989,2,FALSE)</f>
        <v>Hatfield</v>
      </c>
      <c r="D463" s="8" t="str">
        <f>VLOOKUP(B463,g!$A$2:'g'!$E$989,4,FALSE)</f>
        <v>UNO</v>
      </c>
      <c r="E463" s="8" t="str">
        <f>VLOOKUP(B463,g!$A$2:'g'!$E$989,5,FALSE)</f>
        <v>UNO</v>
      </c>
      <c r="F463" s="5">
        <f>SUMIF('r'!$A$4:'r'!$A$1001,$A463,'r'!C$4:'r'!C$1001)</f>
        <v>0</v>
      </c>
      <c r="G463" s="5">
        <f>SUMIF('r'!$A$4:'r'!$A$1001,$A463,'r'!D$4:'r'!D$1001)</f>
        <v>0</v>
      </c>
      <c r="H463" s="5">
        <f>SUMIF('r'!$A$4:'r'!$A$1001,$A463,'r'!E$4:'r'!E$1001)</f>
        <v>0</v>
      </c>
    </row>
    <row r="464" spans="1:8" x14ac:dyDescent="0.2">
      <c r="A464" s="4">
        <v>644</v>
      </c>
      <c r="B464" s="88" t="s">
        <v>309</v>
      </c>
      <c r="C464" s="8" t="str">
        <f>VLOOKUP(B464,g!$A$2:'g'!$B$989,2,FALSE)</f>
        <v>Hatfield</v>
      </c>
      <c r="D464" s="8" t="str">
        <f>VLOOKUP(B464,g!$A$2:'g'!$E$989,4,FALSE)</f>
        <v>UNO</v>
      </c>
      <c r="E464" s="8" t="str">
        <f>VLOOKUP(B464,g!$A$2:'g'!$E$989,5,FALSE)</f>
        <v>UNO</v>
      </c>
      <c r="F464" s="5">
        <f>SUMIF('r'!$A$4:'r'!$A$1001,$A464,'r'!C$4:'r'!C$1001)</f>
        <v>0</v>
      </c>
      <c r="G464" s="5">
        <f>SUMIF('r'!$A$4:'r'!$A$1001,$A464,'r'!D$4:'r'!D$1001)</f>
        <v>0</v>
      </c>
      <c r="H464" s="5">
        <f>SUMIF('r'!$A$4:'r'!$A$1001,$A464,'r'!E$4:'r'!E$1001)</f>
        <v>0</v>
      </c>
    </row>
    <row r="465" spans="1:8" x14ac:dyDescent="0.2">
      <c r="A465" s="4">
        <v>812</v>
      </c>
      <c r="B465" s="88" t="s">
        <v>192</v>
      </c>
      <c r="C465" s="8" t="str">
        <f>VLOOKUP(B465,g!$A$2:'g'!$B$989,2,FALSE)</f>
        <v>Ash Grove</v>
      </c>
      <c r="D465" s="8" t="str">
        <f>VLOOKUP(B465,g!$A$2:'g'!$E$989,4,FALSE)</f>
        <v>CTP</v>
      </c>
      <c r="E465" s="8" t="str">
        <f>VLOOKUP(B465,g!$A$2:'g'!$E$989,5,FALSE)</f>
        <v>CT PLUS</v>
      </c>
      <c r="F465" s="5">
        <f>SUMIF('r'!$A$4:'r'!$A$1001,$A465,'r'!C$4:'r'!C$1001)</f>
        <v>0</v>
      </c>
      <c r="G465" s="5">
        <f>SUMIF('r'!$A$4:'r'!$A$1001,$A465,'r'!D$4:'r'!D$1001)</f>
        <v>0</v>
      </c>
      <c r="H465" s="5">
        <f>SUMIF('r'!$A$4:'r'!$A$1001,$A465,'r'!E$4:'r'!E$1001)</f>
        <v>0</v>
      </c>
    </row>
    <row r="466" spans="1:8" x14ac:dyDescent="0.2">
      <c r="A466" s="4" t="s">
        <v>333</v>
      </c>
      <c r="B466" s="88" t="s">
        <v>273</v>
      </c>
      <c r="C466" s="8" t="str">
        <f>VLOOKUP(B466,g!$A$2:'g'!$B$989,2,FALSE)</f>
        <v>Uxbridge</v>
      </c>
      <c r="D466" s="8" t="str">
        <f>VLOOKUP(B466,g!$A$2:'g'!$E$989,4,FALSE)</f>
        <v>ML</v>
      </c>
      <c r="E466" s="8" t="str">
        <f>VLOOKUP(B466,g!$A$2:'g'!$E$989,5,FALSE)</f>
        <v>METROLINE</v>
      </c>
      <c r="F466" s="5">
        <f>SUMIF('r'!$A$4:'r'!$A$1001,$A466,'r'!C$4:'r'!C$1001)</f>
        <v>0</v>
      </c>
      <c r="G466" s="5">
        <f>SUMIF('r'!$A$4:'r'!$A$1001,$A466,'r'!D$4:'r'!D$1001)</f>
        <v>0</v>
      </c>
      <c r="H466" s="5">
        <f>SUMIF('r'!$A$4:'r'!$A$1001,$A466,'r'!E$4:'r'!E$1001)</f>
        <v>0</v>
      </c>
    </row>
    <row r="467" spans="1:8" x14ac:dyDescent="0.2">
      <c r="A467" s="4" t="s">
        <v>334</v>
      </c>
      <c r="B467" s="88" t="s">
        <v>237</v>
      </c>
      <c r="C467" s="8" t="str">
        <f>VLOOKUP(B467,g!$A$2:'g'!$B$989,2,FALSE)</f>
        <v>Bexleyheath</v>
      </c>
      <c r="D467" s="8" t="str">
        <f>VLOOKUP(B467,g!$A$2:'g'!$E$989,4,FALSE)</f>
        <v>GAL</v>
      </c>
      <c r="E467" s="8" t="str">
        <f>VLOOKUP(B467,g!$A$2:'g'!$E$989,5,FALSE)</f>
        <v>GO-AHEAD</v>
      </c>
      <c r="F467" s="5">
        <f>SUMIF('r'!$A$4:'r'!$A$1001,$A467,'r'!C$4:'r'!C$1001)</f>
        <v>0</v>
      </c>
      <c r="G467" s="5">
        <f>SUMIF('r'!$A$4:'r'!$A$1001,$A467,'r'!D$4:'r'!D$1001)</f>
        <v>0</v>
      </c>
      <c r="H467" s="5">
        <f>SUMIF('r'!$A$4:'r'!$A$1001,$A467,'r'!E$4:'r'!E$1001)</f>
        <v>0</v>
      </c>
    </row>
    <row r="468" spans="1:8" x14ac:dyDescent="0.2">
      <c r="A468" s="4" t="s">
        <v>332</v>
      </c>
      <c r="B468" s="88" t="s">
        <v>165</v>
      </c>
      <c r="C468" s="8" t="str">
        <f>VLOOKUP(B468,g!$A$2:'g'!$B$989,2,FALSE)</f>
        <v>Dartford</v>
      </c>
      <c r="D468" s="8" t="str">
        <f>VLOOKUP(B468,g!$A$2:'g'!$E$989,4,FALSE)</f>
        <v>AL</v>
      </c>
      <c r="E468" s="8" t="str">
        <f>VLOOKUP(B468,g!$A$2:'g'!$E$989,5,FALSE)</f>
        <v>ARRIVA LONDON</v>
      </c>
      <c r="F468" s="5">
        <f>SUMIF('r'!$A$4:'r'!$A$1001,$A468,'r'!C$4:'r'!C$1001)</f>
        <v>1</v>
      </c>
      <c r="G468" s="5">
        <f>SUMIF('r'!$A$4:'r'!$A$1001,$A468,'r'!D$4:'r'!D$1001)</f>
        <v>1</v>
      </c>
      <c r="H468" s="5">
        <f>SUMIF('r'!$A$4:'r'!$A$1001,$A468,'r'!E$4:'r'!E$1001)</f>
        <v>0</v>
      </c>
    </row>
    <row r="469" spans="1:8" x14ac:dyDescent="0.2">
      <c r="A469" s="4" t="s">
        <v>196</v>
      </c>
      <c r="B469" s="88" t="s">
        <v>165</v>
      </c>
      <c r="C469" s="8" t="str">
        <f>VLOOKUP(B469,g!$A$2:'g'!$B$989,2,FALSE)</f>
        <v>Dartford</v>
      </c>
      <c r="D469" s="8" t="str">
        <f>VLOOKUP(B469,g!$A$2:'g'!$E$989,4,FALSE)</f>
        <v>AL</v>
      </c>
      <c r="E469" s="8" t="str">
        <f>VLOOKUP(B469,g!$A$2:'g'!$E$989,5,FALSE)</f>
        <v>ARRIVA LONDON</v>
      </c>
      <c r="F469" s="5">
        <f>SUMIF('r'!$A$4:'r'!$A$1001,$A469,'r'!C$4:'r'!C$1001)</f>
        <v>2</v>
      </c>
      <c r="G469" s="5">
        <f>SUMIF('r'!$A$4:'r'!$A$1001,$A469,'r'!D$4:'r'!D$1001)</f>
        <v>2</v>
      </c>
      <c r="H469" s="5">
        <f>SUMIF('r'!$A$4:'r'!$A$1001,$A469,'r'!E$4:'r'!E$1001)</f>
        <v>0</v>
      </c>
    </row>
    <row r="470" spans="1:8" x14ac:dyDescent="0.2">
      <c r="A470" s="4" t="s">
        <v>335</v>
      </c>
      <c r="B470" s="88" t="s">
        <v>237</v>
      </c>
      <c r="C470" s="8" t="str">
        <f>VLOOKUP(B470,g!$A$2:'g'!$B$989,2,FALSE)</f>
        <v>Bexleyheath</v>
      </c>
      <c r="D470" s="8" t="str">
        <f>VLOOKUP(B470,g!$A$2:'g'!$E$989,4,FALSE)</f>
        <v>GAL</v>
      </c>
      <c r="E470" s="8" t="str">
        <f>VLOOKUP(B470,g!$A$2:'g'!$E$989,5,FALSE)</f>
        <v>GO-AHEAD</v>
      </c>
      <c r="F470" s="5">
        <f>SUMIF('r'!$A$4:'r'!$A$1001,$A470,'r'!C$4:'r'!C$1001)</f>
        <v>0</v>
      </c>
      <c r="G470" s="5">
        <f>SUMIF('r'!$A$4:'r'!$A$1001,$A470,'r'!D$4:'r'!D$1001)</f>
        <v>7</v>
      </c>
      <c r="H470" s="5">
        <f>SUMIF('r'!$A$4:'r'!$A$1001,$A470,'r'!E$4:'r'!E$1001)</f>
        <v>7</v>
      </c>
    </row>
    <row r="471" spans="1:8" x14ac:dyDescent="0.2">
      <c r="A471" s="4" t="s">
        <v>336</v>
      </c>
      <c r="B471" s="88" t="s">
        <v>165</v>
      </c>
      <c r="C471" s="8" t="str">
        <f>VLOOKUP(B471,g!$A$2:'g'!$B$989,2,FALSE)</f>
        <v>Dartford</v>
      </c>
      <c r="D471" s="8" t="str">
        <f>VLOOKUP(B471,g!$A$2:'g'!$E$989,4,FALSE)</f>
        <v>AL</v>
      </c>
      <c r="E471" s="8" t="str">
        <f>VLOOKUP(B471,g!$A$2:'g'!$E$989,5,FALSE)</f>
        <v>ARRIVA LONDON</v>
      </c>
      <c r="F471" s="5">
        <f>SUMIF('r'!$A$4:'r'!$A$1001,$A471,'r'!C$4:'r'!C$1001)</f>
        <v>0</v>
      </c>
      <c r="G471" s="5">
        <f>SUMIF('r'!$A$4:'r'!$A$1001,$A471,'r'!D$4:'r'!D$1001)</f>
        <v>0</v>
      </c>
      <c r="H471" s="5">
        <f>SUMIF('r'!$A$4:'r'!$A$1001,$A471,'r'!E$4:'r'!E$1001)</f>
        <v>0</v>
      </c>
    </row>
    <row r="472" spans="1:8" x14ac:dyDescent="0.2">
      <c r="A472" s="4" t="s">
        <v>337</v>
      </c>
      <c r="B472" s="88" t="s">
        <v>237</v>
      </c>
      <c r="C472" s="8" t="str">
        <f>VLOOKUP(B472,g!$A$2:'g'!$B$989,2,FALSE)</f>
        <v>Bexleyheath</v>
      </c>
      <c r="D472" s="8" t="str">
        <f>VLOOKUP(B472,g!$A$2:'g'!$E$989,4,FALSE)</f>
        <v>GAL</v>
      </c>
      <c r="E472" s="8" t="str">
        <f>VLOOKUP(B472,g!$A$2:'g'!$E$989,5,FALSE)</f>
        <v>GO-AHEAD</v>
      </c>
      <c r="F472" s="5">
        <f>SUMIF('r'!$A$4:'r'!$A$1001,$A472,'r'!C$4:'r'!C$1001)</f>
        <v>0</v>
      </c>
      <c r="G472" s="5">
        <f>SUMIF('r'!$A$4:'r'!$A$1001,$A472,'r'!D$4:'r'!D$1001)</f>
        <v>0</v>
      </c>
      <c r="H472" s="5">
        <f>SUMIF('r'!$A$4:'r'!$A$1001,$A472,'r'!E$4:'r'!E$1001)</f>
        <v>0</v>
      </c>
    </row>
    <row r="473" spans="1:8" x14ac:dyDescent="0.2">
      <c r="A473" s="4" t="s">
        <v>338</v>
      </c>
      <c r="B473" s="88" t="s">
        <v>280</v>
      </c>
      <c r="C473" s="8" t="str">
        <f>VLOOKUP(B473,g!$A$2:'g'!$B$989,2,FALSE)</f>
        <v>Shepherd's Bush</v>
      </c>
      <c r="D473" s="8" t="str">
        <f>VLOOKUP(B473,g!$A$2:'g'!$E$989,4,FALSE)</f>
        <v>RTP</v>
      </c>
      <c r="E473" s="8" t="str">
        <f>VLOOKUP(B473,g!$A$2:'g'!$E$989,5,FALSE)</f>
        <v>LONDON UNITED</v>
      </c>
      <c r="F473" s="5">
        <f>SUMIF('r'!$A$4:'r'!$A$1001,$A473,'r'!C$4:'r'!C$1001)</f>
        <v>0</v>
      </c>
      <c r="G473" s="5">
        <f>SUMIF('r'!$A$4:'r'!$A$1001,$A473,'r'!D$4:'r'!D$1001)</f>
        <v>18</v>
      </c>
      <c r="H473" s="5">
        <f>SUMIF('r'!$A$4:'r'!$A$1001,$A473,'r'!E$4:'r'!E$1001)</f>
        <v>18</v>
      </c>
    </row>
    <row r="474" spans="1:8" x14ac:dyDescent="0.2">
      <c r="A474" s="4" t="s">
        <v>141</v>
      </c>
      <c r="B474" s="88" t="s">
        <v>123</v>
      </c>
      <c r="C474" s="8" t="str">
        <f>VLOOKUP(B474,g!$A$2:'g'!$B$989,2,FALSE)</f>
        <v>Walworth</v>
      </c>
      <c r="D474" s="8" t="str">
        <f>VLOOKUP(B474,g!$A$2:'g'!$E$989,4,FALSE)</f>
        <v>TLN</v>
      </c>
      <c r="E474" s="8" t="str">
        <f>VLOOKUP(B474,g!$A$2:'g'!$E$989,5,FALSE)</f>
        <v>ABELLIO</v>
      </c>
      <c r="F474" s="5">
        <f>SUMIF('r'!$A$4:'r'!$A$1001,$A474,'r'!C$4:'r'!C$1001)</f>
        <v>0</v>
      </c>
      <c r="G474" s="5">
        <f>SUMIF('r'!$A$4:'r'!$A$1001,$A474,'r'!D$4:'r'!D$1001)</f>
        <v>0</v>
      </c>
      <c r="H474" s="5">
        <f>SUMIF('r'!$A$4:'r'!$A$1001,$A474,'r'!E$4:'r'!E$1001)</f>
        <v>0</v>
      </c>
    </row>
    <row r="475" spans="1:8" x14ac:dyDescent="0.2">
      <c r="A475" s="4" t="s">
        <v>341</v>
      </c>
      <c r="B475" s="88" t="s">
        <v>135</v>
      </c>
      <c r="C475" s="8" t="str">
        <f>VLOOKUP(B475,g!$A$2:'g'!$B$989,2,FALSE)</f>
        <v>Cricklewood</v>
      </c>
      <c r="D475" s="8" t="str">
        <f>VLOOKUP(B475,g!$A$2:'g'!$E$989,4,FALSE)</f>
        <v>ML</v>
      </c>
      <c r="E475" s="8" t="str">
        <f>VLOOKUP(B475,g!$A$2:'g'!$E$989,5,FALSE)</f>
        <v>METROLINE</v>
      </c>
      <c r="F475" s="5">
        <f>SUMIF('r'!$A$4:'r'!$A$1001,$A475,'r'!C$4:'r'!C$1001)</f>
        <v>0</v>
      </c>
      <c r="G475" s="5">
        <f>SUMIF('r'!$A$4:'r'!$A$1001,$A475,'r'!D$4:'r'!D$1001)</f>
        <v>0</v>
      </c>
      <c r="H475" s="5">
        <f>SUMIF('r'!$A$4:'r'!$A$1001,$A475,'r'!E$4:'r'!E$1001)</f>
        <v>0</v>
      </c>
    </row>
    <row r="476" spans="1:8" x14ac:dyDescent="0.2">
      <c r="A476" s="4" t="s">
        <v>339</v>
      </c>
      <c r="B476" s="88" t="s">
        <v>149</v>
      </c>
      <c r="C476" s="8" t="str">
        <f>VLOOKUP(B476,g!$A$2:'g'!$B$989,2,FALSE)</f>
        <v>Battersea</v>
      </c>
      <c r="D476" s="8" t="str">
        <f>VLOOKUP(B476,g!$A$2:'g'!$E$989,4,FALSE)</f>
        <v>TLN</v>
      </c>
      <c r="E476" s="8" t="str">
        <f>VLOOKUP(B476,g!$A$2:'g'!$E$989,5,FALSE)</f>
        <v>ABELLIO</v>
      </c>
      <c r="F476" s="5">
        <f>SUMIF('r'!$A$4:'r'!$A$1001,$A476,'r'!C$4:'r'!C$1001)</f>
        <v>0</v>
      </c>
      <c r="G476" s="5">
        <f>SUMIF('r'!$A$4:'r'!$A$1001,$A476,'r'!D$4:'r'!D$1001)</f>
        <v>0</v>
      </c>
      <c r="H476" s="5">
        <f>SUMIF('r'!$A$4:'r'!$A$1001,$A476,'r'!E$4:'r'!E$1001)</f>
        <v>0</v>
      </c>
    </row>
    <row r="477" spans="1:8" x14ac:dyDescent="0.2">
      <c r="A477" s="4" t="s">
        <v>340</v>
      </c>
      <c r="B477" s="88" t="s">
        <v>149</v>
      </c>
      <c r="C477" s="8" t="str">
        <f>VLOOKUP(B477,g!$A$2:'g'!$B$989,2,FALSE)</f>
        <v>Battersea</v>
      </c>
      <c r="D477" s="8" t="str">
        <f>VLOOKUP(B477,g!$A$2:'g'!$E$989,4,FALSE)</f>
        <v>TLN</v>
      </c>
      <c r="E477" s="8" t="str">
        <f>VLOOKUP(B477,g!$A$2:'g'!$E$989,5,FALSE)</f>
        <v>ABELLIO</v>
      </c>
      <c r="F477" s="5">
        <f>SUMIF('r'!$A$4:'r'!$A$1001,$A477,'r'!C$4:'r'!C$1001)</f>
        <v>0</v>
      </c>
      <c r="G477" s="5">
        <f>SUMIF('r'!$A$4:'r'!$A$1001,$A477,'r'!D$4:'r'!D$1001)</f>
        <v>0</v>
      </c>
      <c r="H477" s="5">
        <f>SUMIF('r'!$A$4:'r'!$A$1001,$A477,'r'!E$4:'r'!E$1001)</f>
        <v>0</v>
      </c>
    </row>
    <row r="478" spans="1:8" x14ac:dyDescent="0.2">
      <c r="A478" s="4" t="s">
        <v>342</v>
      </c>
      <c r="B478" s="88" t="s">
        <v>136</v>
      </c>
      <c r="C478" s="8" t="str">
        <f>VLOOKUP(B478,g!$A$2:'g'!$B$989,2,FALSE)</f>
        <v>West Ham</v>
      </c>
      <c r="D478" s="8" t="str">
        <f>VLOOKUP(B478,g!$A$2:'g'!$E$989,4,FALSE)</f>
        <v>SLN</v>
      </c>
      <c r="E478" s="8" t="str">
        <f>VLOOKUP(B478,g!$A$2:'g'!$E$989,5,FALSE)</f>
        <v>STAGECOACH</v>
      </c>
      <c r="F478" s="5">
        <f>SUMIF('r'!$A$4:'r'!$A$1001,$A478,'r'!C$4:'r'!C$1001)</f>
        <v>0</v>
      </c>
      <c r="G478" s="5">
        <f>SUMIF('r'!$A$4:'r'!$A$1001,$A478,'r'!D$4:'r'!D$1001)</f>
        <v>0</v>
      </c>
      <c r="H478" s="5">
        <f>SUMIF('r'!$A$4:'r'!$A$1001,$A478,'r'!E$4:'r'!E$1001)</f>
        <v>0</v>
      </c>
    </row>
    <row r="479" spans="1:8" x14ac:dyDescent="0.2">
      <c r="A479" s="4" t="s">
        <v>343</v>
      </c>
      <c r="B479" s="88" t="s">
        <v>131</v>
      </c>
      <c r="C479" s="8" t="str">
        <f>VLOOKUP(B479,g!$A$2:'g'!$B$989,2,FALSE)</f>
        <v>Silvertown</v>
      </c>
      <c r="D479" s="8" t="str">
        <f>VLOOKUP(B479,g!$A$2:'g'!$E$989,4,FALSE)</f>
        <v>GAL</v>
      </c>
      <c r="E479" s="8" t="str">
        <f>VLOOKUP(B479,g!$A$2:'g'!$E$989,5,FALSE)</f>
        <v>GO-AHEAD</v>
      </c>
      <c r="F479" s="5">
        <f>SUMIF('r'!$A$4:'r'!$A$1001,$A479,'r'!C$4:'r'!C$1001)</f>
        <v>0</v>
      </c>
      <c r="G479" s="5">
        <f>SUMIF('r'!$A$4:'r'!$A$1001,$A479,'r'!D$4:'r'!D$1001)</f>
        <v>14</v>
      </c>
      <c r="H479" s="5">
        <f>SUMIF('r'!$A$4:'r'!$A$1001,$A479,'r'!E$4:'r'!E$1001)</f>
        <v>14</v>
      </c>
    </row>
    <row r="480" spans="1:8" x14ac:dyDescent="0.2">
      <c r="A480" s="4" t="s">
        <v>344</v>
      </c>
      <c r="B480" s="88" t="s">
        <v>131</v>
      </c>
      <c r="C480" s="8" t="str">
        <f>VLOOKUP(B480,g!$A$2:'g'!$B$989,2,FALSE)</f>
        <v>Silvertown</v>
      </c>
      <c r="D480" s="8" t="str">
        <f>VLOOKUP(B480,g!$A$2:'g'!$E$989,4,FALSE)</f>
        <v>GAL</v>
      </c>
      <c r="E480" s="8" t="str">
        <f>VLOOKUP(B480,g!$A$2:'g'!$E$989,5,FALSE)</f>
        <v>GO-AHEAD</v>
      </c>
      <c r="F480" s="5">
        <f>SUMIF('r'!$A$4:'r'!$A$1001,$A480,'r'!C$4:'r'!C$1001)</f>
        <v>0</v>
      </c>
      <c r="G480" s="5">
        <f>SUMIF('r'!$A$4:'r'!$A$1001,$A480,'r'!D$4:'r'!D$1001)</f>
        <v>0</v>
      </c>
      <c r="H480" s="5">
        <f>SUMIF('r'!$A$4:'r'!$A$1001,$A480,'r'!E$4:'r'!E$1001)</f>
        <v>0</v>
      </c>
    </row>
    <row r="481" spans="1:9" x14ac:dyDescent="0.2">
      <c r="A481" s="4" t="s">
        <v>345</v>
      </c>
      <c r="B481" s="88" t="s">
        <v>131</v>
      </c>
      <c r="C481" s="8" t="str">
        <f>VLOOKUP(B481,g!$A$2:'g'!$B$989,2,FALSE)</f>
        <v>Silvertown</v>
      </c>
      <c r="D481" s="8" t="str">
        <f>VLOOKUP(B481,g!$A$2:'g'!$E$989,4,FALSE)</f>
        <v>GAL</v>
      </c>
      <c r="E481" s="8" t="str">
        <f>VLOOKUP(B481,g!$A$2:'g'!$E$989,5,FALSE)</f>
        <v>GO-AHEAD</v>
      </c>
      <c r="F481" s="5">
        <f>SUMIF('r'!$A$4:'r'!$A$1001,$A481,'r'!C$4:'r'!C$1001)</f>
        <v>0</v>
      </c>
      <c r="G481" s="5">
        <f>SUMIF('r'!$A$4:'r'!$A$1001,$A481,'r'!D$4:'r'!D$1001)</f>
        <v>0</v>
      </c>
      <c r="H481" s="5">
        <f>SUMIF('r'!$A$4:'r'!$A$1001,$A481,'r'!E$4:'r'!E$1001)</f>
        <v>0</v>
      </c>
    </row>
    <row r="482" spans="1:9" x14ac:dyDescent="0.2">
      <c r="A482" s="4" t="s">
        <v>346</v>
      </c>
      <c r="B482" s="88" t="s">
        <v>713</v>
      </c>
      <c r="C482" s="8" t="str">
        <f>VLOOKUP(B482,g!$A$2:'g'!$B$989,2,FALSE)</f>
        <v>Bridge road</v>
      </c>
      <c r="D482" s="8" t="str">
        <f>VLOOKUP(B482,g!$A$2:'g'!$E$989,4,FALSE)</f>
        <v>TLN</v>
      </c>
      <c r="E482" s="8" t="str">
        <f>VLOOKUP(B482,g!$A$2:'g'!$E$989,5,FALSE)</f>
        <v>ABELLIO</v>
      </c>
      <c r="F482" s="5">
        <f>SUMIF('r'!$A$4:'r'!$A$1001,$A482,'r'!C$4:'r'!C$1001)</f>
        <v>1</v>
      </c>
      <c r="G482" s="5">
        <f>SUMIF('r'!$A$4:'r'!$A$1001,$A482,'r'!D$4:'r'!D$1001)</f>
        <v>1</v>
      </c>
      <c r="H482" s="5">
        <f>SUMIF('r'!$A$4:'r'!$A$1001,$A482,'r'!E$4:'r'!E$1001)</f>
        <v>0</v>
      </c>
      <c r="I482" s="4" t="s">
        <v>713</v>
      </c>
    </row>
    <row r="483" spans="1:9" x14ac:dyDescent="0.2">
      <c r="A483" s="4" t="s">
        <v>195</v>
      </c>
      <c r="B483" s="88" t="s">
        <v>194</v>
      </c>
      <c r="C483" s="8" t="str">
        <f>VLOOKUP(B483,g!$A$2:'g'!$B$989,2,FALSE)</f>
        <v>Heathrow</v>
      </c>
      <c r="D483" s="8" t="str">
        <f>VLOOKUP(B483,g!$A$2:'g'!$E$989,4,FALSE)</f>
        <v>AL</v>
      </c>
      <c r="E483" s="8" t="str">
        <f>VLOOKUP(B483,g!$A$2:'g'!$E$989,5,FALSE)</f>
        <v>ARRIVA LONDON</v>
      </c>
      <c r="F483" s="5">
        <f>SUMIF('r'!$A$4:'r'!$A$1001,$A483,'r'!C$4:'r'!C$1001)</f>
        <v>1</v>
      </c>
      <c r="G483" s="5">
        <f>SUMIF('r'!$A$4:'r'!$A$1001,$A483,'r'!D$4:'r'!D$1001)</f>
        <v>1</v>
      </c>
      <c r="H483" s="5">
        <f>SUMIF('r'!$A$4:'r'!$A$1001,$A483,'r'!E$4:'r'!E$1001)</f>
        <v>0</v>
      </c>
    </row>
    <row r="484" spans="1:9" x14ac:dyDescent="0.2">
      <c r="A484" s="4" t="s">
        <v>352</v>
      </c>
      <c r="B484" s="88" t="s">
        <v>768</v>
      </c>
      <c r="C484" s="8" t="str">
        <f>VLOOKUP(B484,g!$A$2:'g'!$B$989,2,FALSE)</f>
        <v>Atlas Road</v>
      </c>
      <c r="D484" s="8" t="str">
        <f>VLOOKUP(B484,g!$A$2:'g'!$E$989,4,FALSE)</f>
        <v>RTP</v>
      </c>
      <c r="E484" s="8" t="str">
        <f>VLOOKUP(B484,g!$A$2:'g'!$E$989,5,FALSE)</f>
        <v>LONDON UNITED</v>
      </c>
      <c r="F484" s="5">
        <f>SUMIF('r'!$A$4:'r'!$A$1001,$A484,'r'!C$4:'r'!C$1001)</f>
        <v>0</v>
      </c>
      <c r="G484" s="5">
        <f>SUMIF('r'!$A$4:'r'!$A$1001,$A484,'r'!D$4:'r'!D$1001)</f>
        <v>0</v>
      </c>
      <c r="H484" s="5">
        <f>SUMIF('r'!$A$4:'r'!$A$1001,$A484,'r'!E$4:'r'!E$1001)</f>
        <v>0</v>
      </c>
    </row>
    <row r="485" spans="1:9" x14ac:dyDescent="0.2">
      <c r="A485" s="4" t="s">
        <v>353</v>
      </c>
      <c r="B485" s="88" t="s">
        <v>315</v>
      </c>
      <c r="C485" s="8" t="str">
        <f>VLOOKUP(B485,g!$A$2:'g'!$B$989,2,FALSE)</f>
        <v>Epsom</v>
      </c>
      <c r="D485" s="8" t="str">
        <f>VLOOKUP(B485,g!$A$2:'g'!$E$989,4,FALSE)</f>
        <v>RTP</v>
      </c>
      <c r="E485" s="8" t="str">
        <f>VLOOKUP(B485,g!$A$2:'g'!$E$989,5,FALSE)</f>
        <v>LONDON UNITED</v>
      </c>
      <c r="F485" s="5">
        <f>SUMIF('r'!$A$4:'r'!$A$1001,$A485,'r'!C$4:'r'!C$1001)</f>
        <v>0</v>
      </c>
      <c r="G485" s="5">
        <f>SUMIF('r'!$A$4:'r'!$A$1001,$A485,'r'!D$4:'r'!D$1001)</f>
        <v>0</v>
      </c>
      <c r="H485" s="5">
        <f>SUMIF('r'!$A$4:'r'!$A$1001,$A485,'r'!E$4:'r'!E$1001)</f>
        <v>0</v>
      </c>
    </row>
    <row r="486" spans="1:9" x14ac:dyDescent="0.2">
      <c r="A486" s="4" t="s">
        <v>347</v>
      </c>
      <c r="B486" s="88" t="s">
        <v>255</v>
      </c>
      <c r="C486" s="8" t="str">
        <f>VLOOKUP(B486,g!$A$2:'g'!$B$989,2,FALSE)</f>
        <v>Brentford</v>
      </c>
      <c r="D486" s="8" t="str">
        <f>VLOOKUP(B486,g!$A$2:'g'!$E$989,4,FALSE)</f>
        <v>ML</v>
      </c>
      <c r="E486" s="8" t="str">
        <f>VLOOKUP(B486,g!$A$2:'g'!$E$989,5,FALSE)</f>
        <v>METROLINE</v>
      </c>
      <c r="F486" s="5">
        <f>SUMIF('r'!$A$4:'r'!$A$1001,$A486,'r'!C$4:'r'!C$1001)</f>
        <v>0</v>
      </c>
      <c r="G486" s="5">
        <f>SUMIF('r'!$A$4:'r'!$A$1001,$A486,'r'!D$4:'r'!D$1001)</f>
        <v>0</v>
      </c>
      <c r="H486" s="5">
        <f>SUMIF('r'!$A$4:'r'!$A$1001,$A486,'r'!E$4:'r'!E$1001)</f>
        <v>0</v>
      </c>
    </row>
    <row r="487" spans="1:9" x14ac:dyDescent="0.2">
      <c r="A487" s="4" t="s">
        <v>348</v>
      </c>
      <c r="B487" s="88" t="s">
        <v>282</v>
      </c>
      <c r="C487" s="8" t="str">
        <f>VLOOKUP(B487,g!$A$2:'g'!$B$989,2,FALSE)</f>
        <v>Stamford Brook</v>
      </c>
      <c r="D487" s="8" t="str">
        <f>VLOOKUP(B487,g!$A$2:'g'!$E$989,4,FALSE)</f>
        <v>RTP</v>
      </c>
      <c r="E487" s="8" t="str">
        <f>VLOOKUP(B487,g!$A$2:'g'!$E$989,5,FALSE)</f>
        <v>LONDON UNITED</v>
      </c>
      <c r="F487" s="5">
        <f>SUMIF('r'!$A$4:'r'!$A$1001,$A487,'r'!C$4:'r'!C$1001)</f>
        <v>0</v>
      </c>
      <c r="G487" s="5">
        <f>SUMIF('r'!$A$4:'r'!$A$1001,$A487,'r'!D$4:'r'!D$1001)</f>
        <v>0</v>
      </c>
      <c r="H487" s="5">
        <f>SUMIF('r'!$A$4:'r'!$A$1001,$A487,'r'!E$4:'r'!E$1001)</f>
        <v>0</v>
      </c>
    </row>
    <row r="488" spans="1:9" x14ac:dyDescent="0.2">
      <c r="A488" s="4" t="s">
        <v>156</v>
      </c>
      <c r="B488" s="88" t="s">
        <v>713</v>
      </c>
      <c r="C488" s="8" t="str">
        <f>VLOOKUP(B488,g!$A$2:'g'!$B$989,2,FALSE)</f>
        <v>Bridge road</v>
      </c>
      <c r="D488" s="8" t="str">
        <f>VLOOKUP(B488,g!$A$2:'g'!$E$989,4,FALSE)</f>
        <v>TLN</v>
      </c>
      <c r="E488" s="8" t="str">
        <f>VLOOKUP(B488,g!$A$2:'g'!$E$989,5,FALSE)</f>
        <v>ABELLIO</v>
      </c>
      <c r="F488" s="5">
        <f>SUMIF('r'!$A$4:'r'!$A$1001,$A488,'r'!C$4:'r'!C$1001)</f>
        <v>0</v>
      </c>
      <c r="G488" s="5">
        <f>SUMIF('r'!$A$4:'r'!$A$1001,$A488,'r'!D$4:'r'!D$1001)</f>
        <v>0</v>
      </c>
      <c r="H488" s="5">
        <f>SUMIF('r'!$A$4:'r'!$A$1001,$A488,'r'!E$4:'r'!E$1001)</f>
        <v>0</v>
      </c>
      <c r="I488" s="4" t="s">
        <v>713</v>
      </c>
    </row>
    <row r="489" spans="1:9" x14ac:dyDescent="0.2">
      <c r="A489" s="4" t="s">
        <v>349</v>
      </c>
      <c r="B489" s="88" t="s">
        <v>140</v>
      </c>
      <c r="C489" s="8" t="str">
        <f>VLOOKUP(B489,g!$A$2:'g'!$B$989,2,FALSE)</f>
        <v>Greenford</v>
      </c>
      <c r="D489" s="8" t="str">
        <f>VLOOKUP(B489,g!$A$2:'g'!$E$989,4,FALSE)</f>
        <v>ML</v>
      </c>
      <c r="E489" s="8" t="str">
        <f>VLOOKUP(B489,g!$A$2:'g'!$E$989,5,FALSE)</f>
        <v>METROLINE</v>
      </c>
      <c r="F489" s="5">
        <f>SUMIF('r'!$A$4:'r'!$A$1001,$A489,'r'!C$4:'r'!C$1001)</f>
        <v>0</v>
      </c>
      <c r="G489" s="5">
        <f>SUMIF('r'!$A$4:'r'!$A$1001,$A489,'r'!D$4:'r'!D$1001)</f>
        <v>0</v>
      </c>
      <c r="H489" s="5">
        <f>SUMIF('r'!$A$4:'r'!$A$1001,$A489,'r'!E$4:'r'!E$1001)</f>
        <v>0</v>
      </c>
    </row>
    <row r="490" spans="1:9" x14ac:dyDescent="0.2">
      <c r="A490" s="4" t="s">
        <v>157</v>
      </c>
      <c r="B490" s="88" t="s">
        <v>713</v>
      </c>
      <c r="C490" s="8" t="str">
        <f>VLOOKUP(B490,g!$A$2:'g'!$B$989,2,FALSE)</f>
        <v>Bridge road</v>
      </c>
      <c r="D490" s="8" t="str">
        <f>VLOOKUP(B490,g!$A$2:'g'!$E$989,4,FALSE)</f>
        <v>TLN</v>
      </c>
      <c r="E490" s="8" t="str">
        <f>VLOOKUP(B490,g!$A$2:'g'!$E$989,5,FALSE)</f>
        <v>ABELLIO</v>
      </c>
      <c r="F490" s="5">
        <f>SUMIF('r'!$A$4:'r'!$A$1001,$A490,'r'!C$4:'r'!C$1001)</f>
        <v>1</v>
      </c>
      <c r="G490" s="5">
        <f>SUMIF('r'!$A$4:'r'!$A$1001,$A490,'r'!D$4:'r'!D$1001)</f>
        <v>1</v>
      </c>
      <c r="H490" s="5">
        <f>SUMIF('r'!$A$4:'r'!$A$1001,$A490,'r'!E$4:'r'!E$1001)</f>
        <v>0</v>
      </c>
      <c r="I490" s="4" t="s">
        <v>713</v>
      </c>
    </row>
    <row r="491" spans="1:9" x14ac:dyDescent="0.2">
      <c r="A491" s="4" t="s">
        <v>350</v>
      </c>
      <c r="B491" s="88" t="s">
        <v>255</v>
      </c>
      <c r="C491" s="8" t="str">
        <f>VLOOKUP(B491,g!$A$2:'g'!$B$989,2,FALSE)</f>
        <v>Brentford</v>
      </c>
      <c r="D491" s="8" t="str">
        <f>VLOOKUP(B491,g!$A$2:'g'!$E$989,4,FALSE)</f>
        <v>ML</v>
      </c>
      <c r="E491" s="8" t="str">
        <f>VLOOKUP(B491,g!$A$2:'g'!$E$989,5,FALSE)</f>
        <v>METROLINE</v>
      </c>
      <c r="F491" s="5">
        <f>SUMIF('r'!$A$4:'r'!$A$1001,$A491,'r'!C$4:'r'!C$1001)</f>
        <v>0</v>
      </c>
      <c r="G491" s="5">
        <f>SUMIF('r'!$A$4:'r'!$A$1001,$A491,'r'!D$4:'r'!D$1001)</f>
        <v>0</v>
      </c>
      <c r="H491" s="5">
        <f>SUMIF('r'!$A$4:'r'!$A$1001,$A491,'r'!E$4:'r'!E$1001)</f>
        <v>0</v>
      </c>
    </row>
    <row r="492" spans="1:9" x14ac:dyDescent="0.2">
      <c r="A492" s="4" t="s">
        <v>351</v>
      </c>
      <c r="B492" s="88" t="s">
        <v>713</v>
      </c>
      <c r="C492" s="8" t="str">
        <f>VLOOKUP(B492,g!$A$2:'g'!$B$989,2,FALSE)</f>
        <v>Bridge road</v>
      </c>
      <c r="D492" s="8" t="str">
        <f>VLOOKUP(B492,g!$A$2:'g'!$E$989,4,FALSE)</f>
        <v>TLN</v>
      </c>
      <c r="E492" s="8" t="str">
        <f>VLOOKUP(B492,g!$A$2:'g'!$E$989,5,FALSE)</f>
        <v>ABELLIO</v>
      </c>
      <c r="F492" s="5">
        <f>SUMIF('r'!$A$4:'r'!$A$1001,$A492,'r'!C$4:'r'!C$1001)</f>
        <v>0</v>
      </c>
      <c r="G492" s="5">
        <f>SUMIF('r'!$A$4:'r'!$A$1001,$A492,'r'!D$4:'r'!D$1001)</f>
        <v>0</v>
      </c>
      <c r="H492" s="5">
        <f>SUMIF('r'!$A$4:'r'!$A$1001,$A492,'r'!E$4:'r'!E$1001)</f>
        <v>0</v>
      </c>
      <c r="I492" s="4" t="s">
        <v>713</v>
      </c>
    </row>
    <row r="493" spans="1:9" x14ac:dyDescent="0.2">
      <c r="A493" s="4" t="s">
        <v>354</v>
      </c>
      <c r="B493" s="88" t="s">
        <v>326</v>
      </c>
      <c r="C493" s="8" t="str">
        <f>VLOOKUP(B493,g!$A$2:'g'!$B$989,2,FALSE)</f>
        <v>River road</v>
      </c>
      <c r="D493" s="8" t="str">
        <f>VLOOKUP(B493,g!$A$2:'g'!$E$989,4,FALSE)</f>
        <v>GAL</v>
      </c>
      <c r="E493" s="8" t="str">
        <f>VLOOKUP(B493,g!$A$2:'g'!$E$989,5,FALSE)</f>
        <v>BLUE TRIANGLE</v>
      </c>
      <c r="F493" s="5">
        <f>SUMIF('r'!$A$4:'r'!$A$1001,$A493,'r'!C$4:'r'!C$1001)</f>
        <v>2</v>
      </c>
      <c r="G493" s="5">
        <f>SUMIF('r'!$A$4:'r'!$A$1001,$A493,'r'!D$4:'r'!D$1001)</f>
        <v>2</v>
      </c>
      <c r="H493" s="5">
        <f>SUMIF('r'!$A$4:'r'!$A$1001,$A493,'r'!E$4:'r'!E$1001)</f>
        <v>0</v>
      </c>
    </row>
    <row r="494" spans="1:9" x14ac:dyDescent="0.2">
      <c r="A494" s="4" t="s">
        <v>355</v>
      </c>
      <c r="B494" s="88" t="s">
        <v>326</v>
      </c>
      <c r="C494" s="8" t="str">
        <f>VLOOKUP(B494,g!$A$2:'g'!$B$989,2,FALSE)</f>
        <v>River road</v>
      </c>
      <c r="D494" s="8" t="str">
        <f>VLOOKUP(B494,g!$A$2:'g'!$E$989,4,FALSE)</f>
        <v>GAL</v>
      </c>
      <c r="E494" s="8" t="str">
        <f>VLOOKUP(B494,g!$A$2:'g'!$E$989,5,FALSE)</f>
        <v>BLUE TRIANGLE</v>
      </c>
      <c r="F494" s="5">
        <f>SUMIF('r'!$A$4:'r'!$A$1001,$A494,'r'!C$4:'r'!C$1001)</f>
        <v>1</v>
      </c>
      <c r="G494" s="5">
        <f>SUMIF('r'!$A$4:'r'!$A$1001,$A494,'r'!D$4:'r'!D$1001)</f>
        <v>1</v>
      </c>
      <c r="H494" s="5">
        <f>SUMIF('r'!$A$4:'r'!$A$1001,$A494,'r'!E$4:'r'!E$1001)</f>
        <v>0</v>
      </c>
    </row>
    <row r="495" spans="1:9" x14ac:dyDescent="0.2">
      <c r="A495" s="4" t="s">
        <v>511</v>
      </c>
      <c r="B495" s="88" t="s">
        <v>326</v>
      </c>
      <c r="C495" s="8" t="str">
        <f>VLOOKUP(B495,g!$A$2:'g'!$B$989,2,FALSE)</f>
        <v>River road</v>
      </c>
      <c r="D495" s="8" t="str">
        <f>VLOOKUP(B495,g!$A$2:'g'!$E$989,4,FALSE)</f>
        <v>GAL</v>
      </c>
      <c r="E495" s="8" t="str">
        <f>VLOOKUP(B495,g!$A$2:'g'!$E$989,5,FALSE)</f>
        <v>BLUE TRIANGLE</v>
      </c>
      <c r="F495" s="5">
        <f>SUMIF('r'!$A$4:'r'!$A$1001,$A495,'r'!C$4:'r'!C$1001)</f>
        <v>2</v>
      </c>
      <c r="G495" s="5">
        <f>SUMIF('r'!$A$4:'r'!$A$1001,$A495,'r'!D$4:'r'!D$1001)</f>
        <v>2</v>
      </c>
      <c r="H495" s="5">
        <f>SUMIF('r'!$A$4:'r'!$A$1001,$A495,'r'!E$4:'r'!E$1001)</f>
        <v>0</v>
      </c>
    </row>
    <row r="496" spans="1:9" x14ac:dyDescent="0.2">
      <c r="A496" s="4" t="s">
        <v>356</v>
      </c>
      <c r="B496" s="88" t="s">
        <v>251</v>
      </c>
      <c r="C496" s="8" t="str">
        <f>VLOOKUP(B496,g!$A$2:'g'!$B$989,2,FALSE)</f>
        <v>Waterside Way</v>
      </c>
      <c r="D496" s="8" t="str">
        <f>VLOOKUP(B496,g!$A$2:'g'!$E$989,4,FALSE)</f>
        <v>GAL</v>
      </c>
      <c r="E496" s="8" t="str">
        <f>VLOOKUP(B496,g!$A$2:'g'!$E$989,5,FALSE)</f>
        <v>GO-AHEAD</v>
      </c>
      <c r="F496" s="5">
        <f>SUMIF('r'!$A$4:'r'!$A$1001,$A496,'r'!C$4:'r'!C$1001)</f>
        <v>0</v>
      </c>
      <c r="G496" s="5">
        <f>SUMIF('r'!$A$4:'r'!$A$1001,$A496,'r'!D$4:'r'!D$1001)</f>
        <v>0</v>
      </c>
      <c r="H496" s="5">
        <f>SUMIF('r'!$A$4:'r'!$A$1001,$A496,'r'!E$4:'r'!E$1001)</f>
        <v>0</v>
      </c>
    </row>
    <row r="497" spans="1:9" x14ac:dyDescent="0.2">
      <c r="A497" s="4" t="s">
        <v>360</v>
      </c>
      <c r="B497" s="88" t="s">
        <v>14</v>
      </c>
      <c r="C497" s="8" t="str">
        <f>VLOOKUP(B497,g!$A$2:'g'!$B$989,2,FALSE)</f>
        <v>Harrow</v>
      </c>
      <c r="D497" s="8" t="str">
        <f>VLOOKUP(B497,g!$A$2:'g'!$E$989,4,FALSE)</f>
        <v>RTP</v>
      </c>
      <c r="E497" s="8" t="str">
        <f>VLOOKUP(B497,g!$A$2:'g'!$E$989,5,FALSE)</f>
        <v>LONDON SOVEREIGN</v>
      </c>
      <c r="F497" s="5">
        <f>SUMIF('r'!$A$4:'r'!$A$1001,$A497,'r'!C$4:'r'!C$1001)</f>
        <v>0</v>
      </c>
      <c r="G497" s="5">
        <f>SUMIF('r'!$A$4:'r'!$A$1001,$A497,'r'!D$4:'r'!D$1001)</f>
        <v>0</v>
      </c>
      <c r="H497" s="5">
        <f>SUMIF('r'!$A$4:'r'!$A$1001,$A497,'r'!E$4:'r'!E$1001)</f>
        <v>0</v>
      </c>
    </row>
    <row r="498" spans="1:9" x14ac:dyDescent="0.2">
      <c r="A498" s="4" t="s">
        <v>361</v>
      </c>
      <c r="B498" s="88" t="s">
        <v>14</v>
      </c>
      <c r="C498" s="8" t="str">
        <f>VLOOKUP(B498,g!$A$2:'g'!$B$989,2,FALSE)</f>
        <v>Harrow</v>
      </c>
      <c r="D498" s="8" t="str">
        <f>VLOOKUP(B498,g!$A$2:'g'!$E$989,4,FALSE)</f>
        <v>RTP</v>
      </c>
      <c r="E498" s="8" t="str">
        <f>VLOOKUP(B498,g!$A$2:'g'!$E$989,5,FALSE)</f>
        <v>LONDON SOVEREIGN</v>
      </c>
      <c r="F498" s="5">
        <f>SUMIF('r'!$A$4:'r'!$A$1001,$A498,'r'!C$4:'r'!C$1001)</f>
        <v>0</v>
      </c>
      <c r="G498" s="5">
        <f>SUMIF('r'!$A$4:'r'!$A$1001,$A498,'r'!D$4:'r'!D$1001)</f>
        <v>0</v>
      </c>
      <c r="H498" s="5">
        <f>SUMIF('r'!$A$4:'r'!$A$1001,$A498,'r'!E$4:'r'!E$1001)</f>
        <v>0</v>
      </c>
    </row>
    <row r="499" spans="1:9" x14ac:dyDescent="0.2">
      <c r="A499" s="4" t="s">
        <v>362</v>
      </c>
      <c r="B499" s="88" t="s">
        <v>260</v>
      </c>
      <c r="C499" s="8" t="str">
        <f>VLOOKUP(B499,g!$A$2:'g'!$B$989,2,FALSE)</f>
        <v>Harrow Weald</v>
      </c>
      <c r="D499" s="8" t="str">
        <f>VLOOKUP(B499,g!$A$2:'g'!$E$989,4,FALSE)</f>
        <v>ML</v>
      </c>
      <c r="E499" s="8" t="str">
        <f>VLOOKUP(B499,g!$A$2:'g'!$E$989,5,FALSE)</f>
        <v>METROLINE</v>
      </c>
      <c r="F499" s="5">
        <f>SUMIF('r'!$A$4:'r'!$A$1001,$A499,'r'!C$4:'r'!C$1001)</f>
        <v>0</v>
      </c>
      <c r="G499" s="5">
        <f>SUMIF('r'!$A$4:'r'!$A$1001,$A499,'r'!D$4:'r'!D$1001)</f>
        <v>0</v>
      </c>
      <c r="H499" s="5">
        <f>SUMIF('r'!$A$4:'r'!$A$1001,$A499,'r'!E$4:'r'!E$1001)</f>
        <v>0</v>
      </c>
    </row>
    <row r="500" spans="1:9" x14ac:dyDescent="0.2">
      <c r="A500" s="4" t="s">
        <v>363</v>
      </c>
      <c r="B500" s="88" t="s">
        <v>14</v>
      </c>
      <c r="C500" s="8" t="str">
        <f>VLOOKUP(B500,g!$A$2:'g'!$B$989,2,FALSE)</f>
        <v>Harrow</v>
      </c>
      <c r="D500" s="8" t="str">
        <f>VLOOKUP(B500,g!$A$2:'g'!$E$989,4,FALSE)</f>
        <v>RTP</v>
      </c>
      <c r="E500" s="8" t="str">
        <f>VLOOKUP(B500,g!$A$2:'g'!$E$989,5,FALSE)</f>
        <v>LONDON SOVEREIGN</v>
      </c>
      <c r="F500" s="5">
        <f>SUMIF('r'!$A$4:'r'!$A$1001,$A500,'r'!C$4:'r'!C$1001)</f>
        <v>0</v>
      </c>
      <c r="G500" s="5">
        <f>SUMIF('r'!$A$4:'r'!$A$1001,$A500,'r'!D$4:'r'!D$1001)</f>
        <v>0</v>
      </c>
      <c r="H500" s="5">
        <f>SUMIF('r'!$A$4:'r'!$A$1001,$A500,'r'!E$4:'r'!E$1001)</f>
        <v>0</v>
      </c>
    </row>
    <row r="501" spans="1:9" x14ac:dyDescent="0.2">
      <c r="A501" s="4" t="s">
        <v>364</v>
      </c>
      <c r="B501" s="88" t="s">
        <v>14</v>
      </c>
      <c r="C501" s="8" t="str">
        <f>VLOOKUP(B501,g!$A$2:'g'!$B$989,2,FALSE)</f>
        <v>Harrow</v>
      </c>
      <c r="D501" s="8" t="str">
        <f>VLOOKUP(B501,g!$A$2:'g'!$E$989,4,FALSE)</f>
        <v>RTP</v>
      </c>
      <c r="E501" s="8" t="str">
        <f>VLOOKUP(B501,g!$A$2:'g'!$E$989,5,FALSE)</f>
        <v>LONDON SOVEREIGN</v>
      </c>
      <c r="F501" s="5">
        <f>SUMIF('r'!$A$4:'r'!$A$1001,$A501,'r'!C$4:'r'!C$1001)</f>
        <v>0</v>
      </c>
      <c r="G501" s="5">
        <f>SUMIF('r'!$A$4:'r'!$A$1001,$A501,'r'!D$4:'r'!D$1001)</f>
        <v>0</v>
      </c>
      <c r="H501" s="5">
        <f>SUMIF('r'!$A$4:'r'!$A$1001,$A501,'r'!E$4:'r'!E$1001)</f>
        <v>0</v>
      </c>
    </row>
    <row r="502" spans="1:9" x14ac:dyDescent="0.2">
      <c r="A502" s="4" t="s">
        <v>365</v>
      </c>
      <c r="B502" s="88" t="s">
        <v>14</v>
      </c>
      <c r="C502" s="8" t="str">
        <f>VLOOKUP(B502,g!$A$2:'g'!$B$989,2,FALSE)</f>
        <v>Harrow</v>
      </c>
      <c r="D502" s="8" t="str">
        <f>VLOOKUP(B502,g!$A$2:'g'!$E$989,4,FALSE)</f>
        <v>RTP</v>
      </c>
      <c r="E502" s="8" t="str">
        <f>VLOOKUP(B502,g!$A$2:'g'!$E$989,5,FALSE)</f>
        <v>LONDON SOVEREIGN</v>
      </c>
      <c r="F502" s="5">
        <f>SUMIF('r'!$A$4:'r'!$A$1001,$A502,'r'!C$4:'r'!C$1001)</f>
        <v>0</v>
      </c>
      <c r="G502" s="5">
        <f>SUMIF('r'!$A$4:'r'!$A$1001,$A502,'r'!D$4:'r'!D$1001)</f>
        <v>0</v>
      </c>
      <c r="H502" s="5">
        <f>SUMIF('r'!$A$4:'r'!$A$1001,$A502,'r'!E$4:'r'!E$1001)</f>
        <v>0</v>
      </c>
    </row>
    <row r="503" spans="1:9" x14ac:dyDescent="0.2">
      <c r="A503" s="4" t="s">
        <v>366</v>
      </c>
      <c r="B503" s="88" t="s">
        <v>221</v>
      </c>
      <c r="C503" s="8" t="str">
        <f>VLOOKUP(B503,g!$A$2:'g'!$B$989,2,FALSE)</f>
        <v>Watford (Garston)</v>
      </c>
      <c r="D503" s="8" t="str">
        <f>VLOOKUP(B503,g!$A$2:'g'!$E$989,4,FALSE)</f>
        <v>AL</v>
      </c>
      <c r="E503" s="8" t="str">
        <f>VLOOKUP(B503,g!$A$2:'g'!$E$989,5,FALSE)</f>
        <v>ARRIVA LONDON</v>
      </c>
      <c r="F503" s="5">
        <f>SUMIF('r'!$A$4:'r'!$A$1001,$A503,'r'!C$4:'r'!C$1001)</f>
        <v>0</v>
      </c>
      <c r="G503" s="5">
        <f>SUMIF('r'!$A$4:'r'!$A$1001,$A503,'r'!D$4:'r'!D$1001)</f>
        <v>0</v>
      </c>
      <c r="H503" s="5">
        <f>SUMIF('r'!$A$4:'r'!$A$1001,$A503,'r'!E$4:'r'!E$1001)</f>
        <v>0</v>
      </c>
    </row>
    <row r="504" spans="1:9" x14ac:dyDescent="0.2">
      <c r="A504" s="4" t="s">
        <v>367</v>
      </c>
      <c r="B504" s="88" t="s">
        <v>221</v>
      </c>
      <c r="C504" s="8" t="str">
        <f>VLOOKUP(B504,g!$A$2:'g'!$B$989,2,FALSE)</f>
        <v>Watford (Garston)</v>
      </c>
      <c r="D504" s="8" t="str">
        <f>VLOOKUP(B504,g!$A$2:'g'!$E$989,4,FALSE)</f>
        <v>AL</v>
      </c>
      <c r="E504" s="8" t="str">
        <f>VLOOKUP(B504,g!$A$2:'g'!$E$989,5,FALSE)</f>
        <v>ARRIVA LONDON</v>
      </c>
      <c r="F504" s="5">
        <f>SUMIF('r'!$A$4:'r'!$A$1001,$A504,'r'!C$4:'r'!C$1001)</f>
        <v>0</v>
      </c>
      <c r="G504" s="5">
        <f>SUMIF('r'!$A$4:'r'!$A$1001,$A504,'r'!D$4:'r'!D$1001)</f>
        <v>0</v>
      </c>
      <c r="H504" s="5">
        <f>SUMIF('r'!$A$4:'r'!$A$1001,$A504,'r'!E$4:'r'!E$1001)</f>
        <v>0</v>
      </c>
    </row>
    <row r="505" spans="1:9" x14ac:dyDescent="0.2">
      <c r="A505" s="4" t="s">
        <v>357</v>
      </c>
      <c r="B505" s="88" t="s">
        <v>221</v>
      </c>
      <c r="C505" s="8" t="str">
        <f>VLOOKUP(B505,g!$A$2:'g'!$B$989,2,FALSE)</f>
        <v>Watford (Garston)</v>
      </c>
      <c r="D505" s="8" t="str">
        <f>VLOOKUP(B505,g!$A$2:'g'!$E$989,4,FALSE)</f>
        <v>AL</v>
      </c>
      <c r="E505" s="8" t="str">
        <f>VLOOKUP(B505,g!$A$2:'g'!$E$989,5,FALSE)</f>
        <v>ARRIVA LONDON</v>
      </c>
      <c r="F505" s="5">
        <f>SUMIF('r'!$A$4:'r'!$A$1001,$A505,'r'!C$4:'r'!C$1001)</f>
        <v>0</v>
      </c>
      <c r="G505" s="5">
        <f>SUMIF('r'!$A$4:'r'!$A$1001,$A505,'r'!D$4:'r'!D$1001)</f>
        <v>3</v>
      </c>
      <c r="H505" s="5">
        <f>SUMIF('r'!$A$4:'r'!$A$1001,$A505,'r'!E$4:'r'!E$1001)</f>
        <v>3</v>
      </c>
      <c r="I505" s="4" t="s">
        <v>753</v>
      </c>
    </row>
    <row r="506" spans="1:9" x14ac:dyDescent="0.2">
      <c r="A506" s="4" t="s">
        <v>328</v>
      </c>
      <c r="B506" s="88" t="s">
        <v>126</v>
      </c>
      <c r="C506" s="8" t="str">
        <f>VLOOKUP(B506,g!$A$2:'g'!$B$989,2,FALSE)</f>
        <v>Fulwell</v>
      </c>
      <c r="D506" s="8" t="str">
        <f>VLOOKUP(B506,g!$A$2:'g'!$E$989,4,FALSE)</f>
        <v>TLN</v>
      </c>
      <c r="E506" s="8" t="str">
        <f>VLOOKUP(B506,g!$A$2:'g'!$E$989,5,FALSE)</f>
        <v>ABELLIO</v>
      </c>
      <c r="F506" s="5">
        <f>SUMIF('r'!$A$4:'r'!$A$1001,$A506,'r'!C$4:'r'!C$1001)</f>
        <v>3</v>
      </c>
      <c r="G506" s="5">
        <f>SUMIF('r'!$A$4:'r'!$A$1001,$A506,'r'!D$4:'r'!D$1001)</f>
        <v>3</v>
      </c>
      <c r="H506" s="5">
        <f>SUMIF('r'!$A$4:'r'!$A$1001,$A506,'r'!E$4:'r'!E$1001)</f>
        <v>0</v>
      </c>
    </row>
    <row r="507" spans="1:9" x14ac:dyDescent="0.2">
      <c r="A507" s="4" t="s">
        <v>368</v>
      </c>
      <c r="B507" s="88" t="s">
        <v>133</v>
      </c>
      <c r="C507" s="8" t="str">
        <f>VLOOKUP(B507,g!$A$2:'g'!$B$989,2,FALSE)</f>
        <v>Hounslow bus station  Heath</v>
      </c>
      <c r="D507" s="8" t="str">
        <f>VLOOKUP(B507,g!$A$2:'g'!$E$989,4,FALSE)</f>
        <v>RTP</v>
      </c>
      <c r="E507" s="8" t="str">
        <f>VLOOKUP(B507,g!$A$2:'g'!$E$989,5,FALSE)</f>
        <v>LONDON UNITED</v>
      </c>
      <c r="F507" s="5">
        <f>SUMIF('r'!$A$4:'r'!$A$1001,$A507,'r'!C$4:'r'!C$1001)</f>
        <v>0</v>
      </c>
      <c r="G507" s="5">
        <f>SUMIF('r'!$A$4:'r'!$A$1001,$A507,'r'!D$4:'r'!D$1001)</f>
        <v>0</v>
      </c>
      <c r="H507" s="5">
        <f>SUMIF('r'!$A$4:'r'!$A$1001,$A507,'r'!E$4:'r'!E$1001)</f>
        <v>0</v>
      </c>
    </row>
    <row r="508" spans="1:9" x14ac:dyDescent="0.2">
      <c r="A508" s="4" t="s">
        <v>369</v>
      </c>
      <c r="B508" s="88" t="s">
        <v>126</v>
      </c>
      <c r="C508" s="8" t="str">
        <f>VLOOKUP(B508,g!$A$2:'g'!$B$989,2,FALSE)</f>
        <v>Fulwell</v>
      </c>
      <c r="D508" s="8" t="str">
        <f>VLOOKUP(B508,g!$A$2:'g'!$E$989,4,FALSE)</f>
        <v>TLN</v>
      </c>
      <c r="E508" s="8" t="str">
        <f>VLOOKUP(B508,g!$A$2:'g'!$E$989,5,FALSE)</f>
        <v>ABELLIO</v>
      </c>
      <c r="F508" s="5">
        <f>SUMIF('r'!$A$4:'r'!$A$1001,$A508,'r'!C$4:'r'!C$1001)</f>
        <v>0</v>
      </c>
      <c r="G508" s="5">
        <f>SUMIF('r'!$A$4:'r'!$A$1001,$A508,'r'!D$4:'r'!D$1001)</f>
        <v>0</v>
      </c>
      <c r="H508" s="5">
        <f>SUMIF('r'!$A$4:'r'!$A$1001,$A508,'r'!E$4:'r'!E$1001)</f>
        <v>0</v>
      </c>
    </row>
    <row r="509" spans="1:9" x14ac:dyDescent="0.2">
      <c r="A509" s="4" t="s">
        <v>370</v>
      </c>
      <c r="B509" s="88" t="s">
        <v>126</v>
      </c>
      <c r="C509" s="8" t="str">
        <f>VLOOKUP(B509,g!$A$2:'g'!$B$989,2,FALSE)</f>
        <v>Fulwell</v>
      </c>
      <c r="D509" s="8" t="str">
        <f>VLOOKUP(B509,g!$A$2:'g'!$E$989,4,FALSE)</f>
        <v>TLN</v>
      </c>
      <c r="E509" s="8" t="str">
        <f>VLOOKUP(B509,g!$A$2:'g'!$E$989,5,FALSE)</f>
        <v>ABELLIO</v>
      </c>
      <c r="F509" s="5">
        <f>SUMIF('r'!$A$4:'r'!$A$1001,$A509,'r'!C$4:'r'!C$1001)</f>
        <v>2</v>
      </c>
      <c r="G509" s="5">
        <f>SUMIF('r'!$A$4:'r'!$A$1001,$A509,'r'!D$4:'r'!D$1001)</f>
        <v>2</v>
      </c>
      <c r="H509" s="5">
        <f>SUMIF('r'!$A$4:'r'!$A$1001,$A509,'r'!E$4:'r'!E$1001)</f>
        <v>0</v>
      </c>
    </row>
    <row r="510" spans="1:9" x14ac:dyDescent="0.2">
      <c r="A510" s="4" t="s">
        <v>371</v>
      </c>
      <c r="B510" s="88" t="s">
        <v>126</v>
      </c>
      <c r="C510" s="8" t="str">
        <f>VLOOKUP(B510,g!$A$2:'g'!$B$989,2,FALSE)</f>
        <v>Fulwell</v>
      </c>
      <c r="D510" s="8" t="str">
        <f>VLOOKUP(B510,g!$A$2:'g'!$E$989,4,FALSE)</f>
        <v>TLN</v>
      </c>
      <c r="E510" s="8" t="str">
        <f>VLOOKUP(B510,g!$A$2:'g'!$E$989,5,FALSE)</f>
        <v>ABELLIO</v>
      </c>
      <c r="F510" s="5">
        <f>SUMIF('r'!$A$4:'r'!$A$1001,$A510,'r'!C$4:'r'!C$1001)</f>
        <v>0</v>
      </c>
      <c r="G510" s="5">
        <f>SUMIF('r'!$A$4:'r'!$A$1001,$A510,'r'!D$4:'r'!D$1001)</f>
        <v>1</v>
      </c>
      <c r="H510" s="5">
        <f>SUMIF('r'!$A$4:'r'!$A$1001,$A510,'r'!E$4:'r'!E$1001)</f>
        <v>1</v>
      </c>
    </row>
    <row r="511" spans="1:9" x14ac:dyDescent="0.2">
      <c r="A511" s="4" t="s">
        <v>358</v>
      </c>
      <c r="B511" s="88" t="s">
        <v>221</v>
      </c>
      <c r="C511" s="8" t="str">
        <f>VLOOKUP(B511,g!$A$2:'g'!$B$989,2,FALSE)</f>
        <v>Watford (Garston)</v>
      </c>
      <c r="D511" s="8" t="str">
        <f>VLOOKUP(B511,g!$A$2:'g'!$E$989,4,FALSE)</f>
        <v>AL</v>
      </c>
      <c r="E511" s="8" t="str">
        <f>VLOOKUP(B511,g!$A$2:'g'!$E$989,5,FALSE)</f>
        <v>ARRIVA LONDON</v>
      </c>
      <c r="F511" s="5">
        <f>SUMIF('r'!$A$4:'r'!$A$1001,$A511,'r'!C$4:'r'!C$1001)</f>
        <v>0</v>
      </c>
      <c r="G511" s="5">
        <f>SUMIF('r'!$A$4:'r'!$A$1001,$A511,'r'!D$4:'r'!D$1001)</f>
        <v>2</v>
      </c>
      <c r="H511" s="5">
        <f>SUMIF('r'!$A$4:'r'!$A$1001,$A511,'r'!E$4:'r'!E$1001)</f>
        <v>2</v>
      </c>
      <c r="I511" s="4" t="s">
        <v>753</v>
      </c>
    </row>
    <row r="512" spans="1:9" x14ac:dyDescent="0.2">
      <c r="A512" s="4" t="s">
        <v>372</v>
      </c>
      <c r="B512" s="88" t="s">
        <v>139</v>
      </c>
      <c r="C512" s="8" t="str">
        <f>VLOOKUP(B512,g!$A$2:'g'!$B$989,2,FALSE)</f>
        <v>Hounslow</v>
      </c>
      <c r="D512" s="8" t="str">
        <f>VLOOKUP(B512,g!$A$2:'g'!$E$989,4,FALSE)</f>
        <v>RTP</v>
      </c>
      <c r="E512" s="8" t="str">
        <f>VLOOKUP(B512,g!$A$2:'g'!$E$989,5,FALSE)</f>
        <v>LONDON UNITED</v>
      </c>
      <c r="F512" s="5">
        <f>SUMIF('r'!$A$4:'r'!$A$1001,$A512,'r'!C$4:'r'!C$1001)</f>
        <v>0</v>
      </c>
      <c r="G512" s="5">
        <f>SUMIF('r'!$A$4:'r'!$A$1001,$A512,'r'!D$4:'r'!D$1001)</f>
        <v>0</v>
      </c>
      <c r="H512" s="5">
        <f>SUMIF('r'!$A$4:'r'!$A$1001,$A512,'r'!E$4:'r'!E$1001)</f>
        <v>0</v>
      </c>
    </row>
    <row r="513" spans="1:8" x14ac:dyDescent="0.2">
      <c r="A513" s="4" t="s">
        <v>373</v>
      </c>
      <c r="B513" s="88" t="s">
        <v>139</v>
      </c>
      <c r="C513" s="8" t="str">
        <f>VLOOKUP(B513,g!$A$2:'g'!$B$989,2,FALSE)</f>
        <v>Hounslow</v>
      </c>
      <c r="D513" s="8" t="str">
        <f>VLOOKUP(B513,g!$A$2:'g'!$E$989,4,FALSE)</f>
        <v>RTP</v>
      </c>
      <c r="E513" s="8" t="str">
        <f>VLOOKUP(B513,g!$A$2:'g'!$E$989,5,FALSE)</f>
        <v>LONDON UNITED</v>
      </c>
      <c r="F513" s="5">
        <f>SUMIF('r'!$A$4:'r'!$A$1001,$A513,'r'!C$4:'r'!C$1001)</f>
        <v>0</v>
      </c>
      <c r="G513" s="5">
        <f>SUMIF('r'!$A$4:'r'!$A$1001,$A513,'r'!D$4:'r'!D$1001)</f>
        <v>0</v>
      </c>
      <c r="H513" s="5">
        <f>SUMIF('r'!$A$4:'r'!$A$1001,$A513,'r'!E$4:'r'!E$1001)</f>
        <v>0</v>
      </c>
    </row>
    <row r="514" spans="1:8" x14ac:dyDescent="0.2">
      <c r="A514" s="4" t="s">
        <v>359</v>
      </c>
      <c r="B514" s="88" t="s">
        <v>14</v>
      </c>
      <c r="C514" s="8" t="str">
        <f>VLOOKUP(B514,g!$A$2:'g'!$B$989,2,FALSE)</f>
        <v>Harrow</v>
      </c>
      <c r="D514" s="8" t="str">
        <f>VLOOKUP(B514,g!$A$2:'g'!$E$989,4,FALSE)</f>
        <v>RTP</v>
      </c>
      <c r="E514" s="8" t="str">
        <f>VLOOKUP(B514,g!$A$2:'g'!$E$989,5,FALSE)</f>
        <v>LONDON SOVEREIGN</v>
      </c>
      <c r="F514" s="5">
        <f>SUMIF('r'!$A$4:'r'!$A$1001,$A514,'r'!C$4:'r'!C$1001)</f>
        <v>0</v>
      </c>
      <c r="G514" s="5">
        <f>SUMIF('r'!$A$4:'r'!$A$1001,$A514,'r'!D$4:'r'!D$1001)</f>
        <v>0</v>
      </c>
      <c r="H514" s="5">
        <f>SUMIF('r'!$A$4:'r'!$A$1001,$A514,'r'!E$4:'r'!E$1001)</f>
        <v>0</v>
      </c>
    </row>
    <row r="515" spans="1:8" x14ac:dyDescent="0.2">
      <c r="A515" s="4" t="s">
        <v>374</v>
      </c>
      <c r="B515" s="88" t="s">
        <v>133</v>
      </c>
      <c r="C515" s="8" t="str">
        <f>VLOOKUP(B515,g!$A$2:'g'!$B$989,2,FALSE)</f>
        <v>Hounslow bus station  Heath</v>
      </c>
      <c r="D515" s="8" t="str">
        <f>VLOOKUP(B515,g!$A$2:'g'!$E$989,4,FALSE)</f>
        <v>RTP</v>
      </c>
      <c r="E515" s="8" t="str">
        <f>VLOOKUP(B515,g!$A$2:'g'!$E$989,5,FALSE)</f>
        <v>LONDON UNITED</v>
      </c>
      <c r="F515" s="5">
        <f>SUMIF('r'!$A$4:'r'!$A$1001,$A515,'r'!C$4:'r'!C$1001)</f>
        <v>0</v>
      </c>
      <c r="G515" s="5">
        <f>SUMIF('r'!$A$4:'r'!$A$1001,$A515,'r'!D$4:'r'!D$1001)</f>
        <v>0</v>
      </c>
      <c r="H515" s="5">
        <f>SUMIF('r'!$A$4:'r'!$A$1001,$A515,'r'!E$4:'r'!E$1001)</f>
        <v>0</v>
      </c>
    </row>
    <row r="516" spans="1:8" x14ac:dyDescent="0.2">
      <c r="A516" s="4" t="s">
        <v>70</v>
      </c>
      <c r="B516" s="88" t="s">
        <v>139</v>
      </c>
      <c r="C516" s="8" t="str">
        <f>VLOOKUP(B516,g!$A$2:'g'!$B$989,2,FALSE)</f>
        <v>Hounslow</v>
      </c>
      <c r="D516" s="8" t="str">
        <f>VLOOKUP(B516,g!$A$2:'g'!$E$989,4,FALSE)</f>
        <v>RTP</v>
      </c>
      <c r="E516" s="8" t="str">
        <f>VLOOKUP(B516,g!$A$2:'g'!$E$989,5,FALSE)</f>
        <v>LONDON UNITED</v>
      </c>
      <c r="F516" s="5">
        <f>SUMIF('r'!$A$4:'r'!$A$1001,$A516,'r'!C$4:'r'!C$1001)</f>
        <v>0</v>
      </c>
      <c r="G516" s="5">
        <f>SUMIF('r'!$A$4:'r'!$A$1001,$A516,'r'!D$4:'r'!D$1001)</f>
        <v>0</v>
      </c>
      <c r="H516" s="5">
        <f>SUMIF('r'!$A$4:'r'!$A$1001,$A516,'r'!E$4:'r'!E$1001)</f>
        <v>0</v>
      </c>
    </row>
    <row r="517" spans="1:8" x14ac:dyDescent="0.2">
      <c r="A517" s="4" t="s">
        <v>375</v>
      </c>
      <c r="B517" s="88" t="s">
        <v>118</v>
      </c>
      <c r="C517" s="8" t="str">
        <f>VLOOKUP(B517,g!$A$2:'g'!$B$989,2,FALSE)</f>
        <v>Beddington Cross</v>
      </c>
      <c r="D517" s="8" t="str">
        <f>VLOOKUP(B517,g!$A$2:'g'!$E$989,4,FALSE)</f>
        <v>TLN</v>
      </c>
      <c r="E517" s="8" t="str">
        <f>VLOOKUP(B517,g!$A$2:'g'!$E$989,5,FALSE)</f>
        <v>ABELLIO</v>
      </c>
      <c r="F517" s="5">
        <f>SUMIF('r'!$A$4:'r'!$A$1001,$A517,'r'!C$4:'r'!C$1001)</f>
        <v>0</v>
      </c>
      <c r="G517" s="5">
        <f>SUMIF('r'!$A$4:'r'!$A$1001,$A517,'r'!D$4:'r'!D$1001)</f>
        <v>0</v>
      </c>
      <c r="H517" s="5">
        <f>SUMIF('r'!$A$4:'r'!$A$1001,$A517,'r'!E$4:'r'!E$1001)</f>
        <v>0</v>
      </c>
    </row>
    <row r="518" spans="1:8" x14ac:dyDescent="0.2">
      <c r="A518" s="4" t="s">
        <v>376</v>
      </c>
      <c r="B518" s="88" t="s">
        <v>190</v>
      </c>
      <c r="C518" s="8" t="str">
        <f>VLOOKUP(B518,g!$A$2:'g'!$B$989,2,FALSE)</f>
        <v>Tolworth</v>
      </c>
      <c r="D518" s="8" t="str">
        <f>VLOOKUP(B518,g!$A$2:'g'!$E$989,4,FALSE)</f>
        <v>RTP</v>
      </c>
      <c r="E518" s="8" t="str">
        <f>VLOOKUP(B518,g!$A$2:'g'!$E$989,5,FALSE)</f>
        <v>LONDON UNITED</v>
      </c>
      <c r="F518" s="5">
        <f>SUMIF('r'!$A$4:'r'!$A$1001,$A518,'r'!C$4:'r'!C$1001)</f>
        <v>0</v>
      </c>
      <c r="G518" s="5">
        <f>SUMIF('r'!$A$4:'r'!$A$1001,$A518,'r'!D$4:'r'!D$1001)</f>
        <v>0</v>
      </c>
      <c r="H518" s="5">
        <f>SUMIF('r'!$A$4:'r'!$A$1001,$A518,'r'!E$4:'r'!E$1001)</f>
        <v>0</v>
      </c>
    </row>
    <row r="519" spans="1:8" x14ac:dyDescent="0.2">
      <c r="A519" s="4" t="s">
        <v>377</v>
      </c>
      <c r="B519" s="88" t="s">
        <v>126</v>
      </c>
      <c r="C519" s="8" t="str">
        <f>VLOOKUP(B519,g!$A$2:'g'!$B$989,2,FALSE)</f>
        <v>Fulwell</v>
      </c>
      <c r="D519" s="8" t="str">
        <f>VLOOKUP(B519,g!$A$2:'g'!$E$989,4,FALSE)</f>
        <v>TLN</v>
      </c>
      <c r="E519" s="8" t="str">
        <f>VLOOKUP(B519,g!$A$2:'g'!$E$989,5,FALSE)</f>
        <v>ABELLIO</v>
      </c>
      <c r="F519" s="5">
        <f>SUMIF('r'!$A$4:'r'!$A$1001,$A519,'r'!C$4:'r'!C$1001)</f>
        <v>0</v>
      </c>
      <c r="G519" s="5">
        <f>SUMIF('r'!$A$4:'r'!$A$1001,$A519,'r'!D$4:'r'!D$1001)</f>
        <v>0</v>
      </c>
      <c r="H519" s="5">
        <f>SUMIF('r'!$A$4:'r'!$A$1001,$A519,'r'!E$4:'r'!E$1001)</f>
        <v>0</v>
      </c>
    </row>
    <row r="520" spans="1:8" x14ac:dyDescent="0.2">
      <c r="A520" s="4" t="s">
        <v>329</v>
      </c>
      <c r="B520" s="88" t="s">
        <v>190</v>
      </c>
      <c r="C520" s="8" t="str">
        <f>VLOOKUP(B520,g!$A$2:'g'!$B$989,2,FALSE)</f>
        <v>Tolworth</v>
      </c>
      <c r="D520" s="8" t="str">
        <f>VLOOKUP(B520,g!$A$2:'g'!$E$989,4,FALSE)</f>
        <v>RTP</v>
      </c>
      <c r="E520" s="8" t="str">
        <f>VLOOKUP(B520,g!$A$2:'g'!$E$989,5,FALSE)</f>
        <v>LONDON UNITED</v>
      </c>
      <c r="F520" s="5">
        <f>SUMIF('r'!$A$4:'r'!$A$1001,$A520,'r'!C$4:'r'!C$1001)</f>
        <v>0</v>
      </c>
      <c r="G520" s="5">
        <f>SUMIF('r'!$A$4:'r'!$A$1001,$A520,'r'!D$4:'r'!D$1001)</f>
        <v>0</v>
      </c>
      <c r="H520" s="5">
        <f>SUMIF('r'!$A$4:'r'!$A$1001,$A520,'r'!E$4:'r'!E$1001)</f>
        <v>0</v>
      </c>
    </row>
    <row r="521" spans="1:8" x14ac:dyDescent="0.2">
      <c r="A521" s="4" t="s">
        <v>316</v>
      </c>
      <c r="B521" s="88" t="s">
        <v>315</v>
      </c>
      <c r="C521" s="8" t="str">
        <f>VLOOKUP(B521,g!$A$2:'g'!$B$989,2,FALSE)</f>
        <v>Epsom</v>
      </c>
      <c r="D521" s="8" t="str">
        <f>VLOOKUP(B521,g!$A$2:'g'!$E$989,4,FALSE)</f>
        <v>RTP</v>
      </c>
      <c r="E521" s="8" t="str">
        <f>VLOOKUP(B521,g!$A$2:'g'!$E$989,5,FALSE)</f>
        <v>LONDON UNITED</v>
      </c>
      <c r="F521" s="5">
        <f>SUMIF('r'!$A$4:'r'!$A$1001,$A521,'r'!C$4:'r'!C$1001)</f>
        <v>0</v>
      </c>
      <c r="G521" s="5">
        <f>SUMIF('r'!$A$4:'r'!$A$1001,$A521,'r'!D$4:'r'!D$1001)</f>
        <v>0</v>
      </c>
      <c r="H521" s="5">
        <f>SUMIF('r'!$A$4:'r'!$A$1001,$A521,'r'!E$4:'r'!E$1001)</f>
        <v>0</v>
      </c>
    </row>
    <row r="522" spans="1:8" x14ac:dyDescent="0.2">
      <c r="A522" s="4" t="s">
        <v>164</v>
      </c>
      <c r="B522" s="88" t="s">
        <v>241</v>
      </c>
      <c r="C522" s="8" t="str">
        <f>VLOOKUP(B522,g!$A$2:'g'!$B$989,2,FALSE)</f>
        <v>Peckham</v>
      </c>
      <c r="D522" s="8" t="str">
        <f>VLOOKUP(B522,g!$A$2:'g'!$E$989,4,FALSE)</f>
        <v>GAL</v>
      </c>
      <c r="E522" s="8" t="str">
        <f>VLOOKUP(B522,g!$A$2:'g'!$E$989,5,FALSE)</f>
        <v>GO-AHEAD</v>
      </c>
      <c r="F522" s="5">
        <f>SUMIF('r'!$A$4:'r'!$A$1001,$A522,'r'!C$4:'r'!C$1001)</f>
        <v>0</v>
      </c>
      <c r="G522" s="5">
        <f>SUMIF('r'!$A$4:'r'!$A$1001,$A522,'r'!D$4:'r'!D$1001)</f>
        <v>0</v>
      </c>
      <c r="H522" s="5">
        <f>SUMIF('r'!$A$4:'r'!$A$1001,$A522,'r'!E$4:'r'!E$1001)</f>
        <v>0</v>
      </c>
    </row>
    <row r="523" spans="1:8" x14ac:dyDescent="0.2">
      <c r="A523" s="4" t="s">
        <v>145</v>
      </c>
      <c r="B523" s="88" t="s">
        <v>118</v>
      </c>
      <c r="C523" s="8" t="str">
        <f>VLOOKUP(B523,g!$A$2:'g'!$B$989,2,FALSE)</f>
        <v>Beddington Cross</v>
      </c>
      <c r="D523" s="8" t="str">
        <f>VLOOKUP(B523,g!$A$2:'g'!$E$989,4,FALSE)</f>
        <v>TLN</v>
      </c>
      <c r="E523" s="8" t="str">
        <f>VLOOKUP(B523,g!$A$2:'g'!$E$989,5,FALSE)</f>
        <v>ABELLIO</v>
      </c>
      <c r="F523" s="5">
        <f>SUMIF('r'!$A$4:'r'!$A$1001,$A523,'r'!C$4:'r'!C$1001)</f>
        <v>4</v>
      </c>
      <c r="G523" s="5">
        <f>SUMIF('r'!$A$4:'r'!$A$1001,$A523,'r'!D$4:'r'!D$1001)</f>
        <v>4</v>
      </c>
      <c r="H523" s="5">
        <f>SUMIF('r'!$A$4:'r'!$A$1001,$A523,'r'!E$4:'r'!E$1001)</f>
        <v>0</v>
      </c>
    </row>
    <row r="524" spans="1:8" x14ac:dyDescent="0.2">
      <c r="A524" s="4" t="s">
        <v>507</v>
      </c>
      <c r="B524" s="88" t="s">
        <v>115</v>
      </c>
      <c r="C524" s="8" t="str">
        <f>VLOOKUP(B524,g!$A$2:'g'!$B$989,2,FALSE)</f>
        <v>Catford</v>
      </c>
      <c r="D524" s="8" t="str">
        <f>VLOOKUP(B524,g!$A$2:'g'!$E$989,4,FALSE)</f>
        <v>SLN</v>
      </c>
      <c r="E524" s="8" t="str">
        <f>VLOOKUP(B524,g!$A$2:'g'!$E$989,5,FALSE)</f>
        <v>STAGECOACH</v>
      </c>
      <c r="F524" s="5">
        <f>SUMIF('r'!$A$4:'r'!$A$1001,$A524,'r'!C$4:'r'!C$1001)</f>
        <v>1</v>
      </c>
      <c r="G524" s="5">
        <f>SUMIF('r'!$A$4:'r'!$A$1001,$A524,'r'!D$4:'r'!D$1001)</f>
        <v>1</v>
      </c>
      <c r="H524" s="5">
        <f>SUMIF('r'!$A$4:'r'!$A$1001,$A524,'r'!E$4:'r'!E$1001)</f>
        <v>0</v>
      </c>
    </row>
    <row r="525" spans="1:8" x14ac:dyDescent="0.2">
      <c r="A525" s="4" t="s">
        <v>378</v>
      </c>
      <c r="B525" s="88" t="s">
        <v>176</v>
      </c>
      <c r="C525" s="8" t="str">
        <f>VLOOKUP(B525,g!$A$2:'g'!$B$989,2,FALSE)</f>
        <v>Camberwell</v>
      </c>
      <c r="D525" s="8" t="str">
        <f>VLOOKUP(B525,g!$A$2:'g'!$E$989,4,FALSE)</f>
        <v>GAL</v>
      </c>
      <c r="E525" s="8" t="str">
        <f>VLOOKUP(B525,g!$A$2:'g'!$E$989,5,FALSE)</f>
        <v>GO-AHEAD</v>
      </c>
      <c r="F525" s="5">
        <f>SUMIF('r'!$A$4:'r'!$A$1001,$A525,'r'!C$4:'r'!C$1001)</f>
        <v>0</v>
      </c>
      <c r="G525" s="5">
        <f>SUMIF('r'!$A$4:'r'!$A$1001,$A525,'r'!D$4:'r'!D$1001)</f>
        <v>0</v>
      </c>
      <c r="H525" s="5">
        <f>SUMIF('r'!$A$4:'r'!$A$1001,$A525,'r'!E$4:'r'!E$1001)</f>
        <v>0</v>
      </c>
    </row>
    <row r="526" spans="1:8" x14ac:dyDescent="0.2">
      <c r="A526" s="4" t="s">
        <v>379</v>
      </c>
      <c r="B526" s="88" t="s">
        <v>134</v>
      </c>
      <c r="C526" s="8" t="str">
        <f>VLOOKUP(B526,g!$A$2:'g'!$B$989,2,FALSE)</f>
        <v>Orpington</v>
      </c>
      <c r="D526" s="8" t="str">
        <f>VLOOKUP(B526,g!$A$2:'g'!$E$989,4,FALSE)</f>
        <v>GAL</v>
      </c>
      <c r="E526" s="8" t="str">
        <f>VLOOKUP(B526,g!$A$2:'g'!$E$989,5,FALSE)</f>
        <v>GO-AHEAD</v>
      </c>
      <c r="F526" s="5">
        <f>SUMIF('r'!$A$4:'r'!$A$1001,$A526,'r'!C$4:'r'!C$1001)</f>
        <v>0</v>
      </c>
      <c r="G526" s="5">
        <f>SUMIF('r'!$A$4:'r'!$A$1001,$A526,'r'!D$4:'r'!D$1001)</f>
        <v>0</v>
      </c>
      <c r="H526" s="5">
        <f>SUMIF('r'!$A$4:'r'!$A$1001,$A526,'r'!E$4:'r'!E$1001)</f>
        <v>0</v>
      </c>
    </row>
    <row r="527" spans="1:8" x14ac:dyDescent="0.2">
      <c r="A527" s="4" t="s">
        <v>387</v>
      </c>
      <c r="B527" s="88" t="s">
        <v>137</v>
      </c>
      <c r="C527" s="8" t="str">
        <f>VLOOKUP(B527,g!$A$2:'g'!$B$989,2,FALSE)</f>
        <v>bromley south</v>
      </c>
      <c r="D527" s="8" t="str">
        <f>VLOOKUP(B527,g!$A$2:'g'!$E$989,4,FALSE)</f>
        <v>SLN</v>
      </c>
      <c r="E527" s="8" t="str">
        <f>VLOOKUP(B527,g!$A$2:'g'!$E$989,5,FALSE)</f>
        <v>STAGECOACH</v>
      </c>
      <c r="F527" s="5">
        <f>SUMIF('r'!$A$4:'r'!$A$1001,$A527,'r'!C$4:'r'!C$1001)</f>
        <v>0</v>
      </c>
      <c r="G527" s="5">
        <f>SUMIF('r'!$A$4:'r'!$A$1001,$A527,'r'!D$4:'r'!D$1001)</f>
        <v>0</v>
      </c>
      <c r="H527" s="5">
        <f>SUMIF('r'!$A$4:'r'!$A$1001,$A527,'r'!E$4:'r'!E$1001)</f>
        <v>0</v>
      </c>
    </row>
    <row r="528" spans="1:8" x14ac:dyDescent="0.2">
      <c r="A528" s="4" t="s">
        <v>388</v>
      </c>
      <c r="B528" s="88" t="s">
        <v>134</v>
      </c>
      <c r="C528" s="8" t="str">
        <f>VLOOKUP(B528,g!$A$2:'g'!$B$989,2,FALSE)</f>
        <v>Orpington</v>
      </c>
      <c r="D528" s="8" t="str">
        <f>VLOOKUP(B528,g!$A$2:'g'!$E$989,4,FALSE)</f>
        <v>GAL</v>
      </c>
      <c r="E528" s="8" t="str">
        <f>VLOOKUP(B528,g!$A$2:'g'!$E$989,5,FALSE)</f>
        <v>GO-AHEAD</v>
      </c>
      <c r="F528" s="5">
        <f>SUMIF('r'!$A$4:'r'!$A$1001,$A528,'r'!C$4:'r'!C$1001)</f>
        <v>0</v>
      </c>
      <c r="G528" s="5">
        <f>SUMIF('r'!$A$4:'r'!$A$1001,$A528,'r'!D$4:'r'!D$1001)</f>
        <v>0</v>
      </c>
      <c r="H528" s="5">
        <f>SUMIF('r'!$A$4:'r'!$A$1001,$A528,'r'!E$4:'r'!E$1001)</f>
        <v>0</v>
      </c>
    </row>
    <row r="529" spans="1:8" x14ac:dyDescent="0.2">
      <c r="A529" s="4" t="s">
        <v>380</v>
      </c>
      <c r="B529" s="88" t="s">
        <v>134</v>
      </c>
      <c r="C529" s="8" t="str">
        <f>VLOOKUP(B529,g!$A$2:'g'!$B$989,2,FALSE)</f>
        <v>Orpington</v>
      </c>
      <c r="D529" s="8" t="str">
        <f>VLOOKUP(B529,g!$A$2:'g'!$E$989,4,FALSE)</f>
        <v>GAL</v>
      </c>
      <c r="E529" s="8" t="str">
        <f>VLOOKUP(B529,g!$A$2:'g'!$E$989,5,FALSE)</f>
        <v>GO-AHEAD</v>
      </c>
      <c r="F529" s="5">
        <f>SUMIF('r'!$A$4:'r'!$A$1001,$A529,'r'!C$4:'r'!C$1001)</f>
        <v>0</v>
      </c>
      <c r="G529" s="5">
        <f>SUMIF('r'!$A$4:'r'!$A$1001,$A529,'r'!D$4:'r'!D$1001)</f>
        <v>0</v>
      </c>
      <c r="H529" s="5">
        <f>SUMIF('r'!$A$4:'r'!$A$1001,$A529,'r'!E$4:'r'!E$1001)</f>
        <v>0</v>
      </c>
    </row>
    <row r="530" spans="1:8" x14ac:dyDescent="0.2">
      <c r="A530" s="4" t="s">
        <v>381</v>
      </c>
      <c r="B530" s="88" t="s">
        <v>134</v>
      </c>
      <c r="C530" s="8" t="str">
        <f>VLOOKUP(B530,g!$A$2:'g'!$B$989,2,FALSE)</f>
        <v>Orpington</v>
      </c>
      <c r="D530" s="8" t="str">
        <f>VLOOKUP(B530,g!$A$2:'g'!$E$989,4,FALSE)</f>
        <v>GAL</v>
      </c>
      <c r="E530" s="8" t="str">
        <f>VLOOKUP(B530,g!$A$2:'g'!$E$989,5,FALSE)</f>
        <v>GO-AHEAD</v>
      </c>
      <c r="F530" s="5">
        <f>SUMIF('r'!$A$4:'r'!$A$1001,$A530,'r'!C$4:'r'!C$1001)</f>
        <v>0</v>
      </c>
      <c r="G530" s="5">
        <f>SUMIF('r'!$A$4:'r'!$A$1001,$A530,'r'!D$4:'r'!D$1001)</f>
        <v>0</v>
      </c>
      <c r="H530" s="5">
        <f>SUMIF('r'!$A$4:'r'!$A$1001,$A530,'r'!E$4:'r'!E$1001)</f>
        <v>0</v>
      </c>
    </row>
    <row r="531" spans="1:8" x14ac:dyDescent="0.2">
      <c r="A531" s="4" t="s">
        <v>382</v>
      </c>
      <c r="B531" s="88" t="s">
        <v>134</v>
      </c>
      <c r="C531" s="8" t="str">
        <f>VLOOKUP(B531,g!$A$2:'g'!$B$989,2,FALSE)</f>
        <v>Orpington</v>
      </c>
      <c r="D531" s="8" t="str">
        <f>VLOOKUP(B531,g!$A$2:'g'!$E$989,4,FALSE)</f>
        <v>GAL</v>
      </c>
      <c r="E531" s="8" t="str">
        <f>VLOOKUP(B531,g!$A$2:'g'!$E$989,5,FALSE)</f>
        <v>GO-AHEAD</v>
      </c>
      <c r="F531" s="5">
        <f>SUMIF('r'!$A$4:'r'!$A$1001,$A531,'r'!C$4:'r'!C$1001)</f>
        <v>1</v>
      </c>
      <c r="G531" s="5">
        <f>SUMIF('r'!$A$4:'r'!$A$1001,$A531,'r'!D$4:'r'!D$1001)</f>
        <v>1</v>
      </c>
      <c r="H531" s="5">
        <f>SUMIF('r'!$A$4:'r'!$A$1001,$A531,'r'!E$4:'r'!E$1001)</f>
        <v>0</v>
      </c>
    </row>
    <row r="532" spans="1:8" x14ac:dyDescent="0.2">
      <c r="A532" s="4" t="s">
        <v>383</v>
      </c>
      <c r="B532" s="88" t="s">
        <v>137</v>
      </c>
      <c r="C532" s="8" t="str">
        <f>VLOOKUP(B532,g!$A$2:'g'!$B$989,2,FALSE)</f>
        <v>bromley south</v>
      </c>
      <c r="D532" s="8" t="str">
        <f>VLOOKUP(B532,g!$A$2:'g'!$E$989,4,FALSE)</f>
        <v>SLN</v>
      </c>
      <c r="E532" s="8" t="str">
        <f>VLOOKUP(B532,g!$A$2:'g'!$E$989,5,FALSE)</f>
        <v>STAGECOACH</v>
      </c>
      <c r="F532" s="5">
        <f>SUMIF('r'!$A$4:'r'!$A$1001,$A532,'r'!C$4:'r'!C$1001)</f>
        <v>0</v>
      </c>
      <c r="G532" s="5">
        <f>SUMIF('r'!$A$4:'r'!$A$1001,$A532,'r'!D$4:'r'!D$1001)</f>
        <v>0</v>
      </c>
      <c r="H532" s="5">
        <f>SUMIF('r'!$A$4:'r'!$A$1001,$A532,'r'!E$4:'r'!E$1001)</f>
        <v>0</v>
      </c>
    </row>
    <row r="533" spans="1:8" x14ac:dyDescent="0.2">
      <c r="A533" s="4" t="s">
        <v>384</v>
      </c>
      <c r="B533" s="88" t="s">
        <v>134</v>
      </c>
      <c r="C533" s="8" t="str">
        <f>VLOOKUP(B533,g!$A$2:'g'!$B$989,2,FALSE)</f>
        <v>Orpington</v>
      </c>
      <c r="D533" s="8" t="str">
        <f>VLOOKUP(B533,g!$A$2:'g'!$E$989,4,FALSE)</f>
        <v>GAL</v>
      </c>
      <c r="E533" s="8" t="str">
        <f>VLOOKUP(B533,g!$A$2:'g'!$E$989,5,FALSE)</f>
        <v>GO-AHEAD</v>
      </c>
      <c r="F533" s="5">
        <f>SUMIF('r'!$A$4:'r'!$A$1001,$A533,'r'!C$4:'r'!C$1001)</f>
        <v>0</v>
      </c>
      <c r="G533" s="5">
        <f>SUMIF('r'!$A$4:'r'!$A$1001,$A533,'r'!D$4:'r'!D$1001)</f>
        <v>0</v>
      </c>
      <c r="H533" s="5">
        <f>SUMIF('r'!$A$4:'r'!$A$1001,$A533,'r'!E$4:'r'!E$1001)</f>
        <v>0</v>
      </c>
    </row>
    <row r="534" spans="1:8" x14ac:dyDescent="0.2">
      <c r="A534" s="4" t="s">
        <v>389</v>
      </c>
      <c r="B534" s="88" t="s">
        <v>126</v>
      </c>
      <c r="C534" s="8" t="str">
        <f>VLOOKUP(B534,g!$A$2:'g'!$B$989,2,FALSE)</f>
        <v>Fulwell</v>
      </c>
      <c r="D534" s="8" t="str">
        <f>VLOOKUP(B534,g!$A$2:'g'!$E$989,4,FALSE)</f>
        <v>TLN</v>
      </c>
      <c r="E534" s="8" t="str">
        <f>VLOOKUP(B534,g!$A$2:'g'!$E$989,5,FALSE)</f>
        <v>ABELLIO</v>
      </c>
      <c r="F534" s="5">
        <f>SUMIF('r'!$A$4:'r'!$A$1001,$A534,'r'!C$4:'r'!C$1001)</f>
        <v>6</v>
      </c>
      <c r="G534" s="5">
        <f>SUMIF('r'!$A$4:'r'!$A$1001,$A534,'r'!D$4:'r'!D$1001)</f>
        <v>6</v>
      </c>
      <c r="H534" s="5">
        <f>SUMIF('r'!$A$4:'r'!$A$1001,$A534,'r'!E$4:'r'!E$1001)</f>
        <v>0</v>
      </c>
    </row>
    <row r="535" spans="1:8" x14ac:dyDescent="0.2">
      <c r="A535" s="4" t="s">
        <v>54</v>
      </c>
      <c r="B535" s="88" t="s">
        <v>137</v>
      </c>
      <c r="C535" s="8" t="str">
        <f>VLOOKUP(B535,g!$A$2:'g'!$B$989,2,FALSE)</f>
        <v>bromley south</v>
      </c>
      <c r="D535" s="8" t="str">
        <f>VLOOKUP(B535,g!$A$2:'g'!$E$989,4,FALSE)</f>
        <v>SLN</v>
      </c>
      <c r="E535" s="8" t="str">
        <f>VLOOKUP(B535,g!$A$2:'g'!$E$989,5,FALSE)</f>
        <v>STAGECOACH</v>
      </c>
      <c r="F535" s="5">
        <f>SUMIF('r'!$A$4:'r'!$A$1001,$A535,'r'!C$4:'r'!C$1001)</f>
        <v>2</v>
      </c>
      <c r="G535" s="5">
        <f>SUMIF('r'!$A$4:'r'!$A$1001,$A535,'r'!D$4:'r'!D$1001)</f>
        <v>2</v>
      </c>
      <c r="H535" s="5">
        <f>SUMIF('r'!$A$4:'r'!$A$1001,$A535,'r'!E$4:'r'!E$1001)</f>
        <v>0</v>
      </c>
    </row>
    <row r="536" spans="1:8" x14ac:dyDescent="0.2">
      <c r="A536" s="4" t="s">
        <v>390</v>
      </c>
      <c r="B536" s="88" t="s">
        <v>126</v>
      </c>
      <c r="C536" s="8" t="str">
        <f>VLOOKUP(B536,g!$A$2:'g'!$B$989,2,FALSE)</f>
        <v>Fulwell</v>
      </c>
      <c r="D536" s="8" t="str">
        <f>VLOOKUP(B536,g!$A$2:'g'!$E$989,4,FALSE)</f>
        <v>TLN</v>
      </c>
      <c r="E536" s="8" t="str">
        <f>VLOOKUP(B536,g!$A$2:'g'!$E$989,5,FALSE)</f>
        <v>ABELLIO</v>
      </c>
      <c r="F536" s="5">
        <f>SUMIF('r'!$A$4:'r'!$A$1001,$A536,'r'!C$4:'r'!C$1001)</f>
        <v>1</v>
      </c>
      <c r="G536" s="5">
        <f>SUMIF('r'!$A$4:'r'!$A$1001,$A536,'r'!D$4:'r'!D$1001)</f>
        <v>1</v>
      </c>
      <c r="H536" s="5">
        <f>SUMIF('r'!$A$4:'r'!$A$1001,$A536,'r'!E$4:'r'!E$1001)</f>
        <v>0</v>
      </c>
    </row>
    <row r="537" spans="1:8" x14ac:dyDescent="0.2">
      <c r="A537" s="4" t="s">
        <v>385</v>
      </c>
      <c r="B537" s="88" t="s">
        <v>134</v>
      </c>
      <c r="C537" s="8" t="str">
        <f>VLOOKUP(B537,g!$A$2:'g'!$B$989,2,FALSE)</f>
        <v>Orpington</v>
      </c>
      <c r="D537" s="8" t="str">
        <f>VLOOKUP(B537,g!$A$2:'g'!$E$989,4,FALSE)</f>
        <v>GAL</v>
      </c>
      <c r="E537" s="8" t="str">
        <f>VLOOKUP(B537,g!$A$2:'g'!$E$989,5,FALSE)</f>
        <v>GO-AHEAD</v>
      </c>
      <c r="F537" s="5">
        <f>SUMIF('r'!$A$4:'r'!$A$1001,$A537,'r'!C$4:'r'!C$1001)</f>
        <v>0</v>
      </c>
      <c r="G537" s="5">
        <f>SUMIF('r'!$A$4:'r'!$A$1001,$A537,'r'!D$4:'r'!D$1001)</f>
        <v>0</v>
      </c>
      <c r="H537" s="5">
        <f>SUMIF('r'!$A$4:'r'!$A$1001,$A537,'r'!E$4:'r'!E$1001)</f>
        <v>0</v>
      </c>
    </row>
    <row r="538" spans="1:8" x14ac:dyDescent="0.2">
      <c r="A538" s="4" t="s">
        <v>386</v>
      </c>
      <c r="B538" s="88" t="s">
        <v>134</v>
      </c>
      <c r="C538" s="8" t="str">
        <f>VLOOKUP(B538,g!$A$2:'g'!$B$989,2,FALSE)</f>
        <v>Orpington</v>
      </c>
      <c r="D538" s="8" t="str">
        <f>VLOOKUP(B538,g!$A$2:'g'!$E$989,4,FALSE)</f>
        <v>GAL</v>
      </c>
      <c r="E538" s="8" t="str">
        <f>VLOOKUP(B538,g!$A$2:'g'!$E$989,5,FALSE)</f>
        <v>GO-AHEAD</v>
      </c>
      <c r="F538" s="5">
        <f>SUMIF('r'!$A$4:'r'!$A$1001,$A538,'r'!C$4:'r'!C$1001)</f>
        <v>0</v>
      </c>
      <c r="G538" s="5">
        <f>SUMIF('r'!$A$4:'r'!$A$1001,$A538,'r'!D$4:'r'!D$1001)</f>
        <v>0</v>
      </c>
      <c r="H538" s="5">
        <f>SUMIF('r'!$A$4:'r'!$A$1001,$A538,'r'!E$4:'r'!E$1001)</f>
        <v>0</v>
      </c>
    </row>
    <row r="539" spans="1:8" x14ac:dyDescent="0.2">
      <c r="A539" s="4" t="s">
        <v>391</v>
      </c>
      <c r="B539" s="88" t="s">
        <v>120</v>
      </c>
      <c r="C539" s="8" t="str">
        <f>VLOOKUP(B539,g!$A$2:'g'!$B$989,2,FALSE)</f>
        <v>Lea Interchange</v>
      </c>
      <c r="D539" s="8" t="str">
        <f>VLOOKUP(B539,g!$A$2:'g'!$E$989,4,FALSE)</f>
        <v>TT</v>
      </c>
      <c r="E539" s="8" t="str">
        <f>VLOOKUP(B539,g!$A$2:'g'!$E$989,5,FALSE)</f>
        <v>TOWER TRANSIT</v>
      </c>
      <c r="F539" s="5">
        <f>SUMIF('r'!$A$4:'r'!$A$1001,$A539,'r'!C$4:'r'!C$1001)</f>
        <v>0</v>
      </c>
      <c r="G539" s="5">
        <f>SUMIF('r'!$A$4:'r'!$A$1001,$A539,'r'!D$4:'r'!D$1001)</f>
        <v>0</v>
      </c>
      <c r="H539" s="5">
        <f>SUMIF('r'!$A$4:'r'!$A$1001,$A539,'r'!E$4:'r'!E$1001)</f>
        <v>0</v>
      </c>
    </row>
    <row r="540" spans="1:8" x14ac:dyDescent="0.2">
      <c r="A540" s="4" t="s">
        <v>392</v>
      </c>
      <c r="B540" s="88" t="s">
        <v>315</v>
      </c>
      <c r="C540" s="8" t="str">
        <f>VLOOKUP(B540,g!$A$2:'g'!$B$989,2,FALSE)</f>
        <v>Epsom</v>
      </c>
      <c r="D540" s="8" t="str">
        <f>VLOOKUP(B540,g!$A$2:'g'!$E$989,4,FALSE)</f>
        <v>RTP</v>
      </c>
      <c r="E540" s="8" t="str">
        <f>VLOOKUP(B540,g!$A$2:'g'!$E$989,5,FALSE)</f>
        <v>LONDON UNITED</v>
      </c>
      <c r="F540" s="5">
        <f>SUMIF('r'!$A$4:'r'!$A$1001,$A540,'r'!C$4:'r'!C$1001)</f>
        <v>0</v>
      </c>
      <c r="G540" s="5">
        <f>SUMIF('r'!$A$4:'r'!$A$1001,$A540,'r'!D$4:'r'!D$1001)</f>
        <v>0</v>
      </c>
      <c r="H540" s="5">
        <f>SUMIF('r'!$A$4:'r'!$A$1001,$A540,'r'!E$4:'r'!E$1001)</f>
        <v>0</v>
      </c>
    </row>
    <row r="541" spans="1:8" x14ac:dyDescent="0.2">
      <c r="A541" s="4" t="s">
        <v>393</v>
      </c>
      <c r="B541" s="88" t="s">
        <v>315</v>
      </c>
      <c r="C541" s="8" t="str">
        <f>VLOOKUP(B541,g!$A$2:'g'!$B$989,2,FALSE)</f>
        <v>Epsom</v>
      </c>
      <c r="D541" s="8" t="str">
        <f>VLOOKUP(B541,g!$A$2:'g'!$E$989,4,FALSE)</f>
        <v>RTP</v>
      </c>
      <c r="E541" s="8" t="str">
        <f>VLOOKUP(B541,g!$A$2:'g'!$E$989,5,FALSE)</f>
        <v>LONDON UNITED</v>
      </c>
      <c r="F541" s="5">
        <f>SUMIF('r'!$A$4:'r'!$A$1001,$A541,'r'!C$4:'r'!C$1001)</f>
        <v>3</v>
      </c>
      <c r="G541" s="5">
        <f>SUMIF('r'!$A$4:'r'!$A$1001,$A541,'r'!D$4:'r'!D$1001)</f>
        <v>3</v>
      </c>
      <c r="H541" s="5">
        <f>SUMIF('r'!$A$4:'r'!$A$1001,$A541,'r'!E$4:'r'!E$1001)</f>
        <v>0</v>
      </c>
    </row>
    <row r="542" spans="1:8" x14ac:dyDescent="0.2">
      <c r="A542" s="4" t="s">
        <v>394</v>
      </c>
      <c r="B542" s="88" t="s">
        <v>118</v>
      </c>
      <c r="C542" s="8" t="str">
        <f>VLOOKUP(B542,g!$A$2:'g'!$B$989,2,FALSE)</f>
        <v>Beddington Cross</v>
      </c>
      <c r="D542" s="8" t="str">
        <f>VLOOKUP(B542,g!$A$2:'g'!$E$989,4,FALSE)</f>
        <v>TLN</v>
      </c>
      <c r="E542" s="8" t="str">
        <f>VLOOKUP(B542,g!$A$2:'g'!$E$989,5,FALSE)</f>
        <v>ABELLIO</v>
      </c>
      <c r="F542" s="5">
        <f>SUMIF('r'!$A$4:'r'!$A$1001,$A542,'r'!C$4:'r'!C$1001)</f>
        <v>0</v>
      </c>
      <c r="G542" s="5">
        <f>SUMIF('r'!$A$4:'r'!$A$1001,$A542,'r'!D$4:'r'!D$1001)</f>
        <v>0</v>
      </c>
      <c r="H542" s="5">
        <f>SUMIF('r'!$A$4:'r'!$A$1001,$A542,'r'!E$4:'r'!E$1001)</f>
        <v>0</v>
      </c>
    </row>
    <row r="543" spans="1:8" x14ac:dyDescent="0.2">
      <c r="A543" s="4" t="s">
        <v>395</v>
      </c>
      <c r="B543" s="88" t="s">
        <v>273</v>
      </c>
      <c r="C543" s="8" t="str">
        <f>VLOOKUP(B543,g!$A$2:'g'!$B$989,2,FALSE)</f>
        <v>Uxbridge</v>
      </c>
      <c r="D543" s="8" t="str">
        <f>VLOOKUP(B543,g!$A$2:'g'!$E$989,4,FALSE)</f>
        <v>ML</v>
      </c>
      <c r="E543" s="8" t="str">
        <f>VLOOKUP(B543,g!$A$2:'g'!$E$989,5,FALSE)</f>
        <v>METROLINE</v>
      </c>
      <c r="F543" s="5">
        <f>SUMIF('r'!$A$4:'r'!$A$1001,$A543,'r'!C$4:'r'!C$1001)</f>
        <v>0</v>
      </c>
      <c r="G543" s="5">
        <f>SUMIF('r'!$A$4:'r'!$A$1001,$A543,'r'!D$4:'r'!D$1001)</f>
        <v>0</v>
      </c>
      <c r="H543" s="5">
        <f>SUMIF('r'!$A$4:'r'!$A$1001,$A543,'r'!E$4:'r'!E$1001)</f>
        <v>0</v>
      </c>
    </row>
    <row r="544" spans="1:8" x14ac:dyDescent="0.2">
      <c r="A544" s="4" t="s">
        <v>401</v>
      </c>
      <c r="B544" s="88" t="s">
        <v>273</v>
      </c>
      <c r="C544" s="8" t="str">
        <f>VLOOKUP(B544,g!$A$2:'g'!$B$989,2,FALSE)</f>
        <v>Uxbridge</v>
      </c>
      <c r="D544" s="8" t="str">
        <f>VLOOKUP(B544,g!$A$2:'g'!$E$989,4,FALSE)</f>
        <v>ML</v>
      </c>
      <c r="E544" s="8" t="str">
        <f>VLOOKUP(B544,g!$A$2:'g'!$E$989,5,FALSE)</f>
        <v>METROLINE</v>
      </c>
      <c r="F544" s="5">
        <f>SUMIF('r'!$A$4:'r'!$A$1001,$A544,'r'!C$4:'r'!C$1001)</f>
        <v>0</v>
      </c>
      <c r="G544" s="5">
        <f>SUMIF('r'!$A$4:'r'!$A$1001,$A544,'r'!D$4:'r'!D$1001)</f>
        <v>0</v>
      </c>
      <c r="H544" s="5">
        <f>SUMIF('r'!$A$4:'r'!$A$1001,$A544,'r'!E$4:'r'!E$1001)</f>
        <v>0</v>
      </c>
    </row>
    <row r="545" spans="1:8" x14ac:dyDescent="0.2">
      <c r="A545" s="4" t="s">
        <v>396</v>
      </c>
      <c r="B545" s="88" t="s">
        <v>273</v>
      </c>
      <c r="C545" s="8" t="str">
        <f>VLOOKUP(B545,g!$A$2:'g'!$B$989,2,FALSE)</f>
        <v>Uxbridge</v>
      </c>
      <c r="D545" s="8" t="str">
        <f>VLOOKUP(B545,g!$A$2:'g'!$E$989,4,FALSE)</f>
        <v>ML</v>
      </c>
      <c r="E545" s="8" t="str">
        <f>VLOOKUP(B545,g!$A$2:'g'!$E$989,5,FALSE)</f>
        <v>METROLINE</v>
      </c>
      <c r="F545" s="5">
        <f>SUMIF('r'!$A$4:'r'!$A$1001,$A545,'r'!C$4:'r'!C$1001)</f>
        <v>0</v>
      </c>
      <c r="G545" s="5">
        <f>SUMIF('r'!$A$4:'r'!$A$1001,$A545,'r'!D$4:'r'!D$1001)</f>
        <v>0</v>
      </c>
      <c r="H545" s="5">
        <f>SUMIF('r'!$A$4:'r'!$A$1001,$A545,'r'!E$4:'r'!E$1001)</f>
        <v>0</v>
      </c>
    </row>
    <row r="546" spans="1:8" x14ac:dyDescent="0.2">
      <c r="A546" s="4" t="s">
        <v>397</v>
      </c>
      <c r="B546" s="88" t="s">
        <v>273</v>
      </c>
      <c r="C546" s="8" t="str">
        <f>VLOOKUP(B546,g!$A$2:'g'!$B$989,2,FALSE)</f>
        <v>Uxbridge</v>
      </c>
      <c r="D546" s="8" t="str">
        <f>VLOOKUP(B546,g!$A$2:'g'!$E$989,4,FALSE)</f>
        <v>ML</v>
      </c>
      <c r="E546" s="8" t="str">
        <f>VLOOKUP(B546,g!$A$2:'g'!$E$989,5,FALSE)</f>
        <v>METROLINE</v>
      </c>
      <c r="F546" s="5">
        <f>SUMIF('r'!$A$4:'r'!$A$1001,$A546,'r'!C$4:'r'!C$1001)</f>
        <v>0</v>
      </c>
      <c r="G546" s="5">
        <f>SUMIF('r'!$A$4:'r'!$A$1001,$A546,'r'!D$4:'r'!D$1001)</f>
        <v>0</v>
      </c>
      <c r="H546" s="5">
        <f>SUMIF('r'!$A$4:'r'!$A$1001,$A546,'r'!E$4:'r'!E$1001)</f>
        <v>0</v>
      </c>
    </row>
    <row r="547" spans="1:8" x14ac:dyDescent="0.2">
      <c r="A547" s="4" t="s">
        <v>398</v>
      </c>
      <c r="B547" s="88" t="s">
        <v>273</v>
      </c>
      <c r="C547" s="8" t="str">
        <f>VLOOKUP(B547,g!$A$2:'g'!$B$989,2,FALSE)</f>
        <v>Uxbridge</v>
      </c>
      <c r="D547" s="8" t="str">
        <f>VLOOKUP(B547,g!$A$2:'g'!$E$989,4,FALSE)</f>
        <v>ML</v>
      </c>
      <c r="E547" s="8" t="str">
        <f>VLOOKUP(B547,g!$A$2:'g'!$E$989,5,FALSE)</f>
        <v>METROLINE</v>
      </c>
      <c r="F547" s="5">
        <f>SUMIF('r'!$A$4:'r'!$A$1001,$A547,'r'!C$4:'r'!C$1001)</f>
        <v>0</v>
      </c>
      <c r="G547" s="5">
        <f>SUMIF('r'!$A$4:'r'!$A$1001,$A547,'r'!D$4:'r'!D$1001)</f>
        <v>0</v>
      </c>
      <c r="H547" s="5">
        <f>SUMIF('r'!$A$4:'r'!$A$1001,$A547,'r'!E$4:'r'!E$1001)</f>
        <v>0</v>
      </c>
    </row>
    <row r="548" spans="1:8" x14ac:dyDescent="0.2">
      <c r="A548" s="4" t="s">
        <v>399</v>
      </c>
      <c r="B548" s="88" t="s">
        <v>31</v>
      </c>
      <c r="C548" s="8" t="str">
        <f>VLOOKUP(B548,g!$A$2:'g'!$B$989,2,FALSE)</f>
        <v>Hayes</v>
      </c>
      <c r="D548" s="8" t="str">
        <f>VLOOKUP(B548,g!$A$2:'g'!$E$989,4,FALSE)</f>
        <v>TLN</v>
      </c>
      <c r="E548" s="8" t="str">
        <f>VLOOKUP(B548,g!$A$2:'g'!$E$989,5,FALSE)</f>
        <v>ABELLIO</v>
      </c>
      <c r="F548" s="5">
        <f>SUMIF('r'!$A$4:'r'!$A$1001,$A548,'r'!C$4:'r'!C$1001)</f>
        <v>3</v>
      </c>
      <c r="G548" s="5">
        <f>SUMIF('r'!$A$4:'r'!$A$1001,$A548,'r'!D$4:'r'!D$1001)</f>
        <v>3</v>
      </c>
      <c r="H548" s="5">
        <f>SUMIF('r'!$A$4:'r'!$A$1001,$A548,'r'!E$4:'r'!E$1001)</f>
        <v>0</v>
      </c>
    </row>
    <row r="549" spans="1:8" x14ac:dyDescent="0.2">
      <c r="A549" s="4" t="s">
        <v>400</v>
      </c>
      <c r="B549" s="88" t="s">
        <v>31</v>
      </c>
      <c r="C549" s="8" t="str">
        <f>VLOOKUP(B549,g!$A$2:'g'!$B$989,2,FALSE)</f>
        <v>Hayes</v>
      </c>
      <c r="D549" s="8" t="str">
        <f>VLOOKUP(B549,g!$A$2:'g'!$E$989,4,FALSE)</f>
        <v>TLN</v>
      </c>
      <c r="E549" s="8" t="str">
        <f>VLOOKUP(B549,g!$A$2:'g'!$E$989,5,FALSE)</f>
        <v>ABELLIO</v>
      </c>
      <c r="F549" s="5">
        <f>SUMIF('r'!$A$4:'r'!$A$1001,$A549,'r'!C$4:'r'!C$1001)</f>
        <v>0</v>
      </c>
      <c r="G549" s="5">
        <f>SUMIF('r'!$A$4:'r'!$A$1001,$A549,'r'!D$4:'r'!D$1001)</f>
        <v>0</v>
      </c>
      <c r="H549" s="5">
        <f>SUMIF('r'!$A$4:'r'!$A$1001,$A549,'r'!E$4:'r'!E$1001)</f>
        <v>0</v>
      </c>
    </row>
    <row r="550" spans="1:8" x14ac:dyDescent="0.2">
      <c r="A550" s="4" t="s">
        <v>327</v>
      </c>
      <c r="B550" s="88" t="s">
        <v>31</v>
      </c>
      <c r="C550" s="8" t="str">
        <f>VLOOKUP(B550,g!$A$2:'g'!$B$989,2,FALSE)</f>
        <v>Hayes</v>
      </c>
      <c r="D550" s="8" t="str">
        <f>VLOOKUP(B550,g!$A$2:'g'!$E$989,4,FALSE)</f>
        <v>TLN</v>
      </c>
      <c r="E550" s="8" t="str">
        <f>VLOOKUP(B550,g!$A$2:'g'!$E$989,5,FALSE)</f>
        <v>ABELLIO</v>
      </c>
      <c r="F550" s="5">
        <f>SUMIF('r'!$A$4:'r'!$A$1001,$A550,'r'!C$4:'r'!C$1001)</f>
        <v>0</v>
      </c>
      <c r="G550" s="5">
        <f>SUMIF('r'!$A$4:'r'!$A$1001,$A550,'r'!D$4:'r'!D$1001)</f>
        <v>0</v>
      </c>
      <c r="H550" s="5">
        <f>SUMIF('r'!$A$4:'r'!$A$1001,$A550,'r'!E$4:'r'!E$1001)</f>
        <v>0</v>
      </c>
    </row>
    <row r="551" spans="1:8" x14ac:dyDescent="0.2">
      <c r="A551" s="4" t="s">
        <v>408</v>
      </c>
      <c r="B551" s="88" t="s">
        <v>124</v>
      </c>
      <c r="C551" s="8" t="str">
        <f>VLOOKUP(B551,g!$A$2:'g'!$B$989,2,FALSE)</f>
        <v>Northumberland Park</v>
      </c>
      <c r="D551" s="8" t="str">
        <f>VLOOKUP(B551,g!$A$2:'g'!$E$989,4,FALSE)</f>
        <v>GAL</v>
      </c>
      <c r="E551" s="8" t="str">
        <f>VLOOKUP(B551,g!$A$2:'g'!$E$989,5,FALSE)</f>
        <v>GO-AHEAD</v>
      </c>
      <c r="F551" s="5">
        <f>SUMIF('r'!$A$4:'r'!$A$1001,$A551,'r'!C$4:'r'!C$1001)</f>
        <v>0</v>
      </c>
      <c r="G551" s="5">
        <f>SUMIF('r'!$A$4:'r'!$A$1001,$A551,'r'!D$4:'r'!D$1001)</f>
        <v>0</v>
      </c>
      <c r="H551" s="5">
        <f>SUMIF('r'!$A$4:'r'!$A$1001,$A551,'r'!E$4:'r'!E$1001)</f>
        <v>0</v>
      </c>
    </row>
    <row r="552" spans="1:8" x14ac:dyDescent="0.2">
      <c r="A552" s="4" t="s">
        <v>409</v>
      </c>
      <c r="B552" s="88" t="s">
        <v>533</v>
      </c>
      <c r="C552" s="8" t="str">
        <f>VLOOKUP(B552,g!$A$2:'g'!$B$989,2,FALSE)</f>
        <v>Walthamstow Stadium</v>
      </c>
      <c r="D552" s="8" t="str">
        <f>VLOOKUP(B552,g!$A$2:'g'!$E$989,4,FALSE)</f>
        <v>CTP</v>
      </c>
      <c r="E552" s="8" t="str">
        <f>VLOOKUP(B552,g!$A$2:'g'!$E$989,5,FALSE)</f>
        <v>CT PLUS</v>
      </c>
      <c r="F552" s="5">
        <f>SUMIF('r'!$A$4:'r'!$A$1001,$A552,'r'!C$4:'r'!C$1001)</f>
        <v>0</v>
      </c>
      <c r="G552" s="5">
        <f>SUMIF('r'!$A$4:'r'!$A$1001,$A552,'r'!D$4:'r'!D$1001)</f>
        <v>0</v>
      </c>
      <c r="H552" s="5">
        <f>SUMIF('r'!$A$4:'r'!$A$1001,$A552,'r'!E$4:'r'!E$1001)</f>
        <v>0</v>
      </c>
    </row>
    <row r="553" spans="1:8" x14ac:dyDescent="0.2">
      <c r="A553" s="4" t="s">
        <v>410</v>
      </c>
      <c r="B553" s="88" t="s">
        <v>533</v>
      </c>
      <c r="C553" s="8" t="str">
        <f>VLOOKUP(B553,g!$A$2:'g'!$B$989,2,FALSE)</f>
        <v>Walthamstow Stadium</v>
      </c>
      <c r="D553" s="8" t="str">
        <f>VLOOKUP(B553,g!$A$2:'g'!$E$989,4,FALSE)</f>
        <v>CTP</v>
      </c>
      <c r="E553" s="8" t="str">
        <f>VLOOKUP(B553,g!$A$2:'g'!$E$989,5,FALSE)</f>
        <v>CT PLUS</v>
      </c>
      <c r="F553" s="5">
        <f>SUMIF('r'!$A$4:'r'!$A$1001,$A553,'r'!C$4:'r'!C$1001)</f>
        <v>0</v>
      </c>
      <c r="G553" s="5">
        <f>SUMIF('r'!$A$4:'r'!$A$1001,$A553,'r'!D$4:'r'!D$1001)</f>
        <v>0</v>
      </c>
      <c r="H553" s="5">
        <f>SUMIF('r'!$A$4:'r'!$A$1001,$A553,'r'!E$4:'r'!E$1001)</f>
        <v>0</v>
      </c>
    </row>
    <row r="554" spans="1:8" x14ac:dyDescent="0.2">
      <c r="A554" s="4" t="s">
        <v>184</v>
      </c>
      <c r="B554" s="88" t="s">
        <v>192</v>
      </c>
      <c r="C554" s="8" t="str">
        <f>VLOOKUP(B554,g!$A$2:'g'!$B$989,2,FALSE)</f>
        <v>Ash Grove</v>
      </c>
      <c r="D554" s="8" t="str">
        <f>VLOOKUP(B554,g!$A$2:'g'!$E$989,4,FALSE)</f>
        <v>CTP</v>
      </c>
      <c r="E554" s="8" t="str">
        <f>VLOOKUP(B554,g!$A$2:'g'!$E$989,5,FALSE)</f>
        <v>CT PLUS</v>
      </c>
      <c r="F554" s="5">
        <f>SUMIF('r'!$A$4:'r'!$A$1001,$A554,'r'!C$4:'r'!C$1001)</f>
        <v>2</v>
      </c>
      <c r="G554" s="5">
        <f>SUMIF('r'!$A$4:'r'!$A$1001,$A554,'r'!D$4:'r'!D$1001)</f>
        <v>2</v>
      </c>
      <c r="H554" s="5">
        <f>SUMIF('r'!$A$4:'r'!$A$1001,$A554,'r'!E$4:'r'!E$1001)</f>
        <v>0</v>
      </c>
    </row>
    <row r="555" spans="1:8" x14ac:dyDescent="0.2">
      <c r="A555" s="4" t="s">
        <v>15</v>
      </c>
      <c r="B555" s="88" t="s">
        <v>120</v>
      </c>
      <c r="C555" s="8" t="str">
        <f>VLOOKUP(B555,g!$A$2:'g'!$B$989,2,FALSE)</f>
        <v>Lea Interchange</v>
      </c>
      <c r="D555" s="8" t="str">
        <f>VLOOKUP(B555,g!$A$2:'g'!$E$989,4,FALSE)</f>
        <v>TT</v>
      </c>
      <c r="E555" s="8" t="str">
        <f>VLOOKUP(B555,g!$A$2:'g'!$E$989,5,FALSE)</f>
        <v>TOWER TRANSIT</v>
      </c>
      <c r="F555" s="5">
        <f>SUMIF('r'!$A$4:'r'!$A$1001,$A555,'r'!C$4:'r'!C$1001)</f>
        <v>0</v>
      </c>
      <c r="G555" s="5">
        <f>SUMIF('r'!$A$4:'r'!$A$1001,$A555,'r'!D$4:'r'!D$1001)</f>
        <v>0</v>
      </c>
      <c r="H555" s="5">
        <f>SUMIF('r'!$A$4:'r'!$A$1001,$A555,'r'!E$4:'r'!E$1001)</f>
        <v>0</v>
      </c>
    </row>
    <row r="556" spans="1:8" x14ac:dyDescent="0.2">
      <c r="A556" s="4" t="s">
        <v>411</v>
      </c>
      <c r="B556" s="88" t="s">
        <v>120</v>
      </c>
      <c r="C556" s="8" t="str">
        <f>VLOOKUP(B556,g!$A$2:'g'!$B$989,2,FALSE)</f>
        <v>Lea Interchange</v>
      </c>
      <c r="D556" s="8" t="str">
        <f>VLOOKUP(B556,g!$A$2:'g'!$E$989,4,FALSE)</f>
        <v>TT</v>
      </c>
      <c r="E556" s="8" t="str">
        <f>VLOOKUP(B556,g!$A$2:'g'!$E$989,5,FALSE)</f>
        <v>TOWER TRANSIT</v>
      </c>
      <c r="F556" s="5">
        <f>SUMIF('r'!$A$4:'r'!$A$1001,$A556,'r'!C$4:'r'!C$1001)</f>
        <v>0</v>
      </c>
      <c r="G556" s="5">
        <f>SUMIF('r'!$A$4:'r'!$A$1001,$A556,'r'!D$4:'r'!D$1001)</f>
        <v>0</v>
      </c>
      <c r="H556" s="5">
        <f>SUMIF('r'!$A$4:'r'!$A$1001,$A556,'r'!E$4:'r'!E$1001)</f>
        <v>0</v>
      </c>
    </row>
    <row r="557" spans="1:8" x14ac:dyDescent="0.2">
      <c r="A557" s="4" t="s">
        <v>16</v>
      </c>
      <c r="B557" s="88" t="s">
        <v>533</v>
      </c>
      <c r="C557" s="8" t="str">
        <f>VLOOKUP(B557,g!$A$2:'g'!$B$989,2,FALSE)</f>
        <v>Walthamstow Stadium</v>
      </c>
      <c r="D557" s="8" t="str">
        <f>VLOOKUP(B557,g!$A$2:'g'!$E$989,4,FALSE)</f>
        <v>CTP</v>
      </c>
      <c r="E557" s="8" t="str">
        <f>VLOOKUP(B557,g!$A$2:'g'!$E$989,5,FALSE)</f>
        <v>CT PLUS</v>
      </c>
      <c r="F557" s="5">
        <f>SUMIF('r'!$A$4:'r'!$A$1001,$A557,'r'!C$4:'r'!C$1001)</f>
        <v>0</v>
      </c>
      <c r="G557" s="5">
        <f>SUMIF('r'!$A$4:'r'!$A$1001,$A557,'r'!D$4:'r'!D$1001)</f>
        <v>0</v>
      </c>
      <c r="H557" s="5">
        <f>SUMIF('r'!$A$4:'r'!$A$1001,$A557,'r'!E$4:'r'!E$1001)</f>
        <v>0</v>
      </c>
    </row>
    <row r="558" spans="1:8" x14ac:dyDescent="0.2">
      <c r="A558" s="4" t="s">
        <v>325</v>
      </c>
      <c r="B558" s="88" t="s">
        <v>533</v>
      </c>
      <c r="C558" s="8" t="str">
        <f>VLOOKUP(B558,g!$A$2:'g'!$B$989,2,FALSE)</f>
        <v>Walthamstow Stadium</v>
      </c>
      <c r="D558" s="8" t="str">
        <f>VLOOKUP(B558,g!$A$2:'g'!$E$989,4,FALSE)</f>
        <v>CTP</v>
      </c>
      <c r="E558" s="8" t="str">
        <f>VLOOKUP(B558,g!$A$2:'g'!$E$989,5,FALSE)</f>
        <v>CT PLUS</v>
      </c>
      <c r="F558" s="5">
        <f>SUMIF('r'!$A$4:'r'!$A$1001,$A558,'r'!C$4:'r'!C$1001)</f>
        <v>0</v>
      </c>
      <c r="G558" s="5">
        <f>SUMIF('r'!$A$4:'r'!$A$1001,$A558,'r'!D$4:'r'!D$1001)</f>
        <v>0</v>
      </c>
      <c r="H558" s="5">
        <f>SUMIF('r'!$A$4:'r'!$A$1001,$A558,'r'!E$4:'r'!E$1001)</f>
        <v>0</v>
      </c>
    </row>
    <row r="559" spans="1:8" x14ac:dyDescent="0.2">
      <c r="A559" s="4" t="s">
        <v>402</v>
      </c>
      <c r="B559" s="88" t="s">
        <v>223</v>
      </c>
      <c r="C559" s="8" t="str">
        <f>VLOOKUP(B559,g!$A$2:'g'!$B$989,2,FALSE)</f>
        <v>Wood Green</v>
      </c>
      <c r="D559" s="8" t="str">
        <f>VLOOKUP(B559,g!$A$2:'g'!$E$989,4,FALSE)</f>
        <v>AL</v>
      </c>
      <c r="E559" s="8" t="str">
        <f>VLOOKUP(B559,g!$A$2:'g'!$E$989,5,FALSE)</f>
        <v>ARRIVA LONDON</v>
      </c>
      <c r="F559" s="5">
        <f>SUMIF('r'!$A$4:'r'!$A$1001,$A559,'r'!C$4:'r'!C$1001)</f>
        <v>0</v>
      </c>
      <c r="G559" s="5">
        <f>SUMIF('r'!$A$4:'r'!$A$1001,$A559,'r'!D$4:'r'!D$1001)</f>
        <v>0</v>
      </c>
      <c r="H559" s="5">
        <f>SUMIF('r'!$A$4:'r'!$A$1001,$A559,'r'!E$4:'r'!E$1001)</f>
        <v>0</v>
      </c>
    </row>
    <row r="560" spans="1:8" x14ac:dyDescent="0.2">
      <c r="A560" s="4" t="s">
        <v>403</v>
      </c>
      <c r="B560" s="88" t="s">
        <v>124</v>
      </c>
      <c r="C560" s="8" t="str">
        <f>VLOOKUP(B560,g!$A$2:'g'!$B$989,2,FALSE)</f>
        <v>Northumberland Park</v>
      </c>
      <c r="D560" s="8" t="str">
        <f>VLOOKUP(B560,g!$A$2:'g'!$E$989,4,FALSE)</f>
        <v>GAL</v>
      </c>
      <c r="E560" s="8" t="str">
        <f>VLOOKUP(B560,g!$A$2:'g'!$E$989,5,FALSE)</f>
        <v>GO-AHEAD</v>
      </c>
      <c r="F560" s="5">
        <f>SUMIF('r'!$A$4:'r'!$A$1001,$A560,'r'!C$4:'r'!C$1001)</f>
        <v>0</v>
      </c>
      <c r="G560" s="5">
        <f>SUMIF('r'!$A$4:'r'!$A$1001,$A560,'r'!D$4:'r'!D$1001)</f>
        <v>16</v>
      </c>
      <c r="H560" s="5">
        <f>SUMIF('r'!$A$4:'r'!$A$1001,$A560,'r'!E$4:'r'!E$1001)</f>
        <v>16</v>
      </c>
    </row>
    <row r="561" spans="1:8" x14ac:dyDescent="0.2">
      <c r="A561" s="4" t="s">
        <v>183</v>
      </c>
      <c r="B561" s="88" t="s">
        <v>192</v>
      </c>
      <c r="C561" s="8" t="str">
        <f>VLOOKUP(B561,g!$A$2:'g'!$B$989,2,FALSE)</f>
        <v>Ash Grove</v>
      </c>
      <c r="D561" s="8" t="str">
        <f>VLOOKUP(B561,g!$A$2:'g'!$E$989,4,FALSE)</f>
        <v>CTP</v>
      </c>
      <c r="E561" s="8" t="str">
        <f>VLOOKUP(B561,g!$A$2:'g'!$E$989,5,FALSE)</f>
        <v>CT PLUS</v>
      </c>
      <c r="F561" s="5">
        <f>SUMIF('r'!$A$4:'r'!$A$1001,$A561,'r'!C$4:'r'!C$1001)</f>
        <v>2</v>
      </c>
      <c r="G561" s="5">
        <f>SUMIF('r'!$A$4:'r'!$A$1001,$A561,'r'!D$4:'r'!D$1001)</f>
        <v>2</v>
      </c>
      <c r="H561" s="5">
        <f>SUMIF('r'!$A$4:'r'!$A$1001,$A561,'r'!E$4:'r'!E$1001)</f>
        <v>0</v>
      </c>
    </row>
    <row r="562" spans="1:8" x14ac:dyDescent="0.2">
      <c r="A562" s="4" t="s">
        <v>404</v>
      </c>
      <c r="B562" s="88" t="s">
        <v>13</v>
      </c>
      <c r="C562" s="8" t="str">
        <f>VLOOKUP(B562,g!$A$2:'g'!$B$989,2,FALSE)</f>
        <v>Enfield</v>
      </c>
      <c r="D562" s="8" t="str">
        <f>VLOOKUP(B562,g!$A$2:'g'!$E$989,4,FALSE)</f>
        <v>AL</v>
      </c>
      <c r="E562" s="8" t="str">
        <f>VLOOKUP(B562,g!$A$2:'g'!$E$989,5,FALSE)</f>
        <v>ARRIVA LONDON</v>
      </c>
      <c r="F562" s="5">
        <f>SUMIF('r'!$A$4:'r'!$A$1001,$A562,'r'!C$4:'r'!C$1001)</f>
        <v>2</v>
      </c>
      <c r="G562" s="5">
        <f>SUMIF('r'!$A$4:'r'!$A$1001,$A562,'r'!D$4:'r'!D$1001)</f>
        <v>11</v>
      </c>
      <c r="H562" s="5">
        <f>SUMIF('r'!$A$4:'r'!$A$1001,$A562,'r'!E$4:'r'!E$1001)</f>
        <v>9</v>
      </c>
    </row>
    <row r="563" spans="1:8" x14ac:dyDescent="0.2">
      <c r="A563" s="4" t="s">
        <v>405</v>
      </c>
      <c r="B563" s="88" t="s">
        <v>179</v>
      </c>
      <c r="C563" s="8" t="str">
        <f>VLOOKUP(B563,g!$A$2:'g'!$B$989,2,FALSE)</f>
        <v>Holloway</v>
      </c>
      <c r="D563" s="8" t="str">
        <f>VLOOKUP(B563,g!$A$2:'g'!$E$989,4,FALSE)</f>
        <v>ML</v>
      </c>
      <c r="E563" s="8" t="str">
        <f>VLOOKUP(B563,g!$A$2:'g'!$E$989,5,FALSE)</f>
        <v>METROLINE</v>
      </c>
      <c r="F563" s="5">
        <f>SUMIF('r'!$A$4:'r'!$A$1001,$A563,'r'!C$4:'r'!C$1001)</f>
        <v>0</v>
      </c>
      <c r="G563" s="5">
        <f>SUMIF('r'!$A$4:'r'!$A$1001,$A563,'r'!D$4:'r'!D$1001)</f>
        <v>0</v>
      </c>
      <c r="H563" s="5">
        <f>SUMIF('r'!$A$4:'r'!$A$1001,$A563,'r'!E$4:'r'!E$1001)</f>
        <v>0</v>
      </c>
    </row>
    <row r="564" spans="1:8" x14ac:dyDescent="0.2">
      <c r="A564" s="4" t="s">
        <v>406</v>
      </c>
      <c r="B564" s="88" t="s">
        <v>117</v>
      </c>
      <c r="C564" s="8" t="str">
        <f>VLOOKUP(B564,g!$A$2:'g'!$B$989,2,FALSE)</f>
        <v>Potters Bar</v>
      </c>
      <c r="D564" s="8" t="str">
        <f>VLOOKUP(B564,g!$A$2:'g'!$E$989,4,FALSE)</f>
        <v>ML</v>
      </c>
      <c r="E564" s="8" t="str">
        <f>VLOOKUP(B564,g!$A$2:'g'!$E$989,5,FALSE)</f>
        <v>METROLINE</v>
      </c>
      <c r="F564" s="5">
        <f>SUMIF('r'!$A$4:'r'!$A$1001,$A564,'r'!C$4:'r'!C$1001)</f>
        <v>0</v>
      </c>
      <c r="G564" s="5">
        <f>SUMIF('r'!$A$4:'r'!$A$1001,$A564,'r'!D$4:'r'!D$1001)</f>
        <v>0</v>
      </c>
      <c r="H564" s="5">
        <f>SUMIF('r'!$A$4:'r'!$A$1001,$A564,'r'!E$4:'r'!E$1001)</f>
        <v>0</v>
      </c>
    </row>
    <row r="565" spans="1:8" x14ac:dyDescent="0.2">
      <c r="A565" s="4" t="s">
        <v>407</v>
      </c>
      <c r="B565" s="88" t="s">
        <v>301</v>
      </c>
      <c r="C565" s="8" t="str">
        <f>VLOOKUP(B565,g!$A$2:'g'!$B$989,2,FALSE)</f>
        <v>South Mimms</v>
      </c>
      <c r="D565" s="8" t="str">
        <f>VLOOKUP(B565,g!$A$2:'g'!$E$989,4,FALSE)</f>
        <v>SB</v>
      </c>
      <c r="E565" s="8" t="str">
        <f>VLOOKUP(B565,g!$A$2:'g'!$E$989,5,FALSE)</f>
        <v>SULLIVAN BUS</v>
      </c>
      <c r="F565" s="5">
        <f>SUMIF('r'!$A$4:'r'!$A$1001,$A565,'r'!C$4:'r'!C$1001)</f>
        <v>4</v>
      </c>
      <c r="G565" s="5">
        <f>SUMIF('r'!$A$4:'r'!$A$1001,$A565,'r'!D$4:'r'!D$1001)</f>
        <v>4</v>
      </c>
      <c r="H565" s="5">
        <f>SUMIF('r'!$A$4:'r'!$A$1001,$A565,'r'!E$4:'r'!E$1001)</f>
        <v>0</v>
      </c>
    </row>
    <row r="566" spans="1:8" x14ac:dyDescent="0.2">
      <c r="A566" s="4" t="s">
        <v>331</v>
      </c>
      <c r="B566" s="88" t="s">
        <v>148</v>
      </c>
      <c r="C566" s="8" t="str">
        <f>VLOOKUP(B566,g!$A$2:'g'!$B$989,2,FALSE)</f>
        <v>Croydon</v>
      </c>
      <c r="D566" s="8" t="str">
        <f>VLOOKUP(B566,g!$A$2:'g'!$E$989,4,FALSE)</f>
        <v>GAL</v>
      </c>
      <c r="E566" s="8" t="str">
        <f>VLOOKUP(B566,g!$A$2:'g'!$E$989,5,FALSE)</f>
        <v>GO-AHEAD</v>
      </c>
      <c r="F566" s="5">
        <f>SUMIF('r'!$A$4:'r'!$A$1001,$A566,'r'!C$4:'r'!C$1001)</f>
        <v>0</v>
      </c>
      <c r="G566" s="5">
        <f>SUMIF('r'!$A$4:'r'!$A$1001,$A566,'r'!D$4:'r'!D$1001)</f>
        <v>0</v>
      </c>
      <c r="H566" s="5">
        <f>SUMIF('r'!$A$4:'r'!$A$1001,$A566,'r'!E$4:'r'!E$1001)</f>
        <v>0</v>
      </c>
    </row>
    <row r="567" spans="1:8" x14ac:dyDescent="0.2">
      <c r="A567" s="4" t="s">
        <v>412</v>
      </c>
      <c r="B567" s="88" t="s">
        <v>241</v>
      </c>
      <c r="C567" s="8" t="str">
        <f>VLOOKUP(B567,g!$A$2:'g'!$B$989,2,FALSE)</f>
        <v>Peckham</v>
      </c>
      <c r="D567" s="8" t="str">
        <f>VLOOKUP(B567,g!$A$2:'g'!$E$989,4,FALSE)</f>
        <v>GAL</v>
      </c>
      <c r="E567" s="8" t="str">
        <f>VLOOKUP(B567,g!$A$2:'g'!$E$989,5,FALSE)</f>
        <v>GO-AHEAD</v>
      </c>
      <c r="F567" s="5">
        <f>SUMIF('r'!$A$4:'r'!$A$1001,$A567,'r'!C$4:'r'!C$1001)</f>
        <v>0</v>
      </c>
      <c r="G567" s="5">
        <f>SUMIF('r'!$A$4:'r'!$A$1001,$A567,'r'!D$4:'r'!D$1001)</f>
        <v>12</v>
      </c>
      <c r="H567" s="5">
        <f>SUMIF('r'!$A$4:'r'!$A$1001,$A567,'r'!E$4:'r'!E$1001)</f>
        <v>12</v>
      </c>
    </row>
    <row r="568" spans="1:8" x14ac:dyDescent="0.2">
      <c r="A568" s="4" t="s">
        <v>413</v>
      </c>
      <c r="B568" s="88" t="s">
        <v>310</v>
      </c>
      <c r="C568" s="8" t="str">
        <f>VLOOKUP(B568,g!$A$2:'g'!$B$989,2,FALSE)</f>
        <v>Purfleet</v>
      </c>
      <c r="D568" s="8" t="str">
        <f>VLOOKUP(B568,g!$A$2:'g'!$E$989,4,FALSE)</f>
        <v>EB</v>
      </c>
      <c r="E568" s="8" t="str">
        <f>VLOOKUP(B568,g!$A$2:'g'!$E$989,5,FALSE)</f>
        <v>ENSIGN</v>
      </c>
      <c r="F568" s="5">
        <f>SUMIF('r'!$A$4:'r'!$A$1001,$A568,'r'!C$4:'r'!C$1001)</f>
        <v>0</v>
      </c>
      <c r="G568" s="5">
        <f>SUMIF('r'!$A$4:'r'!$A$1001,$A568,'r'!D$4:'r'!D$1001)</f>
        <v>0</v>
      </c>
      <c r="H568" s="5">
        <f>SUMIF('r'!$A$4:'r'!$A$1001,$A568,'r'!E$4:'r'!E$1001)</f>
        <v>0</v>
      </c>
    </row>
    <row r="569" spans="1:8" x14ac:dyDescent="0.2">
      <c r="A569" s="4" t="s">
        <v>414</v>
      </c>
      <c r="B569" s="88" t="s">
        <v>310</v>
      </c>
      <c r="C569" s="8" t="str">
        <f>VLOOKUP(B569,g!$A$2:'g'!$B$989,2,FALSE)</f>
        <v>Purfleet</v>
      </c>
      <c r="D569" s="8" t="str">
        <f>VLOOKUP(B569,g!$A$2:'g'!$E$989,4,FALSE)</f>
        <v>EB</v>
      </c>
      <c r="E569" s="8" t="str">
        <f>VLOOKUP(B569,g!$A$2:'g'!$E$989,5,FALSE)</f>
        <v>ENSIGN</v>
      </c>
      <c r="F569" s="5">
        <f>SUMIF('r'!$A$4:'r'!$A$1001,$A569,'r'!C$4:'r'!C$1001)</f>
        <v>0</v>
      </c>
      <c r="G569" s="5">
        <f>SUMIF('r'!$A$4:'r'!$A$1001,$A569,'r'!D$4:'r'!D$1001)</f>
        <v>0</v>
      </c>
      <c r="H569" s="5">
        <f>SUMIF('r'!$A$4:'r'!$A$1001,$A569,'r'!E$4:'r'!E$1001)</f>
        <v>0</v>
      </c>
    </row>
    <row r="570" spans="1:8" x14ac:dyDescent="0.2">
      <c r="A570" s="4" t="s">
        <v>78</v>
      </c>
      <c r="B570" s="88" t="s">
        <v>237</v>
      </c>
      <c r="C570" s="8" t="str">
        <f>VLOOKUP(B570,g!$A$2:'g'!$B$989,2,FALSE)</f>
        <v>Bexleyheath</v>
      </c>
      <c r="D570" s="8" t="str">
        <f>VLOOKUP(B570,g!$A$2:'g'!$E$989,4,FALSE)</f>
        <v>GAL</v>
      </c>
      <c r="E570" s="8" t="str">
        <f>VLOOKUP(B570,g!$A$2:'g'!$E$989,5,FALSE)</f>
        <v>GO-AHEAD</v>
      </c>
      <c r="F570" s="5">
        <f>SUMIF('r'!$A$4:'r'!$A$1001,$A570,'r'!C$4:'r'!C$1001)</f>
        <v>3</v>
      </c>
      <c r="G570" s="5">
        <f>SUMIF('r'!$A$4:'r'!$A$1001,$A570,'r'!D$4:'r'!D$1001)</f>
        <v>3</v>
      </c>
      <c r="H570" s="5">
        <f>SUMIF('r'!$A$4:'r'!$A$1001,$A570,'r'!E$4:'r'!E$1001)</f>
        <v>0</v>
      </c>
    </row>
    <row r="571" spans="1:8" x14ac:dyDescent="0.2">
      <c r="A571" s="4" t="s">
        <v>128</v>
      </c>
      <c r="B571" s="88" t="s">
        <v>128</v>
      </c>
      <c r="C571" s="8" t="str">
        <f>VLOOKUP(B571,g!$A$2:'g'!$B$989,2,FALSE)</f>
        <v>Byfleet</v>
      </c>
      <c r="D571" s="8" t="str">
        <f>VLOOKUP(B571,g!$A$2:'g'!$E$989,4,FALSE)</f>
        <v>TLNB</v>
      </c>
      <c r="E571" s="8" t="str">
        <f>VLOOKUP(B571,g!$A$2:'g'!$E$989,5,FALSE)</f>
        <v>ABELLIO (BYFLEET)</v>
      </c>
      <c r="F571" s="5">
        <f>SUMIF('r'!$A$4:'r'!$A$1001,$A571,'r'!C$4:'r'!C$1001)</f>
        <v>0</v>
      </c>
      <c r="G571" s="5">
        <f>SUMIF('r'!$A$4:'r'!$A$1001,$A571,'r'!D$4:'r'!D$1001)</f>
        <v>0</v>
      </c>
      <c r="H571" s="5">
        <f>SUMIF('r'!$A$4:'r'!$A$1001,$A571,'r'!E$4:'r'!E$1001)</f>
        <v>0</v>
      </c>
    </row>
    <row r="572" spans="1:8" x14ac:dyDescent="0.2">
      <c r="A572" s="4" t="s">
        <v>520</v>
      </c>
      <c r="B572" s="88" t="s">
        <v>301</v>
      </c>
      <c r="C572" s="8" t="str">
        <f>VLOOKUP(B572,g!$A$2:'g'!$B$989,2,FALSE)</f>
        <v>South Mimms</v>
      </c>
      <c r="D572" s="8" t="str">
        <f>VLOOKUP(B572,g!$A$2:'g'!$E$989,4,FALSE)</f>
        <v>SB</v>
      </c>
      <c r="E572" s="8" t="str">
        <f>VLOOKUP(B572,g!$A$2:'g'!$E$989,5,FALSE)</f>
        <v>SULLIVAN BUS</v>
      </c>
      <c r="F572" s="5">
        <f>SUMIF('r'!$A$4:'r'!$A$1001,$A572,'r'!C$4:'r'!C$1001)</f>
        <v>0</v>
      </c>
      <c r="G572" s="5">
        <f>SUMIF('r'!$A$4:'r'!$A$1001,$A572,'r'!D$4:'r'!D$1001)</f>
        <v>0</v>
      </c>
      <c r="H572" s="5">
        <f>SUMIF('r'!$A$4:'r'!$A$1001,$A572,'r'!E$4:'r'!E$1001)</f>
        <v>0</v>
      </c>
    </row>
    <row r="573" spans="1:8" x14ac:dyDescent="0.2">
      <c r="A573" s="4" t="s">
        <v>776</v>
      </c>
      <c r="B573" s="88" t="s">
        <v>285</v>
      </c>
      <c r="C573" s="8" t="str">
        <f>VLOOKUP(B573,g!$A$2:'g'!$B$989,2,FALSE)</f>
        <v>Twickenham</v>
      </c>
      <c r="D573" s="8" t="str">
        <f>VLOOKUP(B573,g!$A$2:'g'!$E$989,4,FALSE)</f>
        <v>RTP</v>
      </c>
      <c r="E573" s="8" t="str">
        <f>VLOOKUP(B573,g!$A$2:'g'!$E$989,5,FALSE)</f>
        <v>LONDON UNITED</v>
      </c>
      <c r="F573" s="5">
        <f>SUMIF('r'!$A$4:'r'!$A$1001,$A573,'r'!C$4:'r'!C$1001)</f>
        <v>2</v>
      </c>
      <c r="G573" s="5">
        <f>SUMIF('r'!$A$4:'r'!$A$1001,$A573,'r'!D$4:'r'!D$1001)</f>
        <v>2</v>
      </c>
      <c r="H573" s="5">
        <f>SUMIF('r'!$A$4:'r'!$A$1001,$A573,'r'!E$4:'r'!E$1001)</f>
        <v>0</v>
      </c>
    </row>
    <row r="574" spans="1:8" x14ac:dyDescent="0.2">
      <c r="A574" s="4" t="s">
        <v>105</v>
      </c>
      <c r="B574" s="88" t="s">
        <v>105</v>
      </c>
      <c r="C574" s="8" t="str">
        <f>VLOOKUP(B574,g!$A$2:'g'!$B$989,2,FALSE)</f>
        <v>TFL</v>
      </c>
      <c r="D574" s="8" t="str">
        <f>VLOOKUP(B574,g!$A$2:'g'!$E$989,4,FALSE)</f>
        <v>ZLT</v>
      </c>
      <c r="E574" s="8" t="str">
        <f>VLOOKUP(B574,g!$A$2:'g'!$E$989,5,FALSE)</f>
        <v>TFL</v>
      </c>
      <c r="F574" s="5">
        <f>SUMIF('r'!$A$4:'r'!$A$1001,$A574,'r'!C$4:'r'!C$1001)</f>
        <v>0</v>
      </c>
      <c r="G574" s="5">
        <f>SUMIF('r'!$A$4:'r'!$A$1001,$A574,'r'!D$4:'r'!D$1001)</f>
        <v>0</v>
      </c>
      <c r="H574" s="5">
        <f>SUMIF('r'!$A$4:'r'!$A$1001,$A574,'r'!E$4:'r'!E$1001)</f>
        <v>0</v>
      </c>
    </row>
    <row r="575" spans="1:8" x14ac:dyDescent="0.2">
      <c r="A575" s="4" t="s">
        <v>634</v>
      </c>
      <c r="B575" s="88" t="s">
        <v>301</v>
      </c>
      <c r="C575" s="8" t="str">
        <f>VLOOKUP(B575,g!$A$2:'g'!$B$989,2,FALSE)</f>
        <v>South Mimms</v>
      </c>
      <c r="D575" s="8" t="str">
        <f>VLOOKUP(B575,g!$A$2:'g'!$E$989,4,FALSE)</f>
        <v>SB</v>
      </c>
      <c r="E575" s="8" t="str">
        <f>VLOOKUP(B575,g!$A$2:'g'!$E$989,5,FALSE)</f>
        <v>SULLIVAN BUS</v>
      </c>
      <c r="F575" s="5">
        <f>SUMIF('r'!$A$4:'r'!$A$1001,$A575,'r'!C$4:'r'!C$1001)</f>
        <v>0</v>
      </c>
      <c r="G575" s="5">
        <f>SUMIF('r'!$A$4:'r'!$A$1001,$A575,'r'!D$4:'r'!D$1001)</f>
        <v>0</v>
      </c>
      <c r="H575" s="5">
        <f>SUMIF('r'!$A$4:'r'!$A$1001,$A575,'r'!E$4:'r'!E$1001)</f>
        <v>0</v>
      </c>
    </row>
    <row r="576" spans="1:8" x14ac:dyDescent="0.2">
      <c r="A576" s="4" t="s">
        <v>44</v>
      </c>
      <c r="B576" s="88" t="s">
        <v>44</v>
      </c>
      <c r="C576" s="8" t="str">
        <f>VLOOKUP(B576,g!$A$2:'g'!$B$989,2,FALSE)</f>
        <v>ML</v>
      </c>
      <c r="D576" s="8" t="str">
        <f>VLOOKUP(B576,g!$A$2:'g'!$E$989,4,FALSE)</f>
        <v>ML</v>
      </c>
      <c r="E576" s="8" t="str">
        <f>VLOOKUP(B576,g!$A$2:'g'!$E$989,5,FALSE)</f>
        <v>UNALLOCATED</v>
      </c>
      <c r="F576" s="5">
        <f>SUMIF('r'!$A$4:'r'!$A$1001,$A576,'r'!C$4:'r'!C$1001)</f>
        <v>0</v>
      </c>
      <c r="G576" s="5">
        <f>SUMIF('r'!$A$4:'r'!$A$1001,$A576,'r'!D$4:'r'!D$1001)</f>
        <v>51</v>
      </c>
      <c r="H576" s="5">
        <f>SUMIF('r'!$A$4:'r'!$A$1001,$A576,'r'!E$4:'r'!E$1001)</f>
        <v>51</v>
      </c>
    </row>
    <row r="595" spans="4:4" x14ac:dyDescent="0.2">
      <c r="D595" s="108"/>
    </row>
    <row r="632" spans="2:2" x14ac:dyDescent="0.2">
      <c r="B632" s="107"/>
    </row>
    <row r="778" spans="2:2" x14ac:dyDescent="0.2">
      <c r="B778" s="107"/>
    </row>
    <row r="870" spans="2:2" x14ac:dyDescent="0.2">
      <c r="B870" s="107"/>
    </row>
    <row r="969" spans="2:2" x14ac:dyDescent="0.2">
      <c r="B969" s="108"/>
    </row>
    <row r="1242" spans="2:2" x14ac:dyDescent="0.2">
      <c r="B1242" s="109"/>
    </row>
  </sheetData>
  <sortState ref="A538:L788">
    <sortCondition ref="A538"/>
  </sortState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w</vt:lpstr>
      <vt:lpstr>r</vt:lpstr>
      <vt:lpstr>b</vt:lpstr>
      <vt:lpstr>g</vt:lpstr>
      <vt:lpstr>rg</vt:lpstr>
      <vt:lpstr>w!Print_Area</vt:lpstr>
      <vt:lpstr>recent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nhustwitt</dc:creator>
  <cp:lastModifiedBy>norman</cp:lastModifiedBy>
  <cp:lastPrinted>2017-11-04T08:09:50Z</cp:lastPrinted>
  <dcterms:created xsi:type="dcterms:W3CDTF">2011-12-23T00:14:30Z</dcterms:created>
  <dcterms:modified xsi:type="dcterms:W3CDTF">2017-11-26T12:09:54Z</dcterms:modified>
</cp:coreProperties>
</file>