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2"/>
  </bookViews>
  <sheets>
    <sheet name="Chart4" sheetId="1" r:id="rId1"/>
    <sheet name="Chart5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<sst xmlns="http://schemas.openxmlformats.org/spreadsheetml/2006/main" count="148" uniqueCount="79">
  <si>
    <t>ASSIGNMENT No. 2:</t>
  </si>
  <si>
    <r>
      <t xml:space="preserve">This is an extension of what we have learned in classes. Please use the general data at </t>
    </r>
    <r>
      <rPr>
        <sz val="10"/>
        <color indexed="10"/>
        <rFont val="Arial"/>
        <family val="2"/>
      </rPr>
      <t>PAGE 92</t>
    </r>
    <r>
      <rPr>
        <sz val="10"/>
        <rFont val="Arial"/>
        <family val="2"/>
      </rPr>
      <t xml:space="preserve"> of the copy. Or, the data in </t>
    </r>
    <r>
      <rPr>
        <sz val="10"/>
        <color indexed="10"/>
        <rFont val="Arial"/>
        <family val="2"/>
      </rPr>
      <t>Exercise 3.2</t>
    </r>
  </si>
  <si>
    <t>Then try to  answer the following questions:</t>
  </si>
  <si>
    <t>1. Estimate the maximum STOIIP by application of MB analysis above Pb, bubble point pressure.</t>
  </si>
  <si>
    <t>2.Apply MB throughout the six year production period to calculate STOIIP and establish the drive mechanism.</t>
  </si>
  <si>
    <r>
      <t xml:space="preserve">3. What kind of fundamental parameters you are going to input to the </t>
    </r>
    <r>
      <rPr>
        <i/>
        <sz val="10"/>
        <rFont val="Arial"/>
        <family val="2"/>
      </rPr>
      <t>RESERVOIR SIMULATOR</t>
    </r>
    <r>
      <rPr>
        <sz val="10"/>
        <rFont val="Arial"/>
        <family val="2"/>
      </rPr>
      <t xml:space="preserve"> if you are required to perform a simulation for this reservoir?</t>
    </r>
  </si>
  <si>
    <r>
      <t xml:space="preserve">4. Generate a Krg/Kro figure, and do the extrapolation in the same way as described in </t>
    </r>
    <r>
      <rPr>
        <sz val="10"/>
        <color indexed="10"/>
        <rFont val="Arial"/>
        <family val="2"/>
      </rPr>
      <t>Fig.3.12 (PAGE 108).</t>
    </r>
  </si>
  <si>
    <r>
      <t xml:space="preserve">5. Using </t>
    </r>
    <r>
      <rPr>
        <sz val="10"/>
        <color indexed="10"/>
        <rFont val="Arial"/>
        <family val="2"/>
      </rPr>
      <t>Muskat MB analysis method</t>
    </r>
    <r>
      <rPr>
        <sz val="10"/>
        <rFont val="Arial"/>
        <family val="2"/>
      </rPr>
      <t xml:space="preserve"> for solution gas drive to predict the reservoir performance to an abandonment pressure of 800psia.</t>
    </r>
  </si>
  <si>
    <t>Note: use L.P. Dake's book as a guide.</t>
  </si>
  <si>
    <t>Due date: Jan. 31st (Friday), 2014, by 12:00 noon</t>
  </si>
  <si>
    <t>TABLE ONE: Production Data</t>
  </si>
  <si>
    <t>Time</t>
  </si>
  <si>
    <t>Pressure</t>
  </si>
  <si>
    <t>oil rate</t>
  </si>
  <si>
    <t>Gas rate</t>
  </si>
  <si>
    <t>Cumulative Oil</t>
  </si>
  <si>
    <t>Cumulative Gas</t>
  </si>
  <si>
    <t xml:space="preserve">R </t>
  </si>
  <si>
    <t>Rp</t>
  </si>
  <si>
    <t>(months)</t>
  </si>
  <si>
    <t>(Psia)</t>
  </si>
  <si>
    <t>(stb/d)</t>
  </si>
  <si>
    <t>(MMscf/d)</t>
  </si>
  <si>
    <t>(MMstb)</t>
  </si>
  <si>
    <t>(MMMscf)</t>
  </si>
  <si>
    <t>(scf/stb)</t>
  </si>
  <si>
    <t>TABLE TWO: MB estimate of STOIIP and the drive mechanism</t>
  </si>
  <si>
    <t>Months</t>
  </si>
  <si>
    <t>Bo</t>
  </si>
  <si>
    <t>Rs</t>
  </si>
  <si>
    <t>Bg</t>
  </si>
  <si>
    <t>Np</t>
  </si>
  <si>
    <t>F</t>
  </si>
  <si>
    <t>Eo</t>
  </si>
  <si>
    <t>Efw</t>
  </si>
  <si>
    <t>F/(Eo+Efw)</t>
  </si>
  <si>
    <t>(psia)</t>
  </si>
  <si>
    <t>(rb/stb)</t>
  </si>
  <si>
    <t>(rb/scf)</t>
  </si>
  <si>
    <t>(MMrb)</t>
  </si>
  <si>
    <t>Eo+Ewf</t>
  </si>
  <si>
    <t>N=</t>
  </si>
  <si>
    <t>562MMSTB</t>
  </si>
  <si>
    <t>Rp=Gp/Np</t>
  </si>
  <si>
    <r>
      <t>k</t>
    </r>
    <r>
      <rPr>
        <b/>
        <vertAlign val="subscript"/>
        <sz val="10"/>
        <rFont val="Arial"/>
        <family val="2"/>
      </rPr>
      <t>rg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ro</t>
    </r>
    <r>
      <rPr>
        <b/>
        <sz val="10"/>
        <rFont val="Arial"/>
        <family val="2"/>
      </rPr>
      <t>=[(R-Rs)/(µ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>/µ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)]*Bg/Bo</t>
    </r>
  </si>
  <si>
    <t>F=N(Eo+Efw) + WeBw</t>
  </si>
  <si>
    <t>F=Np(Bo+(Rp-Rs)Bg)</t>
  </si>
  <si>
    <r>
      <t>So=(1-Np'/N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)Bo/Bo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(1-Swc)</t>
    </r>
  </si>
  <si>
    <t>F/(Eo+Efw) = N + WeBw/(Eo+Efw)</t>
  </si>
  <si>
    <t>Eo=(Bo-Boi)+(Rsi-Rs)Bg</t>
  </si>
  <si>
    <r>
      <t>S</t>
    </r>
    <r>
      <rPr>
        <b/>
        <vertAlign val="subscript"/>
        <sz val="10"/>
        <rFont val="Arial"/>
        <family val="2"/>
      </rPr>
      <t>liq</t>
    </r>
    <r>
      <rPr>
        <b/>
        <sz val="10"/>
        <rFont val="Arial"/>
        <family val="2"/>
      </rPr>
      <t>=So+Swc</t>
    </r>
  </si>
  <si>
    <r>
      <t>E</t>
    </r>
    <r>
      <rPr>
        <b/>
        <vertAlign val="subscript"/>
        <sz val="10"/>
        <rFont val="Arial"/>
        <family val="2"/>
      </rPr>
      <t>fw</t>
    </r>
    <r>
      <rPr>
        <b/>
        <sz val="10"/>
        <rFont val="Arial"/>
        <family val="2"/>
      </rPr>
      <t>=(1+m)*Boi*∆P*(CwSwc+C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)/(1-Swc)</t>
    </r>
  </si>
  <si>
    <r>
      <t>Np'/N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=(Np/N-0.0763)/0.9237</t>
    </r>
  </si>
  <si>
    <t>Eg=Boi(Bg/Bgi-1)</t>
  </si>
  <si>
    <t>TABLE THREE: PVT Relationships</t>
  </si>
  <si>
    <r>
      <t>µ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>/µ</t>
    </r>
    <r>
      <rPr>
        <b/>
        <vertAlign val="subscript"/>
        <sz val="10"/>
        <rFont val="Arial"/>
        <family val="2"/>
      </rPr>
      <t>g</t>
    </r>
  </si>
  <si>
    <t>(cp/cp)</t>
  </si>
  <si>
    <t>N=Npb+Nb</t>
  </si>
  <si>
    <t>so,</t>
  </si>
  <si>
    <t>Nb=N - Npb</t>
  </si>
  <si>
    <t xml:space="preserve">Fraction of liberated gas produced: </t>
  </si>
  <si>
    <t>Fraction of liberated gas RETAINED inside reservoir:</t>
  </si>
  <si>
    <t>TABLE FOUR: Calculate Krg/Kro by history matching the field production performance</t>
  </si>
  <si>
    <t>Np/N</t>
  </si>
  <si>
    <r>
      <t>Np'/N</t>
    </r>
    <r>
      <rPr>
        <b/>
        <vertAlign val="subscript"/>
        <sz val="10"/>
        <rFont val="Arial"/>
        <family val="2"/>
      </rPr>
      <t>b</t>
    </r>
  </si>
  <si>
    <r>
      <t>log k</t>
    </r>
    <r>
      <rPr>
        <b/>
        <vertAlign val="subscript"/>
        <sz val="10"/>
        <rFont val="Arial"/>
        <family val="2"/>
      </rPr>
      <t>rg</t>
    </r>
    <r>
      <rPr>
        <b/>
        <sz val="10"/>
        <rFont val="Arial"/>
        <family val="2"/>
      </rPr>
      <t>/k</t>
    </r>
    <r>
      <rPr>
        <b/>
        <vertAlign val="subscript"/>
        <sz val="10"/>
        <rFont val="Arial"/>
        <family val="2"/>
      </rPr>
      <t>ro</t>
    </r>
  </si>
  <si>
    <t>So</t>
  </si>
  <si>
    <r>
      <t>S</t>
    </r>
    <r>
      <rPr>
        <b/>
        <vertAlign val="subscript"/>
        <sz val="10"/>
        <rFont val="Arial"/>
        <family val="2"/>
      </rPr>
      <t>liq</t>
    </r>
  </si>
  <si>
    <t>(PV)</t>
  </si>
  <si>
    <t>History Matching</t>
  </si>
  <si>
    <t>Prediction</t>
  </si>
  <si>
    <t>TABLE FIVE: Muskat Material Balance Calculations</t>
  </si>
  <si>
    <t>A(P)</t>
  </si>
  <si>
    <t>B(P)</t>
  </si>
  <si>
    <t>C(P)</t>
  </si>
  <si>
    <t>Krg/Kro</t>
  </si>
  <si>
    <t>∆So</t>
  </si>
  <si>
    <t>GOR</t>
  </si>
  <si>
    <t>(1/psi)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</si>
</sst>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0.000000"/>
    <numFmt numFmtId="167" formatCode="0.000"/>
    <numFmt numFmtId="168" formatCode="0.0"/>
    <numFmt numFmtId="169" formatCode="GENERAL"/>
    <numFmt numFmtId="170" formatCode="0.0000000"/>
    <numFmt numFmtId="171" formatCode="0.00E+000"/>
  </numFmts>
  <fonts count="1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color indexed="57"/>
      <name val="Arial"/>
      <family val="2"/>
    </font>
    <font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11" fillId="3" borderId="1" xfId="0" applyFont="1" applyFill="1" applyBorder="1" applyAlignment="1">
      <alignment horizontal="center"/>
    </xf>
    <xf numFmtId="167" fontId="11" fillId="2" borderId="1" xfId="0" applyNumberFormat="1" applyFont="1" applyFill="1" applyBorder="1" applyAlignment="1">
      <alignment horizontal="center"/>
    </xf>
    <xf numFmtId="164" fontId="11" fillId="2" borderId="7" xfId="0" applyFon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" borderId="1" xfId="0" applyFont="1" applyFill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167" fontId="11" fillId="2" borderId="7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11" fillId="2" borderId="9" xfId="0" applyFont="1" applyFill="1" applyBorder="1" applyAlignment="1">
      <alignment horizontal="center"/>
    </xf>
    <xf numFmtId="164" fontId="11" fillId="2" borderId="10" xfId="0" applyFont="1" applyFill="1" applyBorder="1" applyAlignment="1">
      <alignment horizontal="center"/>
    </xf>
    <xf numFmtId="167" fontId="11" fillId="2" borderId="10" xfId="0" applyNumberFormat="1" applyFont="1" applyFill="1" applyBorder="1" applyAlignment="1">
      <alignment horizontal="center"/>
    </xf>
    <xf numFmtId="164" fontId="11" fillId="2" borderId="11" xfId="0" applyFont="1" applyFill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11" fillId="2" borderId="13" xfId="0" applyFont="1" applyFill="1" applyBorder="1" applyAlignment="1">
      <alignment horizontal="center"/>
    </xf>
    <xf numFmtId="164" fontId="11" fillId="2" borderId="14" xfId="0" applyFont="1" applyFill="1" applyBorder="1" applyAlignment="1">
      <alignment horizontal="center"/>
    </xf>
    <xf numFmtId="164" fontId="11" fillId="2" borderId="15" xfId="0" applyFont="1" applyFill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0" xfId="0" applyAlignment="1">
      <alignment/>
    </xf>
    <xf numFmtId="167" fontId="11" fillId="2" borderId="11" xfId="0" applyNumberFormat="1" applyFont="1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20" xfId="0" applyBorder="1" applyAlignment="1">
      <alignment horizontal="center"/>
    </xf>
    <xf numFmtId="164" fontId="10" fillId="0" borderId="21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1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6" fontId="10" fillId="0" borderId="20" xfId="0" applyNumberFormat="1" applyFont="1" applyBorder="1" applyAlignment="1">
      <alignment/>
    </xf>
    <xf numFmtId="164" fontId="10" fillId="0" borderId="21" xfId="0" applyFont="1" applyBorder="1" applyAlignment="1">
      <alignment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10" fillId="0" borderId="23" xfId="0" applyFont="1" applyBorder="1" applyAlignment="1">
      <alignment/>
    </xf>
    <xf numFmtId="164" fontId="0" fillId="0" borderId="0" xfId="0" applyBorder="1" applyAlignment="1">
      <alignment/>
    </xf>
    <xf numFmtId="164" fontId="0" fillId="0" borderId="24" xfId="0" applyBorder="1" applyAlignment="1">
      <alignment/>
    </xf>
    <xf numFmtId="166" fontId="10" fillId="0" borderId="25" xfId="0" applyNumberFormat="1" applyFont="1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10" fillId="0" borderId="24" xfId="0" applyFont="1" applyBorder="1" applyAlignment="1">
      <alignment horizontal="center"/>
    </xf>
    <xf numFmtId="164" fontId="10" fillId="0" borderId="25" xfId="0" applyFont="1" applyBorder="1" applyAlignment="1">
      <alignment/>
    </xf>
    <xf numFmtId="164" fontId="10" fillId="0" borderId="0" xfId="0" applyFont="1" applyAlignment="1">
      <alignment/>
    </xf>
    <xf numFmtId="164" fontId="0" fillId="0" borderId="25" xfId="0" applyBorder="1" applyAlignment="1">
      <alignment horizontal="center"/>
    </xf>
    <xf numFmtId="164" fontId="10" fillId="0" borderId="26" xfId="0" applyFont="1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10" fillId="0" borderId="29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10" fillId="0" borderId="20" xfId="0" applyFont="1" applyBorder="1" applyAlignment="1">
      <alignment horizontal="center"/>
    </xf>
    <xf numFmtId="164" fontId="10" fillId="0" borderId="22" xfId="0" applyFont="1" applyBorder="1" applyAlignment="1">
      <alignment horizontal="center"/>
    </xf>
    <xf numFmtId="164" fontId="10" fillId="0" borderId="25" xfId="0" applyFont="1" applyBorder="1" applyAlignment="1">
      <alignment horizontal="center"/>
    </xf>
    <xf numFmtId="164" fontId="10" fillId="0" borderId="27" xfId="0" applyFont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8" xfId="0" applyFont="1" applyFill="1" applyBorder="1" applyAlignment="1">
      <alignment horizontal="center"/>
    </xf>
    <xf numFmtId="170" fontId="11" fillId="2" borderId="1" xfId="0" applyNumberFormat="1" applyFont="1" applyFill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32" xfId="0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170" fontId="11" fillId="2" borderId="10" xfId="0" applyNumberFormat="1" applyFont="1" applyFill="1" applyBorder="1" applyAlignment="1">
      <alignment horizontal="center"/>
    </xf>
    <xf numFmtId="164" fontId="11" fillId="2" borderId="12" xfId="0" applyFont="1" applyFill="1" applyBorder="1" applyAlignment="1">
      <alignment horizontal="center"/>
    </xf>
    <xf numFmtId="165" fontId="10" fillId="0" borderId="21" xfId="0" applyNumberFormat="1" applyFont="1" applyBorder="1" applyAlignment="1">
      <alignment/>
    </xf>
    <xf numFmtId="165" fontId="10" fillId="0" borderId="21" xfId="0" applyNumberFormat="1" applyFont="1" applyBorder="1" applyAlignment="1">
      <alignment horizontal="center"/>
    </xf>
    <xf numFmtId="166" fontId="10" fillId="0" borderId="21" xfId="0" applyNumberFormat="1" applyFont="1" applyBorder="1" applyAlignment="1">
      <alignment/>
    </xf>
    <xf numFmtId="164" fontId="0" fillId="0" borderId="26" xfId="0" applyBorder="1" applyAlignment="1">
      <alignment horizontal="center"/>
    </xf>
    <xf numFmtId="164" fontId="15" fillId="5" borderId="13" xfId="0" applyFont="1" applyFill="1" applyBorder="1" applyAlignment="1">
      <alignment horizontal="center"/>
    </xf>
    <xf numFmtId="164" fontId="0" fillId="5" borderId="14" xfId="0" applyFill="1" applyBorder="1" applyAlignment="1">
      <alignment/>
    </xf>
    <xf numFmtId="165" fontId="0" fillId="5" borderId="14" xfId="0" applyNumberFormat="1" applyFill="1" applyBorder="1" applyAlignment="1">
      <alignment/>
    </xf>
    <xf numFmtId="166" fontId="0" fillId="5" borderId="14" xfId="0" applyNumberFormat="1" applyFill="1" applyBorder="1" applyAlignment="1">
      <alignment/>
    </xf>
    <xf numFmtId="164" fontId="0" fillId="5" borderId="17" xfId="0" applyFill="1" applyBorder="1" applyAlignment="1">
      <alignment/>
    </xf>
    <xf numFmtId="164" fontId="2" fillId="6" borderId="0" xfId="0" applyFont="1" applyFill="1" applyAlignment="1">
      <alignment/>
    </xf>
    <xf numFmtId="164" fontId="15" fillId="5" borderId="6" xfId="0" applyFont="1" applyFill="1" applyBorder="1" applyAlignment="1">
      <alignment horizontal="center"/>
    </xf>
    <xf numFmtId="164" fontId="0" fillId="5" borderId="1" xfId="0" applyFill="1" applyBorder="1" applyAlignment="1">
      <alignment/>
    </xf>
    <xf numFmtId="165" fontId="0" fillId="5" borderId="1" xfId="0" applyNumberFormat="1" applyFill="1" applyBorder="1" applyAlignment="1">
      <alignment/>
    </xf>
    <xf numFmtId="166" fontId="0" fillId="5" borderId="1" xfId="0" applyNumberFormat="1" applyFill="1" applyBorder="1" applyAlignment="1">
      <alignment/>
    </xf>
    <xf numFmtId="164" fontId="0" fillId="5" borderId="8" xfId="0" applyFill="1" applyBorder="1" applyAlignment="1">
      <alignment/>
    </xf>
    <xf numFmtId="164" fontId="0" fillId="7" borderId="6" xfId="0" applyFill="1" applyBorder="1" applyAlignment="1">
      <alignment horizontal="center"/>
    </xf>
    <xf numFmtId="164" fontId="0" fillId="7" borderId="1" xfId="0" applyFill="1" applyBorder="1" applyAlignment="1">
      <alignment/>
    </xf>
    <xf numFmtId="165" fontId="0" fillId="7" borderId="1" xfId="0" applyNumberFormat="1" applyFill="1" applyBorder="1" applyAlignment="1">
      <alignment/>
    </xf>
    <xf numFmtId="166" fontId="0" fillId="7" borderId="1" xfId="0" applyNumberFormat="1" applyFill="1" applyBorder="1" applyAlignment="1">
      <alignment/>
    </xf>
    <xf numFmtId="164" fontId="0" fillId="7" borderId="8" xfId="0" applyFill="1" applyBorder="1" applyAlignment="1">
      <alignment/>
    </xf>
    <xf numFmtId="164" fontId="13" fillId="7" borderId="0" xfId="0" applyFont="1" applyFill="1" applyAlignment="1">
      <alignment/>
    </xf>
    <xf numFmtId="164" fontId="0" fillId="7" borderId="9" xfId="0" applyFill="1" applyBorder="1" applyAlignment="1">
      <alignment horizontal="center"/>
    </xf>
    <xf numFmtId="164" fontId="0" fillId="7" borderId="10" xfId="0" applyFill="1" applyBorder="1" applyAlignment="1">
      <alignment/>
    </xf>
    <xf numFmtId="165" fontId="0" fillId="7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4" fontId="0" fillId="7" borderId="12" xfId="0" applyFill="1" applyBorder="1" applyAlignment="1">
      <alignment/>
    </xf>
    <xf numFmtId="165" fontId="0" fillId="0" borderId="0" xfId="0" applyNumberFormat="1" applyAlignment="1">
      <alignment horizontal="center"/>
    </xf>
    <xf numFmtId="166" fontId="10" fillId="0" borderId="22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6" fontId="10" fillId="0" borderId="27" xfId="0" applyNumberFormat="1" applyFont="1" applyBorder="1" applyAlignment="1">
      <alignment horizontal="center"/>
    </xf>
    <xf numFmtId="164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4" fontId="0" fillId="0" borderId="1" xfId="0" applyBorder="1" applyAlignment="1">
      <alignment/>
    </xf>
    <xf numFmtId="166" fontId="0" fillId="0" borderId="8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605"/>
          <c:w val="0.92225"/>
          <c:h val="0.88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Sheet1!$B$76:$B$107</c:f>
              <c:numCache/>
            </c:numRef>
          </c:xVal>
          <c:yVal>
            <c:numRef>
              <c:f>Sheet1!$D$76:$D$107</c:f>
              <c:numCache/>
            </c:numRef>
          </c:yVal>
          <c:smooth val="0"/>
        </c:ser>
        <c:axId val="13359000"/>
        <c:axId val="53122137"/>
      </c:scatterChart>
      <c:scatterChart>
        <c:scatterStyle val="lineMarker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Sheet1!$B$76:$B$107</c:f>
              <c:numCache/>
            </c:numRef>
          </c:xVal>
          <c:yVal>
            <c:numRef>
              <c:f>Sheet1!$C$76:$C$107</c:f>
              <c:numCache/>
            </c:numRef>
          </c:yVal>
          <c:smooth val="0"/>
        </c:ser>
        <c:axId val="8337186"/>
        <c:axId val="7925811"/>
      </c:scatterChart>
      <c:val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Pressure,(Psia)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At val="0"/>
        <c:crossBetween val="midCat"/>
        <c:dispUnits/>
      </c:valAx>
      <c:valAx>
        <c:axId val="53122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Rs (scf/stb)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At val="0"/>
        <c:crossBetween val="midCat"/>
        <c:dispUnits/>
      </c:valAx>
      <c:val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811"/>
        <c:crossesAt val="0"/>
        <c:crossBetween val="midCat"/>
        <c:dispUnits/>
      </c:valAx>
      <c:valAx>
        <c:axId val="792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FVF, Bo (rb/stb)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7186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75"/>
          <c:y val="0.53475"/>
          <c:w val="0.12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15"/>
          <c:w val="0.9195"/>
          <c:h val="0.88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Sheet1!$B$80:$B$107</c:f>
              <c:numCache/>
            </c:numRef>
          </c:xVal>
          <c:yVal>
            <c:numRef>
              <c:f>Sheet1!$F$80:$F$107</c:f>
              <c:numCache/>
            </c:numRef>
          </c:yVal>
          <c:smooth val="0"/>
        </c:ser>
        <c:axId val="4223436"/>
        <c:axId val="38010925"/>
      </c:scatterChart>
      <c:scatterChart>
        <c:scatterStyle val="lineMarker"/>
        <c:varyColors val="0"/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Sheet1!$B$81:$B$107</c:f>
              <c:numCache/>
            </c:numRef>
          </c:xVal>
          <c:yVal>
            <c:numRef>
              <c:f>Sheet1!$E$81:$E$107</c:f>
              <c:numCache/>
            </c:numRef>
          </c:yVal>
          <c:smooth val="0"/>
        </c:ser>
        <c:axId val="6554006"/>
        <c:axId val="58986055"/>
      </c:scatterChart>
      <c:val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At val="0"/>
        <c:crossBetween val="midCat"/>
        <c:dispUnits/>
      </c:val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Uo/Ug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At val="0"/>
        <c:crossBetween val="midCat"/>
        <c:dispUnits/>
      </c:valAx>
      <c:val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6055"/>
        <c:crossesAt val="0"/>
        <c:crossBetween val="midCat"/>
        <c:dispUnits/>
      </c:val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Bg (rb/scf)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"/>
          <c:y val="0.37275"/>
          <c:w val="0.12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STOOIP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Sheet1!$L$46:$L$64</c:f>
              <c:strCache/>
            </c:strRef>
          </c:xVal>
          <c:yVal>
            <c:numRef>
              <c:f>Sheet1!$H$46:$H$64</c:f>
              <c:numCache/>
            </c:numRef>
          </c:yVal>
          <c:smooth val="0"/>
        </c:ser>
        <c:axId val="61112448"/>
        <c:axId val="13141121"/>
      </c:scatterChart>
      <c:val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41121"/>
        <c:crosses val="autoZero"/>
        <c:crossBetween val="midCat"/>
        <c:dispUnits/>
      </c:valAx>
      <c:valAx>
        <c:axId val="1314112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E+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1244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1"/>
          <c:y val="1"/>
          <c:w val="1"/>
          <c:h val="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447675</xdr:colOff>
      <xdr:row>41</xdr:row>
      <xdr:rowOff>19050</xdr:rowOff>
    </xdr:from>
    <xdr:to>
      <xdr:col>19</xdr:col>
      <xdr:colOff>171450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9744075" y="6734175"/>
        <a:ext cx="441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B91" sqref="B9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2"/>
  <sheetViews>
    <sheetView tabSelected="1" workbookViewId="0" topLeftCell="A3">
      <selection activeCell="M61" sqref="M61"/>
    </sheetView>
  </sheetViews>
  <sheetFormatPr defaultColWidth="9.140625" defaultRowHeight="12.75"/>
  <cols>
    <col min="2" max="2" width="10.7109375" style="1" customWidth="1"/>
    <col min="3" max="4" width="15.421875" style="1" customWidth="1"/>
    <col min="5" max="5" width="14.421875" style="1" customWidth="1"/>
    <col min="6" max="6" width="14.140625" style="1" customWidth="1"/>
    <col min="7" max="7" width="12.7109375" style="0" customWidth="1"/>
    <col min="8" max="8" width="11.140625" style="2" customWidth="1"/>
    <col min="9" max="9" width="9.00390625" style="2" customWidth="1"/>
    <col min="10" max="10" width="9.00390625" style="3" customWidth="1"/>
    <col min="13" max="13" width="15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spans="1:3" ht="12.75">
      <c r="A9" s="4" t="s">
        <v>8</v>
      </c>
      <c r="B9" s="5"/>
      <c r="C9" s="5"/>
    </row>
    <row r="10" spans="1:3" ht="12.75">
      <c r="A10" s="4"/>
      <c r="B10" s="5"/>
      <c r="C10" s="5"/>
    </row>
    <row r="11" ht="12.75">
      <c r="A11" s="6" t="s">
        <v>9</v>
      </c>
    </row>
    <row r="12" ht="12.75"/>
    <row r="13" ht="15.75">
      <c r="A13" s="7" t="s">
        <v>10</v>
      </c>
    </row>
    <row r="14" spans="1:8" ht="12.75">
      <c r="A14" s="8" t="s">
        <v>11</v>
      </c>
      <c r="B14" s="8" t="s">
        <v>12</v>
      </c>
      <c r="C14" s="8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H14" s="9" t="s">
        <v>18</v>
      </c>
    </row>
    <row r="15" spans="1:8" ht="12.75">
      <c r="A15" s="8" t="s">
        <v>19</v>
      </c>
      <c r="B15" s="8" t="s">
        <v>20</v>
      </c>
      <c r="C15" s="8" t="s">
        <v>21</v>
      </c>
      <c r="D15" s="8" t="s">
        <v>22</v>
      </c>
      <c r="E15" s="8" t="s">
        <v>23</v>
      </c>
      <c r="F15" s="8" t="s">
        <v>24</v>
      </c>
      <c r="G15" s="8" t="s">
        <v>25</v>
      </c>
      <c r="H15" s="9" t="s">
        <v>25</v>
      </c>
    </row>
    <row r="16" spans="1:8" ht="12.75">
      <c r="A16" s="10">
        <v>0</v>
      </c>
      <c r="B16" s="11">
        <v>7150</v>
      </c>
      <c r="C16" s="12"/>
      <c r="D16" s="12"/>
      <c r="E16" s="11"/>
      <c r="F16" s="13"/>
      <c r="G16" s="14"/>
      <c r="H16" s="15"/>
    </row>
    <row r="17" spans="1:8" ht="12.75">
      <c r="A17" s="16">
        <f>A16+6</f>
        <v>6</v>
      </c>
      <c r="B17" s="17">
        <v>6600</v>
      </c>
      <c r="C17" s="18">
        <v>44230</v>
      </c>
      <c r="D17" s="18">
        <v>64.11</v>
      </c>
      <c r="E17" s="19">
        <v>8.072</v>
      </c>
      <c r="F17" s="20">
        <v>11.7</v>
      </c>
      <c r="G17" s="21">
        <f aca="true" t="shared" si="0" ref="G17:G37">(F17-F16)/(E17-E16)*1000</f>
        <v>1449.4549058473738</v>
      </c>
      <c r="H17" s="22">
        <f aca="true" t="shared" si="1" ref="H17:H36">F17/E17*1000</f>
        <v>1449.4549058473738</v>
      </c>
    </row>
    <row r="18" spans="1:8" ht="12.75">
      <c r="A18" s="16">
        <f>A17+6</f>
        <v>12</v>
      </c>
      <c r="B18" s="17">
        <v>5800</v>
      </c>
      <c r="C18" s="18">
        <v>79326</v>
      </c>
      <c r="D18" s="18">
        <v>115.616</v>
      </c>
      <c r="E18" s="19">
        <v>22.549</v>
      </c>
      <c r="F18" s="20">
        <v>32.8</v>
      </c>
      <c r="G18" s="21">
        <f t="shared" si="0"/>
        <v>1457.4842854182496</v>
      </c>
      <c r="H18" s="22">
        <f t="shared" si="1"/>
        <v>1454.6099605304003</v>
      </c>
    </row>
    <row r="19" spans="1:8" ht="12.75">
      <c r="A19" s="16">
        <f>A18+6</f>
        <v>18</v>
      </c>
      <c r="B19" s="17">
        <v>4950</v>
      </c>
      <c r="C19" s="18">
        <v>75726</v>
      </c>
      <c r="D19" s="18">
        <v>110.192</v>
      </c>
      <c r="E19" s="19">
        <v>36.369</v>
      </c>
      <c r="F19" s="20">
        <v>52.91</v>
      </c>
      <c r="G19" s="21">
        <f t="shared" si="0"/>
        <v>1455.137481910275</v>
      </c>
      <c r="H19" s="22">
        <f t="shared" si="1"/>
        <v>1454.810415463719</v>
      </c>
    </row>
    <row r="20" spans="1:10" s="29" customFormat="1" ht="12.75">
      <c r="A20" s="16">
        <v>21</v>
      </c>
      <c r="B20" s="17">
        <v>4500</v>
      </c>
      <c r="C20" s="23">
        <f>C21+(C19-C21)/2</f>
        <v>72967</v>
      </c>
      <c r="D20" s="24">
        <f>D19+(D21-D19)/2</f>
        <v>122.4385</v>
      </c>
      <c r="E20" s="25">
        <v>43.473</v>
      </c>
      <c r="F20" s="26">
        <f>(F19+F21)/2</f>
        <v>65.19999999999999</v>
      </c>
      <c r="G20" s="21">
        <f t="shared" si="0"/>
        <v>1730.0112612612604</v>
      </c>
      <c r="H20" s="22">
        <f t="shared" si="1"/>
        <v>1499.7814735583004</v>
      </c>
      <c r="I20" s="27"/>
      <c r="J20" s="28"/>
    </row>
    <row r="21" spans="1:8" ht="12.75">
      <c r="A21" s="16">
        <f>A19+6</f>
        <v>24</v>
      </c>
      <c r="B21" s="17">
        <v>4350</v>
      </c>
      <c r="C21" s="18">
        <v>70208</v>
      </c>
      <c r="D21" s="18">
        <v>134.685</v>
      </c>
      <c r="E21" s="19">
        <v>49.182</v>
      </c>
      <c r="F21" s="20">
        <v>77.49</v>
      </c>
      <c r="G21" s="21">
        <f t="shared" si="0"/>
        <v>2152.7412856892624</v>
      </c>
      <c r="H21" s="22">
        <f t="shared" si="1"/>
        <v>1575.5764304013662</v>
      </c>
    </row>
    <row r="22" spans="1:8" ht="12.75">
      <c r="A22" s="16">
        <v>27</v>
      </c>
      <c r="B22" s="17">
        <f>(B21+B23)/2</f>
        <v>4205</v>
      </c>
      <c r="C22" s="23">
        <f>C23+(C21-C23)/2</f>
        <v>60312</v>
      </c>
      <c r="D22" s="24">
        <f>D21+(D23-D21)/2</f>
        <v>141.0495</v>
      </c>
      <c r="E22" s="17">
        <f>(E21+E23)/2</f>
        <v>53.7825</v>
      </c>
      <c r="F22" s="20">
        <v>88.914</v>
      </c>
      <c r="G22" s="21">
        <f t="shared" si="0"/>
        <v>2483.208346918816</v>
      </c>
      <c r="H22" s="22">
        <f t="shared" si="1"/>
        <v>1653.2143355180588</v>
      </c>
    </row>
    <row r="23" spans="1:8" ht="12.75">
      <c r="A23" s="16">
        <f>A21+6</f>
        <v>30</v>
      </c>
      <c r="B23" s="17">
        <v>4060</v>
      </c>
      <c r="C23" s="18">
        <v>50416</v>
      </c>
      <c r="D23" s="18">
        <v>147.414</v>
      </c>
      <c r="E23" s="19">
        <v>58.383</v>
      </c>
      <c r="F23" s="20">
        <v>104.393</v>
      </c>
      <c r="G23" s="21">
        <f t="shared" si="0"/>
        <v>3364.6342788827274</v>
      </c>
      <c r="H23" s="22">
        <f t="shared" si="1"/>
        <v>1788.071870236199</v>
      </c>
    </row>
    <row r="24" spans="1:8" ht="12.75">
      <c r="A24" s="16">
        <v>33</v>
      </c>
      <c r="B24" s="17">
        <f>(B23+B25)/2</f>
        <v>3950</v>
      </c>
      <c r="C24" s="23">
        <f>C25+(C23-C25)/2</f>
        <v>42821.5</v>
      </c>
      <c r="D24" s="24">
        <f>D25+(D23-D25)/2</f>
        <v>141.348</v>
      </c>
      <c r="E24" s="17">
        <f>(E23+E25)/2</f>
        <v>61.5975</v>
      </c>
      <c r="F24" s="20">
        <v>115.8455</v>
      </c>
      <c r="G24" s="21">
        <f t="shared" si="0"/>
        <v>3562.7624825011735</v>
      </c>
      <c r="H24" s="22">
        <f t="shared" si="1"/>
        <v>1880.6850927391533</v>
      </c>
    </row>
    <row r="25" spans="1:8" ht="12.75">
      <c r="A25" s="16">
        <f>A23+6</f>
        <v>36</v>
      </c>
      <c r="B25" s="17">
        <v>3840</v>
      </c>
      <c r="C25" s="18">
        <v>35227</v>
      </c>
      <c r="D25" s="18">
        <v>135.282</v>
      </c>
      <c r="E25" s="19">
        <v>64.812</v>
      </c>
      <c r="F25" s="20">
        <v>128.982</v>
      </c>
      <c r="G25" s="21">
        <f t="shared" si="0"/>
        <v>4086.6386685332072</v>
      </c>
      <c r="H25" s="22">
        <f t="shared" si="1"/>
        <v>1990.0944269579709</v>
      </c>
    </row>
    <row r="26" spans="1:8" ht="12.75">
      <c r="A26" s="16">
        <v>39</v>
      </c>
      <c r="B26" s="17">
        <f>(B25+B27)/2</f>
        <v>3750</v>
      </c>
      <c r="C26" s="23">
        <f>C27+(C25-C27)/2</f>
        <v>30627</v>
      </c>
      <c r="D26" s="24">
        <f>D27+(D25-D27)/2</f>
        <v>125.27950000000001</v>
      </c>
      <c r="E26" s="17">
        <f>(E25+E27)/2</f>
        <v>67.187</v>
      </c>
      <c r="F26" s="20">
        <v>138.972</v>
      </c>
      <c r="G26" s="21">
        <f t="shared" si="0"/>
        <v>4206.315789473688</v>
      </c>
      <c r="H26" s="22">
        <f t="shared" si="1"/>
        <v>2068.4358581273164</v>
      </c>
    </row>
    <row r="27" spans="1:8" ht="12.75">
      <c r="A27" s="16">
        <f>A25+6</f>
        <v>42</v>
      </c>
      <c r="B27" s="17">
        <v>3660</v>
      </c>
      <c r="C27" s="18">
        <v>26027</v>
      </c>
      <c r="D27" s="18">
        <v>115.277</v>
      </c>
      <c r="E27" s="19">
        <v>69.562</v>
      </c>
      <c r="F27" s="26">
        <v>150.12</v>
      </c>
      <c r="G27" s="21">
        <f t="shared" si="0"/>
        <v>4693.894736842104</v>
      </c>
      <c r="H27" s="22">
        <f t="shared" si="1"/>
        <v>2158.074810960007</v>
      </c>
    </row>
    <row r="28" spans="1:8" ht="12.75">
      <c r="A28" s="16">
        <v>45</v>
      </c>
      <c r="B28" s="17">
        <f>(B27+B29)/2</f>
        <v>3570</v>
      </c>
      <c r="C28" s="23">
        <f>C29+(C27-C29)/2</f>
        <v>26739.5</v>
      </c>
      <c r="D28" s="24">
        <f>D27+(D29-D27)/2</f>
        <v>133.222</v>
      </c>
      <c r="E28" s="17">
        <f>(E27+E29)/2</f>
        <v>72.06700000000001</v>
      </c>
      <c r="F28" s="20">
        <v>162.914</v>
      </c>
      <c r="G28" s="21">
        <f t="shared" si="0"/>
        <v>5107.3852295408915</v>
      </c>
      <c r="H28" s="22">
        <f t="shared" si="1"/>
        <v>2260.5908390803</v>
      </c>
    </row>
    <row r="29" spans="1:8" ht="12.75">
      <c r="A29" s="16">
        <f>A27+6</f>
        <v>48</v>
      </c>
      <c r="B29" s="17">
        <v>3480</v>
      </c>
      <c r="C29" s="18">
        <v>27452</v>
      </c>
      <c r="D29" s="18">
        <v>151.167</v>
      </c>
      <c r="E29" s="19">
        <v>74.572</v>
      </c>
      <c r="F29" s="20">
        <v>177.708</v>
      </c>
      <c r="G29" s="21">
        <f t="shared" si="0"/>
        <v>5905.788423153708</v>
      </c>
      <c r="H29" s="22">
        <f t="shared" si="1"/>
        <v>2383.039210427506</v>
      </c>
    </row>
    <row r="30" spans="1:8" ht="12.75">
      <c r="A30" s="16">
        <v>51</v>
      </c>
      <c r="B30" s="17">
        <f>(B29+B31)/2</f>
        <v>3370</v>
      </c>
      <c r="C30" s="23">
        <f>C31+(C29-C31)/2</f>
        <v>24213.5</v>
      </c>
      <c r="D30" s="24">
        <f>D31+(D29-D31)/2</f>
        <v>146.2465</v>
      </c>
      <c r="E30" s="17">
        <f>(E29+E31)/2</f>
        <v>76.486</v>
      </c>
      <c r="F30" s="20">
        <v>189.657</v>
      </c>
      <c r="G30" s="21">
        <f t="shared" si="0"/>
        <v>6242.946708463952</v>
      </c>
      <c r="H30" s="22">
        <f t="shared" si="1"/>
        <v>2479.6302591323906</v>
      </c>
    </row>
    <row r="31" spans="1:8" ht="12.75">
      <c r="A31" s="16">
        <f>A29+6</f>
        <v>54</v>
      </c>
      <c r="B31" s="17">
        <v>3260</v>
      </c>
      <c r="C31" s="18">
        <v>20975</v>
      </c>
      <c r="D31" s="18">
        <v>141.326</v>
      </c>
      <c r="E31" s="19">
        <v>78.4</v>
      </c>
      <c r="F31" s="26">
        <v>203.12</v>
      </c>
      <c r="G31" s="21">
        <f t="shared" si="0"/>
        <v>7033.960292580973</v>
      </c>
      <c r="H31" s="22">
        <f t="shared" si="1"/>
        <v>2590.816326530612</v>
      </c>
    </row>
    <row r="32" spans="1:8" ht="12.75">
      <c r="A32" s="16">
        <v>57</v>
      </c>
      <c r="B32" s="17">
        <f>(B31+B33)/2</f>
        <v>3180</v>
      </c>
      <c r="C32" s="23">
        <f>C33+(C31-C33)/2</f>
        <v>18364</v>
      </c>
      <c r="D32" s="24">
        <f>D33+(D31-D33)/2</f>
        <v>133.2165</v>
      </c>
      <c r="E32" s="17">
        <f>(E31+E33)/2</f>
        <v>79.8375</v>
      </c>
      <c r="F32" s="20">
        <v>213.916</v>
      </c>
      <c r="G32" s="21">
        <f t="shared" si="0"/>
        <v>7510.2608695652125</v>
      </c>
      <c r="H32" s="22">
        <f t="shared" si="1"/>
        <v>2679.3925160482227</v>
      </c>
    </row>
    <row r="33" spans="1:8" ht="12.75">
      <c r="A33" s="16">
        <f>A31+6</f>
        <v>60</v>
      </c>
      <c r="B33" s="17">
        <v>3100</v>
      </c>
      <c r="C33" s="18">
        <v>15753</v>
      </c>
      <c r="D33" s="18">
        <v>125.107</v>
      </c>
      <c r="E33" s="19">
        <v>81.275</v>
      </c>
      <c r="F33" s="20">
        <v>225.332</v>
      </c>
      <c r="G33" s="21">
        <f t="shared" si="0"/>
        <v>7941.565217391302</v>
      </c>
      <c r="H33" s="22">
        <f t="shared" si="1"/>
        <v>2772.4638572746844</v>
      </c>
    </row>
    <row r="34" spans="1:8" ht="12.75">
      <c r="A34" s="16">
        <v>63</v>
      </c>
      <c r="B34" s="17">
        <f>(B33+B35)/2</f>
        <v>3020</v>
      </c>
      <c r="C34" s="23">
        <f>C35+(C33-C35)/2</f>
        <v>15010.5</v>
      </c>
      <c r="D34" s="24">
        <f>D35+(D33-D35)/2</f>
        <v>121.0385</v>
      </c>
      <c r="E34" s="17">
        <f>(E33+E35)/2</f>
        <v>82.577</v>
      </c>
      <c r="F34" s="20">
        <v>235.789</v>
      </c>
      <c r="G34" s="21">
        <f t="shared" si="0"/>
        <v>8031.490015361024</v>
      </c>
      <c r="H34" s="22">
        <f t="shared" si="1"/>
        <v>2855.383460285552</v>
      </c>
    </row>
    <row r="35" spans="1:8" ht="12.75">
      <c r="A35" s="16">
        <f>A33+6</f>
        <v>66</v>
      </c>
      <c r="B35" s="17">
        <v>2940</v>
      </c>
      <c r="C35" s="18">
        <v>14268</v>
      </c>
      <c r="D35" s="18">
        <v>116.97</v>
      </c>
      <c r="E35" s="19">
        <v>83.879</v>
      </c>
      <c r="F35" s="20">
        <v>246.379</v>
      </c>
      <c r="G35" s="21">
        <f t="shared" si="0"/>
        <v>8133.640552995353</v>
      </c>
      <c r="H35" s="22">
        <f t="shared" si="1"/>
        <v>2937.3144648839398</v>
      </c>
    </row>
    <row r="36" spans="1:8" ht="12.75">
      <c r="A36" s="16">
        <v>69</v>
      </c>
      <c r="B36" s="17">
        <f>(B35+B37)/2</f>
        <v>2870</v>
      </c>
      <c r="C36" s="23">
        <f>C37+(C35-C37)/2</f>
        <v>14043.5</v>
      </c>
      <c r="D36" s="24">
        <f>D37+(D35-D37)/2</f>
        <v>114.381</v>
      </c>
      <c r="E36" s="17">
        <f>(E35+E37)/2</f>
        <v>85.14</v>
      </c>
      <c r="F36" s="20">
        <v>256.684</v>
      </c>
      <c r="G36" s="21">
        <f t="shared" si="0"/>
        <v>8172.0856463125065</v>
      </c>
      <c r="H36" s="22">
        <f t="shared" si="1"/>
        <v>3014.8461357763686</v>
      </c>
    </row>
    <row r="37" spans="1:8" ht="12.75">
      <c r="A37" s="30">
        <f>A35+6</f>
        <v>72</v>
      </c>
      <c r="B37" s="31">
        <v>2800</v>
      </c>
      <c r="C37" s="18">
        <v>13819</v>
      </c>
      <c r="D37" s="18">
        <v>111.792</v>
      </c>
      <c r="E37" s="32">
        <v>86.401</v>
      </c>
      <c r="F37" s="33">
        <v>266.981</v>
      </c>
      <c r="G37" s="34">
        <f t="shared" si="0"/>
        <v>8165.741475019829</v>
      </c>
      <c r="H37" s="35">
        <f>F37/E37*1000</f>
        <v>3090.0221062256223</v>
      </c>
    </row>
    <row r="38" ht="12.75"/>
    <row r="39" ht="15.75">
      <c r="A39" s="7" t="s">
        <v>26</v>
      </c>
    </row>
    <row r="40" spans="1:11" ht="12.75">
      <c r="A40" s="36" t="s">
        <v>27</v>
      </c>
      <c r="B40" s="36" t="s">
        <v>12</v>
      </c>
      <c r="C40" s="36" t="s">
        <v>28</v>
      </c>
      <c r="D40" s="36" t="s">
        <v>29</v>
      </c>
      <c r="E40" s="36" t="s">
        <v>30</v>
      </c>
      <c r="F40" s="36" t="s">
        <v>31</v>
      </c>
      <c r="G40" s="36" t="s">
        <v>18</v>
      </c>
      <c r="H40" s="37" t="s">
        <v>32</v>
      </c>
      <c r="I40" s="37" t="s">
        <v>33</v>
      </c>
      <c r="J40" s="38" t="s">
        <v>34</v>
      </c>
      <c r="K40" s="36" t="s">
        <v>35</v>
      </c>
    </row>
    <row r="41" spans="1:12" ht="12.75">
      <c r="A41" s="36"/>
      <c r="B41" s="36" t="s">
        <v>36</v>
      </c>
      <c r="C41" s="36" t="s">
        <v>37</v>
      </c>
      <c r="D41" s="36" t="s">
        <v>25</v>
      </c>
      <c r="E41" s="36" t="s">
        <v>38</v>
      </c>
      <c r="F41" s="36" t="s">
        <v>23</v>
      </c>
      <c r="G41" s="36" t="s">
        <v>25</v>
      </c>
      <c r="H41" s="37" t="s">
        <v>39</v>
      </c>
      <c r="I41" s="37" t="s">
        <v>37</v>
      </c>
      <c r="J41" s="38" t="s">
        <v>37</v>
      </c>
      <c r="K41" s="36" t="s">
        <v>23</v>
      </c>
      <c r="L41" t="s">
        <v>40</v>
      </c>
    </row>
    <row r="42" spans="1:11" ht="12.75">
      <c r="A42" s="39">
        <v>0</v>
      </c>
      <c r="B42" s="40">
        <v>7150</v>
      </c>
      <c r="C42" s="40">
        <v>1.743</v>
      </c>
      <c r="D42" s="40">
        <v>1450</v>
      </c>
      <c r="E42" s="40"/>
      <c r="F42" s="41"/>
      <c r="G42" s="42"/>
      <c r="H42" s="43"/>
      <c r="I42" s="44"/>
      <c r="J42" s="45"/>
      <c r="K42" s="46"/>
    </row>
    <row r="43" spans="1:12" ht="12.75">
      <c r="A43" s="16">
        <f>A42+6</f>
        <v>6</v>
      </c>
      <c r="B43" s="17">
        <v>6600</v>
      </c>
      <c r="C43" s="17">
        <v>1.76</v>
      </c>
      <c r="D43" s="17">
        <v>1450</v>
      </c>
      <c r="E43" s="17"/>
      <c r="F43" s="26">
        <v>8.072</v>
      </c>
      <c r="G43" s="47">
        <v>1449.4549058473738</v>
      </c>
      <c r="H43" s="48">
        <f>F43*(C43+(G43-D43)*E43)</f>
        <v>14.206719999999999</v>
      </c>
      <c r="I43" s="49">
        <f>(C43-$C$42)+($D$42-D43)*E43</f>
        <v>0.016999999999999904</v>
      </c>
      <c r="J43" s="50">
        <f>($C$42/(1-0.43)*($B$42-B43))*(0.43*0.000003+0.0000033)</f>
        <v>0.007719655263157895</v>
      </c>
      <c r="K43" s="51">
        <f>H43/(I43+J43)</f>
        <v>574.7135163803723</v>
      </c>
      <c r="L43" s="52">
        <f>I43+J43</f>
        <v>0.0247196552631578</v>
      </c>
    </row>
    <row r="44" spans="1:12" ht="12.75">
      <c r="A44" s="16">
        <f>A43+6</f>
        <v>12</v>
      </c>
      <c r="B44" s="17">
        <v>5800</v>
      </c>
      <c r="C44" s="17">
        <v>1.796</v>
      </c>
      <c r="D44" s="17">
        <v>1450</v>
      </c>
      <c r="E44" s="17"/>
      <c r="F44" s="26">
        <v>22.549</v>
      </c>
      <c r="G44" s="47">
        <v>1454.6099605304003</v>
      </c>
      <c r="H44" s="48">
        <f>F44*(C44+(G44-D44)*E44)</f>
        <v>40.498004</v>
      </c>
      <c r="I44" s="49">
        <f>(C44-$C$42)+($D$42-D44)*E44</f>
        <v>0.052999999999999936</v>
      </c>
      <c r="J44" s="50">
        <f>($C$42/(1-0.43)*($B$42-B44))*(0.43*0.000003+0.0000033)</f>
        <v>0.018948244736842104</v>
      </c>
      <c r="K44" s="51">
        <f>H44/(I44+J44)</f>
        <v>562.8768866860552</v>
      </c>
      <c r="L44" s="52">
        <f>I44+J44</f>
        <v>0.07194824473684204</v>
      </c>
    </row>
    <row r="45" spans="1:12" ht="12.75">
      <c r="A45" s="16">
        <f>A44+6</f>
        <v>18</v>
      </c>
      <c r="B45" s="17">
        <v>4950</v>
      </c>
      <c r="C45" s="17">
        <v>1.83</v>
      </c>
      <c r="D45" s="17">
        <v>1450</v>
      </c>
      <c r="E45" s="17"/>
      <c r="F45" s="26">
        <v>36.369</v>
      </c>
      <c r="G45" s="47">
        <v>1454.810415463719</v>
      </c>
      <c r="H45" s="48">
        <f>F45*(C45+(G45-D45)*E45)</f>
        <v>66.55527000000001</v>
      </c>
      <c r="I45" s="49">
        <f>(C45-$C$42)+($D$42-D45)*E45</f>
        <v>0.08699999999999997</v>
      </c>
      <c r="J45" s="50">
        <f>($C$42/(1-0.43)*($B$42-B45))*(0.43*0.000003+0.0000033)</f>
        <v>0.03087862105263158</v>
      </c>
      <c r="K45" s="51">
        <f>H45/(I45+J45)</f>
        <v>564.6084879995651</v>
      </c>
      <c r="L45" s="52">
        <f>I45+J45</f>
        <v>0.11787862105263155</v>
      </c>
    </row>
    <row r="46" spans="1:12" ht="12.75">
      <c r="A46" s="16">
        <v>21</v>
      </c>
      <c r="B46" s="17">
        <v>4500</v>
      </c>
      <c r="C46" s="17">
        <v>1.85</v>
      </c>
      <c r="D46" s="17">
        <v>1450</v>
      </c>
      <c r="E46" s="17"/>
      <c r="F46" s="26">
        <v>43.473</v>
      </c>
      <c r="G46" s="47">
        <v>1499.7814735583004</v>
      </c>
      <c r="H46" s="48">
        <f>F46*(C46+(G46-D46)*E46)</f>
        <v>80.42505</v>
      </c>
      <c r="I46" s="49">
        <f>(C46-$C$42)+($D$42-D46)*E46</f>
        <v>0.10699999999999998</v>
      </c>
      <c r="J46" s="50">
        <f>($C$42/(1-0.43)*($B$42-B46))*(0.43*0.000003+0.0000033)</f>
        <v>0.03719470263157895</v>
      </c>
      <c r="K46" s="51">
        <f>H46/(I46+J46)</f>
        <v>557.7531527318865</v>
      </c>
      <c r="L46" s="52">
        <f>I46+J46</f>
        <v>0.14419470263157894</v>
      </c>
    </row>
    <row r="47" spans="1:12" ht="12.75">
      <c r="A47" s="16">
        <f>A45+6</f>
        <v>24</v>
      </c>
      <c r="B47" s="17">
        <v>4350</v>
      </c>
      <c r="C47" s="17">
        <v>1.775</v>
      </c>
      <c r="D47" s="17">
        <v>1323</v>
      </c>
      <c r="E47" s="17">
        <v>0.000797</v>
      </c>
      <c r="F47" s="26">
        <v>49.182</v>
      </c>
      <c r="G47" s="47">
        <v>1575.5764304013662</v>
      </c>
      <c r="H47" s="48">
        <f>F47*(C47+(G47-D47)*E47)</f>
        <v>97.198554558</v>
      </c>
      <c r="I47" s="49">
        <f>(C47-$C$42)+($D$42-D47)*E47</f>
        <v>0.1332189999999998</v>
      </c>
      <c r="J47" s="50">
        <f>($C$42/(1-0.43)*($B$42-B47))*(0.43*0.000003+0.0000033)</f>
        <v>0.03930006315789474</v>
      </c>
      <c r="K47" s="51">
        <f>H47/(I47+J47)</f>
        <v>563.4076187223495</v>
      </c>
      <c r="L47" s="52">
        <f>I47+J47</f>
        <v>0.17251906315789456</v>
      </c>
    </row>
    <row r="48" spans="1:12" ht="12.75">
      <c r="A48" s="16">
        <v>27</v>
      </c>
      <c r="B48" s="17">
        <f>(B47+B49)/2</f>
        <v>4205</v>
      </c>
      <c r="C48" s="17">
        <v>1.712</v>
      </c>
      <c r="D48" s="17">
        <v>1233</v>
      </c>
      <c r="E48" s="17">
        <f>1.2579*B48^(-0.8799)</f>
        <v>0.0008148814162053904</v>
      </c>
      <c r="F48" s="20">
        <f>(F47+F49)/2</f>
        <v>53.7825</v>
      </c>
      <c r="G48" s="47">
        <v>1653.2143355180588</v>
      </c>
      <c r="H48" s="48">
        <f>F48*(C48+(G48-D48)*E48)</f>
        <v>110.49210464769321</v>
      </c>
      <c r="I48" s="49">
        <f>(C48-$C$42)+($D$42-D48)*E48</f>
        <v>0.1458292673165696</v>
      </c>
      <c r="J48" s="50">
        <f>($C$42/(1-0.43)*($B$42-B48))*(0.43*0.000003+0.0000033)</f>
        <v>0.041335245</v>
      </c>
      <c r="K48" s="51">
        <f>H48/(I48+J48)</f>
        <v>590.3475144946663</v>
      </c>
      <c r="L48" s="52">
        <f>I48+J48</f>
        <v>0.18716451231656958</v>
      </c>
    </row>
    <row r="49" spans="1:12" ht="12.75">
      <c r="A49" s="16">
        <f>A47+6</f>
        <v>30</v>
      </c>
      <c r="B49" s="17">
        <v>4060</v>
      </c>
      <c r="C49" s="17">
        <v>1.67</v>
      </c>
      <c r="D49" s="17">
        <v>1143</v>
      </c>
      <c r="E49" s="17">
        <f>1.2579*B49^(-0.8799)</f>
        <v>0.0008404348642104723</v>
      </c>
      <c r="F49" s="26">
        <v>58.383</v>
      </c>
      <c r="G49" s="47">
        <v>1788.071870236199</v>
      </c>
      <c r="H49" s="48">
        <f>F49*(C49+(G49-D49)*E49)</f>
        <v>129.15142156148423</v>
      </c>
      <c r="I49" s="49">
        <f>(C49-$C$42)+($D$42-D49)*E49</f>
        <v>0.18501350331261485</v>
      </c>
      <c r="J49" s="50">
        <f>($C$42/(1-0.43)*($B$42-B49))*(0.43*0.000003+0.0000033)</f>
        <v>0.043370426842105264</v>
      </c>
      <c r="K49" s="51">
        <f>H49/(I49+J49)</f>
        <v>565.5013532431542</v>
      </c>
      <c r="L49" s="52">
        <f>I49+J49</f>
        <v>0.2283839301547201</v>
      </c>
    </row>
    <row r="50" spans="1:12" ht="12.75">
      <c r="A50" s="16">
        <v>33</v>
      </c>
      <c r="B50" s="17">
        <f>(B49+B51)/2</f>
        <v>3950</v>
      </c>
      <c r="C50" s="17">
        <v>1.647</v>
      </c>
      <c r="D50" s="17">
        <v>1094</v>
      </c>
      <c r="E50" s="17">
        <f aca="true" t="shared" si="2" ref="E50:E63">1.2579*B50^(-0.8799)</f>
        <v>0.0008609944117297289</v>
      </c>
      <c r="F50" s="20">
        <f>(F49+F51)/2</f>
        <v>61.5975</v>
      </c>
      <c r="G50" s="47">
        <v>1880.6850927391533</v>
      </c>
      <c r="H50" s="48">
        <f>F50*(C50+(G50-D50)*E50)</f>
        <v>143.17300763952127</v>
      </c>
      <c r="I50" s="49">
        <f>(C50-$C$42)+($D$42-D50)*E50</f>
        <v>0.2105140105757834</v>
      </c>
      <c r="J50" s="50">
        <f>($C$42/(1-0.43)*($B$42-B50))*(0.43*0.000003+0.0000033)</f>
        <v>0.04491435789473684</v>
      </c>
      <c r="K50" s="51">
        <f>H50/(I50+J50)</f>
        <v>560.5211687990142</v>
      </c>
      <c r="L50" s="52">
        <f>I50+J50</f>
        <v>0.25542836847052025</v>
      </c>
    </row>
    <row r="51" spans="1:12" ht="12.75">
      <c r="A51" s="16">
        <f>A49+6</f>
        <v>36</v>
      </c>
      <c r="B51" s="17">
        <v>3840</v>
      </c>
      <c r="C51" s="17">
        <v>1.611</v>
      </c>
      <c r="D51" s="17">
        <v>1037</v>
      </c>
      <c r="E51" s="17">
        <f t="shared" si="2"/>
        <v>0.0008826592417860176</v>
      </c>
      <c r="F51" s="26">
        <v>64.812</v>
      </c>
      <c r="G51" s="47">
        <v>1990.0944269579709</v>
      </c>
      <c r="H51" s="48">
        <f>F51*(C51+(G51-D51)*E51)</f>
        <v>158.93571984659923</v>
      </c>
      <c r="I51" s="49">
        <f>(C51-$C$42)+($D$42-D51)*E51</f>
        <v>0.23253826685762513</v>
      </c>
      <c r="J51" s="50">
        <f>($C$42/(1-0.43)*($B$42-B51))*(0.43*0.000003+0.0000033)</f>
        <v>0.04645828894736842</v>
      </c>
      <c r="K51" s="51">
        <f>H51/(I51+J51)</f>
        <v>569.6691107458988</v>
      </c>
      <c r="L51" s="52">
        <f>I51+J51</f>
        <v>0.27899655580499355</v>
      </c>
    </row>
    <row r="52" spans="1:12" ht="12.75">
      <c r="A52" s="16">
        <v>39</v>
      </c>
      <c r="B52" s="17">
        <f>(B51+B53)/2</f>
        <v>3750</v>
      </c>
      <c r="C52" s="17">
        <v>1.596</v>
      </c>
      <c r="D52" s="17">
        <v>997</v>
      </c>
      <c r="E52" s="17">
        <f t="shared" si="2"/>
        <v>0.0009012722608353616</v>
      </c>
      <c r="F52" s="20">
        <f>(F51+F53)/2</f>
        <v>67.187</v>
      </c>
      <c r="G52" s="47">
        <v>2068.4358581273164</v>
      </c>
      <c r="H52" s="48">
        <f>F52*(C52+(G52-D52)*E52)</f>
        <v>172.10994258223266</v>
      </c>
      <c r="I52" s="49">
        <f>(C52-$C$42)+($D$42-D52)*E52</f>
        <v>0.2612763341584188</v>
      </c>
      <c r="J52" s="50">
        <f>($C$42/(1-0.43)*($B$42-B52))*(0.43*0.000003+0.0000033)</f>
        <v>0.047721505263157896</v>
      </c>
      <c r="K52" s="51">
        <f>H52/(I52+J52)</f>
        <v>556.9940000370585</v>
      </c>
      <c r="L52" s="52">
        <f>I52+J52</f>
        <v>0.30899783942157666</v>
      </c>
    </row>
    <row r="53" spans="1:12" ht="12.75">
      <c r="A53" s="16">
        <f>A51+6</f>
        <v>42</v>
      </c>
      <c r="B53" s="17">
        <v>3660</v>
      </c>
      <c r="C53" s="17">
        <v>1.566</v>
      </c>
      <c r="D53" s="17">
        <v>958</v>
      </c>
      <c r="E53" s="17">
        <f t="shared" si="2"/>
        <v>0.0009207444507637083</v>
      </c>
      <c r="F53" s="26">
        <v>69.562</v>
      </c>
      <c r="G53" s="47">
        <v>2158.074810960007</v>
      </c>
      <c r="H53" s="48">
        <f>F53*(C53+(G53-D53)*E53)</f>
        <v>185.7974741349519</v>
      </c>
      <c r="I53" s="49">
        <f>(C53-$C$42)+($D$42-D53)*E53</f>
        <v>0.27600626977574444</v>
      </c>
      <c r="J53" s="50">
        <f>($C$42/(1-0.43)*($B$42-B53))*(0.43*0.000003+0.0000033)</f>
        <v>0.048984721578947364</v>
      </c>
      <c r="K53" s="51">
        <f>H53/(I53+J53)</f>
        <v>571.7003827105302</v>
      </c>
      <c r="L53" s="52">
        <f>I53+J53</f>
        <v>0.3249909913546918</v>
      </c>
    </row>
    <row r="54" spans="1:12" ht="12.75">
      <c r="A54" s="16">
        <v>45</v>
      </c>
      <c r="B54" s="17">
        <f>(B53+B55)/2</f>
        <v>3570</v>
      </c>
      <c r="C54" s="17">
        <v>1.545</v>
      </c>
      <c r="D54" s="17">
        <v>917</v>
      </c>
      <c r="E54" s="17">
        <f t="shared" si="2"/>
        <v>0.000941138096733276</v>
      </c>
      <c r="F54" s="20">
        <f>(F53+F55)/2</f>
        <v>72.06700000000001</v>
      </c>
      <c r="G54" s="47">
        <v>2260.5908390803</v>
      </c>
      <c r="H54" s="48">
        <f>F54*(C54+(G54-D54)*E54)</f>
        <v>202.4725626089619</v>
      </c>
      <c r="I54" s="49">
        <f>(C54-$C$42)+($D$42-D54)*E54</f>
        <v>0.3036266055588359</v>
      </c>
      <c r="J54" s="50">
        <f>($C$42/(1-0.43)*($B$42-B54))*(0.43*0.000003+0.0000033)</f>
        <v>0.05024793789473684</v>
      </c>
      <c r="K54" s="51">
        <f>H54/(I54+J54)</f>
        <v>572.1591630552698</v>
      </c>
      <c r="L54" s="52">
        <f>I54+J54</f>
        <v>0.3538745434535728</v>
      </c>
    </row>
    <row r="55" spans="1:12" ht="12.75">
      <c r="A55" s="16">
        <f>A53+6</f>
        <v>48</v>
      </c>
      <c r="B55" s="17">
        <v>3480</v>
      </c>
      <c r="C55" s="17">
        <v>1.523</v>
      </c>
      <c r="D55" s="17">
        <v>882</v>
      </c>
      <c r="E55" s="17">
        <f t="shared" si="2"/>
        <v>0.0009625217242416897</v>
      </c>
      <c r="F55" s="26">
        <v>74.572</v>
      </c>
      <c r="G55" s="47">
        <v>2383.039210427506</v>
      </c>
      <c r="H55" s="48">
        <f>F55*(C55+(G55-D55)*E55)</f>
        <v>221.31350261376875</v>
      </c>
      <c r="I55" s="49">
        <f>(C55-$C$42)+($D$42-D55)*E55</f>
        <v>0.32671233936927957</v>
      </c>
      <c r="J55" s="50">
        <f>($C$42/(1-0.43)*($B$42-B55))*(0.43*0.000003+0.0000033)</f>
        <v>0.05151115421052632</v>
      </c>
      <c r="K55" s="51">
        <f>H55/(I55+J55)</f>
        <v>585.1394912544511</v>
      </c>
      <c r="L55" s="52">
        <f>I55+J55</f>
        <v>0.3782234935798059</v>
      </c>
    </row>
    <row r="56" spans="1:12" ht="12.75">
      <c r="A56" s="16">
        <v>51</v>
      </c>
      <c r="B56" s="17">
        <f>(B55+B57)/2</f>
        <v>3370</v>
      </c>
      <c r="C56" s="17">
        <v>1.498</v>
      </c>
      <c r="D56" s="17">
        <v>830</v>
      </c>
      <c r="E56" s="17">
        <f t="shared" si="2"/>
        <v>0.0009901125545040215</v>
      </c>
      <c r="F56" s="20">
        <f>(F55+F57)/2</f>
        <v>76.486</v>
      </c>
      <c r="G56" s="47">
        <v>2479.6302591323906</v>
      </c>
      <c r="H56" s="48">
        <f>F56*(C56+(G56-D56)*E56)</f>
        <v>239.50211320921974</v>
      </c>
      <c r="I56" s="49">
        <f>(C56-$C$42)+($D$42-D56)*E56</f>
        <v>0.36886978379249324</v>
      </c>
      <c r="J56" s="50">
        <f>($C$42/(1-0.43)*($B$42-B56))*(0.43*0.000003+0.0000033)</f>
        <v>0.0530550852631579</v>
      </c>
      <c r="K56" s="51">
        <f>H56/(I56+J56)</f>
        <v>567.6416129375627</v>
      </c>
      <c r="L56" s="52">
        <f>I56+J56</f>
        <v>0.42192486905565113</v>
      </c>
    </row>
    <row r="57" spans="1:12" ht="12.75">
      <c r="A57" s="16">
        <f>A55+6</f>
        <v>54</v>
      </c>
      <c r="B57" s="17">
        <v>3260</v>
      </c>
      <c r="C57" s="17">
        <v>1.474</v>
      </c>
      <c r="D57" s="17">
        <v>791</v>
      </c>
      <c r="E57" s="17">
        <f t="shared" si="2"/>
        <v>0.001019450048397323</v>
      </c>
      <c r="F57" s="26">
        <v>78.4</v>
      </c>
      <c r="G57" s="47">
        <v>2590.816326530612</v>
      </c>
      <c r="H57" s="48">
        <f>F57*(C57+(G57-D57)*E57)</f>
        <v>259.4117107491333</v>
      </c>
      <c r="I57" s="49">
        <f>(C57-$C$42)+($D$42-D57)*E57</f>
        <v>0.40281758189383565</v>
      </c>
      <c r="J57" s="50">
        <f>($C$42/(1-0.43)*($B$42-B57))*(0.43*0.000003+0.0000033)</f>
        <v>0.05459901631578948</v>
      </c>
      <c r="K57" s="51">
        <f>H57/(I57+J57)</f>
        <v>567.1235188327162</v>
      </c>
      <c r="L57" s="52">
        <f>I57+J57</f>
        <v>0.4574165982096251</v>
      </c>
    </row>
    <row r="58" spans="1:12" ht="12.75">
      <c r="A58" s="16">
        <v>57</v>
      </c>
      <c r="B58" s="17">
        <f>(B57+B59)/2</f>
        <v>3180</v>
      </c>
      <c r="C58" s="17">
        <v>1.457</v>
      </c>
      <c r="D58" s="17">
        <v>759</v>
      </c>
      <c r="E58" s="17">
        <f t="shared" si="2"/>
        <v>0.0010419826659322504</v>
      </c>
      <c r="F58" s="20">
        <f>(F57+F59)/2</f>
        <v>79.8375</v>
      </c>
      <c r="G58" s="47">
        <v>2679.3925160482227</v>
      </c>
      <c r="H58" s="48">
        <f>F58*(C58+(G58-D58)*E58)</f>
        <v>276.07932952721643</v>
      </c>
      <c r="I58" s="49">
        <f>(C58-$C$42)+($D$42-D58)*E58</f>
        <v>0.43401002215918505</v>
      </c>
      <c r="J58" s="50">
        <f>($C$42/(1-0.43)*($B$42-B58))*(0.43*0.000003+0.0000033)</f>
        <v>0.055721875263157895</v>
      </c>
      <c r="K58" s="51">
        <f>H58/(I58+J58)</f>
        <v>563.7356500165367</v>
      </c>
      <c r="L58" s="52">
        <f>I58+J58</f>
        <v>0.48973189742234297</v>
      </c>
    </row>
    <row r="59" spans="1:12" ht="12.75">
      <c r="A59" s="16">
        <f>A57+6</f>
        <v>60</v>
      </c>
      <c r="B59" s="17">
        <v>3100</v>
      </c>
      <c r="C59" s="17">
        <v>1.44</v>
      </c>
      <c r="D59" s="17">
        <v>734</v>
      </c>
      <c r="E59" s="17">
        <f t="shared" si="2"/>
        <v>0.0010656067497059355</v>
      </c>
      <c r="F59" s="26">
        <v>81.275</v>
      </c>
      <c r="G59" s="47">
        <v>2772.4638572746844</v>
      </c>
      <c r="H59" s="48">
        <f>F59*(C59+(G59-D59)*E59)</f>
        <v>293.58162370529305</v>
      </c>
      <c r="I59" s="49">
        <f>(C59-$C$42)+($D$42-D59)*E59</f>
        <v>0.4599744327894497</v>
      </c>
      <c r="J59" s="50">
        <f>($C$42/(1-0.43)*($B$42-B59))*(0.43*0.000003+0.0000033)</f>
        <v>0.05684473421052632</v>
      </c>
      <c r="K59" s="51">
        <f>H59/(I59+J59)</f>
        <v>568.0548293312556</v>
      </c>
      <c r="L59" s="52">
        <f>I59+J59</f>
        <v>0.516819166999976</v>
      </c>
    </row>
    <row r="60" spans="1:12" ht="12.75">
      <c r="A60" s="16">
        <v>63</v>
      </c>
      <c r="B60" s="17">
        <f>(B59+B61)/2</f>
        <v>3020</v>
      </c>
      <c r="C60" s="17">
        <v>1.424</v>
      </c>
      <c r="D60" s="17">
        <v>702</v>
      </c>
      <c r="E60" s="17">
        <f t="shared" si="2"/>
        <v>0.0010904054362365885</v>
      </c>
      <c r="F60" s="20">
        <f>(F59+F61)/2</f>
        <v>82.577</v>
      </c>
      <c r="G60" s="47">
        <v>2855.383460285552</v>
      </c>
      <c r="H60" s="48">
        <f>F60*(C60+(G60-D60)*E60)</f>
        <v>311.4854837896966</v>
      </c>
      <c r="I60" s="49">
        <f>(C60-$C$42)+($D$42-D60)*E60</f>
        <v>0.496623266304968</v>
      </c>
      <c r="J60" s="50">
        <f>($C$42/(1-0.43)*($B$42-B60))*(0.43*0.000003+0.0000033)</f>
        <v>0.05796759315789474</v>
      </c>
      <c r="K60" s="51">
        <f>H60/(I60+J60)</f>
        <v>561.649148151088</v>
      </c>
      <c r="L60" s="52">
        <f>I60+J60</f>
        <v>0.5545908594628628</v>
      </c>
    </row>
    <row r="61" spans="1:12" ht="12.75">
      <c r="A61" s="16">
        <f>A59+6</f>
        <v>66</v>
      </c>
      <c r="B61" s="17">
        <v>2940</v>
      </c>
      <c r="C61" s="17">
        <v>1.409</v>
      </c>
      <c r="D61" s="17">
        <v>682</v>
      </c>
      <c r="E61" s="17">
        <f t="shared" si="2"/>
        <v>0.0011164706252044204</v>
      </c>
      <c r="F61" s="26">
        <v>83.879</v>
      </c>
      <c r="G61" s="47">
        <v>2937.3144648839398</v>
      </c>
      <c r="H61" s="48">
        <f>F61*(C61+(G61-D61)*E61)</f>
        <v>329.3921913794622</v>
      </c>
      <c r="I61" s="49">
        <f>(C61-$C$42)+($D$42-D61)*E61</f>
        <v>0.5234494401569948</v>
      </c>
      <c r="J61" s="50">
        <f>($C$42/(1-0.43)*($B$42-B61))*(0.43*0.000003+0.0000033)</f>
        <v>0.05909045210526316</v>
      </c>
      <c r="K61" s="51">
        <f>H61/(I61+J61)</f>
        <v>565.4414328609973</v>
      </c>
      <c r="L61" s="52">
        <f>I61+J61</f>
        <v>0.582539892262258</v>
      </c>
    </row>
    <row r="62" spans="1:12" ht="12.75">
      <c r="A62" s="16">
        <v>69</v>
      </c>
      <c r="B62" s="17">
        <f>(B61+B63)/2</f>
        <v>2870</v>
      </c>
      <c r="C62" s="17">
        <v>1.395</v>
      </c>
      <c r="D62" s="17">
        <v>654</v>
      </c>
      <c r="E62" s="17">
        <f t="shared" si="2"/>
        <v>0.0011403963961319694</v>
      </c>
      <c r="F62" s="20">
        <f>(F61+F63)/2</f>
        <v>85.14</v>
      </c>
      <c r="G62" s="47">
        <v>3014.8461357763686</v>
      </c>
      <c r="H62" s="48">
        <f>F62*(C62+(G62-D62)*E62)</f>
        <v>347.99275818973246</v>
      </c>
      <c r="I62" s="49">
        <f>(C62-$C$42)+($D$42-D62)*E62</f>
        <v>0.5597555313210475</v>
      </c>
      <c r="J62" s="50">
        <f>($C$42/(1-0.43)*($B$42-B62))*(0.43*0.000003+0.0000033)</f>
        <v>0.06007295368421053</v>
      </c>
      <c r="K62" s="51">
        <f>H62/(I62+J62)</f>
        <v>561.4339556962769</v>
      </c>
      <c r="L62" s="52">
        <f>I62+J62</f>
        <v>0.619828485005258</v>
      </c>
    </row>
    <row r="63" spans="1:12" ht="12.75">
      <c r="A63" s="30">
        <f>A61+6</f>
        <v>72</v>
      </c>
      <c r="B63" s="31">
        <v>2800</v>
      </c>
      <c r="C63" s="31">
        <v>1.382</v>
      </c>
      <c r="D63" s="31">
        <v>637</v>
      </c>
      <c r="E63" s="31">
        <f t="shared" si="2"/>
        <v>0.0011654449526336864</v>
      </c>
      <c r="F63" s="53">
        <v>86.401</v>
      </c>
      <c r="G63" s="54">
        <v>3090</v>
      </c>
      <c r="H63" s="48">
        <f>F63*(C63+(G63-D63)*E63)</f>
        <v>366.4125117416902</v>
      </c>
      <c r="I63" s="49">
        <f>(C63-$C$42)+($D$42-D63)*E63</f>
        <v>0.5865067464911868</v>
      </c>
      <c r="J63" s="50">
        <f>($C$42/(1-0.43)*($B$42-B63))*(0.43*0.000003+0.0000033)</f>
        <v>0.0610554552631579</v>
      </c>
      <c r="K63" s="51">
        <f>H63/(I63+J63)</f>
        <v>565.8336924993813</v>
      </c>
      <c r="L63" s="52">
        <f>I63+J63</f>
        <v>0.6475622017543448</v>
      </c>
    </row>
    <row r="64" spans="1:13" ht="12.75">
      <c r="A64" s="55"/>
      <c r="B64" s="56"/>
      <c r="C64" s="56"/>
      <c r="D64" s="56"/>
      <c r="E64" s="56"/>
      <c r="F64" s="56"/>
      <c r="G64" s="55"/>
      <c r="H64" s="57"/>
      <c r="I64" s="58"/>
      <c r="J64" s="59"/>
      <c r="K64" s="60">
        <f>AVERAGE(K43:K63)</f>
        <v>567.4431279612422</v>
      </c>
      <c r="L64" t="s">
        <v>41</v>
      </c>
      <c r="M64" t="s">
        <v>42</v>
      </c>
    </row>
    <row r="66" spans="1:13" ht="12.75">
      <c r="A66" s="61"/>
      <c r="B66" s="62" t="s">
        <v>43</v>
      </c>
      <c r="C66" s="63"/>
      <c r="E66" s="64" t="s">
        <v>44</v>
      </c>
      <c r="F66" s="65"/>
      <c r="G66" s="66"/>
      <c r="J66" s="67" t="s">
        <v>45</v>
      </c>
      <c r="K66" s="68"/>
      <c r="L66" s="65"/>
      <c r="M66" s="66"/>
    </row>
    <row r="67" spans="1:13" ht="12.75">
      <c r="A67" s="69"/>
      <c r="B67" s="36" t="s">
        <v>46</v>
      </c>
      <c r="C67" s="70"/>
      <c r="E67" s="71" t="s">
        <v>47</v>
      </c>
      <c r="F67" s="72"/>
      <c r="G67" s="73"/>
      <c r="J67" s="74" t="s">
        <v>48</v>
      </c>
      <c r="K67" s="75"/>
      <c r="L67" s="75"/>
      <c r="M67" s="76"/>
    </row>
    <row r="68" spans="1:12" ht="12.75">
      <c r="A68" s="69"/>
      <c r="B68" s="36" t="s">
        <v>49</v>
      </c>
      <c r="C68" s="77"/>
      <c r="E68" s="78" t="s">
        <v>50</v>
      </c>
      <c r="F68" s="75"/>
      <c r="G68" s="76"/>
      <c r="K68" s="79"/>
      <c r="L68" s="79"/>
    </row>
    <row r="69" spans="1:6" ht="12.75">
      <c r="A69" s="69"/>
      <c r="B69" s="36" t="s">
        <v>51</v>
      </c>
      <c r="C69" s="70"/>
      <c r="E69"/>
      <c r="F69"/>
    </row>
    <row r="70" spans="1:6" ht="12.75">
      <c r="A70" s="80"/>
      <c r="B70" s="81" t="s">
        <v>52</v>
      </c>
      <c r="C70" s="82"/>
      <c r="E70"/>
      <c r="F70"/>
    </row>
    <row r="71" spans="1:6" ht="12.75">
      <c r="A71" s="83"/>
      <c r="B71" s="84" t="s">
        <v>53</v>
      </c>
      <c r="C71" s="85"/>
      <c r="E71"/>
      <c r="F71"/>
    </row>
    <row r="72" ht="12.75">
      <c r="A72" s="79"/>
    </row>
    <row r="73" ht="12.75">
      <c r="A73" s="7" t="s">
        <v>54</v>
      </c>
    </row>
    <row r="74" spans="1:6" ht="12.75">
      <c r="A74" s="86" t="s">
        <v>27</v>
      </c>
      <c r="B74" s="62" t="s">
        <v>12</v>
      </c>
      <c r="C74" s="62" t="s">
        <v>28</v>
      </c>
      <c r="D74" s="62" t="s">
        <v>29</v>
      </c>
      <c r="E74" s="62" t="s">
        <v>30</v>
      </c>
      <c r="F74" s="87" t="s">
        <v>55</v>
      </c>
    </row>
    <row r="75" spans="1:6" ht="12.75">
      <c r="A75" s="88"/>
      <c r="B75" s="81" t="s">
        <v>36</v>
      </c>
      <c r="C75" s="81" t="s">
        <v>37</v>
      </c>
      <c r="D75" s="81" t="s">
        <v>25</v>
      </c>
      <c r="E75" s="81" t="s">
        <v>38</v>
      </c>
      <c r="F75" s="89" t="s">
        <v>56</v>
      </c>
    </row>
    <row r="76" spans="1:6" ht="12.75">
      <c r="A76" s="10">
        <v>0</v>
      </c>
      <c r="B76" s="11">
        <v>7150</v>
      </c>
      <c r="C76" s="11">
        <v>1.743</v>
      </c>
      <c r="D76" s="11">
        <v>1450</v>
      </c>
      <c r="E76" s="11"/>
      <c r="F76" s="90"/>
    </row>
    <row r="77" spans="1:6" ht="12.75">
      <c r="A77" s="16">
        <f>A76+6</f>
        <v>6</v>
      </c>
      <c r="B77" s="17">
        <v>6600</v>
      </c>
      <c r="C77" s="17">
        <v>1.76</v>
      </c>
      <c r="D77" s="17">
        <v>1450</v>
      </c>
      <c r="E77" s="17"/>
      <c r="F77" s="91"/>
    </row>
    <row r="78" spans="1:6" ht="12.75">
      <c r="A78" s="16">
        <f>A77+6</f>
        <v>12</v>
      </c>
      <c r="B78" s="17">
        <v>5800</v>
      </c>
      <c r="C78" s="17">
        <v>1.796</v>
      </c>
      <c r="D78" s="17">
        <v>1450</v>
      </c>
      <c r="E78" s="17"/>
      <c r="F78" s="91"/>
    </row>
    <row r="79" spans="1:6" ht="12.75">
      <c r="A79" s="16">
        <f>A78+6</f>
        <v>18</v>
      </c>
      <c r="B79" s="17">
        <v>4950</v>
      </c>
      <c r="C79" s="17">
        <v>1.83</v>
      </c>
      <c r="D79" s="17">
        <v>1450</v>
      </c>
      <c r="E79" s="17"/>
      <c r="F79" s="91"/>
    </row>
    <row r="80" spans="1:6" ht="12.75">
      <c r="A80" s="16">
        <v>21</v>
      </c>
      <c r="B80" s="17">
        <v>4500</v>
      </c>
      <c r="C80" s="17">
        <v>1.85</v>
      </c>
      <c r="D80" s="17">
        <v>1450</v>
      </c>
      <c r="E80" s="92"/>
      <c r="F80" s="91">
        <v>5.604</v>
      </c>
    </row>
    <row r="81" spans="1:6" ht="12.75">
      <c r="A81" s="16">
        <f>A79+6</f>
        <v>24</v>
      </c>
      <c r="B81" s="17">
        <v>4350</v>
      </c>
      <c r="C81" s="17">
        <v>1.775</v>
      </c>
      <c r="D81" s="17">
        <v>1323</v>
      </c>
      <c r="E81" s="92">
        <v>0.000797</v>
      </c>
      <c r="F81" s="91">
        <v>5.881</v>
      </c>
    </row>
    <row r="82" spans="1:6" ht="12.75">
      <c r="A82" s="16">
        <v>27</v>
      </c>
      <c r="B82" s="17">
        <f>(B81+B83)/2</f>
        <v>4205</v>
      </c>
      <c r="C82" s="17">
        <v>1.712</v>
      </c>
      <c r="D82" s="17">
        <v>1233</v>
      </c>
      <c r="E82" s="92">
        <f>1.2579*B82^(-0.8799)</f>
        <v>0.0008148814162053904</v>
      </c>
      <c r="F82" s="91">
        <v>6.815</v>
      </c>
    </row>
    <row r="83" spans="1:6" ht="12.75">
      <c r="A83" s="16">
        <f>A81+6</f>
        <v>30</v>
      </c>
      <c r="B83" s="17">
        <v>4060</v>
      </c>
      <c r="C83" s="17">
        <v>1.67</v>
      </c>
      <c r="D83" s="17">
        <v>1143</v>
      </c>
      <c r="E83" s="92">
        <f>1.2579*B83^(-0.8799)</f>
        <v>0.0008404348642104723</v>
      </c>
      <c r="F83" s="91">
        <v>7.591</v>
      </c>
    </row>
    <row r="84" spans="1:6" ht="12.75">
      <c r="A84" s="16">
        <v>33</v>
      </c>
      <c r="B84" s="17">
        <f>(B83+B85)/2</f>
        <v>3950</v>
      </c>
      <c r="C84" s="17">
        <v>1.647</v>
      </c>
      <c r="D84" s="17">
        <v>1094</v>
      </c>
      <c r="E84" s="92">
        <f aca="true" t="shared" si="3" ref="E84:E107">1.2579*B84^(-0.8799)</f>
        <v>0.0008609944117297289</v>
      </c>
      <c r="F84" s="91">
        <v>7.98</v>
      </c>
    </row>
    <row r="85" spans="1:6" ht="12.75">
      <c r="A85" s="16">
        <f>A83+6</f>
        <v>36</v>
      </c>
      <c r="B85" s="17">
        <v>3840</v>
      </c>
      <c r="C85" s="17">
        <v>1.611</v>
      </c>
      <c r="D85" s="17">
        <v>1037</v>
      </c>
      <c r="E85" s="92">
        <f t="shared" si="3"/>
        <v>0.0008826592417860176</v>
      </c>
      <c r="F85" s="91">
        <v>8.3506</v>
      </c>
    </row>
    <row r="86" spans="1:6" ht="12.75">
      <c r="A86" s="16">
        <v>39</v>
      </c>
      <c r="B86" s="17">
        <f>(B85+B87)/2</f>
        <v>3750</v>
      </c>
      <c r="C86" s="17">
        <v>1.596</v>
      </c>
      <c r="D86" s="17">
        <v>997</v>
      </c>
      <c r="E86" s="92">
        <f t="shared" si="3"/>
        <v>0.0009012722608353616</v>
      </c>
      <c r="F86" s="91">
        <v>8.9275</v>
      </c>
    </row>
    <row r="87" spans="1:6" ht="12.75">
      <c r="A87" s="16">
        <f>A85+6</f>
        <v>42</v>
      </c>
      <c r="B87" s="17">
        <v>3660</v>
      </c>
      <c r="C87" s="17">
        <v>1.566</v>
      </c>
      <c r="D87" s="17">
        <v>958</v>
      </c>
      <c r="E87" s="92">
        <f t="shared" si="3"/>
        <v>0.0009207444507637083</v>
      </c>
      <c r="F87" s="91">
        <v>9.51</v>
      </c>
    </row>
    <row r="88" spans="1:6" ht="12.75">
      <c r="A88" s="16">
        <v>45</v>
      </c>
      <c r="B88" s="17">
        <f>(B87+B89)/2</f>
        <v>3570</v>
      </c>
      <c r="C88" s="17">
        <v>1.545</v>
      </c>
      <c r="D88" s="17">
        <v>917</v>
      </c>
      <c r="E88" s="92">
        <f t="shared" si="3"/>
        <v>0.000941138096733276</v>
      </c>
      <c r="F88" s="91">
        <v>9.55</v>
      </c>
    </row>
    <row r="89" spans="1:6" ht="12.75">
      <c r="A89" s="16">
        <f>A87+6</f>
        <v>48</v>
      </c>
      <c r="B89" s="17">
        <v>3480</v>
      </c>
      <c r="C89" s="17">
        <v>1.523</v>
      </c>
      <c r="D89" s="17">
        <v>882</v>
      </c>
      <c r="E89" s="92">
        <f t="shared" si="3"/>
        <v>0.0009625217242416897</v>
      </c>
      <c r="F89" s="91">
        <v>10.114</v>
      </c>
    </row>
    <row r="90" spans="1:10" ht="12.75">
      <c r="A90" s="16">
        <v>51</v>
      </c>
      <c r="B90" s="17">
        <f>(B89+B91)/2</f>
        <v>3370</v>
      </c>
      <c r="C90" s="17">
        <v>1.498</v>
      </c>
      <c r="D90" s="17">
        <v>830</v>
      </c>
      <c r="E90" s="92">
        <f t="shared" si="3"/>
        <v>0.0009901125545040215</v>
      </c>
      <c r="F90" s="91">
        <v>10.605</v>
      </c>
      <c r="I90" s="93" t="s">
        <v>57</v>
      </c>
      <c r="J90" s="93"/>
    </row>
    <row r="91" spans="1:10" ht="12.75">
      <c r="A91" s="16">
        <f>A89+6</f>
        <v>54</v>
      </c>
      <c r="B91" s="17">
        <v>3260</v>
      </c>
      <c r="C91" s="17">
        <v>1.474</v>
      </c>
      <c r="D91" s="17">
        <v>791</v>
      </c>
      <c r="E91" s="92">
        <f t="shared" si="3"/>
        <v>0.001019450048397323</v>
      </c>
      <c r="F91" s="91">
        <v>11.145</v>
      </c>
      <c r="I91" s="94" t="s">
        <v>58</v>
      </c>
      <c r="J91" s="94"/>
    </row>
    <row r="92" spans="1:10" ht="12.75">
      <c r="A92" s="16">
        <v>57</v>
      </c>
      <c r="B92" s="17">
        <f>(B91+B93)/2</f>
        <v>3180</v>
      </c>
      <c r="C92" s="17">
        <v>1.457</v>
      </c>
      <c r="D92" s="17">
        <v>759</v>
      </c>
      <c r="E92" s="92">
        <f t="shared" si="3"/>
        <v>0.0010419826659322504</v>
      </c>
      <c r="F92" s="91">
        <v>11.584</v>
      </c>
      <c r="I92" s="95" t="s">
        <v>59</v>
      </c>
      <c r="J92" s="95"/>
    </row>
    <row r="93" spans="1:6" ht="12.75">
      <c r="A93" s="16">
        <f>A91+6</f>
        <v>60</v>
      </c>
      <c r="B93" s="17">
        <v>3100</v>
      </c>
      <c r="C93" s="17">
        <v>1.44</v>
      </c>
      <c r="D93" s="17">
        <v>734</v>
      </c>
      <c r="E93" s="92">
        <f t="shared" si="3"/>
        <v>0.0010656067497059355</v>
      </c>
      <c r="F93" s="91">
        <v>12.128</v>
      </c>
    </row>
    <row r="94" spans="1:9" ht="12.75">
      <c r="A94" s="16">
        <v>63</v>
      </c>
      <c r="B94" s="17">
        <f>(B93+B95)/2</f>
        <v>3020</v>
      </c>
      <c r="C94" s="17">
        <v>1.424</v>
      </c>
      <c r="D94" s="17">
        <v>702</v>
      </c>
      <c r="E94" s="92">
        <f t="shared" si="3"/>
        <v>0.0010904054362365885</v>
      </c>
      <c r="F94" s="91">
        <v>12.598</v>
      </c>
      <c r="I94" s="2" t="s">
        <v>60</v>
      </c>
    </row>
    <row r="95" spans="1:6" ht="12.75">
      <c r="A95" s="16">
        <f>A93+6</f>
        <v>66</v>
      </c>
      <c r="B95" s="17">
        <v>2940</v>
      </c>
      <c r="C95" s="17">
        <v>1.409</v>
      </c>
      <c r="D95" s="17">
        <v>682</v>
      </c>
      <c r="E95" s="92">
        <f t="shared" si="3"/>
        <v>0.0011164706252044204</v>
      </c>
      <c r="F95" s="91">
        <v>12.987</v>
      </c>
    </row>
    <row r="96" spans="1:6" ht="12.75">
      <c r="A96" s="16">
        <v>69</v>
      </c>
      <c r="B96" s="17">
        <f>(B95+B97)/2</f>
        <v>2870</v>
      </c>
      <c r="C96" s="17">
        <v>1.395</v>
      </c>
      <c r="D96" s="17">
        <v>654</v>
      </c>
      <c r="E96" s="92">
        <f t="shared" si="3"/>
        <v>0.0011403963961319694</v>
      </c>
      <c r="F96" s="91">
        <v>13.035</v>
      </c>
    </row>
    <row r="97" spans="1:9" ht="12.75">
      <c r="A97" s="16">
        <f>A95+6</f>
        <v>72</v>
      </c>
      <c r="B97" s="17">
        <v>2800</v>
      </c>
      <c r="C97" s="17">
        <v>1.3817</v>
      </c>
      <c r="D97" s="17">
        <v>637</v>
      </c>
      <c r="E97" s="92">
        <f t="shared" si="3"/>
        <v>0.0011654449526336864</v>
      </c>
      <c r="F97" s="91">
        <v>13.544</v>
      </c>
      <c r="I97" s="2" t="s">
        <v>61</v>
      </c>
    </row>
    <row r="98" spans="1:6" ht="12.75">
      <c r="A98" s="16">
        <v>75</v>
      </c>
      <c r="B98" s="17">
        <v>2600</v>
      </c>
      <c r="C98" s="17">
        <v>1.3546</v>
      </c>
      <c r="D98" s="17">
        <v>576</v>
      </c>
      <c r="E98" s="92">
        <f t="shared" si="3"/>
        <v>0.0012439733265273045</v>
      </c>
      <c r="F98" s="91">
        <v>14.768</v>
      </c>
    </row>
    <row r="99" spans="1:6" ht="12.75">
      <c r="A99" s="16">
        <v>78</v>
      </c>
      <c r="B99" s="17">
        <v>2400</v>
      </c>
      <c r="C99" s="17">
        <v>1.3224</v>
      </c>
      <c r="D99" s="17">
        <v>515</v>
      </c>
      <c r="E99" s="92">
        <f t="shared" si="3"/>
        <v>0.0013347448244803225</v>
      </c>
      <c r="F99" s="91">
        <v>16.037</v>
      </c>
    </row>
    <row r="100" spans="1:6" ht="12.75">
      <c r="A100" s="16">
        <v>81</v>
      </c>
      <c r="B100" s="17">
        <v>2200</v>
      </c>
      <c r="C100" s="17">
        <v>1.2978</v>
      </c>
      <c r="D100" s="17">
        <v>463</v>
      </c>
      <c r="E100" s="92">
        <f t="shared" si="3"/>
        <v>0.0014409483042835923</v>
      </c>
      <c r="F100" s="91">
        <v>17.543</v>
      </c>
    </row>
    <row r="101" spans="1:6" ht="12.75">
      <c r="A101" s="16">
        <v>84</v>
      </c>
      <c r="B101" s="17">
        <v>2000</v>
      </c>
      <c r="C101" s="17">
        <v>1.2663</v>
      </c>
      <c r="D101" s="17">
        <v>411</v>
      </c>
      <c r="E101" s="92">
        <f t="shared" si="3"/>
        <v>0.001567002985639072</v>
      </c>
      <c r="F101" s="91">
        <v>19.045</v>
      </c>
    </row>
    <row r="102" spans="1:6" ht="12.75">
      <c r="A102" s="16">
        <v>87</v>
      </c>
      <c r="B102" s="17">
        <v>1800</v>
      </c>
      <c r="C102" s="17">
        <v>1.241</v>
      </c>
      <c r="D102" s="17">
        <v>365</v>
      </c>
      <c r="E102" s="92">
        <f t="shared" si="3"/>
        <v>0.0017192215246475233</v>
      </c>
      <c r="F102" s="91">
        <v>20.628</v>
      </c>
    </row>
    <row r="103" spans="1:6" ht="12.75">
      <c r="A103" s="16">
        <v>90</v>
      </c>
      <c r="B103" s="17">
        <v>1600</v>
      </c>
      <c r="C103" s="17">
        <v>1.2152</v>
      </c>
      <c r="D103" s="17">
        <v>319</v>
      </c>
      <c r="E103" s="92">
        <f t="shared" si="3"/>
        <v>0.0019069571938165723</v>
      </c>
      <c r="F103" s="91">
        <v>22.335</v>
      </c>
    </row>
    <row r="104" spans="1:6" ht="12.75">
      <c r="A104" s="16">
        <v>93</v>
      </c>
      <c r="B104" s="17">
        <v>1400</v>
      </c>
      <c r="C104" s="17">
        <v>1.195</v>
      </c>
      <c r="D104" s="17">
        <v>274</v>
      </c>
      <c r="E104" s="92">
        <f t="shared" si="3"/>
        <v>0.002144707440849372</v>
      </c>
      <c r="F104" s="91">
        <v>24.765</v>
      </c>
    </row>
    <row r="105" spans="1:6" ht="12.75">
      <c r="A105" s="16">
        <v>96</v>
      </c>
      <c r="B105" s="17">
        <v>1200</v>
      </c>
      <c r="C105" s="17">
        <v>1.1707</v>
      </c>
      <c r="D105" s="17">
        <v>222</v>
      </c>
      <c r="E105" s="92">
        <f t="shared" si="3"/>
        <v>0.0024562611474948813</v>
      </c>
      <c r="F105" s="91">
        <v>26.688</v>
      </c>
    </row>
    <row r="106" spans="1:6" ht="12.75">
      <c r="A106" s="16">
        <v>99</v>
      </c>
      <c r="B106" s="17">
        <v>1000</v>
      </c>
      <c r="C106" s="17">
        <v>1.1561</v>
      </c>
      <c r="D106" s="17">
        <v>178</v>
      </c>
      <c r="E106" s="92">
        <f t="shared" si="3"/>
        <v>0.0028836737037975122</v>
      </c>
      <c r="F106" s="91">
        <v>29.562</v>
      </c>
    </row>
    <row r="107" spans="1:6" ht="12.75">
      <c r="A107" s="30">
        <v>102</v>
      </c>
      <c r="B107" s="31">
        <v>800</v>
      </c>
      <c r="C107" s="31">
        <v>1.1344</v>
      </c>
      <c r="D107" s="31">
        <v>129</v>
      </c>
      <c r="E107" s="96">
        <f t="shared" si="3"/>
        <v>0.0035092736672953226</v>
      </c>
      <c r="F107" s="97">
        <v>32.568</v>
      </c>
    </row>
    <row r="109" ht="12.75">
      <c r="A109" s="7" t="s">
        <v>62</v>
      </c>
    </row>
    <row r="110" spans="1:12" ht="12.75">
      <c r="A110" s="86" t="s">
        <v>12</v>
      </c>
      <c r="B110" s="62" t="s">
        <v>28</v>
      </c>
      <c r="C110" s="62" t="s">
        <v>29</v>
      </c>
      <c r="D110" s="62" t="s">
        <v>30</v>
      </c>
      <c r="E110" s="87" t="s">
        <v>55</v>
      </c>
      <c r="F110" s="62" t="s">
        <v>31</v>
      </c>
      <c r="G110" s="68" t="s">
        <v>63</v>
      </c>
      <c r="H110" s="98" t="s">
        <v>64</v>
      </c>
      <c r="I110" s="99" t="s">
        <v>17</v>
      </c>
      <c r="J110" s="100" t="s">
        <v>65</v>
      </c>
      <c r="K110" s="62" t="s">
        <v>66</v>
      </c>
      <c r="L110" s="87" t="s">
        <v>67</v>
      </c>
    </row>
    <row r="111" spans="1:12" ht="12.75">
      <c r="A111" s="88" t="s">
        <v>36</v>
      </c>
      <c r="B111" s="81" t="s">
        <v>37</v>
      </c>
      <c r="C111" s="81" t="s">
        <v>25</v>
      </c>
      <c r="D111" s="81" t="s">
        <v>38</v>
      </c>
      <c r="E111" s="101"/>
      <c r="F111" s="36" t="s">
        <v>23</v>
      </c>
      <c r="G111" s="36"/>
      <c r="H111" s="37"/>
      <c r="I111" s="37" t="s">
        <v>25</v>
      </c>
      <c r="J111" s="38"/>
      <c r="K111" s="36" t="s">
        <v>68</v>
      </c>
      <c r="L111" s="77" t="s">
        <v>68</v>
      </c>
    </row>
    <row r="112" spans="1:13" ht="12.75">
      <c r="A112" s="17">
        <v>4500</v>
      </c>
      <c r="B112" s="17">
        <v>1.85</v>
      </c>
      <c r="C112" s="17">
        <v>1450</v>
      </c>
      <c r="D112" s="17"/>
      <c r="E112" s="20">
        <v>5.604</v>
      </c>
      <c r="F112" s="102">
        <v>43.473</v>
      </c>
      <c r="G112" s="103"/>
      <c r="H112" s="104"/>
      <c r="I112" s="104"/>
      <c r="J112" s="105"/>
      <c r="K112" s="103"/>
      <c r="L112" s="106"/>
      <c r="M112" s="107" t="s">
        <v>69</v>
      </c>
    </row>
    <row r="113" spans="1:13" ht="12.75">
      <c r="A113" s="17">
        <v>4350</v>
      </c>
      <c r="B113" s="17">
        <v>1.775</v>
      </c>
      <c r="C113" s="17">
        <v>1323</v>
      </c>
      <c r="D113" s="92">
        <v>0.000797</v>
      </c>
      <c r="E113" s="20">
        <v>5.881</v>
      </c>
      <c r="F113" s="108">
        <v>49.182</v>
      </c>
      <c r="G113" s="109"/>
      <c r="H113" s="110"/>
      <c r="I113" s="110"/>
      <c r="J113" s="111"/>
      <c r="K113" s="109"/>
      <c r="L113" s="112"/>
      <c r="M113" s="107" t="s">
        <v>69</v>
      </c>
    </row>
    <row r="114" spans="1:13" ht="12.75">
      <c r="A114" s="17">
        <f>(A113+A115)/2</f>
        <v>4205</v>
      </c>
      <c r="B114" s="17">
        <v>1.712</v>
      </c>
      <c r="C114" s="17">
        <v>1233</v>
      </c>
      <c r="D114" s="92">
        <f>1.2579*A114^(-0.8799)</f>
        <v>0.0008148814162053904</v>
      </c>
      <c r="E114" s="20">
        <v>6.815</v>
      </c>
      <c r="F114" s="108">
        <v>53.7825</v>
      </c>
      <c r="G114" s="109"/>
      <c r="H114" s="110"/>
      <c r="I114" s="110"/>
      <c r="J114" s="111"/>
      <c r="K114" s="109"/>
      <c r="L114" s="112"/>
      <c r="M114" s="107" t="s">
        <v>69</v>
      </c>
    </row>
    <row r="115" spans="1:13" ht="12.75">
      <c r="A115" s="17">
        <v>4060</v>
      </c>
      <c r="B115" s="17">
        <v>1.67</v>
      </c>
      <c r="C115" s="17">
        <v>1143</v>
      </c>
      <c r="D115" s="92">
        <f>1.2579*A115^(-0.8799)</f>
        <v>0.0008404348642104723</v>
      </c>
      <c r="E115" s="20">
        <v>7.591</v>
      </c>
      <c r="F115" s="108">
        <v>58.383</v>
      </c>
      <c r="G115" s="109"/>
      <c r="H115" s="110"/>
      <c r="I115" s="110"/>
      <c r="J115" s="111"/>
      <c r="K115" s="109"/>
      <c r="L115" s="112"/>
      <c r="M115" s="107" t="s">
        <v>69</v>
      </c>
    </row>
    <row r="116" spans="1:13" ht="12.75">
      <c r="A116" s="17">
        <f>(A115+A117)/2</f>
        <v>3950</v>
      </c>
      <c r="B116" s="17">
        <v>1.647</v>
      </c>
      <c r="C116" s="17">
        <v>1094</v>
      </c>
      <c r="D116" s="92">
        <f aca="true" t="shared" si="4" ref="D116:D139">1.2579*A116^(-0.8799)</f>
        <v>0.0008609944117297289</v>
      </c>
      <c r="E116" s="20">
        <v>7.98</v>
      </c>
      <c r="F116" s="108">
        <v>61.5975</v>
      </c>
      <c r="G116" s="109"/>
      <c r="H116" s="110"/>
      <c r="I116" s="110"/>
      <c r="J116" s="111"/>
      <c r="K116" s="109"/>
      <c r="L116" s="112"/>
      <c r="M116" s="107" t="s">
        <v>69</v>
      </c>
    </row>
    <row r="117" spans="1:13" ht="12.75">
      <c r="A117" s="17">
        <v>3840</v>
      </c>
      <c r="B117" s="17">
        <v>1.611</v>
      </c>
      <c r="C117" s="17">
        <v>1037</v>
      </c>
      <c r="D117" s="92">
        <f t="shared" si="4"/>
        <v>0.0008826592417860176</v>
      </c>
      <c r="E117" s="20">
        <v>8.3506</v>
      </c>
      <c r="F117" s="108">
        <v>64.812</v>
      </c>
      <c r="G117" s="109"/>
      <c r="H117" s="110"/>
      <c r="I117" s="110"/>
      <c r="J117" s="111"/>
      <c r="K117" s="109"/>
      <c r="L117" s="112"/>
      <c r="M117" s="107" t="s">
        <v>69</v>
      </c>
    </row>
    <row r="118" spans="1:13" ht="12.75">
      <c r="A118" s="17">
        <f>(A117+A119)/2</f>
        <v>3750</v>
      </c>
      <c r="B118" s="17">
        <v>1.596</v>
      </c>
      <c r="C118" s="17">
        <v>997</v>
      </c>
      <c r="D118" s="92">
        <f t="shared" si="4"/>
        <v>0.0009012722608353616</v>
      </c>
      <c r="E118" s="20">
        <v>8.9275</v>
      </c>
      <c r="F118" s="108">
        <v>67.187</v>
      </c>
      <c r="G118" s="109"/>
      <c r="H118" s="110"/>
      <c r="I118" s="110"/>
      <c r="J118" s="111"/>
      <c r="K118" s="109"/>
      <c r="L118" s="112"/>
      <c r="M118" s="107" t="s">
        <v>69</v>
      </c>
    </row>
    <row r="119" spans="1:13" ht="12.75">
      <c r="A119" s="17">
        <v>3660</v>
      </c>
      <c r="B119" s="17">
        <v>1.566</v>
      </c>
      <c r="C119" s="17">
        <v>958</v>
      </c>
      <c r="D119" s="92">
        <f t="shared" si="4"/>
        <v>0.0009207444507637083</v>
      </c>
      <c r="E119" s="20">
        <v>9.51</v>
      </c>
      <c r="F119" s="108">
        <v>69.562</v>
      </c>
      <c r="G119" s="109"/>
      <c r="H119" s="110"/>
      <c r="I119" s="110"/>
      <c r="J119" s="111"/>
      <c r="K119" s="109"/>
      <c r="L119" s="112"/>
      <c r="M119" s="107" t="s">
        <v>69</v>
      </c>
    </row>
    <row r="120" spans="1:13" ht="12.75">
      <c r="A120" s="17">
        <f>(A119+A121)/2</f>
        <v>3570</v>
      </c>
      <c r="B120" s="17">
        <v>1.545</v>
      </c>
      <c r="C120" s="17">
        <v>917</v>
      </c>
      <c r="D120" s="92">
        <f t="shared" si="4"/>
        <v>0.000941138096733276</v>
      </c>
      <c r="E120" s="20">
        <v>9.55</v>
      </c>
      <c r="F120" s="108">
        <v>72.06700000000001</v>
      </c>
      <c r="G120" s="109"/>
      <c r="H120" s="110"/>
      <c r="I120" s="110"/>
      <c r="J120" s="111"/>
      <c r="K120" s="109"/>
      <c r="L120" s="112"/>
      <c r="M120" s="107" t="s">
        <v>69</v>
      </c>
    </row>
    <row r="121" spans="1:13" ht="12.75">
      <c r="A121" s="17">
        <v>3480</v>
      </c>
      <c r="B121" s="17">
        <v>1.523</v>
      </c>
      <c r="C121" s="17">
        <v>882</v>
      </c>
      <c r="D121" s="92">
        <f t="shared" si="4"/>
        <v>0.0009625217242416897</v>
      </c>
      <c r="E121" s="20">
        <v>10.114</v>
      </c>
      <c r="F121" s="108">
        <v>74.572</v>
      </c>
      <c r="G121" s="109"/>
      <c r="H121" s="110"/>
      <c r="I121" s="110"/>
      <c r="J121" s="111"/>
      <c r="K121" s="109"/>
      <c r="L121" s="112"/>
      <c r="M121" s="107" t="s">
        <v>69</v>
      </c>
    </row>
    <row r="122" spans="1:13" ht="12.75">
      <c r="A122" s="17">
        <f>(A121+A123)/2</f>
        <v>3370</v>
      </c>
      <c r="B122" s="17">
        <v>1.498</v>
      </c>
      <c r="C122" s="17">
        <v>830</v>
      </c>
      <c r="D122" s="92">
        <f t="shared" si="4"/>
        <v>0.0009901125545040215</v>
      </c>
      <c r="E122" s="20">
        <v>10.605</v>
      </c>
      <c r="F122" s="108">
        <v>76.486</v>
      </c>
      <c r="G122" s="109"/>
      <c r="H122" s="110"/>
      <c r="I122" s="110"/>
      <c r="J122" s="111"/>
      <c r="K122" s="109"/>
      <c r="L122" s="112"/>
      <c r="M122" s="107" t="s">
        <v>69</v>
      </c>
    </row>
    <row r="123" spans="1:13" ht="12.75">
      <c r="A123" s="17">
        <v>3260</v>
      </c>
      <c r="B123" s="17">
        <v>1.474</v>
      </c>
      <c r="C123" s="17">
        <v>791</v>
      </c>
      <c r="D123" s="92">
        <f t="shared" si="4"/>
        <v>0.001019450048397323</v>
      </c>
      <c r="E123" s="20">
        <v>11.145</v>
      </c>
      <c r="F123" s="108">
        <v>78.4</v>
      </c>
      <c r="G123" s="109"/>
      <c r="H123" s="110"/>
      <c r="I123" s="110"/>
      <c r="J123" s="111"/>
      <c r="K123" s="109"/>
      <c r="L123" s="112"/>
      <c r="M123" s="107" t="s">
        <v>69</v>
      </c>
    </row>
    <row r="124" spans="1:13" ht="12.75">
      <c r="A124" s="17">
        <f>(A123+A125)/2</f>
        <v>3180</v>
      </c>
      <c r="B124" s="17">
        <v>1.457</v>
      </c>
      <c r="C124" s="17">
        <v>759</v>
      </c>
      <c r="D124" s="92">
        <f t="shared" si="4"/>
        <v>0.0010419826659322504</v>
      </c>
      <c r="E124" s="20">
        <v>11.584</v>
      </c>
      <c r="F124" s="108">
        <v>79.8375</v>
      </c>
      <c r="G124" s="109"/>
      <c r="H124" s="110"/>
      <c r="I124" s="110"/>
      <c r="J124" s="111"/>
      <c r="K124" s="109"/>
      <c r="L124" s="112"/>
      <c r="M124" s="107" t="s">
        <v>69</v>
      </c>
    </row>
    <row r="125" spans="1:13" ht="12.75">
      <c r="A125" s="17">
        <v>3100</v>
      </c>
      <c r="B125" s="17">
        <v>1.44</v>
      </c>
      <c r="C125" s="17">
        <v>734</v>
      </c>
      <c r="D125" s="92">
        <f t="shared" si="4"/>
        <v>0.0010656067497059355</v>
      </c>
      <c r="E125" s="20">
        <v>12.128</v>
      </c>
      <c r="F125" s="108">
        <v>81.275</v>
      </c>
      <c r="G125" s="109"/>
      <c r="H125" s="110"/>
      <c r="I125" s="110"/>
      <c r="J125" s="111"/>
      <c r="K125" s="109"/>
      <c r="L125" s="112"/>
      <c r="M125" s="107" t="s">
        <v>69</v>
      </c>
    </row>
    <row r="126" spans="1:13" ht="12.75">
      <c r="A126" s="17">
        <f>(A125+A127)/2</f>
        <v>3020</v>
      </c>
      <c r="B126" s="17">
        <v>1.424</v>
      </c>
      <c r="C126" s="17">
        <v>702</v>
      </c>
      <c r="D126" s="92">
        <f t="shared" si="4"/>
        <v>0.0010904054362365885</v>
      </c>
      <c r="E126" s="20">
        <v>12.598</v>
      </c>
      <c r="F126" s="108">
        <v>82.577</v>
      </c>
      <c r="G126" s="109"/>
      <c r="H126" s="110"/>
      <c r="I126" s="110"/>
      <c r="J126" s="111"/>
      <c r="K126" s="109"/>
      <c r="L126" s="112"/>
      <c r="M126" s="107" t="s">
        <v>69</v>
      </c>
    </row>
    <row r="127" spans="1:13" ht="12.75">
      <c r="A127" s="17">
        <v>2940</v>
      </c>
      <c r="B127" s="17">
        <v>1.409</v>
      </c>
      <c r="C127" s="17">
        <v>682</v>
      </c>
      <c r="D127" s="92">
        <f t="shared" si="4"/>
        <v>0.0011164706252044204</v>
      </c>
      <c r="E127" s="20">
        <v>12.987</v>
      </c>
      <c r="F127" s="108">
        <v>83.879</v>
      </c>
      <c r="G127" s="109"/>
      <c r="H127" s="110"/>
      <c r="I127" s="110"/>
      <c r="J127" s="111"/>
      <c r="K127" s="109"/>
      <c r="L127" s="112"/>
      <c r="M127" s="107" t="s">
        <v>69</v>
      </c>
    </row>
    <row r="128" spans="1:13" ht="12.75">
      <c r="A128" s="17">
        <f>(A127+A129)/2</f>
        <v>2870</v>
      </c>
      <c r="B128" s="17">
        <v>1.395</v>
      </c>
      <c r="C128" s="17">
        <v>654</v>
      </c>
      <c r="D128" s="92">
        <f t="shared" si="4"/>
        <v>0.0011403963961319694</v>
      </c>
      <c r="E128" s="20">
        <v>13.035</v>
      </c>
      <c r="F128" s="108">
        <v>85.14</v>
      </c>
      <c r="G128" s="109"/>
      <c r="H128" s="110"/>
      <c r="I128" s="110"/>
      <c r="J128" s="111"/>
      <c r="K128" s="109"/>
      <c r="L128" s="112"/>
      <c r="M128" s="107" t="s">
        <v>69</v>
      </c>
    </row>
    <row r="129" spans="1:13" ht="12.75">
      <c r="A129" s="17">
        <v>2800</v>
      </c>
      <c r="B129" s="17">
        <v>1.3817</v>
      </c>
      <c r="C129" s="17">
        <v>637</v>
      </c>
      <c r="D129" s="92">
        <f t="shared" si="4"/>
        <v>0.0011654449526336864</v>
      </c>
      <c r="E129" s="20">
        <v>13.544</v>
      </c>
      <c r="F129" s="108">
        <v>86.401</v>
      </c>
      <c r="G129" s="109"/>
      <c r="H129" s="110"/>
      <c r="I129" s="110"/>
      <c r="J129" s="111"/>
      <c r="K129" s="109"/>
      <c r="L129" s="112"/>
      <c r="M129" s="107" t="s">
        <v>69</v>
      </c>
    </row>
    <row r="130" spans="1:13" ht="12.75">
      <c r="A130" s="17">
        <v>2600</v>
      </c>
      <c r="B130" s="17">
        <v>1.3546</v>
      </c>
      <c r="C130" s="17">
        <v>576</v>
      </c>
      <c r="D130" s="92">
        <f t="shared" si="4"/>
        <v>0.0012439733265273045</v>
      </c>
      <c r="E130" s="20">
        <v>14.768</v>
      </c>
      <c r="F130" s="113"/>
      <c r="G130" s="114"/>
      <c r="H130" s="115"/>
      <c r="I130" s="115"/>
      <c r="J130" s="116"/>
      <c r="K130" s="114"/>
      <c r="L130" s="117"/>
      <c r="M130" s="118" t="s">
        <v>70</v>
      </c>
    </row>
    <row r="131" spans="1:13" ht="12.75">
      <c r="A131" s="17">
        <v>2400</v>
      </c>
      <c r="B131" s="17">
        <v>1.3224</v>
      </c>
      <c r="C131" s="17">
        <v>515</v>
      </c>
      <c r="D131" s="92">
        <f t="shared" si="4"/>
        <v>0.0013347448244803225</v>
      </c>
      <c r="E131" s="20">
        <v>16.037</v>
      </c>
      <c r="F131" s="113"/>
      <c r="G131" s="114"/>
      <c r="H131" s="115"/>
      <c r="I131" s="115"/>
      <c r="J131" s="116"/>
      <c r="K131" s="114"/>
      <c r="L131" s="117"/>
      <c r="M131" s="118" t="s">
        <v>70</v>
      </c>
    </row>
    <row r="132" spans="1:13" ht="12.75">
      <c r="A132" s="17">
        <v>2200</v>
      </c>
      <c r="B132" s="17">
        <v>1.2978</v>
      </c>
      <c r="C132" s="17">
        <v>463</v>
      </c>
      <c r="D132" s="92">
        <f t="shared" si="4"/>
        <v>0.0014409483042835923</v>
      </c>
      <c r="E132" s="20">
        <v>17.543</v>
      </c>
      <c r="F132" s="113"/>
      <c r="G132" s="114"/>
      <c r="H132" s="115"/>
      <c r="I132" s="115"/>
      <c r="J132" s="116"/>
      <c r="K132" s="114"/>
      <c r="L132" s="117"/>
      <c r="M132" s="118" t="s">
        <v>70</v>
      </c>
    </row>
    <row r="133" spans="1:13" ht="12.75">
      <c r="A133" s="17">
        <v>2000</v>
      </c>
      <c r="B133" s="17">
        <v>1.2663</v>
      </c>
      <c r="C133" s="17">
        <v>411</v>
      </c>
      <c r="D133" s="92">
        <f t="shared" si="4"/>
        <v>0.001567002985639072</v>
      </c>
      <c r="E133" s="20">
        <v>19.045</v>
      </c>
      <c r="F133" s="113"/>
      <c r="G133" s="114"/>
      <c r="H133" s="115"/>
      <c r="I133" s="115"/>
      <c r="J133" s="116"/>
      <c r="K133" s="114"/>
      <c r="L133" s="117"/>
      <c r="M133" s="118" t="s">
        <v>70</v>
      </c>
    </row>
    <row r="134" spans="1:13" ht="12.75">
      <c r="A134" s="17">
        <v>1800</v>
      </c>
      <c r="B134" s="17">
        <v>1.241</v>
      </c>
      <c r="C134" s="17">
        <v>365</v>
      </c>
      <c r="D134" s="92">
        <f t="shared" si="4"/>
        <v>0.0017192215246475233</v>
      </c>
      <c r="E134" s="20">
        <v>20.628</v>
      </c>
      <c r="F134" s="113"/>
      <c r="G134" s="114"/>
      <c r="H134" s="115"/>
      <c r="I134" s="115"/>
      <c r="J134" s="116"/>
      <c r="K134" s="114"/>
      <c r="L134" s="117"/>
      <c r="M134" s="118" t="s">
        <v>70</v>
      </c>
    </row>
    <row r="135" spans="1:13" ht="12.75">
      <c r="A135" s="17">
        <v>1600</v>
      </c>
      <c r="B135" s="17">
        <v>1.2152</v>
      </c>
      <c r="C135" s="17">
        <v>319</v>
      </c>
      <c r="D135" s="92">
        <f t="shared" si="4"/>
        <v>0.0019069571938165723</v>
      </c>
      <c r="E135" s="20">
        <v>22.335</v>
      </c>
      <c r="F135" s="113"/>
      <c r="G135" s="114"/>
      <c r="H135" s="115"/>
      <c r="I135" s="115"/>
      <c r="J135" s="116"/>
      <c r="K135" s="114"/>
      <c r="L135" s="117"/>
      <c r="M135" s="118" t="s">
        <v>70</v>
      </c>
    </row>
    <row r="136" spans="1:13" ht="12.75">
      <c r="A136" s="17">
        <v>1400</v>
      </c>
      <c r="B136" s="17">
        <v>1.195</v>
      </c>
      <c r="C136" s="17">
        <v>274</v>
      </c>
      <c r="D136" s="92">
        <f t="shared" si="4"/>
        <v>0.002144707440849372</v>
      </c>
      <c r="E136" s="20">
        <v>24.765</v>
      </c>
      <c r="F136" s="113"/>
      <c r="G136" s="114"/>
      <c r="H136" s="115"/>
      <c r="I136" s="115"/>
      <c r="J136" s="116"/>
      <c r="K136" s="114"/>
      <c r="L136" s="117"/>
      <c r="M136" s="118" t="s">
        <v>70</v>
      </c>
    </row>
    <row r="137" spans="1:13" ht="12.75">
      <c r="A137" s="17">
        <v>1200</v>
      </c>
      <c r="B137" s="17">
        <v>1.1707</v>
      </c>
      <c r="C137" s="17">
        <v>222</v>
      </c>
      <c r="D137" s="92">
        <f t="shared" si="4"/>
        <v>0.0024562611474948813</v>
      </c>
      <c r="E137" s="20">
        <v>26.688</v>
      </c>
      <c r="F137" s="113"/>
      <c r="G137" s="114"/>
      <c r="H137" s="115"/>
      <c r="I137" s="115"/>
      <c r="J137" s="116"/>
      <c r="K137" s="114"/>
      <c r="L137" s="117"/>
      <c r="M137" s="118" t="s">
        <v>70</v>
      </c>
    </row>
    <row r="138" spans="1:13" ht="12.75">
      <c r="A138" s="17">
        <v>1000</v>
      </c>
      <c r="B138" s="17">
        <v>1.1561</v>
      </c>
      <c r="C138" s="17">
        <v>178</v>
      </c>
      <c r="D138" s="92">
        <f t="shared" si="4"/>
        <v>0.0028836737037975122</v>
      </c>
      <c r="E138" s="20">
        <v>29.562</v>
      </c>
      <c r="F138" s="113"/>
      <c r="G138" s="114"/>
      <c r="H138" s="115"/>
      <c r="I138" s="115"/>
      <c r="J138" s="116"/>
      <c r="K138" s="114"/>
      <c r="L138" s="117"/>
      <c r="M138" s="118" t="s">
        <v>70</v>
      </c>
    </row>
    <row r="139" spans="1:13" ht="12.75">
      <c r="A139" s="31">
        <v>800</v>
      </c>
      <c r="B139" s="31">
        <v>1.1344</v>
      </c>
      <c r="C139" s="31">
        <v>129</v>
      </c>
      <c r="D139" s="96">
        <f t="shared" si="4"/>
        <v>0.0035092736672953226</v>
      </c>
      <c r="E139" s="33">
        <v>32.568</v>
      </c>
      <c r="F139" s="119"/>
      <c r="G139" s="120"/>
      <c r="H139" s="121"/>
      <c r="I139" s="121"/>
      <c r="J139" s="122"/>
      <c r="K139" s="120"/>
      <c r="L139" s="123"/>
      <c r="M139" s="118" t="s">
        <v>70</v>
      </c>
    </row>
    <row r="140" ht="12.75">
      <c r="M140" s="124"/>
    </row>
    <row r="141" ht="12.75">
      <c r="A141" s="7" t="s">
        <v>71</v>
      </c>
    </row>
    <row r="142" spans="1:10" ht="12.75">
      <c r="A142" s="86" t="s">
        <v>12</v>
      </c>
      <c r="B142" s="62" t="s">
        <v>72</v>
      </c>
      <c r="C142" s="62" t="s">
        <v>73</v>
      </c>
      <c r="D142" s="62" t="s">
        <v>74</v>
      </c>
      <c r="E142" s="62" t="s">
        <v>66</v>
      </c>
      <c r="F142" s="62" t="s">
        <v>75</v>
      </c>
      <c r="G142" s="62" t="s">
        <v>76</v>
      </c>
      <c r="H142" s="99" t="s">
        <v>66</v>
      </c>
      <c r="I142" s="99" t="s">
        <v>63</v>
      </c>
      <c r="J142" s="125" t="s">
        <v>77</v>
      </c>
    </row>
    <row r="143" spans="1:10" ht="12.75">
      <c r="A143" s="88" t="s">
        <v>36</v>
      </c>
      <c r="B143" s="81" t="s">
        <v>78</v>
      </c>
      <c r="C143" s="81" t="s">
        <v>78</v>
      </c>
      <c r="D143" s="81" t="s">
        <v>78</v>
      </c>
      <c r="E143" s="81" t="s">
        <v>68</v>
      </c>
      <c r="F143" s="81"/>
      <c r="G143" s="81" t="s">
        <v>68</v>
      </c>
      <c r="H143" s="126" t="s">
        <v>68</v>
      </c>
      <c r="I143" s="126"/>
      <c r="J143" s="127" t="s">
        <v>25</v>
      </c>
    </row>
    <row r="144" spans="1:10" ht="12.75">
      <c r="A144" s="39">
        <v>4500</v>
      </c>
      <c r="B144" s="128"/>
      <c r="C144" s="128"/>
      <c r="D144" s="128"/>
      <c r="E144" s="128"/>
      <c r="F144" s="128"/>
      <c r="G144" s="128"/>
      <c r="H144" s="129"/>
      <c r="I144" s="129"/>
      <c r="J144" s="130"/>
    </row>
    <row r="145" spans="1:10" ht="12.75">
      <c r="A145" s="16">
        <v>4350</v>
      </c>
      <c r="B145" s="131"/>
      <c r="C145" s="131"/>
      <c r="D145" s="131"/>
      <c r="E145" s="131"/>
      <c r="F145" s="131"/>
      <c r="G145" s="131"/>
      <c r="H145" s="49"/>
      <c r="I145" s="49"/>
      <c r="J145" s="132"/>
    </row>
    <row r="146" spans="1:10" ht="12.75">
      <c r="A146" s="16">
        <f>(A145+A147)/2</f>
        <v>4205</v>
      </c>
      <c r="B146" s="131"/>
      <c r="C146" s="131"/>
      <c r="D146" s="131"/>
      <c r="E146" s="131"/>
      <c r="F146" s="131"/>
      <c r="G146" s="131"/>
      <c r="H146" s="49"/>
      <c r="I146" s="49"/>
      <c r="J146" s="132"/>
    </row>
    <row r="147" spans="1:10" ht="12.75">
      <c r="A147" s="16">
        <v>4060</v>
      </c>
      <c r="B147" s="131"/>
      <c r="C147" s="131"/>
      <c r="D147" s="131"/>
      <c r="E147" s="131"/>
      <c r="F147" s="131"/>
      <c r="G147" s="131"/>
      <c r="H147" s="49"/>
      <c r="I147" s="49"/>
      <c r="J147" s="132"/>
    </row>
    <row r="148" spans="1:10" ht="12.75">
      <c r="A148" s="16">
        <f>(A147+A149)/2</f>
        <v>3950</v>
      </c>
      <c r="B148" s="131"/>
      <c r="C148" s="131"/>
      <c r="D148" s="131"/>
      <c r="E148" s="131"/>
      <c r="F148" s="131"/>
      <c r="G148" s="131"/>
      <c r="H148" s="49"/>
      <c r="I148" s="49"/>
      <c r="J148" s="132"/>
    </row>
    <row r="149" spans="1:10" ht="12.75">
      <c r="A149" s="16">
        <v>3840</v>
      </c>
      <c r="B149" s="131"/>
      <c r="C149" s="131"/>
      <c r="D149" s="131"/>
      <c r="E149" s="131"/>
      <c r="F149" s="131"/>
      <c r="G149" s="131"/>
      <c r="H149" s="49"/>
      <c r="I149" s="49"/>
      <c r="J149" s="132"/>
    </row>
    <row r="150" spans="1:10" ht="12.75">
      <c r="A150" s="16">
        <f>(A149+A151)/2</f>
        <v>3750</v>
      </c>
      <c r="B150" s="131"/>
      <c r="C150" s="131"/>
      <c r="D150" s="131"/>
      <c r="E150" s="131"/>
      <c r="F150" s="131"/>
      <c r="G150" s="131"/>
      <c r="H150" s="49"/>
      <c r="I150" s="49"/>
      <c r="J150" s="132"/>
    </row>
    <row r="151" spans="1:10" ht="12.75">
      <c r="A151" s="16">
        <v>3660</v>
      </c>
      <c r="B151" s="131"/>
      <c r="C151" s="131"/>
      <c r="D151" s="131"/>
      <c r="E151" s="131"/>
      <c r="F151" s="131"/>
      <c r="G151" s="131"/>
      <c r="H151" s="49"/>
      <c r="I151" s="49"/>
      <c r="J151" s="132"/>
    </row>
    <row r="152" spans="1:10" ht="12.75">
      <c r="A152" s="16">
        <f>(A151+A153)/2</f>
        <v>3570</v>
      </c>
      <c r="B152" s="131"/>
      <c r="C152" s="131"/>
      <c r="D152" s="131"/>
      <c r="E152" s="131"/>
      <c r="F152" s="131"/>
      <c r="G152" s="131"/>
      <c r="H152" s="49"/>
      <c r="I152" s="49"/>
      <c r="J152" s="132"/>
    </row>
    <row r="153" spans="1:10" ht="12.75">
      <c r="A153" s="16">
        <v>3480</v>
      </c>
      <c r="B153" s="131"/>
      <c r="C153" s="131"/>
      <c r="D153" s="131"/>
      <c r="E153" s="131"/>
      <c r="F153" s="131"/>
      <c r="G153" s="131"/>
      <c r="H153" s="49"/>
      <c r="I153" s="49"/>
      <c r="J153" s="132"/>
    </row>
    <row r="154" spans="1:10" ht="12.75">
      <c r="A154" s="16">
        <f>(A153+A155)/2</f>
        <v>3370</v>
      </c>
      <c r="B154" s="131"/>
      <c r="C154" s="131"/>
      <c r="D154" s="131"/>
      <c r="E154" s="131"/>
      <c r="F154" s="131"/>
      <c r="G154" s="131"/>
      <c r="H154" s="49"/>
      <c r="I154" s="49"/>
      <c r="J154" s="132"/>
    </row>
    <row r="155" spans="1:10" ht="12.75">
      <c r="A155" s="16">
        <v>3260</v>
      </c>
      <c r="B155" s="131"/>
      <c r="C155" s="131"/>
      <c r="D155" s="131"/>
      <c r="E155" s="131"/>
      <c r="F155" s="131"/>
      <c r="G155" s="131"/>
      <c r="H155" s="49"/>
      <c r="I155" s="49"/>
      <c r="J155" s="132"/>
    </row>
    <row r="156" spans="1:10" ht="12.75">
      <c r="A156" s="16">
        <f>(A155+A157)/2</f>
        <v>3180</v>
      </c>
      <c r="B156" s="131"/>
      <c r="C156" s="131"/>
      <c r="D156" s="131"/>
      <c r="E156" s="131"/>
      <c r="F156" s="131"/>
      <c r="G156" s="131"/>
      <c r="H156" s="49"/>
      <c r="I156" s="49"/>
      <c r="J156" s="132"/>
    </row>
    <row r="157" spans="1:10" ht="12.75">
      <c r="A157" s="16">
        <v>3100</v>
      </c>
      <c r="B157" s="131"/>
      <c r="C157" s="131"/>
      <c r="D157" s="131"/>
      <c r="E157" s="131"/>
      <c r="F157" s="131"/>
      <c r="G157" s="131"/>
      <c r="H157" s="49"/>
      <c r="I157" s="49"/>
      <c r="J157" s="132"/>
    </row>
    <row r="158" spans="1:10" ht="12.75">
      <c r="A158" s="16">
        <f>(A157+A159)/2</f>
        <v>3020</v>
      </c>
      <c r="B158" s="131"/>
      <c r="C158" s="131"/>
      <c r="D158" s="131"/>
      <c r="E158" s="131"/>
      <c r="F158" s="131"/>
      <c r="G158" s="131"/>
      <c r="H158" s="49"/>
      <c r="I158" s="49"/>
      <c r="J158" s="132"/>
    </row>
    <row r="159" spans="1:10" ht="12.75">
      <c r="A159" s="16">
        <v>2940</v>
      </c>
      <c r="B159" s="131"/>
      <c r="C159" s="131"/>
      <c r="D159" s="131"/>
      <c r="E159" s="131"/>
      <c r="F159" s="131"/>
      <c r="G159" s="131"/>
      <c r="H159" s="49"/>
      <c r="I159" s="49"/>
      <c r="J159" s="132"/>
    </row>
    <row r="160" spans="1:10" ht="12.75">
      <c r="A160" s="16">
        <f>(A159+A161)/2</f>
        <v>2870</v>
      </c>
      <c r="B160" s="131"/>
      <c r="C160" s="131"/>
      <c r="D160" s="131"/>
      <c r="E160" s="131"/>
      <c r="F160" s="131"/>
      <c r="G160" s="131"/>
      <c r="H160" s="49"/>
      <c r="I160" s="49"/>
      <c r="J160" s="132"/>
    </row>
    <row r="161" spans="1:10" ht="12.75">
      <c r="A161" s="16">
        <v>2800</v>
      </c>
      <c r="B161" s="131"/>
      <c r="C161" s="131"/>
      <c r="D161" s="131"/>
      <c r="E161" s="131"/>
      <c r="F161" s="131"/>
      <c r="G161" s="131"/>
      <c r="H161" s="49"/>
      <c r="I161" s="49"/>
      <c r="J161" s="132"/>
    </row>
    <row r="162" spans="1:10" ht="12.75">
      <c r="A162" s="16">
        <v>2600</v>
      </c>
      <c r="B162" s="131"/>
      <c r="C162" s="131"/>
      <c r="D162" s="131"/>
      <c r="E162" s="131"/>
      <c r="F162" s="131"/>
      <c r="G162" s="131"/>
      <c r="H162" s="49"/>
      <c r="I162" s="49"/>
      <c r="J162" s="132"/>
    </row>
    <row r="163" spans="1:10" ht="12.75">
      <c r="A163" s="16">
        <v>2400</v>
      </c>
      <c r="B163" s="131"/>
      <c r="C163" s="131"/>
      <c r="D163" s="131"/>
      <c r="E163" s="131"/>
      <c r="F163" s="131"/>
      <c r="G163" s="131"/>
      <c r="H163" s="49"/>
      <c r="I163" s="49"/>
      <c r="J163" s="132"/>
    </row>
    <row r="164" spans="1:10" ht="12.75">
      <c r="A164" s="16">
        <v>2200</v>
      </c>
      <c r="B164" s="131"/>
      <c r="C164" s="131"/>
      <c r="D164" s="131"/>
      <c r="E164" s="131"/>
      <c r="F164" s="131"/>
      <c r="G164" s="131"/>
      <c r="H164" s="49"/>
      <c r="I164" s="49"/>
      <c r="J164" s="132"/>
    </row>
    <row r="165" spans="1:10" ht="12.75">
      <c r="A165" s="16">
        <v>2000</v>
      </c>
      <c r="B165" s="133"/>
      <c r="C165" s="133"/>
      <c r="D165" s="133"/>
      <c r="E165" s="133"/>
      <c r="F165" s="133"/>
      <c r="G165" s="131"/>
      <c r="H165" s="49"/>
      <c r="I165" s="49"/>
      <c r="J165" s="132"/>
    </row>
    <row r="166" spans="1:10" ht="12.75">
      <c r="A166" s="16">
        <v>1800</v>
      </c>
      <c r="B166" s="133"/>
      <c r="C166" s="133"/>
      <c r="D166" s="133"/>
      <c r="E166" s="133"/>
      <c r="F166" s="133"/>
      <c r="G166" s="131"/>
      <c r="H166" s="49"/>
      <c r="I166" s="49"/>
      <c r="J166" s="132"/>
    </row>
    <row r="167" spans="1:10" ht="12.75">
      <c r="A167" s="16">
        <v>1600</v>
      </c>
      <c r="B167" s="133"/>
      <c r="C167" s="133"/>
      <c r="D167" s="133"/>
      <c r="E167" s="133"/>
      <c r="F167" s="133"/>
      <c r="G167" s="131"/>
      <c r="H167" s="49"/>
      <c r="I167" s="49"/>
      <c r="J167" s="132"/>
    </row>
    <row r="168" spans="1:10" ht="12.75">
      <c r="A168" s="16">
        <v>1400</v>
      </c>
      <c r="B168" s="133"/>
      <c r="C168" s="133"/>
      <c r="D168" s="133"/>
      <c r="E168" s="133"/>
      <c r="F168" s="133"/>
      <c r="G168" s="131"/>
      <c r="H168" s="49"/>
      <c r="I168" s="49"/>
      <c r="J168" s="132"/>
    </row>
    <row r="169" spans="1:10" ht="12.75">
      <c r="A169" s="16">
        <v>1200</v>
      </c>
      <c r="B169" s="133"/>
      <c r="C169" s="133"/>
      <c r="D169" s="133"/>
      <c r="E169" s="133"/>
      <c r="F169" s="133"/>
      <c r="G169" s="131"/>
      <c r="H169" s="49"/>
      <c r="I169" s="49"/>
      <c r="J169" s="132"/>
    </row>
    <row r="170" spans="1:10" ht="12.75">
      <c r="A170" s="16">
        <v>1000</v>
      </c>
      <c r="B170" s="133"/>
      <c r="C170" s="133"/>
      <c r="D170" s="133"/>
      <c r="E170" s="133"/>
      <c r="F170" s="133"/>
      <c r="G170" s="131"/>
      <c r="H170" s="49"/>
      <c r="I170" s="49"/>
      <c r="J170" s="132"/>
    </row>
    <row r="171" spans="1:10" ht="12.75">
      <c r="A171" s="30">
        <v>800</v>
      </c>
      <c r="B171" s="134"/>
      <c r="C171" s="134"/>
      <c r="D171" s="134"/>
      <c r="E171" s="134"/>
      <c r="F171" s="134"/>
      <c r="G171" s="135"/>
      <c r="H171" s="136"/>
      <c r="I171" s="136"/>
      <c r="J171" s="137"/>
    </row>
    <row r="188" spans="7:8" ht="12.75">
      <c r="G188" s="1"/>
      <c r="H188" s="124"/>
    </row>
    <row r="189" spans="7:8" ht="12.75">
      <c r="G189" s="1"/>
      <c r="H189" s="124"/>
    </row>
    <row r="190" spans="7:8" ht="12.75">
      <c r="G190" s="1"/>
      <c r="H190" s="124"/>
    </row>
    <row r="191" spans="1:8" ht="12.75">
      <c r="A191" s="1"/>
      <c r="G191" s="1"/>
      <c r="H191" s="124"/>
    </row>
    <row r="192" spans="1:8" ht="12.75">
      <c r="A192" s="1"/>
      <c r="G192" s="1"/>
      <c r="H192" s="124"/>
    </row>
  </sheetData>
  <sheetProtection selectLockedCells="1" selectUnlockedCells="1"/>
  <mergeCells count="3">
    <mergeCell ref="I90:J90"/>
    <mergeCell ref="I91:J91"/>
    <mergeCell ref="I92:J92"/>
  </mergeCells>
  <printOptions/>
  <pageMargins left="0.25" right="0.2701388888888889" top="0.9840277777777777" bottom="0.9840277777777777" header="0.5118055555555555" footer="0.5118055555555555"/>
  <pageSetup horizontalDpi="300" verticalDpi="300" orientation="landscape"/>
  <drawing r:id="rId4"/>
  <legacyDrawing r:id="rId3"/>
  <oleObjects>
    <oleObject progId="Microsoft Equation 3.0" shapeId="70129594" r:id="rId1"/>
    <oleObject progId="Microsoft Equation 3.0" shapeId="701294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Drew Kurtz</cp:lastModifiedBy>
  <cp:lastPrinted>2001-01-27T20:02:29Z</cp:lastPrinted>
  <dcterms:created xsi:type="dcterms:W3CDTF">2001-01-25T18:03:05Z</dcterms:created>
  <dcterms:modified xsi:type="dcterms:W3CDTF">2014-01-22T17:30:25Z</dcterms:modified>
  <cp:category/>
  <cp:version/>
  <cp:contentType/>
  <cp:contentStatus/>
</cp:coreProperties>
</file>