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22995" windowHeight="10905"/>
  </bookViews>
  <sheets>
    <sheet name="Manual VDB calculator" sheetId="1" r:id="rId1"/>
    <sheet name="Period interpretations" sheetId="3" r:id="rId2"/>
  </sheets>
  <calcPr calcId="145621"/>
</workbook>
</file>

<file path=xl/calcChain.xml><?xml version="1.0" encoding="utf-8"?>
<calcChain xmlns="http://schemas.openxmlformats.org/spreadsheetml/2006/main">
  <c r="B19" i="1" l="1"/>
  <c r="B55" i="1"/>
  <c r="A56" i="1"/>
  <c r="A57" i="1" l="1"/>
  <c r="B14" i="1"/>
  <c r="C55" i="1" s="1"/>
  <c r="C56" i="1" l="1"/>
  <c r="D55" i="1"/>
  <c r="L55" i="1" s="1"/>
  <c r="A58" i="1"/>
  <c r="G4" i="1"/>
  <c r="G19" i="1"/>
  <c r="B13" i="1"/>
  <c r="C57" i="1" l="1"/>
  <c r="D56" i="1"/>
  <c r="L56" i="1" s="1"/>
  <c r="A59" i="1"/>
  <c r="D19" i="1"/>
  <c r="C19" i="1"/>
  <c r="C58" i="1" l="1"/>
  <c r="D57" i="1"/>
  <c r="L57" i="1" s="1"/>
  <c r="A60" i="1"/>
  <c r="L19" i="1"/>
  <c r="G20" i="1"/>
  <c r="J19" i="1"/>
  <c r="C59" i="1" l="1"/>
  <c r="D58" i="1"/>
  <c r="L58" i="1" s="1"/>
  <c r="A61" i="1"/>
  <c r="A20" i="1"/>
  <c r="C60" i="1" l="1"/>
  <c r="D59" i="1"/>
  <c r="L59" i="1" s="1"/>
  <c r="A62" i="1"/>
  <c r="E19" i="1"/>
  <c r="F19" i="1" s="1"/>
  <c r="H19" i="1"/>
  <c r="A21" i="1"/>
  <c r="C20" i="1"/>
  <c r="D20" i="1"/>
  <c r="I19" i="1" l="1"/>
  <c r="C61" i="1"/>
  <c r="D60" i="1"/>
  <c r="L60" i="1" s="1"/>
  <c r="A63" i="1"/>
  <c r="M19" i="1"/>
  <c r="A22" i="1"/>
  <c r="D21" i="1"/>
  <c r="C21" i="1"/>
  <c r="L20" i="1"/>
  <c r="J20" i="1"/>
  <c r="G21" i="1"/>
  <c r="C62" i="1" l="1"/>
  <c r="D61" i="1"/>
  <c r="L61" i="1" s="1"/>
  <c r="A64" i="1"/>
  <c r="K19" i="1"/>
  <c r="B20" i="1" s="1"/>
  <c r="E20" i="1" s="1"/>
  <c r="F20" i="1" s="1"/>
  <c r="G22" i="1"/>
  <c r="L21" i="1"/>
  <c r="J21" i="1"/>
  <c r="A23" i="1"/>
  <c r="C22" i="1"/>
  <c r="D22" i="1"/>
  <c r="C63" i="1" l="1"/>
  <c r="D62" i="1"/>
  <c r="L62" i="1" s="1"/>
  <c r="A65" i="1"/>
  <c r="G23" i="1"/>
  <c r="H20" i="1"/>
  <c r="I20" i="1" s="1"/>
  <c r="L22" i="1"/>
  <c r="J22" i="1"/>
  <c r="A24" i="1"/>
  <c r="D23" i="1"/>
  <c r="C23" i="1"/>
  <c r="K20" i="1" l="1"/>
  <c r="B21" i="1" s="1"/>
  <c r="H21" i="1" s="1"/>
  <c r="C64" i="1"/>
  <c r="D63" i="1"/>
  <c r="L63" i="1" s="1"/>
  <c r="A66" i="1"/>
  <c r="M20" i="1"/>
  <c r="J23" i="1"/>
  <c r="L23" i="1"/>
  <c r="A25" i="1"/>
  <c r="D24" i="1"/>
  <c r="C24" i="1"/>
  <c r="G24" i="1"/>
  <c r="E21" i="1" l="1"/>
  <c r="F21" i="1" s="1"/>
  <c r="I21" i="1" s="1"/>
  <c r="M21" i="1" s="1"/>
  <c r="C65" i="1"/>
  <c r="D64" i="1"/>
  <c r="L64" i="1" s="1"/>
  <c r="A67" i="1"/>
  <c r="A26" i="1"/>
  <c r="D25" i="1"/>
  <c r="C25" i="1"/>
  <c r="G25" i="1"/>
  <c r="J24" i="1"/>
  <c r="L24" i="1"/>
  <c r="C66" i="1" l="1"/>
  <c r="D65" i="1"/>
  <c r="L65" i="1" s="1"/>
  <c r="A68" i="1"/>
  <c r="K21" i="1"/>
  <c r="B22" i="1" s="1"/>
  <c r="E22" i="1" s="1"/>
  <c r="F22" i="1" s="1"/>
  <c r="G26" i="1"/>
  <c r="J25" i="1"/>
  <c r="L25" i="1"/>
  <c r="A27" i="1"/>
  <c r="D26" i="1"/>
  <c r="C26" i="1"/>
  <c r="C67" i="1" l="1"/>
  <c r="D66" i="1"/>
  <c r="L66" i="1" s="1"/>
  <c r="A69" i="1"/>
  <c r="H22" i="1"/>
  <c r="I22" i="1" s="1"/>
  <c r="L26" i="1"/>
  <c r="J26" i="1"/>
  <c r="A28" i="1"/>
  <c r="D27" i="1"/>
  <c r="C27" i="1"/>
  <c r="G27" i="1"/>
  <c r="K22" i="1" l="1"/>
  <c r="B23" i="1" s="1"/>
  <c r="E23" i="1" s="1"/>
  <c r="F23" i="1" s="1"/>
  <c r="C68" i="1"/>
  <c r="D67" i="1"/>
  <c r="L67" i="1" s="1"/>
  <c r="A70" i="1"/>
  <c r="H23" i="1"/>
  <c r="L27" i="1"/>
  <c r="M22" i="1"/>
  <c r="G28" i="1"/>
  <c r="A29" i="1"/>
  <c r="D28" i="1"/>
  <c r="C28" i="1"/>
  <c r="J27" i="1"/>
  <c r="I23" i="1" l="1"/>
  <c r="K23" i="1" s="1"/>
  <c r="B24" i="1" s="1"/>
  <c r="C69" i="1"/>
  <c r="D68" i="1"/>
  <c r="L68" i="1" s="1"/>
  <c r="A71" i="1"/>
  <c r="L28" i="1"/>
  <c r="J28" i="1"/>
  <c r="G29" i="1"/>
  <c r="A30" i="1"/>
  <c r="C29" i="1"/>
  <c r="D29" i="1"/>
  <c r="E24" i="1" l="1"/>
  <c r="F24" i="1" s="1"/>
  <c r="H24" i="1"/>
  <c r="M23" i="1"/>
  <c r="C70" i="1"/>
  <c r="D69" i="1"/>
  <c r="L69" i="1" s="1"/>
  <c r="A72" i="1"/>
  <c r="A31" i="1"/>
  <c r="C30" i="1"/>
  <c r="D30" i="1"/>
  <c r="G30" i="1"/>
  <c r="J29" i="1"/>
  <c r="L29" i="1"/>
  <c r="I24" i="1" l="1"/>
  <c r="M24" i="1" s="1"/>
  <c r="C71" i="1"/>
  <c r="D70" i="1"/>
  <c r="L70" i="1" s="1"/>
  <c r="A73" i="1"/>
  <c r="K24" i="1"/>
  <c r="B25" i="1" s="1"/>
  <c r="J30" i="1"/>
  <c r="L30" i="1"/>
  <c r="G31" i="1"/>
  <c r="A32" i="1"/>
  <c r="C31" i="1"/>
  <c r="D31" i="1"/>
  <c r="C72" i="1" l="1"/>
  <c r="D71" i="1"/>
  <c r="L71" i="1" s="1"/>
  <c r="A74" i="1"/>
  <c r="E25" i="1"/>
  <c r="F25" i="1" s="1"/>
  <c r="H25" i="1"/>
  <c r="A33" i="1"/>
  <c r="D32" i="1"/>
  <c r="C32" i="1"/>
  <c r="G32" i="1"/>
  <c r="L31" i="1"/>
  <c r="J31" i="1"/>
  <c r="I25" i="1" l="1"/>
  <c r="C73" i="1"/>
  <c r="D72" i="1"/>
  <c r="L72" i="1" s="1"/>
  <c r="A75" i="1"/>
  <c r="K25" i="1"/>
  <c r="B26" i="1" s="1"/>
  <c r="L32" i="1"/>
  <c r="J32" i="1"/>
  <c r="G33" i="1"/>
  <c r="A34" i="1"/>
  <c r="C33" i="1"/>
  <c r="D33" i="1"/>
  <c r="C74" i="1" l="1"/>
  <c r="D73" i="1"/>
  <c r="L73" i="1" s="1"/>
  <c r="M25" i="1"/>
  <c r="A76" i="1"/>
  <c r="H26" i="1"/>
  <c r="E26" i="1"/>
  <c r="F26" i="1" s="1"/>
  <c r="J33" i="1"/>
  <c r="L33" i="1"/>
  <c r="A35" i="1"/>
  <c r="C34" i="1"/>
  <c r="D34" i="1"/>
  <c r="G34" i="1"/>
  <c r="I26" i="1" l="1"/>
  <c r="C75" i="1"/>
  <c r="D74" i="1"/>
  <c r="L74" i="1" s="1"/>
  <c r="A77" i="1"/>
  <c r="J34" i="1"/>
  <c r="L34" i="1"/>
  <c r="G35" i="1"/>
  <c r="A36" i="1"/>
  <c r="C35" i="1"/>
  <c r="D35" i="1"/>
  <c r="C76" i="1" l="1"/>
  <c r="D75" i="1"/>
  <c r="L75" i="1" s="1"/>
  <c r="A78" i="1"/>
  <c r="K26" i="1"/>
  <c r="B27" i="1" s="1"/>
  <c r="M26" i="1"/>
  <c r="A37" i="1"/>
  <c r="C36" i="1"/>
  <c r="D36" i="1"/>
  <c r="G36" i="1"/>
  <c r="L35" i="1"/>
  <c r="J35" i="1"/>
  <c r="C77" i="1" l="1"/>
  <c r="D76" i="1"/>
  <c r="L76" i="1" s="1"/>
  <c r="A79" i="1"/>
  <c r="E27" i="1"/>
  <c r="F27" i="1" s="1"/>
  <c r="H27" i="1"/>
  <c r="J36" i="1"/>
  <c r="L36" i="1"/>
  <c r="G37" i="1"/>
  <c r="A38" i="1"/>
  <c r="D37" i="1"/>
  <c r="C37" i="1"/>
  <c r="I27" i="1" l="1"/>
  <c r="C78" i="1"/>
  <c r="D77" i="1"/>
  <c r="L77" i="1" s="1"/>
  <c r="A80" i="1"/>
  <c r="A39" i="1"/>
  <c r="C38" i="1"/>
  <c r="D38" i="1"/>
  <c r="G38" i="1"/>
  <c r="J37" i="1"/>
  <c r="L37" i="1"/>
  <c r="C79" i="1" l="1"/>
  <c r="D78" i="1"/>
  <c r="L78" i="1" s="1"/>
  <c r="A81" i="1"/>
  <c r="M27" i="1"/>
  <c r="K27" i="1"/>
  <c r="B28" i="1" s="1"/>
  <c r="G39" i="1"/>
  <c r="J38" i="1"/>
  <c r="L38" i="1"/>
  <c r="A40" i="1"/>
  <c r="D39" i="1"/>
  <c r="C39" i="1"/>
  <c r="C80" i="1" l="1"/>
  <c r="D79" i="1"/>
  <c r="L79" i="1" s="1"/>
  <c r="A82" i="1"/>
  <c r="H28" i="1"/>
  <c r="E28" i="1"/>
  <c r="F28" i="1" s="1"/>
  <c r="I28" i="1" s="1"/>
  <c r="A41" i="1"/>
  <c r="D40" i="1"/>
  <c r="C40" i="1"/>
  <c r="J39" i="1"/>
  <c r="L39" i="1"/>
  <c r="G40" i="1"/>
  <c r="C81" i="1" l="1"/>
  <c r="D80" i="1"/>
  <c r="L80" i="1" s="1"/>
  <c r="A83" i="1"/>
  <c r="K28" i="1"/>
  <c r="B29" i="1" s="1"/>
  <c r="G41" i="1"/>
  <c r="J40" i="1"/>
  <c r="L40" i="1"/>
  <c r="A42" i="1"/>
  <c r="C41" i="1"/>
  <c r="D41" i="1"/>
  <c r="C82" i="1" l="1"/>
  <c r="D81" i="1"/>
  <c r="L81" i="1" s="1"/>
  <c r="A84" i="1"/>
  <c r="M28" i="1"/>
  <c r="H29" i="1"/>
  <c r="E29" i="1"/>
  <c r="F29" i="1" s="1"/>
  <c r="I29" i="1" s="1"/>
  <c r="C42" i="1"/>
  <c r="D42" i="1"/>
  <c r="A43" i="1"/>
  <c r="L41" i="1"/>
  <c r="J41" i="1"/>
  <c r="G42" i="1"/>
  <c r="C83" i="1" l="1"/>
  <c r="D82" i="1"/>
  <c r="L82" i="1" s="1"/>
  <c r="L42" i="1"/>
  <c r="J42" i="1"/>
  <c r="G43" i="1"/>
  <c r="A44" i="1"/>
  <c r="C43" i="1"/>
  <c r="D43" i="1"/>
  <c r="C84" i="1" l="1"/>
  <c r="D83" i="1"/>
  <c r="L83" i="1" s="1"/>
  <c r="K29" i="1"/>
  <c r="B30" i="1" s="1"/>
  <c r="M29" i="1"/>
  <c r="D44" i="1"/>
  <c r="A45" i="1"/>
  <c r="C44" i="1"/>
  <c r="G44" i="1"/>
  <c r="L43" i="1"/>
  <c r="J43" i="1"/>
  <c r="D84" i="1" l="1"/>
  <c r="L84" i="1" s="1"/>
  <c r="H30" i="1"/>
  <c r="E30" i="1"/>
  <c r="F30" i="1" s="1"/>
  <c r="I30" i="1" s="1"/>
  <c r="G45" i="1"/>
  <c r="J44" i="1"/>
  <c r="L44" i="1"/>
  <c r="D45" i="1"/>
  <c r="A46" i="1"/>
  <c r="C45" i="1"/>
  <c r="K30" i="1" l="1"/>
  <c r="B31" i="1" s="1"/>
  <c r="D46" i="1"/>
  <c r="A47" i="1"/>
  <c r="C46" i="1"/>
  <c r="J45" i="1"/>
  <c r="L45" i="1"/>
  <c r="G46" i="1"/>
  <c r="M30" i="1" l="1"/>
  <c r="H31" i="1"/>
  <c r="E31" i="1"/>
  <c r="F31" i="1" s="1"/>
  <c r="G47" i="1"/>
  <c r="D47" i="1"/>
  <c r="A48" i="1"/>
  <c r="C47" i="1"/>
  <c r="J46" i="1"/>
  <c r="L46" i="1"/>
  <c r="I31" i="1" l="1"/>
  <c r="M31" i="1" s="1"/>
  <c r="A49" i="1"/>
  <c r="C48" i="1"/>
  <c r="D48" i="1"/>
  <c r="J47" i="1"/>
  <c r="L47" i="1"/>
  <c r="G48" i="1"/>
  <c r="K31" i="1" l="1"/>
  <c r="B32" i="1" s="1"/>
  <c r="E32" i="1" s="1"/>
  <c r="F32" i="1" s="1"/>
  <c r="J48" i="1"/>
  <c r="L48" i="1"/>
  <c r="G49" i="1"/>
  <c r="D49" i="1"/>
  <c r="C49" i="1"/>
  <c r="H32" i="1" l="1"/>
  <c r="I32" i="1" s="1"/>
  <c r="K32" i="1" s="1"/>
  <c r="B33" i="1" s="1"/>
  <c r="L49" i="1"/>
  <c r="J49" i="1"/>
  <c r="M32" i="1" l="1"/>
  <c r="H33" i="1"/>
  <c r="E33" i="1"/>
  <c r="F33" i="1" s="1"/>
  <c r="I33" i="1" s="1"/>
  <c r="K33" i="1" l="1"/>
  <c r="B34" i="1" s="1"/>
  <c r="M33" i="1"/>
  <c r="H34" i="1" l="1"/>
  <c r="E34" i="1"/>
  <c r="F34" i="1" s="1"/>
  <c r="I34" i="1" l="1"/>
  <c r="M34" i="1" s="1"/>
  <c r="K34" i="1" l="1"/>
  <c r="B35" i="1" s="1"/>
  <c r="E35" i="1" s="1"/>
  <c r="F35" i="1" s="1"/>
  <c r="H35" i="1"/>
  <c r="I35" i="1" l="1"/>
  <c r="K35" i="1"/>
  <c r="B36" i="1" s="1"/>
  <c r="M35" i="1" l="1"/>
  <c r="E36" i="1"/>
  <c r="F36" i="1" s="1"/>
  <c r="H36" i="1"/>
  <c r="I36" i="1" l="1"/>
  <c r="M36" i="1" s="1"/>
  <c r="K36" i="1" l="1"/>
  <c r="B37" i="1" s="1"/>
  <c r="E37" i="1" s="1"/>
  <c r="F37" i="1" s="1"/>
  <c r="I37" i="1" s="1"/>
  <c r="H37" i="1"/>
  <c r="K37" i="1" l="1"/>
  <c r="B38" i="1" s="1"/>
  <c r="M37" i="1"/>
  <c r="E38" i="1" l="1"/>
  <c r="F38" i="1" s="1"/>
  <c r="H38" i="1"/>
  <c r="I38" i="1" l="1"/>
  <c r="M38" i="1" s="1"/>
  <c r="K38" i="1" l="1"/>
  <c r="B39" i="1" s="1"/>
  <c r="E39" i="1" s="1"/>
  <c r="F39" i="1" s="1"/>
  <c r="H39" i="1" l="1"/>
  <c r="I39" i="1" s="1"/>
  <c r="K39" i="1" l="1"/>
  <c r="B40" i="1" s="1"/>
  <c r="E40" i="1" s="1"/>
  <c r="F40" i="1" s="1"/>
  <c r="M39" i="1"/>
  <c r="H40" i="1" l="1"/>
  <c r="I40" i="1" s="1"/>
  <c r="K40" i="1" s="1"/>
  <c r="B41" i="1" s="1"/>
  <c r="E55" i="1" l="1"/>
  <c r="F55" i="1" s="1"/>
  <c r="M40" i="1"/>
  <c r="H41" i="1"/>
  <c r="E41" i="1"/>
  <c r="F41" i="1" s="1"/>
  <c r="M55" i="1" l="1"/>
  <c r="B56" i="1"/>
  <c r="I41" i="1"/>
  <c r="M41" i="1" s="1"/>
  <c r="K41" i="1" l="1"/>
  <c r="B42" i="1" s="1"/>
  <c r="E42" i="1" s="1"/>
  <c r="F42" i="1" s="1"/>
  <c r="H42" i="1" l="1"/>
  <c r="I42" i="1" s="1"/>
  <c r="M42" i="1" l="1"/>
  <c r="K42" i="1"/>
  <c r="B43" i="1" s="1"/>
  <c r="E43" i="1" s="1"/>
  <c r="F43" i="1" s="1"/>
  <c r="I43" i="1" l="1"/>
  <c r="K43" i="1" s="1"/>
  <c r="B44" i="1" s="1"/>
  <c r="H43" i="1"/>
  <c r="E56" i="1"/>
  <c r="F56" i="1" s="1"/>
  <c r="M43" i="1" l="1"/>
  <c r="M56" i="1"/>
  <c r="B57" i="1"/>
  <c r="E44" i="1"/>
  <c r="F44" i="1" s="1"/>
  <c r="H44" i="1"/>
  <c r="I44" i="1" l="1"/>
  <c r="E57" i="1"/>
  <c r="F57" i="1" s="1"/>
  <c r="B58" i="1" s="1"/>
  <c r="M57" i="1" l="1"/>
  <c r="M44" i="1"/>
  <c r="K44" i="1"/>
  <c r="B45" i="1" s="1"/>
  <c r="E58" i="1" l="1"/>
  <c r="F58" i="1" s="1"/>
  <c r="B59" i="1" s="1"/>
  <c r="E45" i="1"/>
  <c r="F45" i="1" s="1"/>
  <c r="I45" i="1" s="1"/>
  <c r="H45" i="1"/>
  <c r="M58" i="1" l="1"/>
  <c r="K45" i="1"/>
  <c r="B46" i="1" s="1"/>
  <c r="M45" i="1"/>
  <c r="E59" i="1" l="1"/>
  <c r="F59" i="1" s="1"/>
  <c r="B60" i="1" s="1"/>
  <c r="E46" i="1"/>
  <c r="F46" i="1" s="1"/>
  <c r="H46" i="1"/>
  <c r="I46" i="1" l="1"/>
  <c r="M59" i="1"/>
  <c r="K46" i="1" l="1"/>
  <c r="B47" i="1" s="1"/>
  <c r="M46" i="1"/>
  <c r="E60" i="1" l="1"/>
  <c r="F60" i="1" s="1"/>
  <c r="B61" i="1" s="1"/>
  <c r="H47" i="1"/>
  <c r="E47" i="1"/>
  <c r="F47" i="1" s="1"/>
  <c r="I47" i="1" s="1"/>
  <c r="M60" i="1" l="1"/>
  <c r="M47" i="1"/>
  <c r="K47" i="1" l="1"/>
  <c r="B48" i="1" s="1"/>
  <c r="E48" i="1" s="1"/>
  <c r="F48" i="1" s="1"/>
  <c r="I48" i="1" s="1"/>
  <c r="E61" i="1"/>
  <c r="F61" i="1" s="1"/>
  <c r="B62" i="1" s="1"/>
  <c r="H48" i="1"/>
  <c r="B63" i="1" l="1"/>
  <c r="M61" i="1"/>
  <c r="E62" i="1"/>
  <c r="F62" i="1" s="1"/>
  <c r="K48" i="1"/>
  <c r="B49" i="1" s="1"/>
  <c r="M48" i="1"/>
  <c r="M62" i="1" l="1"/>
  <c r="H49" i="1"/>
  <c r="E49" i="1"/>
  <c r="F49" i="1" s="1"/>
  <c r="I49" i="1" s="1"/>
  <c r="M49" i="1" l="1"/>
  <c r="G5" i="1" s="1"/>
  <c r="E63" i="1"/>
  <c r="F63" i="1" s="1"/>
  <c r="M63" i="1" l="1"/>
  <c r="B64" i="1"/>
  <c r="K49" i="1"/>
  <c r="E64" i="1" l="1"/>
  <c r="F64" i="1" s="1"/>
  <c r="B65" i="1" s="1"/>
  <c r="M64" i="1" l="1"/>
  <c r="E65" i="1"/>
  <c r="F65" i="1" s="1"/>
  <c r="M65" i="1" s="1"/>
  <c r="B66" i="1" l="1"/>
  <c r="B67" i="1" l="1"/>
  <c r="E67" i="1" s="1"/>
  <c r="F67" i="1" s="1"/>
  <c r="M67" i="1" s="1"/>
  <c r="E66" i="1"/>
  <c r="F66" i="1" s="1"/>
  <c r="M66" i="1" s="1"/>
  <c r="B68" i="1" l="1"/>
  <c r="E68" i="1" l="1"/>
  <c r="F68" i="1" s="1"/>
  <c r="M68" i="1" s="1"/>
  <c r="B69" i="1" l="1"/>
  <c r="E69" i="1" l="1"/>
  <c r="F69" i="1" s="1"/>
  <c r="M69" i="1" s="1"/>
  <c r="B70" i="1" l="1"/>
  <c r="E70" i="1" s="1"/>
  <c r="F70" i="1" s="1"/>
  <c r="M70" i="1" s="1"/>
  <c r="B71" i="1" l="1"/>
  <c r="B72" i="1" l="1"/>
  <c r="E71" i="1"/>
  <c r="F71" i="1" s="1"/>
  <c r="M71" i="1" s="1"/>
  <c r="E72" i="1" l="1"/>
  <c r="F72" i="1" s="1"/>
  <c r="M72" i="1" s="1"/>
  <c r="B73" i="1" l="1"/>
  <c r="E73" i="1" l="1"/>
  <c r="F73" i="1" s="1"/>
  <c r="M73" i="1" s="1"/>
  <c r="B74" i="1" l="1"/>
  <c r="B75" i="1" l="1"/>
  <c r="E74" i="1"/>
  <c r="F74" i="1" s="1"/>
  <c r="M74" i="1" s="1"/>
  <c r="B76" i="1" l="1"/>
  <c r="E75" i="1"/>
  <c r="F75" i="1" s="1"/>
  <c r="M75" i="1" s="1"/>
  <c r="E76" i="1" l="1"/>
  <c r="F76" i="1" s="1"/>
  <c r="M76" i="1" s="1"/>
  <c r="B77" i="1" l="1"/>
  <c r="E77" i="1" l="1"/>
  <c r="F77" i="1" s="1"/>
  <c r="M77" i="1" s="1"/>
  <c r="B78" i="1" l="1"/>
  <c r="E78" i="1" l="1"/>
  <c r="F78" i="1" s="1"/>
  <c r="M78" i="1" s="1"/>
  <c r="B79" i="1" l="1"/>
  <c r="B80" i="1" l="1"/>
  <c r="E79" i="1"/>
  <c r="F79" i="1" s="1"/>
  <c r="M79" i="1" s="1"/>
  <c r="B81" i="1" l="1"/>
  <c r="E81" i="1" s="1"/>
  <c r="F81" i="1" s="1"/>
  <c r="M81" i="1" s="1"/>
  <c r="E80" i="1"/>
  <c r="F80" i="1" s="1"/>
  <c r="M80" i="1" s="1"/>
  <c r="B82" i="1" l="1"/>
  <c r="B83" i="1" l="1"/>
  <c r="E82" i="1"/>
  <c r="F82" i="1" s="1"/>
  <c r="M82" i="1" s="1"/>
  <c r="B84" i="1" l="1"/>
  <c r="E84" i="1" s="1"/>
  <c r="F84" i="1" s="1"/>
  <c r="M84" i="1" s="1"/>
  <c r="E83" i="1"/>
  <c r="F83" i="1" s="1"/>
  <c r="M83" i="1" s="1"/>
</calcChain>
</file>

<file path=xl/sharedStrings.xml><?xml version="1.0" encoding="utf-8"?>
<sst xmlns="http://schemas.openxmlformats.org/spreadsheetml/2006/main" count="68" uniqueCount="36">
  <si>
    <t>original cost</t>
  </si>
  <si>
    <t>salvage value</t>
  </si>
  <si>
    <t>life</t>
  </si>
  <si>
    <t>start period</t>
  </si>
  <si>
    <t>end period</t>
  </si>
  <si>
    <t>factor</t>
  </si>
  <si>
    <t>ignore SL?</t>
  </si>
  <si>
    <t>DB depr rate</t>
  </si>
  <si>
    <t>start value</t>
  </si>
  <si>
    <t>year start</t>
  </si>
  <si>
    <t>year end</t>
  </si>
  <si>
    <t>asset</t>
  </si>
  <si>
    <t>initial time offset</t>
  </si>
  <si>
    <t>accounting year</t>
  </si>
  <si>
    <t>DB</t>
  </si>
  <si>
    <t>deprectn</t>
  </si>
  <si>
    <t>SL</t>
  </si>
  <si>
    <t xml:space="preserve">remaining </t>
  </si>
  <si>
    <t>max</t>
  </si>
  <si>
    <t>capped</t>
  </si>
  <si>
    <t>manual result:</t>
  </si>
  <si>
    <t>fraction</t>
  </si>
  <si>
    <t>full year</t>
  </si>
  <si>
    <t>fraction of</t>
  </si>
  <si>
    <t>asset yr in</t>
  </si>
  <si>
    <t>accnting year</t>
  </si>
  <si>
    <t>returned</t>
  </si>
  <si>
    <t>to be</t>
  </si>
  <si>
    <t>actual</t>
  </si>
  <si>
    <t>VDB manual calculation vs spreadsheet function calculation</t>
  </si>
  <si>
    <t>user entries:</t>
  </si>
  <si>
    <t>results:</t>
  </si>
  <si>
    <t>VDB function result:</t>
  </si>
  <si>
    <t>MACRS depreciation (including SL)</t>
  </si>
  <si>
    <t>Depreciation with no SL take-over</t>
  </si>
  <si>
    <t>Different period interpretations for MACRS and so-straight-line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</si>
</sst>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2" fontId="0" fillId="0" borderId="0" xfId="0" applyNumberFormat="1"/>
    <xf numFmtId="164" fontId="0" fillId="0" borderId="0" xfId="0" applyNumberFormat="1"/>
    <xf numFmtId="164" fontId="0" fillId="0" borderId="0" xfId="0" applyNumberFormat="1" applyAlignment="1">
      <alignment horizontal="center"/>
    </xf>
    <xf numFmtId="2" fontId="0" fillId="0" borderId="0" xfId="0" applyNumberFormat="1" applyAlignment="1">
      <alignment horizontal="center"/>
    </xf>
    <xf numFmtId="0" fontId="0" fillId="0" borderId="0" xfId="0" applyBorder="1" applyAlignment="1">
      <alignment horizontal="center"/>
    </xf>
    <xf numFmtId="0" fontId="0" fillId="0" borderId="0" xfId="0" applyAlignment="1">
      <alignment horizontal="right"/>
    </xf>
    <xf numFmtId="165" fontId="0" fillId="0" borderId="0" xfId="0" applyNumberFormat="1"/>
    <xf numFmtId="0" fontId="2" fillId="0" borderId="0" xfId="0" applyFont="1"/>
    <xf numFmtId="0" fontId="1" fillId="0" borderId="0" xfId="0" applyFont="1"/>
    <xf numFmtId="0" fontId="3" fillId="0" borderId="0" xfId="0" applyFont="1"/>
    <xf numFmtId="0" fontId="1" fillId="0" borderId="1" xfId="0" applyFont="1" applyBorder="1"/>
    <xf numFmtId="0" fontId="1" fillId="0" borderId="2" xfId="0" applyFont="1" applyBorder="1"/>
    <xf numFmtId="0" fontId="1" fillId="0" borderId="3" xfId="0" applyFont="1" applyBorder="1" applyAlignment="1">
      <alignment horizontal="right"/>
    </xf>
    <xf numFmtId="0" fontId="1" fillId="0" borderId="0" xfId="0" applyFont="1" applyAlignment="1">
      <alignment horizontal="right"/>
    </xf>
    <xf numFmtId="2" fontId="1" fillId="0" borderId="1" xfId="0" applyNumberFormat="1" applyFont="1" applyBorder="1"/>
    <xf numFmtId="2" fontId="1" fillId="0" borderId="3" xfId="0" applyNumberFormat="1" applyFont="1" applyBorder="1"/>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xdr:colOff>
      <xdr:row>1</xdr:row>
      <xdr:rowOff>9524</xdr:rowOff>
    </xdr:from>
    <xdr:to>
      <xdr:col>12</xdr:col>
      <xdr:colOff>866776</xdr:colOff>
      <xdr:row>14</xdr:row>
      <xdr:rowOff>104774</xdr:rowOff>
    </xdr:to>
    <xdr:sp macro="" textlink="">
      <xdr:nvSpPr>
        <xdr:cNvPr id="2" name="TextBox 1"/>
        <xdr:cNvSpPr txBox="1"/>
      </xdr:nvSpPr>
      <xdr:spPr>
        <a:xfrm>
          <a:off x="6353176" y="276224"/>
          <a:ext cx="4057650"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doesn't check for 'silly' user entries, and only calculates for &lt;=30</a:t>
          </a:r>
          <a:r>
            <a:rPr lang="en-GB" sz="1100" baseline="0"/>
            <a:t> years.</a:t>
          </a:r>
        </a:p>
        <a:p>
          <a:endParaRPr lang="en-GB" sz="1100" baseline="0"/>
        </a:p>
        <a:p>
          <a:r>
            <a:rPr lang="en-GB" sz="1100" baseline="0"/>
            <a:t>Each full year's depreciation is capped  to keep residual  value above or equal to salvage value. </a:t>
          </a:r>
        </a:p>
        <a:p>
          <a:endParaRPr lang="en-GB" sz="1100" baseline="0"/>
        </a:p>
        <a:p>
          <a:r>
            <a:rPr lang="en-GB" sz="1100" baseline="0"/>
            <a:t>For a fractional 'asset period' in that accounting year, a fraction of the full year's (capped) depreciation is returned.</a:t>
          </a:r>
        </a:p>
        <a:p>
          <a:endParaRPr lang="en-GB" sz="1100" baseline="0"/>
        </a:p>
        <a:p>
          <a:r>
            <a:rPr lang="en-GB" sz="1100" baseline="0"/>
            <a:t>The other option would be to take the fraction, then cap it if value &lt; salvage value. That's how I read it in P946, but Excel and the Open Office code cap the full year.</a:t>
          </a:r>
        </a:p>
        <a:p>
          <a:endParaRPr lang="en-GB" sz="1100" baseline="0"/>
        </a:p>
        <a:p>
          <a:r>
            <a:rPr lang="en-GB" sz="1100" baseline="0"/>
            <a:t>See next tab for a discussion of the different ways the start|end periods are identified, depending on the flag.</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xdr:row>
      <xdr:rowOff>123825</xdr:rowOff>
    </xdr:from>
    <xdr:to>
      <xdr:col>13</xdr:col>
      <xdr:colOff>485775</xdr:colOff>
      <xdr:row>34</xdr:row>
      <xdr:rowOff>95250</xdr:rowOff>
    </xdr:to>
    <xdr:sp macro="" textlink="">
      <xdr:nvSpPr>
        <xdr:cNvPr id="2" name="TextBox 1"/>
        <xdr:cNvSpPr txBox="1"/>
      </xdr:nvSpPr>
      <xdr:spPr>
        <a:xfrm>
          <a:off x="285750" y="695325"/>
          <a:ext cx="8124825" cy="587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t>The </a:t>
          </a:r>
          <a:r>
            <a:rPr lang="en-GB" b="1"/>
            <a:t>Modified Accelerated Cost Recovery System (MACRS)</a:t>
          </a:r>
          <a:r>
            <a:rPr lang="en-GB"/>
            <a:t> is the current 2014 tax depreciation system in the United States.  </a:t>
          </a:r>
        </a:p>
        <a:p>
          <a:endParaRPr lang="en-GB"/>
        </a:p>
        <a:p>
          <a:r>
            <a:rPr lang="en-GB"/>
            <a:t>When the flag to</a:t>
          </a:r>
          <a:r>
            <a:rPr lang="en-GB" baseline="0"/>
            <a:t> ignore straight line depreciation is </a:t>
          </a:r>
          <a:r>
            <a:rPr lang="en-GB" u="sng" baseline="0"/>
            <a:t>not </a:t>
          </a:r>
          <a:r>
            <a:rPr lang="en-GB" baseline="0"/>
            <a:t>set  or is set to FALSE - ie when straight depreciation </a:t>
          </a:r>
          <a:r>
            <a:rPr lang="en-GB" u="sng" baseline="0"/>
            <a:t>should </a:t>
          </a:r>
          <a:r>
            <a:rPr lang="en-GB" baseline="0"/>
            <a:t>be used if it is greater than Declining Balance depreciation, the VDB function returns the MACRS depreciation.</a:t>
          </a:r>
        </a:p>
        <a:p>
          <a:endParaRPr lang="en-GB" sz="1100" baseline="0"/>
        </a:p>
        <a:p>
          <a:r>
            <a:rPr lang="en-GB" sz="1100" baseline="0"/>
            <a:t>In this case , start|end periods  are identified thus:</a:t>
          </a:r>
        </a:p>
        <a:p>
          <a:r>
            <a:rPr lang="en-GB" sz="1100" baseline="0"/>
            <a:t>0|1	</a:t>
          </a:r>
          <a:r>
            <a:rPr lang="en-GB" sz="1100" baseline="0">
              <a:solidFill>
                <a:schemeClr val="dk1"/>
              </a:solidFill>
              <a:effectLst/>
              <a:latin typeface="+mn-lt"/>
              <a:ea typeface="+mn-ea"/>
              <a:cs typeface="+mn-cs"/>
            </a:rPr>
            <a:t>The first year depreciation of an asset effectively brought into service at the start of the accountancy year.</a:t>
          </a:r>
          <a:endParaRPr lang="en-GB" sz="1100" baseline="0"/>
        </a:p>
        <a:p>
          <a:r>
            <a:rPr lang="en-GB" sz="1100" baseline="0"/>
            <a:t>0|0.5	The first year depreciation of an asset effectively brought into service at the half year, under the half year convention</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t>0.5|1.5	</a:t>
          </a:r>
          <a:r>
            <a:rPr lang="en-GB" sz="1100" baseline="0">
              <a:solidFill>
                <a:schemeClr val="dk1"/>
              </a:solidFill>
              <a:effectLst/>
              <a:latin typeface="+mn-lt"/>
              <a:ea typeface="+mn-ea"/>
              <a:cs typeface="+mn-cs"/>
            </a:rPr>
            <a:t>The second year depreciation of an asset effectively brought into service at the half year, under the half year convention</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0.5|1	Half of the 0.5|1.5 depreciation (eg the asset was sold at the end of accountyancy year 2.)</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In the case where </a:t>
          </a:r>
          <a:r>
            <a:rPr lang="en-GB" sz="1100">
              <a:solidFill>
                <a:schemeClr val="dk1"/>
              </a:solidFill>
              <a:effectLst/>
              <a:latin typeface="+mn-lt"/>
              <a:ea typeface="+mn-ea"/>
              <a:cs typeface="+mn-cs"/>
            </a:rPr>
            <a:t>the flag to</a:t>
          </a:r>
          <a:r>
            <a:rPr lang="en-GB" sz="1100" baseline="0">
              <a:solidFill>
                <a:schemeClr val="dk1"/>
              </a:solidFill>
              <a:effectLst/>
              <a:latin typeface="+mn-lt"/>
              <a:ea typeface="+mn-ea"/>
              <a:cs typeface="+mn-cs"/>
            </a:rPr>
            <a:t> ignore straight line depreciation is set  to TRUE - ie when straight depreciation should never be considered, start|end periods  are identified thus:</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0|1	The first whole year 's depreciation of an asset.</a:t>
          </a:r>
        </a:p>
        <a:p>
          <a:r>
            <a:rPr lang="en-GB" sz="1100" baseline="0">
              <a:solidFill>
                <a:schemeClr val="dk1"/>
              </a:solidFill>
              <a:effectLst/>
              <a:latin typeface="+mn-lt"/>
              <a:ea typeface="+mn-ea"/>
              <a:cs typeface="+mn-cs"/>
            </a:rPr>
            <a:t>0|0.5	Half of the 0|1 depreciation </a:t>
          </a:r>
        </a:p>
        <a:p>
          <a:r>
            <a:rPr lang="en-GB" sz="1100" baseline="0">
              <a:solidFill>
                <a:schemeClr val="dk1"/>
              </a:solidFill>
              <a:effectLst/>
              <a:latin typeface="+mn-lt"/>
              <a:ea typeface="+mn-ea"/>
              <a:cs typeface="+mn-cs"/>
            </a:rPr>
            <a:t>0.5|1.5	Half of the 0|1 depreciation plus half of the 1|2 depreciation </a:t>
          </a:r>
          <a:endParaRPr lang="en-GB">
            <a:effectLst/>
          </a:endParaRPr>
        </a:p>
        <a:p>
          <a:r>
            <a:rPr lang="en-GB" sz="1100" baseline="0">
              <a:solidFill>
                <a:schemeClr val="dk1"/>
              </a:solidFill>
              <a:effectLst/>
              <a:latin typeface="+mn-lt"/>
              <a:ea typeface="+mn-ea"/>
              <a:cs typeface="+mn-cs"/>
            </a:rPr>
            <a:t>0.5|1	Half of the 0|1 depreciation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r>
            <a:rPr lang="en-GB" sz="1100"/>
            <a:t>It is important to note that the two cases may identify</a:t>
          </a:r>
          <a:r>
            <a:rPr lang="en-GB" sz="1100" baseline="0"/>
            <a:t> different time periods and calculation algorithms. For example 0.5|1 will give </a:t>
          </a:r>
          <a:r>
            <a:rPr lang="en-GB" sz="1100" u="sng" baseline="0"/>
            <a:t>different results </a:t>
          </a:r>
          <a:r>
            <a:rPr lang="en-GB" sz="1100" baseline="0"/>
            <a:t>for when straight  line is considered and for when it is ignored, </a:t>
          </a:r>
          <a:r>
            <a:rPr lang="en-GB" sz="1100" u="sng" baseline="0"/>
            <a:t>even though straight line depreciation is not used at all</a:t>
          </a:r>
          <a:r>
            <a:rPr lang="en-GB" sz="1100" baseline="0"/>
            <a:t> in the first result.</a:t>
          </a:r>
        </a:p>
        <a:p>
          <a:endParaRPr lang="en-GB" sz="1100" baseline="0"/>
        </a:p>
        <a:p>
          <a:r>
            <a:rPr lang="en-GB" sz="1100" baseline="0"/>
            <a:t>This seems counter-intuitive, but it appears to be the way this long standing function works. It could simply be that the function tries to model the current US system with MACRS, but setting the flag allows the function to give results that are more relevant outside the US.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abSelected="1" workbookViewId="0">
      <selection activeCell="A2" sqref="A2"/>
    </sheetView>
  </sheetViews>
  <sheetFormatPr defaultRowHeight="15" x14ac:dyDescent="0.25"/>
  <cols>
    <col min="1" max="1" width="24.5703125" customWidth="1"/>
    <col min="2" max="2" width="12" customWidth="1"/>
    <col min="3" max="3" width="10.85546875" customWidth="1"/>
    <col min="4" max="4" width="9.5703125" customWidth="1"/>
    <col min="5" max="5" width="9.5703125" style="2" customWidth="1"/>
    <col min="6" max="7" width="9.5703125" customWidth="1"/>
    <col min="8" max="9" width="9.5703125" style="2" customWidth="1"/>
    <col min="10" max="10" width="12.42578125" style="3" customWidth="1"/>
    <col min="11" max="11" width="12.42578125" style="2" customWidth="1"/>
    <col min="12" max="12" width="13.42578125" style="3" customWidth="1"/>
    <col min="13" max="13" width="13.42578125" style="2" customWidth="1"/>
    <col min="14" max="14" width="13.42578125" style="3" customWidth="1"/>
    <col min="16" max="16" width="9.7109375" style="3" customWidth="1"/>
    <col min="17" max="18" width="9.140625" style="2"/>
    <col min="21" max="21" width="9.140625" style="2"/>
  </cols>
  <sheetData>
    <row r="1" spans="1:21" ht="21" x14ac:dyDescent="0.35">
      <c r="A1" s="9" t="s">
        <v>29</v>
      </c>
    </row>
    <row r="2" spans="1:21" ht="21" x14ac:dyDescent="0.35">
      <c r="A2" s="9"/>
    </row>
    <row r="3" spans="1:21" ht="15.75" thickBot="1" x14ac:dyDescent="0.3">
      <c r="B3" s="10" t="s">
        <v>30</v>
      </c>
      <c r="G3" s="10" t="s">
        <v>31</v>
      </c>
    </row>
    <row r="4" spans="1:21" x14ac:dyDescent="0.25">
      <c r="A4" s="10" t="s">
        <v>0</v>
      </c>
      <c r="B4" s="12">
        <v>1000</v>
      </c>
      <c r="F4" s="15" t="s">
        <v>32</v>
      </c>
      <c r="G4" s="16">
        <f>VDB(B4,B5,B6,B7,B8,B9,B10)</f>
        <v>673.20468740097738</v>
      </c>
    </row>
    <row r="5" spans="1:21" ht="15.75" thickBot="1" x14ac:dyDescent="0.3">
      <c r="A5" s="10" t="s">
        <v>1</v>
      </c>
      <c r="B5" s="13">
        <v>100</v>
      </c>
      <c r="F5" s="15" t="s">
        <v>20</v>
      </c>
      <c r="G5" s="17">
        <f>IF(B10,SUM(M55:M84),SUM(M19:M49))</f>
        <v>673.20468740097738</v>
      </c>
    </row>
    <row r="6" spans="1:21" x14ac:dyDescent="0.25">
      <c r="A6" s="10" t="s">
        <v>2</v>
      </c>
      <c r="B6" s="13">
        <v>25</v>
      </c>
    </row>
    <row r="7" spans="1:21" x14ac:dyDescent="0.25">
      <c r="A7" s="10" t="s">
        <v>3</v>
      </c>
      <c r="B7" s="13">
        <v>0.5</v>
      </c>
      <c r="G7" s="2"/>
    </row>
    <row r="8" spans="1:21" x14ac:dyDescent="0.25">
      <c r="A8" s="10" t="s">
        <v>4</v>
      </c>
      <c r="B8" s="13">
        <v>15</v>
      </c>
    </row>
    <row r="9" spans="1:21" x14ac:dyDescent="0.25">
      <c r="A9" s="10" t="s">
        <v>5</v>
      </c>
      <c r="B9" s="13">
        <v>2</v>
      </c>
    </row>
    <row r="10" spans="1:21" ht="15.75" thickBot="1" x14ac:dyDescent="0.3">
      <c r="A10" s="10" t="s">
        <v>6</v>
      </c>
      <c r="B10" s="14" t="b">
        <v>0</v>
      </c>
    </row>
    <row r="13" spans="1:21" x14ac:dyDescent="0.25">
      <c r="A13" t="s">
        <v>7</v>
      </c>
      <c r="B13" s="8">
        <f>1/B6*B9</f>
        <v>0.08</v>
      </c>
    </row>
    <row r="14" spans="1:21" x14ac:dyDescent="0.25">
      <c r="A14" t="s">
        <v>12</v>
      </c>
      <c r="B14">
        <f>IF(AND(B7=0,B8&lt;1),1-(B8-INT(B8)),IF(B7=INT(B7),0,1-(B7-INT(B7))))</f>
        <v>0.5</v>
      </c>
    </row>
    <row r="16" spans="1:21" s="1" customFormat="1" x14ac:dyDescent="0.25">
      <c r="A16" s="18" t="s">
        <v>33</v>
      </c>
      <c r="E16" s="5" t="s">
        <v>22</v>
      </c>
      <c r="F16" s="1" t="s">
        <v>19</v>
      </c>
      <c r="G16" s="4" t="s">
        <v>17</v>
      </c>
      <c r="H16" s="5" t="s">
        <v>22</v>
      </c>
      <c r="I16" s="5" t="s">
        <v>22</v>
      </c>
      <c r="J16" s="4" t="s">
        <v>23</v>
      </c>
      <c r="K16" s="5" t="s">
        <v>22</v>
      </c>
      <c r="L16" s="4" t="s">
        <v>21</v>
      </c>
      <c r="M16" s="5" t="s">
        <v>15</v>
      </c>
      <c r="N16" s="4"/>
      <c r="P16" s="4"/>
      <c r="Q16" s="5"/>
      <c r="R16" s="5"/>
      <c r="U16" s="5"/>
    </row>
    <row r="17" spans="1:21" s="1" customFormat="1" x14ac:dyDescent="0.25">
      <c r="C17" s="1" t="s">
        <v>11</v>
      </c>
      <c r="D17" s="1" t="s">
        <v>11</v>
      </c>
      <c r="E17" s="5" t="s">
        <v>14</v>
      </c>
      <c r="F17" s="1" t="s">
        <v>14</v>
      </c>
      <c r="G17" s="1" t="s">
        <v>11</v>
      </c>
      <c r="H17" s="5" t="s">
        <v>16</v>
      </c>
      <c r="I17" s="5" t="s">
        <v>18</v>
      </c>
      <c r="J17" s="4" t="s">
        <v>24</v>
      </c>
      <c r="K17" s="5" t="s">
        <v>28</v>
      </c>
      <c r="L17" s="4" t="s">
        <v>27</v>
      </c>
      <c r="M17" s="5" t="s">
        <v>27</v>
      </c>
      <c r="N17" s="4"/>
      <c r="Q17" s="5"/>
      <c r="R17" s="5"/>
      <c r="S17" s="6"/>
      <c r="U17" s="5"/>
    </row>
    <row r="18" spans="1:21" s="1" customFormat="1" x14ac:dyDescent="0.25">
      <c r="A18" s="7" t="s">
        <v>13</v>
      </c>
      <c r="B18" s="1" t="s">
        <v>8</v>
      </c>
      <c r="C18" s="1" t="s">
        <v>9</v>
      </c>
      <c r="D18" s="1" t="s">
        <v>10</v>
      </c>
      <c r="E18" s="5" t="s">
        <v>15</v>
      </c>
      <c r="F18" s="1" t="s">
        <v>15</v>
      </c>
      <c r="G18" s="4" t="s">
        <v>2</v>
      </c>
      <c r="H18" s="5" t="s">
        <v>15</v>
      </c>
      <c r="I18" s="5" t="s">
        <v>15</v>
      </c>
      <c r="J18" s="4" t="s">
        <v>25</v>
      </c>
      <c r="K18" s="5" t="s">
        <v>15</v>
      </c>
      <c r="L18" s="4" t="s">
        <v>26</v>
      </c>
      <c r="M18" s="5" t="s">
        <v>26</v>
      </c>
      <c r="N18" s="4"/>
      <c r="Q18" s="5"/>
      <c r="R18" s="5"/>
      <c r="S18" s="6"/>
      <c r="T18" s="6"/>
      <c r="U18" s="5"/>
    </row>
    <row r="19" spans="1:21" x14ac:dyDescent="0.25">
      <c r="A19">
        <v>1</v>
      </c>
      <c r="B19" s="2">
        <f>$B$4</f>
        <v>1000</v>
      </c>
      <c r="C19">
        <f>MIN(MAX(A19-1-B$14,0),B$6)</f>
        <v>0</v>
      </c>
      <c r="D19">
        <f>MIN(A19-B$14,B$6)</f>
        <v>0.5</v>
      </c>
      <c r="E19" s="2">
        <f>B19*$B$13</f>
        <v>80</v>
      </c>
      <c r="F19" s="2">
        <f>MIN(E19,B19-$B$5)</f>
        <v>80</v>
      </c>
      <c r="G19" s="3">
        <f>B6</f>
        <v>25</v>
      </c>
      <c r="H19" s="2">
        <f>IF(G19&gt;0,(B19-$B$5)/G19,0)</f>
        <v>36</v>
      </c>
      <c r="I19" s="2">
        <f>MAX(F19,H19)</f>
        <v>80</v>
      </c>
      <c r="J19" s="3">
        <f t="shared" ref="J19:J49" si="0">D19-C19</f>
        <v>0.5</v>
      </c>
      <c r="K19" s="2">
        <f>I19*J19</f>
        <v>40</v>
      </c>
      <c r="L19" s="3">
        <f t="shared" ref="L19:L49" si="1">IF($B$7&gt;D19,0,IF($B$8&lt;C19,0,MIN($B$8,D19)-MAX($B$7,C19)))</f>
        <v>0</v>
      </c>
      <c r="M19" s="2">
        <f>I19*L19</f>
        <v>0</v>
      </c>
      <c r="O19" s="2"/>
      <c r="S19" s="2"/>
      <c r="T19" s="2"/>
    </row>
    <row r="20" spans="1:21" x14ac:dyDescent="0.25">
      <c r="A20">
        <f>A19+1</f>
        <v>2</v>
      </c>
      <c r="B20" s="2">
        <f>B19-K19</f>
        <v>960</v>
      </c>
      <c r="C20">
        <f t="shared" ref="C20:C37" si="2">MIN(MAX(A20-1-B$14,0),B$6)</f>
        <v>0.5</v>
      </c>
      <c r="D20">
        <f t="shared" ref="D20:D37" si="3">MIN(A20-B$14,B$6)</f>
        <v>1.5</v>
      </c>
      <c r="E20" s="2">
        <f t="shared" ref="E20:E49" si="4">B20*$B$13</f>
        <v>76.8</v>
      </c>
      <c r="F20" s="2">
        <f t="shared" ref="F20:F49" si="5">MIN(E20,B20-$B$5)</f>
        <v>76.8</v>
      </c>
      <c r="G20" s="3">
        <f t="shared" ref="G20:G49" si="6">G19-(D19-C19)</f>
        <v>24.5</v>
      </c>
      <c r="H20" s="2">
        <f t="shared" ref="H20:H49" si="7">IF(G20&gt;0,(B20-$B$5)/G20,0)</f>
        <v>35.102040816326529</v>
      </c>
      <c r="I20" s="2">
        <f t="shared" ref="I20:I49" si="8">MAX(F20,H20)</f>
        <v>76.8</v>
      </c>
      <c r="J20" s="3">
        <f t="shared" si="0"/>
        <v>1</v>
      </c>
      <c r="K20" s="2">
        <f t="shared" ref="K20:K49" si="9">I20*J20</f>
        <v>76.8</v>
      </c>
      <c r="L20" s="3">
        <f t="shared" si="1"/>
        <v>1</v>
      </c>
      <c r="M20" s="2">
        <f t="shared" ref="M20:M49" si="10">I20*L20</f>
        <v>76.8</v>
      </c>
      <c r="O20" s="2"/>
      <c r="S20" s="2"/>
      <c r="T20" s="2"/>
    </row>
    <row r="21" spans="1:21" x14ac:dyDescent="0.25">
      <c r="A21">
        <f t="shared" ref="A21:A37" si="11">A20+1</f>
        <v>3</v>
      </c>
      <c r="B21" s="2">
        <f t="shared" ref="B21:B49" si="12">B20-K20</f>
        <v>883.2</v>
      </c>
      <c r="C21">
        <f t="shared" si="2"/>
        <v>1.5</v>
      </c>
      <c r="D21">
        <f t="shared" si="3"/>
        <v>2.5</v>
      </c>
      <c r="E21" s="2">
        <f t="shared" si="4"/>
        <v>70.656000000000006</v>
      </c>
      <c r="F21" s="2">
        <f t="shared" si="5"/>
        <v>70.656000000000006</v>
      </c>
      <c r="G21" s="3">
        <f t="shared" si="6"/>
        <v>23.5</v>
      </c>
      <c r="H21" s="2">
        <f t="shared" si="7"/>
        <v>33.327659574468086</v>
      </c>
      <c r="I21" s="2">
        <f t="shared" si="8"/>
        <v>70.656000000000006</v>
      </c>
      <c r="J21" s="3">
        <f t="shared" si="0"/>
        <v>1</v>
      </c>
      <c r="K21" s="2">
        <f t="shared" si="9"/>
        <v>70.656000000000006</v>
      </c>
      <c r="L21" s="3">
        <f t="shared" si="1"/>
        <v>1</v>
      </c>
      <c r="M21" s="2">
        <f t="shared" si="10"/>
        <v>70.656000000000006</v>
      </c>
      <c r="O21" s="2"/>
      <c r="S21" s="2"/>
      <c r="T21" s="2"/>
    </row>
    <row r="22" spans="1:21" x14ac:dyDescent="0.25">
      <c r="A22">
        <f t="shared" si="11"/>
        <v>4</v>
      </c>
      <c r="B22" s="2">
        <f t="shared" si="12"/>
        <v>812.5440000000001</v>
      </c>
      <c r="C22">
        <f t="shared" si="2"/>
        <v>2.5</v>
      </c>
      <c r="D22">
        <f t="shared" si="3"/>
        <v>3.5</v>
      </c>
      <c r="E22" s="2">
        <f t="shared" si="4"/>
        <v>65.003520000000009</v>
      </c>
      <c r="F22" s="2">
        <f t="shared" si="5"/>
        <v>65.003520000000009</v>
      </c>
      <c r="G22" s="3">
        <f t="shared" si="6"/>
        <v>22.5</v>
      </c>
      <c r="H22" s="2">
        <f t="shared" si="7"/>
        <v>31.668622222222226</v>
      </c>
      <c r="I22" s="2">
        <f t="shared" si="8"/>
        <v>65.003520000000009</v>
      </c>
      <c r="J22" s="3">
        <f t="shared" si="0"/>
        <v>1</v>
      </c>
      <c r="K22" s="2">
        <f t="shared" si="9"/>
        <v>65.003520000000009</v>
      </c>
      <c r="L22" s="3">
        <f t="shared" si="1"/>
        <v>1</v>
      </c>
      <c r="M22" s="2">
        <f t="shared" si="10"/>
        <v>65.003520000000009</v>
      </c>
      <c r="O22" s="2"/>
      <c r="S22" s="2"/>
      <c r="T22" s="2"/>
    </row>
    <row r="23" spans="1:21" x14ac:dyDescent="0.25">
      <c r="A23">
        <f t="shared" si="11"/>
        <v>5</v>
      </c>
      <c r="B23" s="2">
        <f t="shared" si="12"/>
        <v>747.54048000000012</v>
      </c>
      <c r="C23">
        <f t="shared" si="2"/>
        <v>3.5</v>
      </c>
      <c r="D23">
        <f t="shared" si="3"/>
        <v>4.5</v>
      </c>
      <c r="E23" s="2">
        <f t="shared" si="4"/>
        <v>59.803238400000012</v>
      </c>
      <c r="F23" s="2">
        <f t="shared" si="5"/>
        <v>59.803238400000012</v>
      </c>
      <c r="G23" s="3">
        <f t="shared" si="6"/>
        <v>21.5</v>
      </c>
      <c r="H23" s="2">
        <f t="shared" si="7"/>
        <v>30.118161860465122</v>
      </c>
      <c r="I23" s="2">
        <f t="shared" si="8"/>
        <v>59.803238400000012</v>
      </c>
      <c r="J23" s="3">
        <f t="shared" si="0"/>
        <v>1</v>
      </c>
      <c r="K23" s="2">
        <f t="shared" si="9"/>
        <v>59.803238400000012</v>
      </c>
      <c r="L23" s="3">
        <f t="shared" si="1"/>
        <v>1</v>
      </c>
      <c r="M23" s="2">
        <f t="shared" si="10"/>
        <v>59.803238400000012</v>
      </c>
      <c r="O23" s="2"/>
      <c r="S23" s="2"/>
      <c r="T23" s="2"/>
    </row>
    <row r="24" spans="1:21" x14ac:dyDescent="0.25">
      <c r="A24">
        <f t="shared" si="11"/>
        <v>6</v>
      </c>
      <c r="B24" s="2">
        <f t="shared" si="12"/>
        <v>687.73724160000006</v>
      </c>
      <c r="C24">
        <f t="shared" si="2"/>
        <v>4.5</v>
      </c>
      <c r="D24">
        <f t="shared" si="3"/>
        <v>5.5</v>
      </c>
      <c r="E24" s="2">
        <f t="shared" si="4"/>
        <v>55.018979328000007</v>
      </c>
      <c r="F24" s="2">
        <f t="shared" si="5"/>
        <v>55.018979328000007</v>
      </c>
      <c r="G24" s="3">
        <f t="shared" si="6"/>
        <v>20.5</v>
      </c>
      <c r="H24" s="2">
        <f t="shared" si="7"/>
        <v>28.670109346341466</v>
      </c>
      <c r="I24" s="2">
        <f t="shared" si="8"/>
        <v>55.018979328000007</v>
      </c>
      <c r="J24" s="3">
        <f t="shared" si="0"/>
        <v>1</v>
      </c>
      <c r="K24" s="2">
        <f t="shared" si="9"/>
        <v>55.018979328000007</v>
      </c>
      <c r="L24" s="3">
        <f t="shared" si="1"/>
        <v>1</v>
      </c>
      <c r="M24" s="2">
        <f t="shared" si="10"/>
        <v>55.018979328000007</v>
      </c>
      <c r="O24" s="2"/>
      <c r="S24" s="2"/>
      <c r="T24" s="2"/>
    </row>
    <row r="25" spans="1:21" x14ac:dyDescent="0.25">
      <c r="A25">
        <f t="shared" si="11"/>
        <v>7</v>
      </c>
      <c r="B25" s="2">
        <f t="shared" si="12"/>
        <v>632.71826227200006</v>
      </c>
      <c r="C25">
        <f t="shared" si="2"/>
        <v>5.5</v>
      </c>
      <c r="D25">
        <f t="shared" si="3"/>
        <v>6.5</v>
      </c>
      <c r="E25" s="2">
        <f t="shared" si="4"/>
        <v>50.617460981760004</v>
      </c>
      <c r="F25" s="2">
        <f t="shared" si="5"/>
        <v>50.617460981760004</v>
      </c>
      <c r="G25" s="3">
        <f t="shared" si="6"/>
        <v>19.5</v>
      </c>
      <c r="H25" s="2">
        <f t="shared" si="7"/>
        <v>27.318885244717951</v>
      </c>
      <c r="I25" s="2">
        <f t="shared" si="8"/>
        <v>50.617460981760004</v>
      </c>
      <c r="J25" s="3">
        <f t="shared" si="0"/>
        <v>1</v>
      </c>
      <c r="K25" s="2">
        <f t="shared" si="9"/>
        <v>50.617460981760004</v>
      </c>
      <c r="L25" s="3">
        <f t="shared" si="1"/>
        <v>1</v>
      </c>
      <c r="M25" s="2">
        <f t="shared" si="10"/>
        <v>50.617460981760004</v>
      </c>
      <c r="O25" s="2"/>
      <c r="S25" s="2"/>
      <c r="T25" s="2"/>
    </row>
    <row r="26" spans="1:21" x14ac:dyDescent="0.25">
      <c r="A26">
        <f t="shared" si="11"/>
        <v>8</v>
      </c>
      <c r="B26" s="2">
        <f t="shared" si="12"/>
        <v>582.10080129024004</v>
      </c>
      <c r="C26">
        <f t="shared" si="2"/>
        <v>6.5</v>
      </c>
      <c r="D26">
        <f t="shared" si="3"/>
        <v>7.5</v>
      </c>
      <c r="E26" s="2">
        <f t="shared" si="4"/>
        <v>46.568064103219207</v>
      </c>
      <c r="F26" s="2">
        <f t="shared" si="5"/>
        <v>46.568064103219207</v>
      </c>
      <c r="G26" s="3">
        <f t="shared" si="6"/>
        <v>18.5</v>
      </c>
      <c r="H26" s="2">
        <f t="shared" si="7"/>
        <v>26.059502772445409</v>
      </c>
      <c r="I26" s="2">
        <f t="shared" si="8"/>
        <v>46.568064103219207</v>
      </c>
      <c r="J26" s="3">
        <f t="shared" si="0"/>
        <v>1</v>
      </c>
      <c r="K26" s="2">
        <f t="shared" si="9"/>
        <v>46.568064103219207</v>
      </c>
      <c r="L26" s="3">
        <f t="shared" si="1"/>
        <v>1</v>
      </c>
      <c r="M26" s="2">
        <f t="shared" si="10"/>
        <v>46.568064103219207</v>
      </c>
      <c r="O26" s="2"/>
      <c r="S26" s="2"/>
      <c r="T26" s="2"/>
    </row>
    <row r="27" spans="1:21" x14ac:dyDescent="0.25">
      <c r="A27">
        <f t="shared" si="11"/>
        <v>9</v>
      </c>
      <c r="B27" s="2">
        <f t="shared" si="12"/>
        <v>535.53273718702087</v>
      </c>
      <c r="C27">
        <f t="shared" si="2"/>
        <v>7.5</v>
      </c>
      <c r="D27">
        <f t="shared" si="3"/>
        <v>8.5</v>
      </c>
      <c r="E27" s="2">
        <f t="shared" si="4"/>
        <v>42.842618974961674</v>
      </c>
      <c r="F27" s="2">
        <f t="shared" si="5"/>
        <v>42.842618974961674</v>
      </c>
      <c r="G27" s="3">
        <f t="shared" si="6"/>
        <v>17.5</v>
      </c>
      <c r="H27" s="2">
        <f t="shared" si="7"/>
        <v>24.887584982115477</v>
      </c>
      <c r="I27" s="2">
        <f t="shared" si="8"/>
        <v>42.842618974961674</v>
      </c>
      <c r="J27" s="3">
        <f t="shared" si="0"/>
        <v>1</v>
      </c>
      <c r="K27" s="2">
        <f t="shared" si="9"/>
        <v>42.842618974961674</v>
      </c>
      <c r="L27" s="3">
        <f t="shared" si="1"/>
        <v>1</v>
      </c>
      <c r="M27" s="2">
        <f t="shared" si="10"/>
        <v>42.842618974961674</v>
      </c>
      <c r="O27" s="2"/>
      <c r="S27" s="2"/>
      <c r="T27" s="2"/>
    </row>
    <row r="28" spans="1:21" x14ac:dyDescent="0.25">
      <c r="A28">
        <f t="shared" si="11"/>
        <v>10</v>
      </c>
      <c r="B28" s="2">
        <f t="shared" si="12"/>
        <v>492.69011821205919</v>
      </c>
      <c r="C28">
        <f t="shared" si="2"/>
        <v>8.5</v>
      </c>
      <c r="D28">
        <f t="shared" si="3"/>
        <v>9.5</v>
      </c>
      <c r="E28" s="2">
        <f t="shared" si="4"/>
        <v>39.415209456964739</v>
      </c>
      <c r="F28" s="2">
        <f t="shared" si="5"/>
        <v>39.415209456964739</v>
      </c>
      <c r="G28" s="3">
        <f t="shared" si="6"/>
        <v>16.5</v>
      </c>
      <c r="H28" s="2">
        <f t="shared" si="7"/>
        <v>23.799401103761163</v>
      </c>
      <c r="I28" s="2">
        <f t="shared" si="8"/>
        <v>39.415209456964739</v>
      </c>
      <c r="J28" s="3">
        <f t="shared" si="0"/>
        <v>1</v>
      </c>
      <c r="K28" s="2">
        <f t="shared" si="9"/>
        <v>39.415209456964739</v>
      </c>
      <c r="L28" s="3">
        <f t="shared" si="1"/>
        <v>1</v>
      </c>
      <c r="M28" s="2">
        <f t="shared" si="10"/>
        <v>39.415209456964739</v>
      </c>
      <c r="O28" s="2"/>
      <c r="S28" s="2"/>
      <c r="T28" s="2"/>
    </row>
    <row r="29" spans="1:21" x14ac:dyDescent="0.25">
      <c r="A29">
        <f t="shared" si="11"/>
        <v>11</v>
      </c>
      <c r="B29" s="2">
        <f t="shared" si="12"/>
        <v>453.27490875509443</v>
      </c>
      <c r="C29">
        <f t="shared" si="2"/>
        <v>9.5</v>
      </c>
      <c r="D29">
        <f t="shared" si="3"/>
        <v>10.5</v>
      </c>
      <c r="E29" s="2">
        <f t="shared" si="4"/>
        <v>36.261992700407554</v>
      </c>
      <c r="F29" s="2">
        <f t="shared" si="5"/>
        <v>36.261992700407554</v>
      </c>
      <c r="G29" s="3">
        <f t="shared" si="6"/>
        <v>15.5</v>
      </c>
      <c r="H29" s="2">
        <f t="shared" si="7"/>
        <v>22.791929597102868</v>
      </c>
      <c r="I29" s="2">
        <f t="shared" si="8"/>
        <v>36.261992700407554</v>
      </c>
      <c r="J29" s="3">
        <f t="shared" si="0"/>
        <v>1</v>
      </c>
      <c r="K29" s="2">
        <f t="shared" si="9"/>
        <v>36.261992700407554</v>
      </c>
      <c r="L29" s="3">
        <f t="shared" si="1"/>
        <v>1</v>
      </c>
      <c r="M29" s="2">
        <f t="shared" si="10"/>
        <v>36.261992700407554</v>
      </c>
      <c r="O29" s="2"/>
      <c r="S29" s="2"/>
      <c r="T29" s="2"/>
    </row>
    <row r="30" spans="1:21" x14ac:dyDescent="0.25">
      <c r="A30">
        <f t="shared" si="11"/>
        <v>12</v>
      </c>
      <c r="B30" s="2">
        <f t="shared" si="12"/>
        <v>417.01291605468685</v>
      </c>
      <c r="C30">
        <f t="shared" si="2"/>
        <v>10.5</v>
      </c>
      <c r="D30">
        <f t="shared" si="3"/>
        <v>11.5</v>
      </c>
      <c r="E30" s="2">
        <f t="shared" si="4"/>
        <v>33.361033284374948</v>
      </c>
      <c r="F30" s="2">
        <f t="shared" si="5"/>
        <v>33.361033284374948</v>
      </c>
      <c r="G30" s="3">
        <f t="shared" si="6"/>
        <v>14.5</v>
      </c>
      <c r="H30" s="2">
        <f t="shared" si="7"/>
        <v>21.862959727909438</v>
      </c>
      <c r="I30" s="2">
        <f t="shared" si="8"/>
        <v>33.361033284374948</v>
      </c>
      <c r="J30" s="3">
        <f t="shared" si="0"/>
        <v>1</v>
      </c>
      <c r="K30" s="2">
        <f t="shared" si="9"/>
        <v>33.361033284374948</v>
      </c>
      <c r="L30" s="3">
        <f t="shared" si="1"/>
        <v>1</v>
      </c>
      <c r="M30" s="2">
        <f t="shared" si="10"/>
        <v>33.361033284374948</v>
      </c>
      <c r="O30" s="2"/>
      <c r="S30" s="2"/>
      <c r="T30" s="2"/>
    </row>
    <row r="31" spans="1:21" x14ac:dyDescent="0.25">
      <c r="A31">
        <f t="shared" si="11"/>
        <v>13</v>
      </c>
      <c r="B31" s="2">
        <f t="shared" si="12"/>
        <v>383.65188277031189</v>
      </c>
      <c r="C31">
        <f t="shared" si="2"/>
        <v>11.5</v>
      </c>
      <c r="D31">
        <f t="shared" si="3"/>
        <v>12.5</v>
      </c>
      <c r="E31" s="2">
        <f t="shared" si="4"/>
        <v>30.69215062162495</v>
      </c>
      <c r="F31" s="2">
        <f t="shared" si="5"/>
        <v>30.69215062162495</v>
      </c>
      <c r="G31" s="3">
        <f t="shared" si="6"/>
        <v>13.5</v>
      </c>
      <c r="H31" s="2">
        <f t="shared" si="7"/>
        <v>21.011250575578657</v>
      </c>
      <c r="I31" s="2">
        <f t="shared" si="8"/>
        <v>30.69215062162495</v>
      </c>
      <c r="J31" s="3">
        <f t="shared" si="0"/>
        <v>1</v>
      </c>
      <c r="K31" s="2">
        <f t="shared" si="9"/>
        <v>30.69215062162495</v>
      </c>
      <c r="L31" s="3">
        <f t="shared" si="1"/>
        <v>1</v>
      </c>
      <c r="M31" s="2">
        <f t="shared" si="10"/>
        <v>30.69215062162495</v>
      </c>
      <c r="O31" s="2"/>
      <c r="S31" s="2"/>
      <c r="T31" s="2"/>
    </row>
    <row r="32" spans="1:21" x14ac:dyDescent="0.25">
      <c r="A32">
        <f t="shared" si="11"/>
        <v>14</v>
      </c>
      <c r="B32" s="2">
        <f t="shared" si="12"/>
        <v>352.95973214868695</v>
      </c>
      <c r="C32">
        <f t="shared" si="2"/>
        <v>12.5</v>
      </c>
      <c r="D32">
        <f t="shared" si="3"/>
        <v>13.5</v>
      </c>
      <c r="E32" s="2">
        <f t="shared" si="4"/>
        <v>28.236778571894956</v>
      </c>
      <c r="F32" s="2">
        <f t="shared" si="5"/>
        <v>28.236778571894956</v>
      </c>
      <c r="G32" s="3">
        <f t="shared" si="6"/>
        <v>12.5</v>
      </c>
      <c r="H32" s="2">
        <f t="shared" si="7"/>
        <v>20.236778571894956</v>
      </c>
      <c r="I32" s="2">
        <f t="shared" si="8"/>
        <v>28.236778571894956</v>
      </c>
      <c r="J32" s="3">
        <f t="shared" si="0"/>
        <v>1</v>
      </c>
      <c r="K32" s="2">
        <f t="shared" si="9"/>
        <v>28.236778571894956</v>
      </c>
      <c r="L32" s="3">
        <f t="shared" si="1"/>
        <v>1</v>
      </c>
      <c r="M32" s="2">
        <f t="shared" si="10"/>
        <v>28.236778571894956</v>
      </c>
      <c r="O32" s="2"/>
      <c r="S32" s="2"/>
      <c r="T32" s="2"/>
    </row>
    <row r="33" spans="1:20" x14ac:dyDescent="0.25">
      <c r="A33">
        <f t="shared" si="11"/>
        <v>15</v>
      </c>
      <c r="B33" s="2">
        <f t="shared" si="12"/>
        <v>324.72295357679201</v>
      </c>
      <c r="C33">
        <f t="shared" si="2"/>
        <v>13.5</v>
      </c>
      <c r="D33">
        <f t="shared" si="3"/>
        <v>14.5</v>
      </c>
      <c r="E33" s="2">
        <f t="shared" si="4"/>
        <v>25.977836286143361</v>
      </c>
      <c r="F33" s="2">
        <f t="shared" si="5"/>
        <v>25.977836286143361</v>
      </c>
      <c r="G33" s="3">
        <f t="shared" si="6"/>
        <v>11.5</v>
      </c>
      <c r="H33" s="2">
        <f t="shared" si="7"/>
        <v>19.541126397981913</v>
      </c>
      <c r="I33" s="2">
        <f t="shared" si="8"/>
        <v>25.977836286143361</v>
      </c>
      <c r="J33" s="3">
        <f t="shared" si="0"/>
        <v>1</v>
      </c>
      <c r="K33" s="2">
        <f t="shared" si="9"/>
        <v>25.977836286143361</v>
      </c>
      <c r="L33" s="3">
        <f t="shared" si="1"/>
        <v>1</v>
      </c>
      <c r="M33" s="2">
        <f t="shared" si="10"/>
        <v>25.977836286143361</v>
      </c>
      <c r="O33" s="2"/>
      <c r="S33" s="2"/>
      <c r="T33" s="2"/>
    </row>
    <row r="34" spans="1:20" x14ac:dyDescent="0.25">
      <c r="A34">
        <f t="shared" si="11"/>
        <v>16</v>
      </c>
      <c r="B34" s="2">
        <f t="shared" si="12"/>
        <v>298.74511729064864</v>
      </c>
      <c r="C34">
        <f t="shared" si="2"/>
        <v>14.5</v>
      </c>
      <c r="D34">
        <f t="shared" si="3"/>
        <v>15.5</v>
      </c>
      <c r="E34" s="2">
        <f t="shared" si="4"/>
        <v>23.899609383251892</v>
      </c>
      <c r="F34" s="2">
        <f t="shared" si="5"/>
        <v>23.899609383251892</v>
      </c>
      <c r="G34" s="3">
        <f t="shared" si="6"/>
        <v>10.5</v>
      </c>
      <c r="H34" s="2">
        <f t="shared" si="7"/>
        <v>18.928106408633205</v>
      </c>
      <c r="I34" s="2">
        <f t="shared" si="8"/>
        <v>23.899609383251892</v>
      </c>
      <c r="J34" s="3">
        <f t="shared" si="0"/>
        <v>1</v>
      </c>
      <c r="K34" s="2">
        <f t="shared" si="9"/>
        <v>23.899609383251892</v>
      </c>
      <c r="L34" s="3">
        <f t="shared" si="1"/>
        <v>0.5</v>
      </c>
      <c r="M34" s="2">
        <f t="shared" si="10"/>
        <v>11.949804691625946</v>
      </c>
      <c r="O34" s="2"/>
      <c r="S34" s="2"/>
      <c r="T34" s="2"/>
    </row>
    <row r="35" spans="1:20" x14ac:dyDescent="0.25">
      <c r="A35">
        <f t="shared" si="11"/>
        <v>17</v>
      </c>
      <c r="B35" s="2">
        <f t="shared" si="12"/>
        <v>274.84550790739672</v>
      </c>
      <c r="C35">
        <f t="shared" si="2"/>
        <v>15.5</v>
      </c>
      <c r="D35">
        <f t="shared" si="3"/>
        <v>16.5</v>
      </c>
      <c r="E35" s="2">
        <f t="shared" si="4"/>
        <v>21.987640632591738</v>
      </c>
      <c r="F35" s="2">
        <f t="shared" si="5"/>
        <v>21.987640632591738</v>
      </c>
      <c r="G35" s="3">
        <f t="shared" si="6"/>
        <v>9.5</v>
      </c>
      <c r="H35" s="2">
        <f t="shared" si="7"/>
        <v>18.404790306041761</v>
      </c>
      <c r="I35" s="2">
        <f t="shared" si="8"/>
        <v>21.987640632591738</v>
      </c>
      <c r="J35" s="3">
        <f t="shared" si="0"/>
        <v>1</v>
      </c>
      <c r="K35" s="2">
        <f t="shared" si="9"/>
        <v>21.987640632591738</v>
      </c>
      <c r="L35" s="3">
        <f t="shared" si="1"/>
        <v>0</v>
      </c>
      <c r="M35" s="2">
        <f t="shared" si="10"/>
        <v>0</v>
      </c>
      <c r="O35" s="2"/>
      <c r="S35" s="2"/>
      <c r="T35" s="2"/>
    </row>
    <row r="36" spans="1:20" x14ac:dyDescent="0.25">
      <c r="A36">
        <f t="shared" si="11"/>
        <v>18</v>
      </c>
      <c r="B36" s="2">
        <f t="shared" si="12"/>
        <v>252.85786727480499</v>
      </c>
      <c r="C36">
        <f t="shared" si="2"/>
        <v>16.5</v>
      </c>
      <c r="D36">
        <f t="shared" si="3"/>
        <v>17.5</v>
      </c>
      <c r="E36" s="2">
        <f t="shared" si="4"/>
        <v>20.228629381984401</v>
      </c>
      <c r="F36" s="2">
        <f t="shared" si="5"/>
        <v>20.228629381984401</v>
      </c>
      <c r="G36" s="3">
        <f t="shared" si="6"/>
        <v>8.5</v>
      </c>
      <c r="H36" s="2">
        <f t="shared" si="7"/>
        <v>17.983278502918235</v>
      </c>
      <c r="I36" s="2">
        <f t="shared" si="8"/>
        <v>20.228629381984401</v>
      </c>
      <c r="J36" s="3">
        <f t="shared" si="0"/>
        <v>1</v>
      </c>
      <c r="K36" s="2">
        <f t="shared" si="9"/>
        <v>20.228629381984401</v>
      </c>
      <c r="L36" s="3">
        <f t="shared" si="1"/>
        <v>0</v>
      </c>
      <c r="M36" s="2">
        <f t="shared" si="10"/>
        <v>0</v>
      </c>
      <c r="O36" s="2"/>
      <c r="S36" s="2"/>
      <c r="T36" s="2"/>
    </row>
    <row r="37" spans="1:20" x14ac:dyDescent="0.25">
      <c r="A37">
        <f t="shared" si="11"/>
        <v>19</v>
      </c>
      <c r="B37" s="2">
        <f t="shared" si="12"/>
        <v>232.62923789282058</v>
      </c>
      <c r="C37">
        <f t="shared" si="2"/>
        <v>17.5</v>
      </c>
      <c r="D37">
        <f t="shared" si="3"/>
        <v>18.5</v>
      </c>
      <c r="E37" s="2">
        <f t="shared" si="4"/>
        <v>18.610339031425646</v>
      </c>
      <c r="F37" s="2">
        <f t="shared" si="5"/>
        <v>18.610339031425646</v>
      </c>
      <c r="G37" s="3">
        <f t="shared" si="6"/>
        <v>7.5</v>
      </c>
      <c r="H37" s="2">
        <f t="shared" si="7"/>
        <v>17.683898385709412</v>
      </c>
      <c r="I37" s="2">
        <f t="shared" si="8"/>
        <v>18.610339031425646</v>
      </c>
      <c r="J37" s="3">
        <f t="shared" si="0"/>
        <v>1</v>
      </c>
      <c r="K37" s="2">
        <f t="shared" si="9"/>
        <v>18.610339031425646</v>
      </c>
      <c r="L37" s="3">
        <f t="shared" si="1"/>
        <v>0</v>
      </c>
      <c r="M37" s="2">
        <f t="shared" si="10"/>
        <v>0</v>
      </c>
      <c r="O37" s="2"/>
      <c r="S37" s="2"/>
      <c r="T37" s="2"/>
    </row>
    <row r="38" spans="1:20" x14ac:dyDescent="0.25">
      <c r="A38">
        <f t="shared" ref="A38:A49" si="13">A37+1</f>
        <v>20</v>
      </c>
      <c r="B38" s="2">
        <f t="shared" si="12"/>
        <v>214.01889886139494</v>
      </c>
      <c r="C38">
        <f t="shared" ref="C38:C49" si="14">MIN(MAX(A38-1-B$14,0),B$6)</f>
        <v>18.5</v>
      </c>
      <c r="D38">
        <f t="shared" ref="D38:D49" si="15">MIN(A38-B$14,B$6)</f>
        <v>19.5</v>
      </c>
      <c r="E38" s="2">
        <f t="shared" si="4"/>
        <v>17.121511908911597</v>
      </c>
      <c r="F38" s="2">
        <f t="shared" si="5"/>
        <v>17.121511908911597</v>
      </c>
      <c r="G38" s="3">
        <f t="shared" si="6"/>
        <v>6.5</v>
      </c>
      <c r="H38" s="2">
        <f t="shared" si="7"/>
        <v>17.541369055599223</v>
      </c>
      <c r="I38" s="2">
        <f t="shared" si="8"/>
        <v>17.541369055599223</v>
      </c>
      <c r="J38" s="3">
        <f t="shared" si="0"/>
        <v>1</v>
      </c>
      <c r="K38" s="2">
        <f t="shared" si="9"/>
        <v>17.541369055599223</v>
      </c>
      <c r="L38" s="3">
        <f t="shared" si="1"/>
        <v>0</v>
      </c>
      <c r="M38" s="2">
        <f t="shared" si="10"/>
        <v>0</v>
      </c>
      <c r="O38" s="2"/>
      <c r="S38" s="2"/>
      <c r="T38" s="2"/>
    </row>
    <row r="39" spans="1:20" x14ac:dyDescent="0.25">
      <c r="A39">
        <f t="shared" si="13"/>
        <v>21</v>
      </c>
      <c r="B39" s="2">
        <f t="shared" si="12"/>
        <v>196.47752980579571</v>
      </c>
      <c r="C39">
        <f t="shared" si="14"/>
        <v>19.5</v>
      </c>
      <c r="D39">
        <f t="shared" si="15"/>
        <v>20.5</v>
      </c>
      <c r="E39" s="2">
        <f t="shared" si="4"/>
        <v>15.718202384463657</v>
      </c>
      <c r="F39" s="2">
        <f t="shared" si="5"/>
        <v>15.718202384463657</v>
      </c>
      <c r="G39" s="3">
        <f t="shared" si="6"/>
        <v>5.5</v>
      </c>
      <c r="H39" s="2">
        <f t="shared" si="7"/>
        <v>17.541369055599219</v>
      </c>
      <c r="I39" s="2">
        <f t="shared" si="8"/>
        <v>17.541369055599219</v>
      </c>
      <c r="J39" s="3">
        <f t="shared" si="0"/>
        <v>1</v>
      </c>
      <c r="K39" s="2">
        <f t="shared" si="9"/>
        <v>17.541369055599219</v>
      </c>
      <c r="L39" s="3">
        <f t="shared" si="1"/>
        <v>0</v>
      </c>
      <c r="M39" s="2">
        <f t="shared" si="10"/>
        <v>0</v>
      </c>
      <c r="O39" s="2"/>
      <c r="S39" s="2"/>
      <c r="T39" s="2"/>
    </row>
    <row r="40" spans="1:20" x14ac:dyDescent="0.25">
      <c r="A40">
        <f t="shared" si="13"/>
        <v>22</v>
      </c>
      <c r="B40" s="2">
        <f t="shared" si="12"/>
        <v>178.93616075019651</v>
      </c>
      <c r="C40">
        <f t="shared" si="14"/>
        <v>20.5</v>
      </c>
      <c r="D40">
        <f t="shared" si="15"/>
        <v>21.5</v>
      </c>
      <c r="E40" s="2">
        <f t="shared" si="4"/>
        <v>14.314892860015721</v>
      </c>
      <c r="F40" s="2">
        <f t="shared" si="5"/>
        <v>14.314892860015721</v>
      </c>
      <c r="G40" s="3">
        <f t="shared" si="6"/>
        <v>4.5</v>
      </c>
      <c r="H40" s="2">
        <f t="shared" si="7"/>
        <v>17.541369055599223</v>
      </c>
      <c r="I40" s="2">
        <f t="shared" si="8"/>
        <v>17.541369055599223</v>
      </c>
      <c r="J40" s="3">
        <f t="shared" si="0"/>
        <v>1</v>
      </c>
      <c r="K40" s="2">
        <f t="shared" si="9"/>
        <v>17.541369055599223</v>
      </c>
      <c r="L40" s="3">
        <f t="shared" si="1"/>
        <v>0</v>
      </c>
      <c r="M40" s="2">
        <f t="shared" si="10"/>
        <v>0</v>
      </c>
      <c r="O40" s="2"/>
      <c r="S40" s="2"/>
      <c r="T40" s="2"/>
    </row>
    <row r="41" spans="1:20" x14ac:dyDescent="0.25">
      <c r="A41">
        <f t="shared" si="13"/>
        <v>23</v>
      </c>
      <c r="B41" s="2">
        <f t="shared" si="12"/>
        <v>161.39479169459727</v>
      </c>
      <c r="C41">
        <f t="shared" si="14"/>
        <v>21.5</v>
      </c>
      <c r="D41">
        <f t="shared" si="15"/>
        <v>22.5</v>
      </c>
      <c r="E41" s="2">
        <f t="shared" si="4"/>
        <v>12.911583335567782</v>
      </c>
      <c r="F41" s="2">
        <f t="shared" si="5"/>
        <v>12.911583335567782</v>
      </c>
      <c r="G41" s="3">
        <f t="shared" si="6"/>
        <v>3.5</v>
      </c>
      <c r="H41" s="2">
        <f t="shared" si="7"/>
        <v>17.541369055599223</v>
      </c>
      <c r="I41" s="2">
        <f t="shared" si="8"/>
        <v>17.541369055599223</v>
      </c>
      <c r="J41" s="3">
        <f t="shared" si="0"/>
        <v>1</v>
      </c>
      <c r="K41" s="2">
        <f t="shared" si="9"/>
        <v>17.541369055599223</v>
      </c>
      <c r="L41" s="3">
        <f t="shared" si="1"/>
        <v>0</v>
      </c>
      <c r="M41" s="2">
        <f t="shared" si="10"/>
        <v>0</v>
      </c>
      <c r="O41" s="2"/>
      <c r="S41" s="2"/>
      <c r="T41" s="2"/>
    </row>
    <row r="42" spans="1:20" x14ac:dyDescent="0.25">
      <c r="A42">
        <f t="shared" si="13"/>
        <v>24</v>
      </c>
      <c r="B42" s="2">
        <f t="shared" si="12"/>
        <v>143.85342263899804</v>
      </c>
      <c r="C42">
        <f t="shared" si="14"/>
        <v>22.5</v>
      </c>
      <c r="D42">
        <f t="shared" si="15"/>
        <v>23.5</v>
      </c>
      <c r="E42" s="2">
        <f t="shared" si="4"/>
        <v>11.508273811119844</v>
      </c>
      <c r="F42" s="2">
        <f t="shared" si="5"/>
        <v>11.508273811119844</v>
      </c>
      <c r="G42" s="3">
        <f t="shared" si="6"/>
        <v>2.5</v>
      </c>
      <c r="H42" s="2">
        <f t="shared" si="7"/>
        <v>17.541369055599215</v>
      </c>
      <c r="I42" s="2">
        <f t="shared" si="8"/>
        <v>17.541369055599215</v>
      </c>
      <c r="J42" s="3">
        <f t="shared" si="0"/>
        <v>1</v>
      </c>
      <c r="K42" s="2">
        <f t="shared" si="9"/>
        <v>17.541369055599215</v>
      </c>
      <c r="L42" s="3">
        <f t="shared" si="1"/>
        <v>0</v>
      </c>
      <c r="M42" s="2">
        <f t="shared" si="10"/>
        <v>0</v>
      </c>
      <c r="O42" s="2"/>
      <c r="S42" s="2"/>
      <c r="T42" s="2"/>
    </row>
    <row r="43" spans="1:20" x14ac:dyDescent="0.25">
      <c r="A43">
        <f t="shared" si="13"/>
        <v>25</v>
      </c>
      <c r="B43" s="2">
        <f t="shared" si="12"/>
        <v>126.31205358339882</v>
      </c>
      <c r="C43">
        <f t="shared" si="14"/>
        <v>23.5</v>
      </c>
      <c r="D43">
        <f t="shared" si="15"/>
        <v>24.5</v>
      </c>
      <c r="E43" s="2">
        <f t="shared" si="4"/>
        <v>10.104964286671906</v>
      </c>
      <c r="F43" s="2">
        <f t="shared" si="5"/>
        <v>10.104964286671906</v>
      </c>
      <c r="G43" s="3">
        <f t="shared" si="6"/>
        <v>1.5</v>
      </c>
      <c r="H43" s="2">
        <f t="shared" si="7"/>
        <v>17.541369055599215</v>
      </c>
      <c r="I43" s="2">
        <f t="shared" si="8"/>
        <v>17.541369055599215</v>
      </c>
      <c r="J43" s="3">
        <f t="shared" si="0"/>
        <v>1</v>
      </c>
      <c r="K43" s="2">
        <f t="shared" si="9"/>
        <v>17.541369055599215</v>
      </c>
      <c r="L43" s="3">
        <f t="shared" si="1"/>
        <v>0</v>
      </c>
      <c r="M43" s="2">
        <f t="shared" si="10"/>
        <v>0</v>
      </c>
      <c r="O43" s="2"/>
      <c r="S43" s="2"/>
      <c r="T43" s="2"/>
    </row>
    <row r="44" spans="1:20" x14ac:dyDescent="0.25">
      <c r="A44">
        <f t="shared" si="13"/>
        <v>26</v>
      </c>
      <c r="B44" s="2">
        <f t="shared" si="12"/>
        <v>108.7706845277996</v>
      </c>
      <c r="C44">
        <f t="shared" si="14"/>
        <v>24.5</v>
      </c>
      <c r="D44">
        <f t="shared" si="15"/>
        <v>25</v>
      </c>
      <c r="E44" s="2">
        <f t="shared" si="4"/>
        <v>8.7016547622239688</v>
      </c>
      <c r="F44" s="2">
        <f t="shared" si="5"/>
        <v>8.7016547622239688</v>
      </c>
      <c r="G44" s="3">
        <f t="shared" si="6"/>
        <v>0.5</v>
      </c>
      <c r="H44" s="2">
        <f t="shared" si="7"/>
        <v>17.541369055599205</v>
      </c>
      <c r="I44" s="2">
        <f t="shared" si="8"/>
        <v>17.541369055599205</v>
      </c>
      <c r="J44" s="3">
        <f t="shared" si="0"/>
        <v>0.5</v>
      </c>
      <c r="K44" s="2">
        <f t="shared" si="9"/>
        <v>8.7706845277996024</v>
      </c>
      <c r="L44" s="3">
        <f t="shared" si="1"/>
        <v>0</v>
      </c>
      <c r="M44" s="2">
        <f t="shared" si="10"/>
        <v>0</v>
      </c>
      <c r="O44" s="2"/>
      <c r="S44" s="2"/>
      <c r="T44" s="2"/>
    </row>
    <row r="45" spans="1:20" x14ac:dyDescent="0.25">
      <c r="A45">
        <f t="shared" si="13"/>
        <v>27</v>
      </c>
      <c r="B45" s="2">
        <f t="shared" si="12"/>
        <v>100</v>
      </c>
      <c r="C45">
        <f t="shared" si="14"/>
        <v>25</v>
      </c>
      <c r="D45">
        <f t="shared" si="15"/>
        <v>25</v>
      </c>
      <c r="E45" s="2">
        <f t="shared" si="4"/>
        <v>8</v>
      </c>
      <c r="F45" s="2">
        <f t="shared" si="5"/>
        <v>0</v>
      </c>
      <c r="G45" s="3">
        <f t="shared" si="6"/>
        <v>0</v>
      </c>
      <c r="H45" s="2">
        <f t="shared" si="7"/>
        <v>0</v>
      </c>
      <c r="I45" s="2">
        <f t="shared" si="8"/>
        <v>0</v>
      </c>
      <c r="J45" s="3">
        <f t="shared" si="0"/>
        <v>0</v>
      </c>
      <c r="K45" s="2">
        <f t="shared" si="9"/>
        <v>0</v>
      </c>
      <c r="L45" s="3">
        <f t="shared" si="1"/>
        <v>0</v>
      </c>
      <c r="M45" s="2">
        <f t="shared" si="10"/>
        <v>0</v>
      </c>
      <c r="O45" s="2"/>
      <c r="S45" s="2"/>
      <c r="T45" s="2"/>
    </row>
    <row r="46" spans="1:20" x14ac:dyDescent="0.25">
      <c r="A46">
        <f t="shared" si="13"/>
        <v>28</v>
      </c>
      <c r="B46" s="2">
        <f t="shared" si="12"/>
        <v>100</v>
      </c>
      <c r="C46">
        <f t="shared" si="14"/>
        <v>25</v>
      </c>
      <c r="D46">
        <f t="shared" si="15"/>
        <v>25</v>
      </c>
      <c r="E46" s="2">
        <f t="shared" si="4"/>
        <v>8</v>
      </c>
      <c r="F46" s="2">
        <f t="shared" si="5"/>
        <v>0</v>
      </c>
      <c r="G46" s="3">
        <f t="shared" si="6"/>
        <v>0</v>
      </c>
      <c r="H46" s="2">
        <f t="shared" si="7"/>
        <v>0</v>
      </c>
      <c r="I46" s="2">
        <f t="shared" si="8"/>
        <v>0</v>
      </c>
      <c r="J46" s="3">
        <f t="shared" si="0"/>
        <v>0</v>
      </c>
      <c r="K46" s="2">
        <f t="shared" si="9"/>
        <v>0</v>
      </c>
      <c r="L46" s="3">
        <f t="shared" si="1"/>
        <v>0</v>
      </c>
      <c r="M46" s="2">
        <f t="shared" si="10"/>
        <v>0</v>
      </c>
      <c r="O46" s="2"/>
      <c r="S46" s="2"/>
      <c r="T46" s="2"/>
    </row>
    <row r="47" spans="1:20" x14ac:dyDescent="0.25">
      <c r="A47">
        <f t="shared" si="13"/>
        <v>29</v>
      </c>
      <c r="B47" s="2">
        <f t="shared" si="12"/>
        <v>100</v>
      </c>
      <c r="C47">
        <f t="shared" si="14"/>
        <v>25</v>
      </c>
      <c r="D47">
        <f t="shared" si="15"/>
        <v>25</v>
      </c>
      <c r="E47" s="2">
        <f t="shared" si="4"/>
        <v>8</v>
      </c>
      <c r="F47" s="2">
        <f t="shared" si="5"/>
        <v>0</v>
      </c>
      <c r="G47" s="3">
        <f t="shared" si="6"/>
        <v>0</v>
      </c>
      <c r="H47" s="2">
        <f t="shared" si="7"/>
        <v>0</v>
      </c>
      <c r="I47" s="2">
        <f t="shared" si="8"/>
        <v>0</v>
      </c>
      <c r="J47" s="3">
        <f t="shared" si="0"/>
        <v>0</v>
      </c>
      <c r="K47" s="2">
        <f t="shared" si="9"/>
        <v>0</v>
      </c>
      <c r="L47" s="3">
        <f t="shared" si="1"/>
        <v>0</v>
      </c>
      <c r="M47" s="2">
        <f t="shared" si="10"/>
        <v>0</v>
      </c>
      <c r="O47" s="2"/>
      <c r="S47" s="2"/>
      <c r="T47" s="2"/>
    </row>
    <row r="48" spans="1:20" x14ac:dyDescent="0.25">
      <c r="A48">
        <f t="shared" si="13"/>
        <v>30</v>
      </c>
      <c r="B48" s="2">
        <f t="shared" si="12"/>
        <v>100</v>
      </c>
      <c r="C48">
        <f t="shared" si="14"/>
        <v>25</v>
      </c>
      <c r="D48">
        <f t="shared" si="15"/>
        <v>25</v>
      </c>
      <c r="E48" s="2">
        <f t="shared" si="4"/>
        <v>8</v>
      </c>
      <c r="F48" s="2">
        <f t="shared" si="5"/>
        <v>0</v>
      </c>
      <c r="G48" s="3">
        <f t="shared" si="6"/>
        <v>0</v>
      </c>
      <c r="H48" s="2">
        <f t="shared" si="7"/>
        <v>0</v>
      </c>
      <c r="I48" s="2">
        <f t="shared" si="8"/>
        <v>0</v>
      </c>
      <c r="J48" s="3">
        <f t="shared" si="0"/>
        <v>0</v>
      </c>
      <c r="K48" s="2">
        <f t="shared" si="9"/>
        <v>0</v>
      </c>
      <c r="L48" s="3">
        <f t="shared" si="1"/>
        <v>0</v>
      </c>
      <c r="M48" s="2">
        <f t="shared" si="10"/>
        <v>0</v>
      </c>
      <c r="O48" s="2"/>
      <c r="S48" s="2"/>
      <c r="T48" s="2"/>
    </row>
    <row r="49" spans="1:20" x14ac:dyDescent="0.25">
      <c r="A49">
        <f t="shared" si="13"/>
        <v>31</v>
      </c>
      <c r="B49" s="2">
        <f t="shared" si="12"/>
        <v>100</v>
      </c>
      <c r="C49">
        <f t="shared" si="14"/>
        <v>25</v>
      </c>
      <c r="D49">
        <f t="shared" si="15"/>
        <v>25</v>
      </c>
      <c r="E49" s="2">
        <f t="shared" si="4"/>
        <v>8</v>
      </c>
      <c r="F49" s="2">
        <f t="shared" si="5"/>
        <v>0</v>
      </c>
      <c r="G49" s="3">
        <f t="shared" si="6"/>
        <v>0</v>
      </c>
      <c r="H49" s="2">
        <f t="shared" si="7"/>
        <v>0</v>
      </c>
      <c r="I49" s="2">
        <f t="shared" si="8"/>
        <v>0</v>
      </c>
      <c r="J49" s="3">
        <f t="shared" si="0"/>
        <v>0</v>
      </c>
      <c r="K49" s="2">
        <f t="shared" si="9"/>
        <v>0</v>
      </c>
      <c r="L49" s="3">
        <f t="shared" si="1"/>
        <v>0</v>
      </c>
      <c r="M49" s="2">
        <f t="shared" si="10"/>
        <v>0</v>
      </c>
      <c r="O49" s="2"/>
      <c r="S49" s="2"/>
      <c r="T49" s="2"/>
    </row>
    <row r="50" spans="1:20" x14ac:dyDescent="0.25">
      <c r="B50" s="2"/>
      <c r="O50" s="2"/>
      <c r="S50" s="2"/>
      <c r="T50" s="2"/>
    </row>
    <row r="51" spans="1:20" x14ac:dyDescent="0.25">
      <c r="B51" s="2"/>
      <c r="O51" s="2"/>
      <c r="S51" s="2"/>
      <c r="T51" s="2"/>
    </row>
    <row r="52" spans="1:20" x14ac:dyDescent="0.25">
      <c r="A52" s="18" t="s">
        <v>34</v>
      </c>
      <c r="B52" s="1"/>
      <c r="C52" s="1"/>
      <c r="D52" s="1"/>
      <c r="E52" s="5" t="s">
        <v>22</v>
      </c>
      <c r="F52" s="1" t="s">
        <v>19</v>
      </c>
      <c r="G52" s="4"/>
      <c r="H52" s="5"/>
      <c r="I52" s="5"/>
      <c r="J52" s="4"/>
      <c r="K52" s="5"/>
      <c r="L52" s="4" t="s">
        <v>21</v>
      </c>
      <c r="M52" s="5" t="s">
        <v>15</v>
      </c>
      <c r="O52" s="2"/>
      <c r="S52" s="2"/>
      <c r="T52" s="2"/>
    </row>
    <row r="53" spans="1:20" x14ac:dyDescent="0.25">
      <c r="A53" s="1"/>
      <c r="B53" s="1"/>
      <c r="C53" s="1" t="s">
        <v>11</v>
      </c>
      <c r="D53" s="1" t="s">
        <v>11</v>
      </c>
      <c r="E53" s="5" t="s">
        <v>14</v>
      </c>
      <c r="F53" s="1" t="s">
        <v>14</v>
      </c>
      <c r="G53" s="1"/>
      <c r="H53" s="5"/>
      <c r="I53" s="5"/>
      <c r="J53" s="4"/>
      <c r="K53" s="5"/>
      <c r="L53" s="4" t="s">
        <v>27</v>
      </c>
      <c r="M53" s="5" t="s">
        <v>27</v>
      </c>
      <c r="O53" s="2"/>
      <c r="S53" s="2"/>
      <c r="T53" s="2"/>
    </row>
    <row r="54" spans="1:20" x14ac:dyDescent="0.25">
      <c r="A54" s="7" t="s">
        <v>13</v>
      </c>
      <c r="B54" s="1" t="s">
        <v>8</v>
      </c>
      <c r="C54" s="1" t="s">
        <v>9</v>
      </c>
      <c r="D54" s="1" t="s">
        <v>10</v>
      </c>
      <c r="E54" s="5" t="s">
        <v>15</v>
      </c>
      <c r="F54" s="1" t="s">
        <v>15</v>
      </c>
      <c r="G54" s="4"/>
      <c r="H54" s="5"/>
      <c r="I54" s="5"/>
      <c r="J54" s="4"/>
      <c r="K54" s="5"/>
      <c r="L54" s="4" t="s">
        <v>26</v>
      </c>
      <c r="M54" s="5" t="s">
        <v>26</v>
      </c>
      <c r="O54" s="2"/>
      <c r="S54" s="2"/>
      <c r="T54" s="2"/>
    </row>
    <row r="55" spans="1:20" x14ac:dyDescent="0.25">
      <c r="A55">
        <v>1</v>
      </c>
      <c r="B55" s="2">
        <f>$B$4</f>
        <v>1000</v>
      </c>
      <c r="C55">
        <f>MIN(MAX(A55-1-B$14,0),B$6)</f>
        <v>0</v>
      </c>
      <c r="D55">
        <f>C55+1</f>
        <v>1</v>
      </c>
      <c r="E55" s="2">
        <f>B55*$B$13</f>
        <v>80</v>
      </c>
      <c r="F55" s="2">
        <f>MIN(E55,B55-$B$5)</f>
        <v>80</v>
      </c>
      <c r="G55" s="3"/>
      <c r="L55" s="3">
        <f t="shared" ref="L55:L85" si="16">IF($B$7&gt;D55,0,IF($B$8&lt;C55,0,MIN($B$8,D55)-MAX($B$7,C55)))</f>
        <v>0.5</v>
      </c>
      <c r="M55" s="2">
        <f>L55*F55</f>
        <v>40</v>
      </c>
      <c r="O55" s="2"/>
      <c r="S55" s="2"/>
      <c r="T55" s="2"/>
    </row>
    <row r="56" spans="1:20" x14ac:dyDescent="0.25">
      <c r="A56">
        <f>A55+1</f>
        <v>2</v>
      </c>
      <c r="B56" s="2">
        <f>B55-F55</f>
        <v>920</v>
      </c>
      <c r="C56">
        <f>C55+1</f>
        <v>1</v>
      </c>
      <c r="D56">
        <f t="shared" ref="D56:D85" si="17">C56+1</f>
        <v>2</v>
      </c>
      <c r="E56" s="2">
        <f t="shared" ref="E56:E85" si="18">B56*$B$13</f>
        <v>73.600000000000009</v>
      </c>
      <c r="F56" s="2">
        <f t="shared" ref="F56:F85" si="19">MIN(E56,B56-$B$5)</f>
        <v>73.600000000000009</v>
      </c>
      <c r="G56" s="3"/>
      <c r="L56" s="3">
        <f t="shared" si="16"/>
        <v>1</v>
      </c>
      <c r="M56" s="2">
        <f t="shared" ref="M56:M85" si="20">L56*F56</f>
        <v>73.600000000000009</v>
      </c>
      <c r="O56" s="2"/>
      <c r="S56" s="2"/>
      <c r="T56" s="2"/>
    </row>
    <row r="57" spans="1:20" x14ac:dyDescent="0.25">
      <c r="A57">
        <f t="shared" ref="A57:A85" si="21">A56+1</f>
        <v>3</v>
      </c>
      <c r="B57" s="2">
        <f t="shared" ref="B57:B84" si="22">B56-F56</f>
        <v>846.4</v>
      </c>
      <c r="C57">
        <f t="shared" ref="C57:C85" si="23">C56+1</f>
        <v>2</v>
      </c>
      <c r="D57">
        <f t="shared" si="17"/>
        <v>3</v>
      </c>
      <c r="E57" s="2">
        <f t="shared" si="18"/>
        <v>67.712000000000003</v>
      </c>
      <c r="F57" s="2">
        <f t="shared" si="19"/>
        <v>67.712000000000003</v>
      </c>
      <c r="G57" s="3"/>
      <c r="L57" s="3">
        <f t="shared" si="16"/>
        <v>1</v>
      </c>
      <c r="M57" s="2">
        <f t="shared" si="20"/>
        <v>67.712000000000003</v>
      </c>
    </row>
    <row r="58" spans="1:20" x14ac:dyDescent="0.25">
      <c r="A58">
        <f t="shared" si="21"/>
        <v>4</v>
      </c>
      <c r="B58" s="2">
        <f t="shared" si="22"/>
        <v>778.68799999999999</v>
      </c>
      <c r="C58">
        <f t="shared" si="23"/>
        <v>3</v>
      </c>
      <c r="D58">
        <f t="shared" si="17"/>
        <v>4</v>
      </c>
      <c r="E58" s="2">
        <f t="shared" si="18"/>
        <v>62.29504</v>
      </c>
      <c r="F58" s="2">
        <f t="shared" si="19"/>
        <v>62.29504</v>
      </c>
      <c r="G58" s="3"/>
      <c r="L58" s="3">
        <f t="shared" si="16"/>
        <v>1</v>
      </c>
      <c r="M58" s="2">
        <f t="shared" si="20"/>
        <v>62.29504</v>
      </c>
    </row>
    <row r="59" spans="1:20" x14ac:dyDescent="0.25">
      <c r="A59">
        <f t="shared" si="21"/>
        <v>5</v>
      </c>
      <c r="B59" s="2">
        <f t="shared" si="22"/>
        <v>716.39296000000002</v>
      </c>
      <c r="C59">
        <f t="shared" si="23"/>
        <v>4</v>
      </c>
      <c r="D59">
        <f t="shared" si="17"/>
        <v>5</v>
      </c>
      <c r="E59" s="2">
        <f t="shared" si="18"/>
        <v>57.311436800000003</v>
      </c>
      <c r="F59" s="2">
        <f t="shared" si="19"/>
        <v>57.311436800000003</v>
      </c>
      <c r="G59" s="3"/>
      <c r="L59" s="3">
        <f t="shared" si="16"/>
        <v>1</v>
      </c>
      <c r="M59" s="2">
        <f t="shared" si="20"/>
        <v>57.311436800000003</v>
      </c>
    </row>
    <row r="60" spans="1:20" x14ac:dyDescent="0.25">
      <c r="A60">
        <f t="shared" si="21"/>
        <v>6</v>
      </c>
      <c r="B60" s="2">
        <f t="shared" si="22"/>
        <v>659.08152319999999</v>
      </c>
      <c r="C60">
        <f t="shared" si="23"/>
        <v>5</v>
      </c>
      <c r="D60">
        <f t="shared" si="17"/>
        <v>6</v>
      </c>
      <c r="E60" s="2">
        <f t="shared" si="18"/>
        <v>52.726521855999998</v>
      </c>
      <c r="F60" s="2">
        <f t="shared" si="19"/>
        <v>52.726521855999998</v>
      </c>
      <c r="G60" s="3"/>
      <c r="L60" s="3">
        <f t="shared" si="16"/>
        <v>1</v>
      </c>
      <c r="M60" s="2">
        <f t="shared" si="20"/>
        <v>52.726521855999998</v>
      </c>
    </row>
    <row r="61" spans="1:20" x14ac:dyDescent="0.25">
      <c r="A61">
        <f t="shared" si="21"/>
        <v>7</v>
      </c>
      <c r="B61" s="2">
        <f t="shared" si="22"/>
        <v>606.35500134400002</v>
      </c>
      <c r="C61">
        <f t="shared" si="23"/>
        <v>6</v>
      </c>
      <c r="D61">
        <f t="shared" si="17"/>
        <v>7</v>
      </c>
      <c r="E61" s="2">
        <f t="shared" si="18"/>
        <v>48.508400107520004</v>
      </c>
      <c r="F61" s="2">
        <f t="shared" si="19"/>
        <v>48.508400107520004</v>
      </c>
      <c r="G61" s="3"/>
      <c r="L61" s="3">
        <f t="shared" si="16"/>
        <v>1</v>
      </c>
      <c r="M61" s="2">
        <f t="shared" si="20"/>
        <v>48.508400107520004</v>
      </c>
    </row>
    <row r="62" spans="1:20" x14ac:dyDescent="0.25">
      <c r="A62">
        <f t="shared" si="21"/>
        <v>8</v>
      </c>
      <c r="B62" s="2">
        <f t="shared" si="22"/>
        <v>557.84660123647996</v>
      </c>
      <c r="C62">
        <f t="shared" si="23"/>
        <v>7</v>
      </c>
      <c r="D62">
        <f t="shared" si="17"/>
        <v>8</v>
      </c>
      <c r="E62" s="2">
        <f t="shared" si="18"/>
        <v>44.627728098918396</v>
      </c>
      <c r="F62" s="2">
        <f t="shared" si="19"/>
        <v>44.627728098918396</v>
      </c>
      <c r="G62" s="3"/>
      <c r="L62" s="3">
        <f t="shared" si="16"/>
        <v>1</v>
      </c>
      <c r="M62" s="2">
        <f t="shared" si="20"/>
        <v>44.627728098918396</v>
      </c>
    </row>
    <row r="63" spans="1:20" x14ac:dyDescent="0.25">
      <c r="A63">
        <f t="shared" si="21"/>
        <v>9</v>
      </c>
      <c r="B63" s="2">
        <f t="shared" si="22"/>
        <v>513.21887313756156</v>
      </c>
      <c r="C63">
        <f t="shared" si="23"/>
        <v>8</v>
      </c>
      <c r="D63">
        <f t="shared" si="17"/>
        <v>9</v>
      </c>
      <c r="E63" s="2">
        <f t="shared" si="18"/>
        <v>41.057509851004923</v>
      </c>
      <c r="F63" s="2">
        <f t="shared" si="19"/>
        <v>41.057509851004923</v>
      </c>
      <c r="G63" s="3"/>
      <c r="L63" s="3">
        <f t="shared" si="16"/>
        <v>1</v>
      </c>
      <c r="M63" s="2">
        <f t="shared" si="20"/>
        <v>41.057509851004923</v>
      </c>
    </row>
    <row r="64" spans="1:20" x14ac:dyDescent="0.25">
      <c r="A64">
        <f t="shared" si="21"/>
        <v>10</v>
      </c>
      <c r="B64" s="2">
        <f t="shared" si="22"/>
        <v>472.16136328655665</v>
      </c>
      <c r="C64">
        <f t="shared" si="23"/>
        <v>9</v>
      </c>
      <c r="D64">
        <f t="shared" si="17"/>
        <v>10</v>
      </c>
      <c r="E64" s="2">
        <f t="shared" si="18"/>
        <v>37.772909062924533</v>
      </c>
      <c r="F64" s="2">
        <f t="shared" si="19"/>
        <v>37.772909062924533</v>
      </c>
      <c r="G64" s="3"/>
      <c r="L64" s="3">
        <f t="shared" si="16"/>
        <v>1</v>
      </c>
      <c r="M64" s="2">
        <f t="shared" si="20"/>
        <v>37.772909062924533</v>
      </c>
    </row>
    <row r="65" spans="1:13" x14ac:dyDescent="0.25">
      <c r="A65">
        <f t="shared" si="21"/>
        <v>11</v>
      </c>
      <c r="B65" s="2">
        <f t="shared" si="22"/>
        <v>434.3884542236321</v>
      </c>
      <c r="C65">
        <f t="shared" si="23"/>
        <v>10</v>
      </c>
      <c r="D65">
        <f t="shared" si="17"/>
        <v>11</v>
      </c>
      <c r="E65" s="2">
        <f t="shared" si="18"/>
        <v>34.751076337890566</v>
      </c>
      <c r="F65" s="2">
        <f t="shared" si="19"/>
        <v>34.751076337890566</v>
      </c>
      <c r="G65" s="3"/>
      <c r="L65" s="3">
        <f t="shared" si="16"/>
        <v>1</v>
      </c>
      <c r="M65" s="2">
        <f t="shared" si="20"/>
        <v>34.751076337890566</v>
      </c>
    </row>
    <row r="66" spans="1:13" x14ac:dyDescent="0.25">
      <c r="A66">
        <f t="shared" si="21"/>
        <v>12</v>
      </c>
      <c r="B66" s="2">
        <f t="shared" si="22"/>
        <v>399.63737788574156</v>
      </c>
      <c r="C66">
        <f t="shared" si="23"/>
        <v>11</v>
      </c>
      <c r="D66">
        <f t="shared" si="17"/>
        <v>12</v>
      </c>
      <c r="E66" s="2">
        <f t="shared" si="18"/>
        <v>31.970990230859325</v>
      </c>
      <c r="F66" s="2">
        <f t="shared" si="19"/>
        <v>31.970990230859325</v>
      </c>
      <c r="G66" s="3"/>
      <c r="L66" s="3">
        <f t="shared" si="16"/>
        <v>1</v>
      </c>
      <c r="M66" s="2">
        <f t="shared" si="20"/>
        <v>31.970990230859325</v>
      </c>
    </row>
    <row r="67" spans="1:13" x14ac:dyDescent="0.25">
      <c r="A67">
        <f t="shared" si="21"/>
        <v>13</v>
      </c>
      <c r="B67" s="2">
        <f t="shared" si="22"/>
        <v>367.66638765488221</v>
      </c>
      <c r="C67">
        <f t="shared" si="23"/>
        <v>12</v>
      </c>
      <c r="D67">
        <f t="shared" si="17"/>
        <v>13</v>
      </c>
      <c r="E67" s="2">
        <f t="shared" si="18"/>
        <v>29.413311012390579</v>
      </c>
      <c r="F67" s="2">
        <f t="shared" si="19"/>
        <v>29.413311012390579</v>
      </c>
      <c r="G67" s="3"/>
      <c r="L67" s="3">
        <f t="shared" si="16"/>
        <v>1</v>
      </c>
      <c r="M67" s="2">
        <f t="shared" si="20"/>
        <v>29.413311012390579</v>
      </c>
    </row>
    <row r="68" spans="1:13" x14ac:dyDescent="0.25">
      <c r="A68">
        <f t="shared" si="21"/>
        <v>14</v>
      </c>
      <c r="B68" s="2">
        <f t="shared" si="22"/>
        <v>338.25307664249164</v>
      </c>
      <c r="C68">
        <f t="shared" si="23"/>
        <v>13</v>
      </c>
      <c r="D68">
        <f t="shared" si="17"/>
        <v>14</v>
      </c>
      <c r="E68" s="2">
        <f t="shared" si="18"/>
        <v>27.060246131399332</v>
      </c>
      <c r="F68" s="2">
        <f t="shared" si="19"/>
        <v>27.060246131399332</v>
      </c>
      <c r="G68" s="3"/>
      <c r="L68" s="3">
        <f t="shared" si="16"/>
        <v>1</v>
      </c>
      <c r="M68" s="2">
        <f t="shared" si="20"/>
        <v>27.060246131399332</v>
      </c>
    </row>
    <row r="69" spans="1:13" x14ac:dyDescent="0.25">
      <c r="A69">
        <f t="shared" si="21"/>
        <v>15</v>
      </c>
      <c r="B69" s="2">
        <f t="shared" si="22"/>
        <v>311.19283051109232</v>
      </c>
      <c r="C69">
        <f t="shared" si="23"/>
        <v>14</v>
      </c>
      <c r="D69">
        <f t="shared" si="17"/>
        <v>15</v>
      </c>
      <c r="E69" s="2">
        <f t="shared" si="18"/>
        <v>24.895426440887388</v>
      </c>
      <c r="F69" s="2">
        <f t="shared" si="19"/>
        <v>24.895426440887388</v>
      </c>
      <c r="G69" s="3"/>
      <c r="L69" s="3">
        <f t="shared" si="16"/>
        <v>1</v>
      </c>
      <c r="M69" s="2">
        <f t="shared" si="20"/>
        <v>24.895426440887388</v>
      </c>
    </row>
    <row r="70" spans="1:13" x14ac:dyDescent="0.25">
      <c r="A70">
        <f t="shared" si="21"/>
        <v>16</v>
      </c>
      <c r="B70" s="2">
        <f t="shared" si="22"/>
        <v>286.29740407020495</v>
      </c>
      <c r="C70">
        <f t="shared" si="23"/>
        <v>15</v>
      </c>
      <c r="D70">
        <f t="shared" si="17"/>
        <v>16</v>
      </c>
      <c r="E70" s="2">
        <f t="shared" si="18"/>
        <v>22.903792325616397</v>
      </c>
      <c r="F70" s="2">
        <f t="shared" si="19"/>
        <v>22.903792325616397</v>
      </c>
      <c r="G70" s="3"/>
      <c r="L70" s="3">
        <f t="shared" si="16"/>
        <v>0</v>
      </c>
      <c r="M70" s="2">
        <f t="shared" si="20"/>
        <v>0</v>
      </c>
    </row>
    <row r="71" spans="1:13" x14ac:dyDescent="0.25">
      <c r="A71">
        <f t="shared" si="21"/>
        <v>17</v>
      </c>
      <c r="B71" s="2">
        <f t="shared" si="22"/>
        <v>263.39361174458855</v>
      </c>
      <c r="C71">
        <f t="shared" si="23"/>
        <v>16</v>
      </c>
      <c r="D71">
        <f t="shared" si="17"/>
        <v>17</v>
      </c>
      <c r="E71" s="2">
        <f t="shared" si="18"/>
        <v>21.071488939567086</v>
      </c>
      <c r="F71" s="2">
        <f t="shared" si="19"/>
        <v>21.071488939567086</v>
      </c>
      <c r="G71" s="3"/>
      <c r="L71" s="3">
        <f t="shared" si="16"/>
        <v>0</v>
      </c>
      <c r="M71" s="2">
        <f t="shared" si="20"/>
        <v>0</v>
      </c>
    </row>
    <row r="72" spans="1:13" x14ac:dyDescent="0.25">
      <c r="A72">
        <f t="shared" si="21"/>
        <v>18</v>
      </c>
      <c r="B72" s="2">
        <f t="shared" si="22"/>
        <v>242.32212280502148</v>
      </c>
      <c r="C72">
        <f t="shared" si="23"/>
        <v>17</v>
      </c>
      <c r="D72">
        <f t="shared" si="17"/>
        <v>18</v>
      </c>
      <c r="E72" s="2">
        <f t="shared" si="18"/>
        <v>19.38576982440172</v>
      </c>
      <c r="F72" s="2">
        <f t="shared" si="19"/>
        <v>19.38576982440172</v>
      </c>
      <c r="G72" s="3"/>
      <c r="L72" s="3">
        <f t="shared" si="16"/>
        <v>0</v>
      </c>
      <c r="M72" s="2">
        <f t="shared" si="20"/>
        <v>0</v>
      </c>
    </row>
    <row r="73" spans="1:13" x14ac:dyDescent="0.25">
      <c r="A73">
        <f t="shared" si="21"/>
        <v>19</v>
      </c>
      <c r="B73" s="2">
        <f t="shared" si="22"/>
        <v>222.93635298061974</v>
      </c>
      <c r="C73">
        <f t="shared" si="23"/>
        <v>18</v>
      </c>
      <c r="D73">
        <f t="shared" si="17"/>
        <v>19</v>
      </c>
      <c r="E73" s="2">
        <f t="shared" si="18"/>
        <v>17.834908238449579</v>
      </c>
      <c r="F73" s="2">
        <f t="shared" si="19"/>
        <v>17.834908238449579</v>
      </c>
      <c r="G73" s="3"/>
      <c r="L73" s="3">
        <f t="shared" si="16"/>
        <v>0</v>
      </c>
      <c r="M73" s="2">
        <f t="shared" si="20"/>
        <v>0</v>
      </c>
    </row>
    <row r="74" spans="1:13" x14ac:dyDescent="0.25">
      <c r="A74">
        <f t="shared" si="21"/>
        <v>20</v>
      </c>
      <c r="B74" s="2">
        <f t="shared" si="22"/>
        <v>205.10144474217017</v>
      </c>
      <c r="C74">
        <f t="shared" si="23"/>
        <v>19</v>
      </c>
      <c r="D74">
        <f t="shared" si="17"/>
        <v>20</v>
      </c>
      <c r="E74" s="2">
        <f t="shared" si="18"/>
        <v>16.408115579373614</v>
      </c>
      <c r="F74" s="2">
        <f t="shared" si="19"/>
        <v>16.408115579373614</v>
      </c>
      <c r="G74" s="3"/>
      <c r="L74" s="3">
        <f t="shared" si="16"/>
        <v>0</v>
      </c>
      <c r="M74" s="2">
        <f t="shared" si="20"/>
        <v>0</v>
      </c>
    </row>
    <row r="75" spans="1:13" x14ac:dyDescent="0.25">
      <c r="A75">
        <f t="shared" si="21"/>
        <v>21</v>
      </c>
      <c r="B75" s="2">
        <f t="shared" si="22"/>
        <v>188.69332916279654</v>
      </c>
      <c r="C75">
        <f t="shared" si="23"/>
        <v>20</v>
      </c>
      <c r="D75">
        <f t="shared" si="17"/>
        <v>21</v>
      </c>
      <c r="E75" s="2">
        <f t="shared" si="18"/>
        <v>15.095466333023724</v>
      </c>
      <c r="F75" s="2">
        <f t="shared" si="19"/>
        <v>15.095466333023724</v>
      </c>
      <c r="G75" s="3"/>
      <c r="L75" s="3">
        <f t="shared" si="16"/>
        <v>0</v>
      </c>
      <c r="M75" s="2">
        <f t="shared" si="20"/>
        <v>0</v>
      </c>
    </row>
    <row r="76" spans="1:13" x14ac:dyDescent="0.25">
      <c r="A76">
        <f t="shared" si="21"/>
        <v>22</v>
      </c>
      <c r="B76" s="2">
        <f t="shared" si="22"/>
        <v>173.59786282977282</v>
      </c>
      <c r="C76">
        <f t="shared" si="23"/>
        <v>21</v>
      </c>
      <c r="D76">
        <f t="shared" si="17"/>
        <v>22</v>
      </c>
      <c r="E76" s="2">
        <f t="shared" si="18"/>
        <v>13.887829026381826</v>
      </c>
      <c r="F76" s="2">
        <f t="shared" si="19"/>
        <v>13.887829026381826</v>
      </c>
      <c r="G76" s="3"/>
      <c r="L76" s="3">
        <f t="shared" si="16"/>
        <v>0</v>
      </c>
      <c r="M76" s="2">
        <f t="shared" si="20"/>
        <v>0</v>
      </c>
    </row>
    <row r="77" spans="1:13" x14ac:dyDescent="0.25">
      <c r="A77">
        <f t="shared" si="21"/>
        <v>23</v>
      </c>
      <c r="B77" s="2">
        <f t="shared" si="22"/>
        <v>159.71003380339098</v>
      </c>
      <c r="C77">
        <f t="shared" si="23"/>
        <v>22</v>
      </c>
      <c r="D77">
        <f t="shared" si="17"/>
        <v>23</v>
      </c>
      <c r="E77" s="2">
        <f t="shared" si="18"/>
        <v>12.77680270427128</v>
      </c>
      <c r="F77" s="2">
        <f t="shared" si="19"/>
        <v>12.77680270427128</v>
      </c>
      <c r="G77" s="3"/>
      <c r="L77" s="3">
        <f t="shared" si="16"/>
        <v>0</v>
      </c>
      <c r="M77" s="2">
        <f t="shared" si="20"/>
        <v>0</v>
      </c>
    </row>
    <row r="78" spans="1:13" x14ac:dyDescent="0.25">
      <c r="A78">
        <f t="shared" si="21"/>
        <v>24</v>
      </c>
      <c r="B78" s="2">
        <f t="shared" si="22"/>
        <v>146.93323109911969</v>
      </c>
      <c r="C78">
        <f t="shared" si="23"/>
        <v>23</v>
      </c>
      <c r="D78">
        <f t="shared" si="17"/>
        <v>24</v>
      </c>
      <c r="E78" s="2">
        <f t="shared" si="18"/>
        <v>11.754658487929575</v>
      </c>
      <c r="F78" s="2">
        <f t="shared" si="19"/>
        <v>11.754658487929575</v>
      </c>
      <c r="G78" s="3"/>
      <c r="L78" s="3">
        <f t="shared" si="16"/>
        <v>0</v>
      </c>
      <c r="M78" s="2">
        <f t="shared" si="20"/>
        <v>0</v>
      </c>
    </row>
    <row r="79" spans="1:13" x14ac:dyDescent="0.25">
      <c r="A79">
        <f t="shared" si="21"/>
        <v>25</v>
      </c>
      <c r="B79" s="2">
        <f t="shared" si="22"/>
        <v>135.17857261119013</v>
      </c>
      <c r="C79">
        <f t="shared" si="23"/>
        <v>24</v>
      </c>
      <c r="D79">
        <f t="shared" si="17"/>
        <v>25</v>
      </c>
      <c r="E79" s="2">
        <f t="shared" si="18"/>
        <v>10.81428580889521</v>
      </c>
      <c r="F79" s="2">
        <f t="shared" si="19"/>
        <v>10.81428580889521</v>
      </c>
      <c r="G79" s="3"/>
      <c r="L79" s="3">
        <f t="shared" si="16"/>
        <v>0</v>
      </c>
      <c r="M79" s="2">
        <f t="shared" si="20"/>
        <v>0</v>
      </c>
    </row>
    <row r="80" spans="1:13" x14ac:dyDescent="0.25">
      <c r="A80">
        <f t="shared" si="21"/>
        <v>26</v>
      </c>
      <c r="B80" s="2">
        <f t="shared" si="22"/>
        <v>124.36428680229493</v>
      </c>
      <c r="C80">
        <f t="shared" si="23"/>
        <v>25</v>
      </c>
      <c r="D80">
        <f t="shared" si="17"/>
        <v>26</v>
      </c>
      <c r="E80" s="2">
        <f t="shared" si="18"/>
        <v>9.9491429441835937</v>
      </c>
      <c r="F80" s="2">
        <f t="shared" si="19"/>
        <v>9.9491429441835937</v>
      </c>
      <c r="G80" s="3"/>
      <c r="L80" s="3">
        <f t="shared" si="16"/>
        <v>0</v>
      </c>
      <c r="M80" s="2">
        <f t="shared" si="20"/>
        <v>0</v>
      </c>
    </row>
    <row r="81" spans="1:13" x14ac:dyDescent="0.25">
      <c r="A81">
        <f t="shared" si="21"/>
        <v>27</v>
      </c>
      <c r="B81" s="2">
        <f t="shared" si="22"/>
        <v>114.41514385811134</v>
      </c>
      <c r="C81">
        <f t="shared" si="23"/>
        <v>26</v>
      </c>
      <c r="D81">
        <f t="shared" si="17"/>
        <v>27</v>
      </c>
      <c r="E81" s="2">
        <f t="shared" si="18"/>
        <v>9.1532115086489068</v>
      </c>
      <c r="F81" s="2">
        <f t="shared" si="19"/>
        <v>9.1532115086489068</v>
      </c>
      <c r="G81" s="3"/>
      <c r="L81" s="3">
        <f t="shared" si="16"/>
        <v>0</v>
      </c>
      <c r="M81" s="2">
        <f t="shared" si="20"/>
        <v>0</v>
      </c>
    </row>
    <row r="82" spans="1:13" x14ac:dyDescent="0.25">
      <c r="A82">
        <f t="shared" si="21"/>
        <v>28</v>
      </c>
      <c r="B82" s="2">
        <f t="shared" si="22"/>
        <v>105.26193234946243</v>
      </c>
      <c r="C82">
        <f t="shared" si="23"/>
        <v>27</v>
      </c>
      <c r="D82">
        <f t="shared" si="17"/>
        <v>28</v>
      </c>
      <c r="E82" s="2">
        <f t="shared" si="18"/>
        <v>8.4209545879569951</v>
      </c>
      <c r="F82" s="2">
        <f t="shared" si="19"/>
        <v>5.2619323494624268</v>
      </c>
      <c r="G82" s="3"/>
      <c r="L82" s="3">
        <f t="shared" si="16"/>
        <v>0</v>
      </c>
      <c r="M82" s="2">
        <f t="shared" si="20"/>
        <v>0</v>
      </c>
    </row>
    <row r="83" spans="1:13" x14ac:dyDescent="0.25">
      <c r="A83">
        <f t="shared" si="21"/>
        <v>29</v>
      </c>
      <c r="B83" s="2">
        <f t="shared" si="22"/>
        <v>100</v>
      </c>
      <c r="C83">
        <f t="shared" si="23"/>
        <v>28</v>
      </c>
      <c r="D83">
        <f t="shared" si="17"/>
        <v>29</v>
      </c>
      <c r="E83" s="2">
        <f t="shared" si="18"/>
        <v>8</v>
      </c>
      <c r="F83" s="2">
        <f t="shared" si="19"/>
        <v>0</v>
      </c>
      <c r="G83" s="3"/>
      <c r="L83" s="3">
        <f t="shared" si="16"/>
        <v>0</v>
      </c>
      <c r="M83" s="2">
        <f t="shared" si="20"/>
        <v>0</v>
      </c>
    </row>
    <row r="84" spans="1:13" x14ac:dyDescent="0.25">
      <c r="A84">
        <f t="shared" si="21"/>
        <v>30</v>
      </c>
      <c r="B84" s="2">
        <f t="shared" si="22"/>
        <v>100</v>
      </c>
      <c r="C84">
        <f t="shared" si="23"/>
        <v>29</v>
      </c>
      <c r="D84">
        <f t="shared" si="17"/>
        <v>30</v>
      </c>
      <c r="E84" s="2">
        <f t="shared" si="18"/>
        <v>8</v>
      </c>
      <c r="F84" s="2">
        <f t="shared" si="19"/>
        <v>0</v>
      </c>
      <c r="G84" s="3"/>
      <c r="L84" s="3">
        <f t="shared" si="16"/>
        <v>0</v>
      </c>
      <c r="M84" s="2">
        <f t="shared" si="20"/>
        <v>0</v>
      </c>
    </row>
    <row r="85" spans="1:13" x14ac:dyDescent="0.25">
      <c r="B85" s="2"/>
      <c r="F85" s="2"/>
      <c r="G85" s="3"/>
    </row>
  </sheetData>
  <pageMargins left="0.7" right="0.7" top="0.75" bottom="0.75" header="0.3" footer="0.3"/>
  <pageSetup paperSize="9" orientation="portrait" r:id="rId1"/>
  <ignoredErrors>
    <ignoredError sqref="B56:B57 B58:B8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ht="18.75" x14ac:dyDescent="0.3">
      <c r="A1" s="11" t="s">
        <v>35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Manual VDB calculator</vt:lpstr>
      <vt:lpstr>Period interpretations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R King</dc:creator>
  <cp:lastModifiedBy>D R King</cp:lastModifiedBy>
  <dcterms:created xsi:type="dcterms:W3CDTF">2014-04-01T16:21:49Z</dcterms:created>
  <dcterms:modified xsi:type="dcterms:W3CDTF">2014-04-04T13:17:23Z</dcterms:modified>
</cp:coreProperties>
</file>