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sharedStrings.xml" ContentType="application/vnd.openxmlformats-officedocument.spreadsheetml.sharedStrings+xml"/>
  <Override PartName="/xl/comments1.xml" ContentType="application/vnd.openxmlformats-officedocument.spreadsheetml.comment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styles.xml" ContentType="application/vnd.openxmlformats-officedocument.spreadsheetml.styles+xml"/>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Budget" sheetId="1" state="visible" r:id="rId2"/>
    <sheet name="Help" sheetId="2" state="visible" r:id="rId3"/>
    <sheet name="©" sheetId="3" state="visible" r:id="rId4"/>
  </sheets>
  <definedNames>
    <definedName function="false" hidden="false" localSheetId="0" name="_xlnm.Print_Area" vbProcedure="false">Budget!$A$1:$O$119</definedName>
    <definedName function="false" hidden="false" name="valuevx" vbProcedure="false">42.314159</definedName>
    <definedName function="false" hidden="false" localSheetId="0" name="_xlnm.Print_Area" vbProcedure="false">Budget!$A$1:$O$119</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9" authorId="0">
      <text>
        <r>
          <rPr>
            <b val="true"/>
            <sz val="8"/>
            <color rgb="FF000000"/>
            <rFont val="Tahoma"/>
            <family val="2"/>
            <charset val="1"/>
          </rPr>
          <t xml:space="preserve">NET</t>
        </r>
        <r>
          <rPr>
            <sz val="8"/>
            <color rgb="FF000000"/>
            <rFont val="Tahoma"/>
            <family val="2"/>
            <charset val="1"/>
          </rPr>
          <t xml:space="preserve">:
Income - Expenses</t>
        </r>
      </text>
    </comment>
  </commentList>
</comments>
</file>

<file path=xl/sharedStrings.xml><?xml version="1.0" encoding="utf-8"?>
<sst xmlns="http://schemas.openxmlformats.org/spreadsheetml/2006/main" count="311" uniqueCount="144">
  <si>
    <t xml:space="preserve">Personal Budget Spreadsheet</t>
  </si>
  <si>
    <t xml:space="preserve">http://www.vertex42.com/ExcelTemplates/personal-budget-spreadsheet.html</t>
  </si>
  <si>
    <t xml:space="preserve">© 2008-2014 Vertex42 LLC</t>
  </si>
  <si>
    <t xml:space="preserve">Starting Balance</t>
  </si>
  <si>
    <t xml:space="preserve">[42]</t>
  </si>
  <si>
    <t xml:space="preserve">JAN</t>
  </si>
  <si>
    <t xml:space="preserve">FEB</t>
  </si>
  <si>
    <t xml:space="preserve">MAR</t>
  </si>
  <si>
    <t xml:space="preserve">APR</t>
  </si>
  <si>
    <t xml:space="preserve">MAY</t>
  </si>
  <si>
    <t xml:space="preserve">JUN</t>
  </si>
  <si>
    <t xml:space="preserve">JUL</t>
  </si>
  <si>
    <t xml:space="preserve">AUG</t>
  </si>
  <si>
    <t xml:space="preserve">SEP</t>
  </si>
  <si>
    <t xml:space="preserve">OCT</t>
  </si>
  <si>
    <t xml:space="preserve">NOV</t>
  </si>
  <si>
    <t xml:space="preserve">DEC</t>
  </si>
  <si>
    <t xml:space="preserve">Total</t>
  </si>
  <si>
    <t xml:space="preserve">Avg</t>
  </si>
  <si>
    <t xml:space="preserve">Total Income</t>
  </si>
  <si>
    <t xml:space="preserve">Total Expenses</t>
  </si>
  <si>
    <t xml:space="preserve">NET</t>
  </si>
  <si>
    <t xml:space="preserve">Projected End Balance</t>
  </si>
  <si>
    <t xml:space="preserve">INCOME</t>
  </si>
  <si>
    <t xml:space="preserve">Federal Employee Wages</t>
  </si>
  <si>
    <t xml:space="preserve">VA Disability Compensation</t>
  </si>
  <si>
    <t xml:space="preserve">Dividends</t>
  </si>
  <si>
    <t xml:space="preserve">Gifts Received</t>
  </si>
  <si>
    <t xml:space="preserve">Refunds/Reimbursements</t>
  </si>
  <si>
    <t xml:space="preserve">Transfer From Savings</t>
  </si>
  <si>
    <t xml:space="preserve">Military Retirement</t>
  </si>
  <si>
    <t xml:space="preserve">HOME EXPENSES</t>
  </si>
  <si>
    <t xml:space="preserve">Mortgage/Rent</t>
  </si>
  <si>
    <t xml:space="preserve">Auto Insurance</t>
  </si>
  <si>
    <t xml:space="preserve">Gas/Electricity</t>
  </si>
  <si>
    <t xml:space="preserve">Gas/Oil</t>
  </si>
  <si>
    <t xml:space="preserve">AT&amp;T Phone/Cable/Internet</t>
  </si>
  <si>
    <t xml:space="preserve">Cable/Satellite</t>
  </si>
  <si>
    <t xml:space="preserve">TRANSPORTATION</t>
  </si>
  <si>
    <t xml:space="preserve">Vehicle Payments</t>
  </si>
  <si>
    <t xml:space="preserve">Motorcycle Insurance</t>
  </si>
  <si>
    <t xml:space="preserve">Fuel</t>
  </si>
  <si>
    <t xml:space="preserve">Bus/Taxi/Train Fare</t>
  </si>
  <si>
    <t xml:space="preserve">Repairs</t>
  </si>
  <si>
    <t xml:space="preserve">Registration/License</t>
  </si>
  <si>
    <t xml:space="preserve">Other</t>
  </si>
  <si>
    <t xml:space="preserve">HEALTH</t>
  </si>
  <si>
    <t xml:space="preserve">Health Insurance</t>
  </si>
  <si>
    <t xml:space="preserve">Dental Insurance</t>
  </si>
  <si>
    <t xml:space="preserve">Medicine/Drugs</t>
  </si>
  <si>
    <t xml:space="preserve">Health Club Dues</t>
  </si>
  <si>
    <t xml:space="preserve">Life Insurance</t>
  </si>
  <si>
    <t xml:space="preserve">Veterinarian/Pet Care</t>
  </si>
  <si>
    <t xml:space="preserve">CHARITY/GIFTS</t>
  </si>
  <si>
    <t xml:space="preserve">Gifts Given</t>
  </si>
  <si>
    <t xml:space="preserve">Charitable Donations</t>
  </si>
  <si>
    <t xml:space="preserve">Religious Donations</t>
  </si>
  <si>
    <t xml:space="preserve">DAILY LIVING</t>
  </si>
  <si>
    <t xml:space="preserve">Groceries</t>
  </si>
  <si>
    <t xml:space="preserve">Personal Supplies</t>
  </si>
  <si>
    <t xml:space="preserve">Clothing</t>
  </si>
  <si>
    <t xml:space="preserve">Cleaning</t>
  </si>
  <si>
    <t xml:space="preserve">Education/Lessons</t>
  </si>
  <si>
    <t xml:space="preserve">Dining/Eating Out</t>
  </si>
  <si>
    <t xml:space="preserve">Salon/Barber</t>
  </si>
  <si>
    <t xml:space="preserve">Pet Food</t>
  </si>
  <si>
    <t xml:space="preserve">ENTERTAINMENT</t>
  </si>
  <si>
    <t xml:space="preserve">Netflix</t>
  </si>
  <si>
    <t xml:space="preserve">Music</t>
  </si>
  <si>
    <t xml:space="preserve">Games</t>
  </si>
  <si>
    <t xml:space="preserve">Rentals</t>
  </si>
  <si>
    <t xml:space="preserve">Movies/Theater</t>
  </si>
  <si>
    <t xml:space="preserve">Concerts/Plays</t>
  </si>
  <si>
    <t xml:space="preserve">Books</t>
  </si>
  <si>
    <t xml:space="preserve">Hobbies</t>
  </si>
  <si>
    <t xml:space="preserve">Film/Photos</t>
  </si>
  <si>
    <t xml:space="preserve">Sports</t>
  </si>
  <si>
    <t xml:space="preserve">Outdoor Recreation</t>
  </si>
  <si>
    <t xml:space="preserve">Toys/Gadgets</t>
  </si>
  <si>
    <t xml:space="preserve">Vacation/Travel</t>
  </si>
  <si>
    <t xml:space="preserve">SAVINGS</t>
  </si>
  <si>
    <t xml:space="preserve">Emergency Fund</t>
  </si>
  <si>
    <t xml:space="preserve">Transfer to Savings</t>
  </si>
  <si>
    <t xml:space="preserve">Retirement (401k, IRA)</t>
  </si>
  <si>
    <t xml:space="preserve">Investments</t>
  </si>
  <si>
    <t xml:space="preserve">Education</t>
  </si>
  <si>
    <t xml:space="preserve">OBLIGATIONS</t>
  </si>
  <si>
    <t xml:space="preserve">Student Loan</t>
  </si>
  <si>
    <t xml:space="preserve">Alimony</t>
  </si>
  <si>
    <t xml:space="preserve">Credit Card Debt</t>
  </si>
  <si>
    <t xml:space="preserve">Child Support</t>
  </si>
  <si>
    <t xml:space="preserve">Federal Taxes</t>
  </si>
  <si>
    <t xml:space="preserve">State/Local Taxes</t>
  </si>
  <si>
    <t xml:space="preserve">SUBSCRIPTIONS</t>
  </si>
  <si>
    <t xml:space="preserve">Google Drive</t>
  </si>
  <si>
    <t xml:space="preserve">iCloud</t>
  </si>
  <si>
    <t xml:space="preserve">MileIQ</t>
  </si>
  <si>
    <t xml:space="preserve">Union Dues</t>
  </si>
  <si>
    <t xml:space="preserve">myFICO</t>
  </si>
  <si>
    <t xml:space="preserve">MISCELLANEOUS</t>
  </si>
  <si>
    <t xml:space="preserve">Bank Fees</t>
  </si>
  <si>
    <t xml:space="preserve">Postage</t>
  </si>
  <si>
    <t xml:space="preserve">HELP</t>
  </si>
  <si>
    <t xml:space="preserve">© 2011-2014 Vertex42 LLC</t>
  </si>
  <si>
    <t xml:space="preserve">Intro</t>
  </si>
  <si>
    <t xml:space="preserve">This personal budget spreadsheet is meant to help you create a budget for an entire year. Doing this will help you make predictions about your future finances. This is especially useful when making major life changes like moving or changing jobs.</t>
  </si>
  <si>
    <t xml:space="preserve">Step 1:</t>
  </si>
  <si>
    <t xml:space="preserve">Define Budget Categories</t>
  </si>
  <si>
    <t xml:space="preserve">Each major category is a separate Excel Table. You can edit the sub-categories as needed. If you add or remove a major category (an entire Table), you will need to edit the formulas in the Budget Summary table.</t>
  </si>
  <si>
    <t xml:space="preserve">To add a new sub-category to a table, right-click in the table and go to Insert &gt; Table Rows Above. To remove a sub-category from a table, right-click in the table and go to Delete &gt; Table Rows.</t>
  </si>
  <si>
    <t xml:space="preserve">Step 2:</t>
  </si>
  <si>
    <t xml:space="preserve">Enter Your Beginning Balance</t>
  </si>
  <si>
    <t xml:space="preserve">Add the balances in your spending accounts (cash, checking) to come up with your starting balance. Enter your balance at the top of the worksheet.</t>
  </si>
  <si>
    <t xml:space="preserve">Can can start with a month other than January by editing the column labels. For example, enter "Mar" in place of "Jan," then copy that cell to the right to automatically enter the other month labels.</t>
  </si>
  <si>
    <t xml:space="preserve">Step 3:</t>
  </si>
  <si>
    <t xml:space="preserve">Define Your Budget</t>
  </si>
  <si>
    <t xml:space="preserve">Using income and expense data from past receipts, balance statements, bills, pay stubs, and other information that you know about the coming year, fill in the budget amounts for each of the categories.</t>
  </si>
  <si>
    <t xml:space="preserve">Fixed Expenses</t>
  </si>
  <si>
    <t xml:space="preserve">For fixed expenses, such as rent or mortgage payments, enter the same amount in each month.</t>
  </si>
  <si>
    <t xml:space="preserve">Variable Expenses</t>
  </si>
  <si>
    <t xml:space="preserve">For variable expenses such as utility bills, groceries, and birthday gifts, you can enter the estimated amounts in the months that they occur. Or, you can enter an estimated monthly average.</t>
  </si>
  <si>
    <t xml:space="preserve">Add Cell Comments</t>
  </si>
  <si>
    <t xml:space="preserve">Add cell comments as needed to help explain costs. For example, you might include the names of Birthdays in comments for the Gifts Given category</t>
  </si>
  <si>
    <t xml:space="preserve">Step 4:</t>
  </si>
  <si>
    <t xml:space="preserve">Analyze Your Projected End Balance</t>
  </si>
  <si>
    <t xml:space="preserve">If your projected end balance is increasing over time, you might consider contributing more to your savings goals.</t>
  </si>
  <si>
    <t xml:space="preserve">If your projected end balance drops below what you consider a comfortable cushion, then you may need to cut back on some of your expenses.</t>
  </si>
  <si>
    <t xml:space="preserve">Take the Next Step</t>
  </si>
  <si>
    <t xml:space="preserve">This worksheet is a simple way to create a monthly budget, but when you are ready to move on to a more advanced budgeting tool, try our Money Management Template listed below.</t>
  </si>
  <si>
    <t xml:space="preserve">REFERENCES &amp; RESOURCES</t>
  </si>
  <si>
    <t xml:space="preserve">TEMPLATE</t>
  </si>
  <si>
    <t xml:space="preserve">Vertex42.com: Money Management Template</t>
  </si>
  <si>
    <t xml:space="preserve">TIPS</t>
  </si>
  <si>
    <t xml:space="preserve">Vertex42.com: Spreadsheet Tips Workbook</t>
  </si>
  <si>
    <t xml:space="preserve">ARTICLE</t>
  </si>
  <si>
    <t xml:space="preserve">Vertex42.com: How to Make a Budget with a Spreadsheet</t>
  </si>
  <si>
    <t xml:space="preserve">Vertex42.com: Budgeting Tips</t>
  </si>
  <si>
    <t xml:space="preserve">By Vertex42.com</t>
  </si>
  <si>
    <t xml:space="preserve">This spreadsheet, including all worksheets and associated content is considered a copyrighted work under the United States and other copyright laws.</t>
  </si>
  <si>
    <t xml:space="preserve">Do not submit copies or modifications of this template to any website or online template gallery.</t>
  </si>
  <si>
    <t xml:space="preserve">Please review the following license agreement to learn how you may or may not use this template. Thank you.</t>
  </si>
  <si>
    <t xml:space="preserve">See License Agreement</t>
  </si>
  <si>
    <t xml:space="preserve">http://www.vertex42.com/licensing/EULA_privateuse.html</t>
  </si>
  <si>
    <r>
      <rPr>
        <b val="true"/>
        <sz val="11"/>
        <color rgb="FF000000"/>
        <rFont val="Trebuchet MS"/>
        <family val="2"/>
        <charset val="1"/>
      </rPr>
      <t xml:space="preserve">Do not delete this worksheet.</t>
    </r>
    <r>
      <rPr>
        <sz val="11"/>
        <rFont val="Arial"/>
        <family val="2"/>
        <charset val="1"/>
      </rPr>
      <t xml:space="preserve"> If necessary, you may hide it by right-clicking on the tab and selecting Hide.</t>
    </r>
  </si>
</sst>
</file>

<file path=xl/styles.xml><?xml version="1.0" encoding="utf-8"?>
<styleSheet xmlns="http://schemas.openxmlformats.org/spreadsheetml/2006/main">
  <numFmts count="5">
    <numFmt numFmtId="164" formatCode="General"/>
    <numFmt numFmtId="165" formatCode="_(* #,##0.00_);_(* \(#,##0.00\);_(* \-??_);_(@_)"/>
    <numFmt numFmtId="166" formatCode="#,##0"/>
    <numFmt numFmtId="167" formatCode="_(\$* #,##0.00_);_(\$* \(#,##0.00\);_(\$* \-??_);_(@_)"/>
    <numFmt numFmtId="168" formatCode="#,##0;[RED]\-#,##0"/>
  </numFmts>
  <fonts count="37">
    <font>
      <sz val="11"/>
      <name val="Arial"/>
      <family val="2"/>
      <charset val="1"/>
    </font>
    <font>
      <sz val="10"/>
      <name val="Arial"/>
      <family val="0"/>
    </font>
    <font>
      <sz val="10"/>
      <name val="Arial"/>
      <family val="0"/>
    </font>
    <font>
      <sz val="10"/>
      <name val="Arial"/>
      <family val="0"/>
    </font>
    <font>
      <sz val="18"/>
      <color rgb="FF3C5B93"/>
      <name val="Arial"/>
      <family val="2"/>
      <charset val="1"/>
    </font>
    <font>
      <b val="true"/>
      <sz val="18"/>
      <color rgb="FFFFFFFF"/>
      <name val="Arial"/>
      <family val="1"/>
      <charset val="1"/>
    </font>
    <font>
      <b val="true"/>
      <sz val="18"/>
      <color rgb="FFFFFFFF"/>
      <name val="Trebuchet MS"/>
      <family val="2"/>
      <charset val="1"/>
    </font>
    <font>
      <sz val="10"/>
      <name val="Trebuchet MS"/>
      <family val="2"/>
      <charset val="1"/>
    </font>
    <font>
      <u val="single"/>
      <sz val="8"/>
      <color rgb="FFA6A6A6"/>
      <name val="Arial"/>
      <family val="2"/>
      <charset val="1"/>
    </font>
    <font>
      <u val="single"/>
      <sz val="10"/>
      <color rgb="FF0000FF"/>
      <name val="Arial"/>
      <family val="2"/>
      <charset val="1"/>
    </font>
    <font>
      <u val="single"/>
      <sz val="8"/>
      <color rgb="FF0000FF"/>
      <name val="Trebuchet MS"/>
      <family val="2"/>
      <charset val="1"/>
    </font>
    <font>
      <sz val="8"/>
      <name val="Trebuchet MS"/>
      <family val="2"/>
      <charset val="1"/>
    </font>
    <font>
      <sz val="8"/>
      <color rgb="FFA6A6A6"/>
      <name val="Trebuchet MS"/>
      <family val="2"/>
      <charset val="1"/>
    </font>
    <font>
      <b val="true"/>
      <sz val="10"/>
      <name val="Trebuchet MS"/>
      <family val="2"/>
      <charset val="1"/>
    </font>
    <font>
      <sz val="2"/>
      <color rgb="FFFFFFFF"/>
      <name val="Trebuchet MS"/>
      <family val="2"/>
      <charset val="1"/>
    </font>
    <font>
      <b val="true"/>
      <sz val="10"/>
      <name val="Arial"/>
      <family val="2"/>
      <charset val="1"/>
    </font>
    <font>
      <b val="true"/>
      <sz val="8"/>
      <name val="Arial"/>
      <family val="2"/>
      <charset val="1"/>
    </font>
    <font>
      <b val="true"/>
      <sz val="10"/>
      <name val="Arial"/>
      <family val="1"/>
      <charset val="1"/>
    </font>
    <font>
      <sz val="11"/>
      <name val="Trebuchet MS"/>
      <family val="2"/>
      <charset val="1"/>
    </font>
    <font>
      <sz val="9"/>
      <name val="Trebuchet MS"/>
      <family val="2"/>
      <charset val="1"/>
    </font>
    <font>
      <sz val="9"/>
      <color rgb="FF000000"/>
      <name val="Trebuchet MS"/>
      <family val="2"/>
      <charset val="1"/>
    </font>
    <font>
      <b val="true"/>
      <sz val="8"/>
      <color rgb="FF000000"/>
      <name val="Tahoma"/>
      <family val="2"/>
      <charset val="1"/>
    </font>
    <font>
      <sz val="8"/>
      <color rgb="FF000000"/>
      <name val="Tahoma"/>
      <family val="2"/>
      <charset val="1"/>
    </font>
    <font>
      <sz val="18"/>
      <name val="Arial"/>
      <family val="2"/>
      <charset val="1"/>
    </font>
    <font>
      <sz val="10"/>
      <name val="Arial"/>
      <family val="2"/>
      <charset val="1"/>
    </font>
    <font>
      <sz val="8"/>
      <name val="Arial"/>
      <family val="2"/>
      <charset val="1"/>
    </font>
    <font>
      <sz val="9"/>
      <color rgb="FF808080"/>
      <name val="Arial"/>
      <family val="2"/>
      <charset val="1"/>
    </font>
    <font>
      <b val="true"/>
      <sz val="12"/>
      <name val="Arial"/>
      <family val="2"/>
      <charset val="1"/>
    </font>
    <font>
      <sz val="12"/>
      <name val="Arial"/>
      <family val="2"/>
      <charset val="1"/>
    </font>
    <font>
      <b val="true"/>
      <sz val="11"/>
      <name val="Arial"/>
      <family val="2"/>
      <charset val="1"/>
    </font>
    <font>
      <b val="true"/>
      <sz val="12"/>
      <color rgb="FFFFFFFF"/>
      <name val="Calibri"/>
      <family val="2"/>
      <charset val="1"/>
    </font>
    <font>
      <sz val="11"/>
      <color rgb="FF595959"/>
      <name val="Calibri"/>
      <family val="2"/>
      <charset val="1"/>
    </font>
    <font>
      <u val="single"/>
      <sz val="11"/>
      <color rgb="FF0000FF"/>
      <name val="Arial"/>
      <family val="2"/>
      <charset val="1"/>
    </font>
    <font>
      <sz val="11"/>
      <name val="Calibri"/>
      <family val="2"/>
      <charset val="1"/>
    </font>
    <font>
      <sz val="18"/>
      <color rgb="FF000000"/>
      <name val="Arial"/>
      <family val="2"/>
      <charset val="1"/>
    </font>
    <font>
      <u val="single"/>
      <sz val="12"/>
      <color rgb="FF0000FF"/>
      <name val="Arial"/>
      <family val="2"/>
      <charset val="1"/>
    </font>
    <font>
      <b val="true"/>
      <sz val="11"/>
      <color rgb="FF000000"/>
      <name val="Trebuchet MS"/>
      <family val="2"/>
      <charset val="1"/>
    </font>
  </fonts>
  <fills count="5">
    <fill>
      <patternFill patternType="none"/>
    </fill>
    <fill>
      <patternFill patternType="gray125"/>
    </fill>
    <fill>
      <patternFill patternType="solid">
        <fgColor rgb="FFF2F2F2"/>
        <bgColor rgb="FFF0F0F0"/>
      </patternFill>
    </fill>
    <fill>
      <patternFill patternType="solid">
        <fgColor rgb="FFF0F0F0"/>
        <bgColor rgb="FFF2F2F2"/>
      </patternFill>
    </fill>
    <fill>
      <patternFill patternType="solid">
        <fgColor rgb="FFC0C0C0"/>
        <bgColor rgb="FFBFBFBF"/>
      </patternFill>
    </fill>
  </fills>
  <borders count="5">
    <border diagonalUp="false" diagonalDown="false">
      <left/>
      <right/>
      <top/>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thin"/>
      <diagonal/>
    </border>
    <border diagonalUp="false" diagonalDown="false">
      <left/>
      <right/>
      <top style="thin"/>
      <bottom style="double"/>
      <diagonal/>
    </border>
    <border diagonalUp="false" diagonalDown="false">
      <left style="thin">
        <color rgb="FFBFBFBF"/>
      </left>
      <right style="thin">
        <color rgb="FFBFBFBF"/>
      </right>
      <top style="thin">
        <color rgb="FFBFBFBF"/>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20" applyFont="true" applyBorder="true" applyAlignment="true" applyProtection="true">
      <alignment horizontal="general" vertical="bottom" textRotation="0" wrapText="false" indent="0" shrinkToFit="false"/>
      <protection locked="tru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right"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right" vertical="center" textRotation="0" wrapText="false" indent="0" shrinkToFit="false"/>
      <protection locked="true" hidden="false"/>
    </xf>
    <xf numFmtId="166" fontId="11" fillId="0" borderId="1" xfId="15"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6" fontId="16" fillId="2" borderId="0" xfId="15" applyFont="true" applyBorder="true" applyAlignment="true" applyProtection="true">
      <alignment horizontal="center" vertical="center" textRotation="0" wrapText="false" indent="0" shrinkToFit="false"/>
      <protection locked="true" hidden="false"/>
    </xf>
    <xf numFmtId="164" fontId="15" fillId="2"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6" fontId="11" fillId="2" borderId="0" xfId="17" applyFont="true" applyBorder="true" applyAlignment="true" applyProtection="true">
      <alignment horizontal="right" vertical="center" textRotation="0" wrapText="false" indent="0" shrinkToFit="false"/>
      <protection locked="true" hidden="false"/>
    </xf>
    <xf numFmtId="166" fontId="11" fillId="2" borderId="0" xfId="0" applyFont="true" applyBorder="fals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false">
      <alignment horizontal="right" vertical="center" textRotation="0" wrapText="false" indent="0" shrinkToFit="false"/>
      <protection locked="true" hidden="false"/>
    </xf>
    <xf numFmtId="166" fontId="11" fillId="2" borderId="2" xfId="17" applyFont="true" applyBorder="true" applyAlignment="true" applyProtection="true">
      <alignment horizontal="right" vertical="center" textRotation="0" wrapText="false" indent="0" shrinkToFit="false"/>
      <protection locked="true" hidden="false"/>
    </xf>
    <xf numFmtId="164" fontId="13" fillId="0" borderId="3" xfId="0" applyFont="true" applyBorder="true" applyAlignment="true" applyProtection="false">
      <alignment horizontal="right" vertical="center" textRotation="0" wrapText="false" indent="0" shrinkToFit="false"/>
      <protection locked="true" hidden="false"/>
    </xf>
    <xf numFmtId="168" fontId="11" fillId="2" borderId="3" xfId="17" applyFont="true" applyBorder="true" applyAlignment="true" applyProtection="true">
      <alignment horizontal="right"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true"/>
      <protection locked="true" hidden="false"/>
    </xf>
    <xf numFmtId="166" fontId="19" fillId="0" borderId="4" xfId="15" applyFont="true" applyBorder="true" applyAlignment="true" applyProtection="true">
      <alignment horizontal="general" vertical="center" textRotation="0" wrapText="false" indent="0" shrinkToFit="false"/>
      <protection locked="true" hidden="false"/>
    </xf>
    <xf numFmtId="166" fontId="20" fillId="2"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right" vertical="center" textRotation="0" wrapText="false" indent="0" shrinkToFit="true"/>
      <protection locked="true" hidden="false"/>
    </xf>
    <xf numFmtId="166" fontId="19" fillId="0" borderId="0" xfId="0" applyFont="true" applyBorder="true" applyAlignment="true" applyProtection="false">
      <alignment horizontal="general" vertical="center" textRotation="0" wrapText="false" indent="0" shrinkToFit="false"/>
      <protection locked="true" hidden="false"/>
    </xf>
    <xf numFmtId="166" fontId="19" fillId="2"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6" fontId="11"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3" fillId="2" borderId="0" xfId="0" applyFont="true" applyBorder="false" applyAlignment="true" applyProtection="false">
      <alignment horizontal="general" vertical="center" textRotation="0" wrapText="false" indent="0" shrinkToFit="false"/>
      <protection locked="true" hidden="false"/>
    </xf>
    <xf numFmtId="164" fontId="24" fillId="2" borderId="0" xfId="0" applyFont="true" applyBorder="false" applyAlignment="true" applyProtection="false">
      <alignment horizontal="righ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9" fillId="0" borderId="0" xfId="20" applyFont="true" applyBorder="true" applyAlignment="true" applyProtection="true">
      <alignment horizontal="left" vertical="top"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25" fillId="0" borderId="0" xfId="0" applyFont="true" applyBorder="false" applyAlignment="true" applyProtection="false">
      <alignment horizontal="general" vertical="top" textRotation="0" wrapText="false" indent="0" shrinkToFit="false"/>
      <protection locked="true" hidden="false"/>
    </xf>
    <xf numFmtId="164" fontId="28"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27" fillId="3" borderId="0" xfId="0" applyFont="true" applyBorder="false" applyAlignment="true" applyProtection="false">
      <alignment horizontal="general" vertical="top" textRotation="0" wrapText="false" indent="0" shrinkToFit="false"/>
      <protection locked="true" hidden="false"/>
    </xf>
    <xf numFmtId="164" fontId="29" fillId="3" borderId="0" xfId="0" applyFont="true" applyBorder="false" applyAlignment="true" applyProtection="false">
      <alignment horizontal="general" vertical="top"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4" borderId="0" xfId="0" applyFont="true" applyBorder="false" applyAlignment="true" applyProtection="false">
      <alignment horizontal="right" vertical="top" textRotation="0" wrapText="false" indent="0" shrinkToFit="false"/>
      <protection locked="true" hidden="false"/>
    </xf>
    <xf numFmtId="164" fontId="30" fillId="4" borderId="0" xfId="0" applyFont="true" applyBorder="false" applyAlignment="true" applyProtection="false">
      <alignment horizontal="general" vertical="bottom" textRotation="0" wrapText="false" indent="0" shrinkToFit="false"/>
      <protection locked="true" hidden="false"/>
    </xf>
    <xf numFmtId="164" fontId="31" fillId="2" borderId="0" xfId="0" applyFont="true" applyBorder="false" applyAlignment="true" applyProtection="false">
      <alignment horizontal="center" vertical="bottom" textRotation="0" wrapText="false" indent="0" shrinkToFit="false"/>
      <protection locked="true" hidden="false"/>
    </xf>
    <xf numFmtId="164" fontId="32" fillId="0" borderId="0" xfId="20" applyFont="true" applyBorder="true" applyAlignment="true" applyProtection="true">
      <alignment horizontal="left" vertical="bottom" textRotation="0" wrapText="false" indent="2"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4" fillId="2" borderId="0" xfId="0" applyFont="true" applyBorder="false" applyAlignment="true" applyProtection="false">
      <alignment horizontal="left" vertical="center" textRotation="0" wrapText="false" indent="2" shrinkToFit="false"/>
      <protection locked="true" hidden="false"/>
    </xf>
    <xf numFmtId="164" fontId="28" fillId="0" borderId="0" xfId="0" applyFont="true" applyBorder="false" applyAlignment="true" applyProtection="false">
      <alignment horizontal="left" vertical="bottom" textRotation="0" wrapText="true" indent="2" shrinkToFit="false"/>
      <protection locked="true" hidden="false"/>
    </xf>
    <xf numFmtId="164" fontId="9" fillId="0" borderId="0" xfId="20" applyFont="true" applyBorder="true" applyAlignment="true" applyProtection="true">
      <alignment horizontal="left" vertical="bottom" textRotation="0" wrapText="true" indent="2" shrinkToFit="false"/>
      <protection locked="true" hidden="false"/>
    </xf>
    <xf numFmtId="164" fontId="27" fillId="0" borderId="0" xfId="0" applyFont="true" applyBorder="false" applyAlignment="true" applyProtection="false">
      <alignment horizontal="left" vertical="bottom" textRotation="0" wrapText="true" indent="2" shrinkToFit="false"/>
      <protection locked="true" hidden="false"/>
    </xf>
    <xf numFmtId="164" fontId="35" fillId="0" borderId="0" xfId="0" applyFont="true" applyBorder="false" applyAlignment="true" applyProtection="true">
      <alignment horizontal="left" vertical="bottom" textRotation="0" wrapText="true" indent="2" shrinkToFit="false"/>
      <protection locked="true" hidden="false"/>
    </xf>
    <xf numFmtId="164" fontId="28" fillId="0" borderId="0" xfId="0" applyFont="true" applyBorder="false" applyAlignment="true" applyProtection="false">
      <alignment horizontal="left" vertical="bottom" textRotation="0" wrapText="false" indent="2" shrinkToFit="false"/>
      <protection locked="true" hidden="false"/>
    </xf>
    <xf numFmtId="164" fontId="36" fillId="0" borderId="0" xfId="0" applyFont="true" applyBorder="false" applyAlignment="true" applyProtection="false">
      <alignment horizontal="left" vertical="bottom" textRotation="0" wrapText="true" indent="2"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F0F0F0"/>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C5B93"/>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266760</xdr:colOff>
      <xdr:row>1</xdr:row>
      <xdr:rowOff>19080</xdr:rowOff>
    </xdr:from>
    <xdr:to>
      <xdr:col>18</xdr:col>
      <xdr:colOff>443520</xdr:colOff>
      <xdr:row>7</xdr:row>
      <xdr:rowOff>13320</xdr:rowOff>
    </xdr:to>
    <xdr:pic>
      <xdr:nvPicPr>
        <xdr:cNvPr id="0" name="Picture 6" descr=""/>
        <xdr:cNvPicPr/>
      </xdr:nvPicPr>
      <xdr:blipFill>
        <a:blip r:embed="rId1"/>
        <a:stretch/>
      </xdr:blipFill>
      <xdr:spPr>
        <a:xfrm>
          <a:off x="9203400" y="349200"/>
          <a:ext cx="2409480" cy="883080"/>
        </a:xfrm>
        <a:prstGeom prst="rect">
          <a:avLst/>
        </a:prstGeom>
        <a:ln w="3240">
          <a:solidFill>
            <a:schemeClr val="bg1">
              <a:lumMod val="85000"/>
            </a:schemeClr>
          </a:solidFill>
          <a:round/>
        </a:ln>
        <a:effectLst>
          <a:outerShdw algn="tl" blurRad="50800" dir="2700000" dist="38100" rotWithShape="0">
            <a:srgbClr val="000000">
              <a:alpha val="40000"/>
            </a:srgbClr>
          </a:outerShdw>
        </a:effectLst>
      </xdr:spPr>
    </xdr:pic>
    <xdr:clientData/>
  </xdr:twoCellAnchor>
  <xdr:twoCellAnchor editAs="oneCell">
    <xdr:from>
      <xdr:col>12</xdr:col>
      <xdr:colOff>123840</xdr:colOff>
      <xdr:row>0</xdr:row>
      <xdr:rowOff>0</xdr:rowOff>
    </xdr:from>
    <xdr:to>
      <xdr:col>14</xdr:col>
      <xdr:colOff>517680</xdr:colOff>
      <xdr:row>0</xdr:row>
      <xdr:rowOff>312480</xdr:rowOff>
    </xdr:to>
    <xdr:pic>
      <xdr:nvPicPr>
        <xdr:cNvPr id="1" name="Picture 1" descr=""/>
        <xdr:cNvPicPr/>
      </xdr:nvPicPr>
      <xdr:blipFill>
        <a:blip r:embed="rId2"/>
        <a:stretch/>
      </xdr:blipFill>
      <xdr:spPr>
        <a:xfrm>
          <a:off x="7409520" y="0"/>
          <a:ext cx="1526760" cy="312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533520</xdr:colOff>
      <xdr:row>2</xdr:row>
      <xdr:rowOff>171360</xdr:rowOff>
    </xdr:from>
    <xdr:to>
      <xdr:col>6</xdr:col>
      <xdr:colOff>414000</xdr:colOff>
      <xdr:row>5</xdr:row>
      <xdr:rowOff>101160</xdr:rowOff>
    </xdr:to>
    <xdr:pic>
      <xdr:nvPicPr>
        <xdr:cNvPr id="2" name="Picture 2" descr=""/>
        <xdr:cNvPicPr/>
      </xdr:nvPicPr>
      <xdr:blipFill>
        <a:blip r:embed="rId1"/>
        <a:stretch/>
      </xdr:blipFill>
      <xdr:spPr>
        <a:xfrm>
          <a:off x="6529680" y="679320"/>
          <a:ext cx="2857320" cy="1047240"/>
        </a:xfrm>
        <a:prstGeom prst="rect">
          <a:avLst/>
        </a:prstGeom>
        <a:ln w="3240">
          <a:solidFill>
            <a:schemeClr val="bg1">
              <a:lumMod val="85000"/>
            </a:schemeClr>
          </a:solidFill>
          <a:round/>
        </a:ln>
        <a:effectLst>
          <a:outerShdw algn="tl" blurRad="50800" dir="2700000" dist="38100" rotWithShape="0">
            <a:srgbClr val="000000">
              <a:alpha val="40000"/>
            </a:srgbClr>
          </a:outerShdw>
        </a:effectLst>
      </xdr:spPr>
    </xdr:pic>
    <xdr:clientData/>
  </xdr:twoCellAnchor>
  <xdr:twoCellAnchor editAs="oneCell">
    <xdr:from>
      <xdr:col>1</xdr:col>
      <xdr:colOff>4695840</xdr:colOff>
      <xdr:row>0</xdr:row>
      <xdr:rowOff>0</xdr:rowOff>
    </xdr:from>
    <xdr:to>
      <xdr:col>3</xdr:col>
      <xdr:colOff>743760</xdr:colOff>
      <xdr:row>0</xdr:row>
      <xdr:rowOff>312480</xdr:rowOff>
    </xdr:to>
    <xdr:pic>
      <xdr:nvPicPr>
        <xdr:cNvPr id="3" name="Picture 1" descr=""/>
        <xdr:cNvPicPr/>
      </xdr:nvPicPr>
      <xdr:blipFill>
        <a:blip r:embed="rId2"/>
        <a:stretch/>
      </xdr:blipFill>
      <xdr:spPr>
        <a:xfrm>
          <a:off x="5456520" y="0"/>
          <a:ext cx="2027520" cy="3124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3638520</xdr:colOff>
      <xdr:row>0</xdr:row>
      <xdr:rowOff>0</xdr:rowOff>
    </xdr:from>
    <xdr:to>
      <xdr:col>0</xdr:col>
      <xdr:colOff>5028840</xdr:colOff>
      <xdr:row>0</xdr:row>
      <xdr:rowOff>312480</xdr:rowOff>
    </xdr:to>
    <xdr:pic>
      <xdr:nvPicPr>
        <xdr:cNvPr id="4" name="Picture 3" descr=""/>
        <xdr:cNvPicPr/>
      </xdr:nvPicPr>
      <xdr:blipFill>
        <a:blip r:embed="rId1"/>
        <a:stretch/>
      </xdr:blipFill>
      <xdr:spPr>
        <a:xfrm>
          <a:off x="3638520" y="0"/>
          <a:ext cx="1390320" cy="312480"/>
        </a:xfrm>
        <a:prstGeom prst="rect">
          <a:avLst/>
        </a:prstGeom>
        <a:ln>
          <a:noFill/>
        </a:ln>
      </xdr:spPr>
    </xdr:pic>
    <xdr:clientData/>
  </xdr:twoCellAnchor>
</xdr:wsDr>
</file>

<file path=xl/tables/table1.xml><?xml version="1.0" encoding="utf-8"?>
<table xmlns="http://schemas.openxmlformats.org/spreadsheetml/2006/main" id="1" name="Table10" displayName="Table10" ref="A96:O104" headerRowCount="1" totalsRowCount="1" totalsRowShown="1">
  <tableColumns count="15">
    <tableColumn id="1" name="OBLIGATION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10.xml><?xml version="1.0" encoding="utf-8"?>
<table xmlns="http://schemas.openxmlformats.org/spreadsheetml/2006/main" id="10" name="Table8" displayName="Table8" ref="A70:O85" headerRowCount="1" totalsRowCount="1" totalsRowShown="1">
  <tableColumns count="15">
    <tableColumn id="1" name="ENTERTAINMENT"/>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11.xml><?xml version="1.0" encoding="utf-8"?>
<table xmlns="http://schemas.openxmlformats.org/spreadsheetml/2006/main" id="11" name="Table9" displayName="Table9" ref="A87:O94" headerRowCount="1" totalsRowCount="1" totalsRowShown="1">
  <tableColumns count="15">
    <tableColumn id="1" name="SAVING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2.xml><?xml version="1.0" encoding="utf-8"?>
<table xmlns="http://schemas.openxmlformats.org/spreadsheetml/2006/main" id="2" name="Table11" displayName="Table11" ref="A106:O112" headerRowCount="1" totalsRowCount="1" totalsRowShown="1">
  <tableColumns count="15">
    <tableColumn id="1" name="SUBSCRIPTION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3.xml><?xml version="1.0" encoding="utf-8"?>
<table xmlns="http://schemas.openxmlformats.org/spreadsheetml/2006/main" id="3" name="Table12" displayName="Table12" ref="A114:O119" headerRowCount="1" totalsRowCount="1" totalsRowShown="1">
  <tableColumns count="15">
    <tableColumn id="1" name="MISCELLANEOU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4.xml><?xml version="1.0" encoding="utf-8"?>
<table xmlns="http://schemas.openxmlformats.org/spreadsheetml/2006/main" id="4" name="Table2" displayName="Table2" ref="A12:O20" headerRowCount="1" totalsRowCount="1" totalsRowShown="1">
  <tableColumns count="15">
    <tableColumn id="1" name="INCOME"/>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5.xml><?xml version="1.0" encoding="utf-8"?>
<table xmlns="http://schemas.openxmlformats.org/spreadsheetml/2006/main" id="5" name="Table3" displayName="Table3" ref="A22:O29" headerRowCount="1" totalsRowCount="1" totalsRowShown="1">
  <tableColumns count="15">
    <tableColumn id="1" name="HOME EXPENSE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6.xml><?xml version="1.0" encoding="utf-8"?>
<table xmlns="http://schemas.openxmlformats.org/spreadsheetml/2006/main" id="6" name="Table4" displayName="Table4" ref="A31:O39" headerRowCount="1" totalsRowCount="1" totalsRowShown="1">
  <tableColumns count="15">
    <tableColumn id="1" name="TRANSPORTATION"/>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7.xml><?xml version="1.0" encoding="utf-8"?>
<table xmlns="http://schemas.openxmlformats.org/spreadsheetml/2006/main" id="7" name="Table5" displayName="Table5" ref="A41:O49" headerRowCount="1" totalsRowCount="1" totalsRowShown="1">
  <tableColumns count="15">
    <tableColumn id="1" name="HEALTH"/>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8.xml><?xml version="1.0" encoding="utf-8"?>
<table xmlns="http://schemas.openxmlformats.org/spreadsheetml/2006/main" id="8" name="Table6" displayName="Table6" ref="A51:O56" headerRowCount="1" totalsRowCount="1" totalsRowShown="1">
  <tableColumns count="15">
    <tableColumn id="1" name="CHARITY/GIFTS"/>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tables/table9.xml><?xml version="1.0" encoding="utf-8"?>
<table xmlns="http://schemas.openxmlformats.org/spreadsheetml/2006/main" id="9" name="Table7" displayName="Table7" ref="A58:O68" headerRowCount="1" totalsRowCount="1" totalsRowShown="1">
  <tableColumns count="15">
    <tableColumn id="1" name="DAILY LIVING"/>
    <tableColumn id="2" name="JAN"/>
    <tableColumn id="3" name="FEB"/>
    <tableColumn id="4" name="MAR"/>
    <tableColumn id="5" name="APR"/>
    <tableColumn id="6" name="MAY"/>
    <tableColumn id="7" name="JUN"/>
    <tableColumn id="8" name="JUL"/>
    <tableColumn id="9" name="AUG"/>
    <tableColumn id="10" name="SEP"/>
    <tableColumn id="11" name="OCT"/>
    <tableColumn id="12" name="NOV"/>
    <tableColumn id="13" name="DEC"/>
    <tableColumn id="14" name="Total"/>
    <tableColumn id="15" name="Avg"/>
  </tableColumns>
</tabl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vertex42.com/ExcelTemplates/personal-budget-spreadsheet.html" TargetMode="External"/><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 Id="rId8" Type="http://schemas.openxmlformats.org/officeDocument/2006/relationships/table" Target="../tables/table4.xml"/><Relationship Id="rId9" Type="http://schemas.openxmlformats.org/officeDocument/2006/relationships/table" Target="../tables/table5.xml"/><Relationship Id="rId10" Type="http://schemas.openxmlformats.org/officeDocument/2006/relationships/table" Target="../tables/table6.xml"/><Relationship Id="rId11" Type="http://schemas.openxmlformats.org/officeDocument/2006/relationships/table" Target="../tables/table7.xml"/><Relationship Id="rId12" Type="http://schemas.openxmlformats.org/officeDocument/2006/relationships/table" Target="../tables/table8.xml"/><Relationship Id="rId13" Type="http://schemas.openxmlformats.org/officeDocument/2006/relationships/table" Target="../tables/table9.xml"/><Relationship Id="rId14" Type="http://schemas.openxmlformats.org/officeDocument/2006/relationships/table" Target="../tables/table10.xml"/><Relationship Id="rId15" Type="http://schemas.openxmlformats.org/officeDocument/2006/relationships/table" Target="../tables/table11.xml"/>
</Relationships>
</file>

<file path=xl/worksheets/_rels/sheet2.xml.rels><?xml version="1.0" encoding="UTF-8"?>
<Relationships xmlns="http://schemas.openxmlformats.org/package/2006/relationships"><Relationship Id="rId1" Type="http://schemas.openxmlformats.org/officeDocument/2006/relationships/hyperlink" Target="http://www.vertex42.com/ExcelTemplates/personal-budget-spreadsheet.html" TargetMode="External"/><Relationship Id="rId2" Type="http://schemas.openxmlformats.org/officeDocument/2006/relationships/hyperlink" Target="http://www.vertex42.com/ExcelTemplates/money-management-template.html" TargetMode="External"/><Relationship Id="rId3" Type="http://schemas.openxmlformats.org/officeDocument/2006/relationships/hyperlink" Target="http://www.vertex42.com/ExcelTips/workbook.html" TargetMode="External"/><Relationship Id="rId4" Type="http://schemas.openxmlformats.org/officeDocument/2006/relationships/hyperlink" Target="http://www.vertex42.com/ExcelArticles/how-to-make-a-budget.html" TargetMode="External"/><Relationship Id="rId5" Type="http://schemas.openxmlformats.org/officeDocument/2006/relationships/hyperlink" Target="http://www.vertex42.com/ExcelArticles/how-to-budget.html" TargetMode="External"/><Relationship Id="rId6"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www.vertex42.com/ExcelTemplates/personal-budget-spreadsheet.html" TargetMode="External"/><Relationship Id="rId2" Type="http://schemas.openxmlformats.org/officeDocument/2006/relationships/hyperlink" Target="http://www.vertex42.com/licensing/EULA_privateuse.html" TargetMode="External"/><Relationship Id="rId3"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119"/>
  <sheetViews>
    <sheetView windowProtection="true" showFormulas="false" showGridLines="false" showRowColHeaders="true" showZeros="true" rightToLeft="false" tabSelected="true" showOutlineSymbols="true" defaultGridColor="true" view="normal" topLeftCell="A1" colorId="64" zoomScale="175" zoomScaleNormal="175" zoomScalePageLayoutView="100" workbookViewId="0">
      <pane xSplit="0" ySplit="10" topLeftCell="A11" activePane="bottomLeft" state="frozen"/>
      <selection pane="topLeft" activeCell="A1" activeCellId="0" sqref="A1"/>
      <selection pane="bottomLeft" activeCell="P14" activeCellId="0" sqref="P14"/>
    </sheetView>
  </sheetViews>
  <sheetFormatPr defaultRowHeight="13"/>
  <cols>
    <col collapsed="false" hidden="false" max="1" min="1" style="1" width="20.493023255814"/>
    <col collapsed="false" hidden="false" max="13" min="2" style="2" width="6.69302325581395"/>
    <col collapsed="false" hidden="false" max="14" min="14" style="2" width="7.93953488372093"/>
    <col collapsed="false" hidden="false" max="15" min="15" style="2" width="6.69302325581395"/>
    <col collapsed="false" hidden="false" max="1025" min="16" style="2" width="9.61395348837209"/>
  </cols>
  <sheetData>
    <row r="1" s="6" customFormat="true" ht="26" hidden="false" customHeight="true" outlineLevel="0" collapsed="false">
      <c r="A1" s="3" t="s">
        <v>0</v>
      </c>
      <c r="B1" s="4"/>
      <c r="C1" s="4"/>
      <c r="D1" s="4"/>
      <c r="E1" s="4"/>
      <c r="F1" s="4"/>
      <c r="G1" s="4"/>
      <c r="H1" s="5"/>
      <c r="I1" s="5"/>
      <c r="J1" s="5"/>
      <c r="K1" s="5"/>
      <c r="L1" s="5"/>
      <c r="M1" s="5"/>
      <c r="N1" s="5"/>
      <c r="O1" s="5"/>
    </row>
    <row r="2" customFormat="false" ht="13" hidden="false" customHeight="false" outlineLevel="0" collapsed="false">
      <c r="A2" s="7" t="s">
        <v>1</v>
      </c>
      <c r="B2" s="8"/>
      <c r="C2" s="8"/>
      <c r="D2" s="8"/>
      <c r="E2" s="8"/>
      <c r="F2" s="8"/>
      <c r="G2" s="8"/>
      <c r="H2" s="9"/>
      <c r="I2" s="9"/>
      <c r="J2" s="9"/>
      <c r="K2" s="9"/>
      <c r="L2" s="9"/>
      <c r="M2" s="9"/>
      <c r="N2" s="10"/>
      <c r="O2" s="11" t="s">
        <v>2</v>
      </c>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9" hidden="false" customHeight="true" outlineLevel="0" collapsed="false">
      <c r="A3" s="12"/>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9" hidden="false" customHeight="true" outlineLevel="0" collapsed="false">
      <c r="A4" s="12"/>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 hidden="false" customHeight="false" outlineLevel="0" collapsed="false">
      <c r="A5" s="13" t="s">
        <v>3</v>
      </c>
      <c r="B5" s="14" t="n">
        <v>0</v>
      </c>
      <c r="C5" s="0"/>
      <c r="D5" s="0"/>
      <c r="E5" s="0"/>
      <c r="F5" s="0"/>
      <c r="G5" s="0"/>
      <c r="H5" s="0"/>
      <c r="I5" s="0"/>
      <c r="J5" s="0"/>
      <c r="K5" s="0"/>
      <c r="L5" s="0"/>
      <c r="M5" s="15" t="s">
        <v>4</v>
      </c>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19" customFormat="true" ht="13" hidden="false" customHeight="false" outlineLevel="0" collapsed="false">
      <c r="A6" s="16"/>
      <c r="B6" s="17" t="s">
        <v>5</v>
      </c>
      <c r="C6" s="17" t="s">
        <v>6</v>
      </c>
      <c r="D6" s="17" t="s">
        <v>7</v>
      </c>
      <c r="E6" s="17" t="s">
        <v>8</v>
      </c>
      <c r="F6" s="17" t="s">
        <v>9</v>
      </c>
      <c r="G6" s="17" t="s">
        <v>10</v>
      </c>
      <c r="H6" s="17" t="s">
        <v>11</v>
      </c>
      <c r="I6" s="17" t="s">
        <v>12</v>
      </c>
      <c r="J6" s="17" t="s">
        <v>13</v>
      </c>
      <c r="K6" s="17" t="s">
        <v>14</v>
      </c>
      <c r="L6" s="17" t="s">
        <v>15</v>
      </c>
      <c r="M6" s="17" t="s">
        <v>16</v>
      </c>
      <c r="N6" s="18" t="s">
        <v>17</v>
      </c>
      <c r="O6" s="18" t="s">
        <v>18</v>
      </c>
    </row>
    <row r="7" customFormat="false" ht="13" hidden="false" customHeight="false" outlineLevel="0" collapsed="false">
      <c r="A7" s="13" t="s">
        <v>19</v>
      </c>
      <c r="B7" s="20" t="n">
        <f aca="false">Table2[[#Totals],[JAN]]</f>
        <v>9392</v>
      </c>
      <c r="C7" s="20" t="n">
        <f aca="false">Table2[[#Totals],[FEB]]</f>
        <v>9392</v>
      </c>
      <c r="D7" s="20" t="n">
        <f aca="false">Table2[[#Totals],[MAR]]</f>
        <v>9392</v>
      </c>
      <c r="E7" s="20" t="n">
        <f aca="false">Table2[[#Totals],[APR]]</f>
        <v>9392</v>
      </c>
      <c r="F7" s="20" t="n">
        <f aca="false">Table2[[#Totals],[MAY]]</f>
        <v>9392</v>
      </c>
      <c r="G7" s="20" t="n">
        <f aca="false">Table2[[#Totals],[JUN]]</f>
        <v>9392</v>
      </c>
      <c r="H7" s="20" t="n">
        <f aca="false">Table2[[#Totals],[JUL]]</f>
        <v>9392</v>
      </c>
      <c r="I7" s="20" t="n">
        <f aca="false">Table2[[#Totals],[AUG]]</f>
        <v>9392</v>
      </c>
      <c r="J7" s="20" t="n">
        <f aca="false">Table2[[#Totals],[SEP]]</f>
        <v>9392</v>
      </c>
      <c r="K7" s="20" t="n">
        <f aca="false">Table2[[#Totals],[OCT]]</f>
        <v>9392</v>
      </c>
      <c r="L7" s="20" t="n">
        <f aca="false">Table2[[#Totals],[NOV]]</f>
        <v>9392</v>
      </c>
      <c r="M7" s="20" t="n">
        <f aca="false">Table2[[#Totals],[DEC]]</f>
        <v>9392</v>
      </c>
      <c r="N7" s="21" t="n">
        <f aca="false">SUM(B7:M7)</f>
        <v>112704</v>
      </c>
      <c r="O7" s="21" t="n">
        <f aca="false">N7/COLUMNS(B7:M7)</f>
        <v>9392</v>
      </c>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 hidden="false" customHeight="false" outlineLevel="0" collapsed="false">
      <c r="A8" s="22" t="s">
        <v>20</v>
      </c>
      <c r="B8" s="23" t="n">
        <f aca="false">SUM(Table3[[#Totals],[JAN]],Table4[[#Totals],[JAN]],Table5[[#Totals],[JAN]],Table6[[#Totals],[JAN]],Table7[[#Totals],[JAN]],Table8[[#Totals],[JAN]],Table9[[#Totals],[JAN]],Table10[[#Totals],[JAN]],Table11[[#Totals],[JAN]],Table12[[#Totals],[JAN]])</f>
        <v>8075.48</v>
      </c>
      <c r="C8" s="23" t="n">
        <f aca="false">SUM(Table3[[#Totals],[FEB]],Table4[[#Totals],[FEB]],Table5[[#Totals],[FEB]],Table6[[#Totals],[FEB]],Table7[[#Totals],[FEB]],Table8[[#Totals],[FEB]],Table9[[#Totals],[FEB]],Table10[[#Totals],[FEB]],Table11[[#Totals],[FEB]],Table12[[#Totals],[FEB]])</f>
        <v>8075.48</v>
      </c>
      <c r="D8" s="23" t="n">
        <f aca="false">SUM(Table3[[#Totals],[MAR]],Table4[[#Totals],[MAR]],Table5[[#Totals],[MAR]],Table6[[#Totals],[MAR]],Table7[[#Totals],[MAR]],Table8[[#Totals],[MAR]],Table9[[#Totals],[MAR]],Table10[[#Totals],[MAR]],Table11[[#Totals],[MAR]],Table12[[#Totals],[MAR]])</f>
        <v>8155.48</v>
      </c>
      <c r="E8" s="23" t="n">
        <f aca="false">SUM(Table3[[#Totals],[APR]],Table4[[#Totals],[APR]],Table5[[#Totals],[APR]],Table6[[#Totals],[APR]],Table7[[#Totals],[APR]],Table8[[#Totals],[APR]],Table9[[#Totals],[APR]],Table10[[#Totals],[APR]],Table11[[#Totals],[APR]],Table12[[#Totals],[APR]])</f>
        <v>8180.48</v>
      </c>
      <c r="F8" s="23" t="n">
        <f aca="false">SUM(Table3[[#Totals],[MAY]],Table4[[#Totals],[MAY]],Table5[[#Totals],[MAY]],Table6[[#Totals],[MAY]],Table7[[#Totals],[MAY]],Table8[[#Totals],[MAY]],Table9[[#Totals],[MAY]],Table10[[#Totals],[MAY]],Table11[[#Totals],[MAY]],Table12[[#Totals],[MAY]])</f>
        <v>8075.48</v>
      </c>
      <c r="G8" s="23" t="n">
        <f aca="false">SUM(Table3[[#Totals],[JUN]],Table4[[#Totals],[JUN]],Table5[[#Totals],[JUN]],Table6[[#Totals],[JUN]],Table7[[#Totals],[JUN]],Table8[[#Totals],[JUN]],Table9[[#Totals],[JUN]],Table10[[#Totals],[JUN]],Table11[[#Totals],[JUN]],Table12[[#Totals],[JUN]])</f>
        <v>8155.48</v>
      </c>
      <c r="H8" s="23" t="n">
        <f aca="false">SUM(Table3[[#Totals],[JUL]],Table4[[#Totals],[JUL]],Table5[[#Totals],[JUL]],Table6[[#Totals],[JUL]],Table7[[#Totals],[JUL]],Table8[[#Totals],[JUL]],Table9[[#Totals],[JUL]],Table10[[#Totals],[JUL]],Table11[[#Totals],[JUL]],Table12[[#Totals],[JUL]])</f>
        <v>8075.48</v>
      </c>
      <c r="I8" s="23" t="n">
        <f aca="false">SUM(Table3[[#Totals],[AUG]],Table4[[#Totals],[AUG]],Table5[[#Totals],[AUG]],Table6[[#Totals],[AUG]],Table7[[#Totals],[AUG]],Table8[[#Totals],[AUG]],Table9[[#Totals],[AUG]],Table10[[#Totals],[AUG]],Table11[[#Totals],[AUG]],Table12[[#Totals],[AUG]])</f>
        <v>8075.48</v>
      </c>
      <c r="J8" s="23" t="n">
        <f aca="false">SUM(Table3[[#Totals],[SEP]],Table4[[#Totals],[SEP]],Table5[[#Totals],[SEP]],Table6[[#Totals],[SEP]],Table7[[#Totals],[SEP]],Table8[[#Totals],[SEP]],Table9[[#Totals],[SEP]],Table10[[#Totals],[SEP]],Table11[[#Totals],[SEP]],Table12[[#Totals],[SEP]])</f>
        <v>8155.48</v>
      </c>
      <c r="K8" s="23" t="n">
        <f aca="false">SUM(Table3[[#Totals],[OCT]],Table4[[#Totals],[OCT]],Table5[[#Totals],[OCT]],Table6[[#Totals],[OCT]],Table7[[#Totals],[OCT]],Table8[[#Totals],[OCT]],Table9[[#Totals],[OCT]],Table10[[#Totals],[OCT]],Table11[[#Totals],[OCT]],Table12[[#Totals],[OCT]])</f>
        <v>8325.48</v>
      </c>
      <c r="L8" s="23" t="n">
        <f aca="false">SUM(Table3[[#Totals],[NOV]],Table4[[#Totals],[NOV]],Table5[[#Totals],[NOV]],Table6[[#Totals],[NOV]],Table7[[#Totals],[NOV]],Table8[[#Totals],[NOV]],Table9[[#Totals],[NOV]],Table10[[#Totals],[NOV]],Table11[[#Totals],[NOV]],Table12[[#Totals],[NOV]])</f>
        <v>8075.48</v>
      </c>
      <c r="M8" s="23" t="n">
        <f aca="false">SUM(Table3[[#Totals],[DEC]],Table4[[#Totals],[DEC]],Table5[[#Totals],[DEC]],Table6[[#Totals],[DEC]],Table7[[#Totals],[DEC]],Table8[[#Totals],[DEC]],Table9[[#Totals],[DEC]],Table10[[#Totals],[DEC]],Table11[[#Totals],[DEC]],Table12[[#Totals],[DEC]])</f>
        <v>8075.48</v>
      </c>
      <c r="N8" s="21" t="n">
        <f aca="false">SUM(B8:M8)</f>
        <v>97500.76</v>
      </c>
      <c r="O8" s="21" t="n">
        <f aca="false">N8/COLUMNS(B8:M8)</f>
        <v>8125.06333333333</v>
      </c>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 hidden="false" customHeight="false" outlineLevel="0" collapsed="false">
      <c r="A9" s="24" t="s">
        <v>21</v>
      </c>
      <c r="B9" s="25" t="n">
        <f aca="false">B7-B8</f>
        <v>1316.52</v>
      </c>
      <c r="C9" s="25" t="n">
        <f aca="false">C7-C8</f>
        <v>1316.52</v>
      </c>
      <c r="D9" s="25" t="n">
        <f aca="false">D7-D8</f>
        <v>1236.52</v>
      </c>
      <c r="E9" s="25" t="n">
        <f aca="false">E7-E8</f>
        <v>1211.52</v>
      </c>
      <c r="F9" s="25" t="n">
        <f aca="false">F7-F8</f>
        <v>1316.52</v>
      </c>
      <c r="G9" s="25" t="n">
        <f aca="false">G7-G8</f>
        <v>1236.52</v>
      </c>
      <c r="H9" s="25" t="n">
        <f aca="false">H7-H8</f>
        <v>1316.52</v>
      </c>
      <c r="I9" s="25" t="n">
        <f aca="false">I7-I8</f>
        <v>1316.52</v>
      </c>
      <c r="J9" s="25" t="n">
        <f aca="false">J7-J8</f>
        <v>1236.52</v>
      </c>
      <c r="K9" s="25" t="n">
        <f aca="false">K7-K8</f>
        <v>1066.52</v>
      </c>
      <c r="L9" s="25" t="n">
        <f aca="false">L7-L8</f>
        <v>1316.52</v>
      </c>
      <c r="M9" s="25" t="n">
        <f aca="false">M7-M8</f>
        <v>1316.52</v>
      </c>
      <c r="N9" s="25" t="n">
        <f aca="false">SUM(B9:M9)</f>
        <v>15203.24</v>
      </c>
      <c r="O9" s="25" t="n">
        <f aca="false">N9/COLUMNS(B9:M9)</f>
        <v>1266.93666666667</v>
      </c>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 hidden="false" customHeight="false" outlineLevel="0" collapsed="false">
      <c r="A10" s="13" t="s">
        <v>22</v>
      </c>
      <c r="B10" s="20" t="n">
        <f aca="false">B7-B8+B5</f>
        <v>1316.52</v>
      </c>
      <c r="C10" s="20" t="n">
        <f aca="false">B10+C7-C8</f>
        <v>2633.04</v>
      </c>
      <c r="D10" s="20" t="n">
        <f aca="false">C10+D7-D8</f>
        <v>3869.56</v>
      </c>
      <c r="E10" s="20" t="n">
        <f aca="false">D10+E7-E8</f>
        <v>5081.08</v>
      </c>
      <c r="F10" s="20" t="n">
        <f aca="false">E10+F7-F8</f>
        <v>6397.6</v>
      </c>
      <c r="G10" s="20" t="n">
        <f aca="false">F10+G7-G8</f>
        <v>7634.12</v>
      </c>
      <c r="H10" s="20" t="n">
        <f aca="false">G10+H7-H8</f>
        <v>8950.64</v>
      </c>
      <c r="I10" s="20" t="n">
        <f aca="false">H10+I7-I8</f>
        <v>10267.16</v>
      </c>
      <c r="J10" s="20" t="n">
        <f aca="false">I10+J7-J8</f>
        <v>11503.68</v>
      </c>
      <c r="K10" s="20" t="n">
        <f aca="false">J10+K7-K8</f>
        <v>12570.2</v>
      </c>
      <c r="L10" s="20" t="n">
        <f aca="false">K10+L7-L8</f>
        <v>13886.72</v>
      </c>
      <c r="M10" s="20" t="n">
        <f aca="false">L10+M7-M8</f>
        <v>15203.24</v>
      </c>
      <c r="N10" s="26"/>
      <c r="O10" s="26"/>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 hidden="false" customHeight="false" outlineLevel="0" collapsed="false">
      <c r="A11" s="27"/>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32" customFormat="true" ht="14" hidden="false" customHeight="false" outlineLevel="0" collapsed="false">
      <c r="A12" s="28" t="s">
        <v>23</v>
      </c>
      <c r="B12" s="29" t="s">
        <v>5</v>
      </c>
      <c r="C12" s="29" t="s">
        <v>6</v>
      </c>
      <c r="D12" s="29" t="s">
        <v>7</v>
      </c>
      <c r="E12" s="29" t="s">
        <v>8</v>
      </c>
      <c r="F12" s="29" t="s">
        <v>9</v>
      </c>
      <c r="G12" s="29" t="s">
        <v>10</v>
      </c>
      <c r="H12" s="29" t="s">
        <v>11</v>
      </c>
      <c r="I12" s="29" t="s">
        <v>12</v>
      </c>
      <c r="J12" s="29" t="s">
        <v>13</v>
      </c>
      <c r="K12" s="29" t="s">
        <v>14</v>
      </c>
      <c r="L12" s="29" t="s">
        <v>15</v>
      </c>
      <c r="M12" s="29" t="s">
        <v>16</v>
      </c>
      <c r="N12" s="30" t="s">
        <v>17</v>
      </c>
      <c r="O12" s="30" t="s">
        <v>18</v>
      </c>
      <c r="P12" s="31"/>
    </row>
    <row r="13" s="32" customFormat="true" ht="12" hidden="false" customHeight="false" outlineLevel="0" collapsed="false">
      <c r="A13" s="33" t="s">
        <v>24</v>
      </c>
      <c r="B13" s="34" t="n">
        <v>5861</v>
      </c>
      <c r="C13" s="34" t="n">
        <v>5861</v>
      </c>
      <c r="D13" s="34" t="n">
        <v>5861</v>
      </c>
      <c r="E13" s="34" t="n">
        <v>5861</v>
      </c>
      <c r="F13" s="34" t="n">
        <v>5861</v>
      </c>
      <c r="G13" s="34" t="n">
        <v>5861</v>
      </c>
      <c r="H13" s="34" t="n">
        <v>5861</v>
      </c>
      <c r="I13" s="34" t="n">
        <v>5861</v>
      </c>
      <c r="J13" s="34" t="n">
        <v>5861</v>
      </c>
      <c r="K13" s="34" t="n">
        <v>5861</v>
      </c>
      <c r="L13" s="34" t="n">
        <v>5861</v>
      </c>
      <c r="M13" s="34" t="n">
        <v>5861</v>
      </c>
      <c r="N13" s="35" t="n">
        <f aca="false">SUM(B13:M13)</f>
        <v>70332</v>
      </c>
      <c r="O13" s="35" t="n">
        <f aca="false">N13/COLUMNS(B13:M13)</f>
        <v>5861</v>
      </c>
      <c r="P13" s="0"/>
    </row>
    <row r="14" s="32" customFormat="true" ht="12" hidden="false" customHeight="false" outlineLevel="0" collapsed="false">
      <c r="A14" s="33" t="s">
        <v>25</v>
      </c>
      <c r="B14" s="34" t="n">
        <v>1384</v>
      </c>
      <c r="C14" s="34" t="n">
        <v>1384</v>
      </c>
      <c r="D14" s="34" t="n">
        <v>1384</v>
      </c>
      <c r="E14" s="34" t="n">
        <v>1384</v>
      </c>
      <c r="F14" s="34" t="n">
        <v>1384</v>
      </c>
      <c r="G14" s="34" t="n">
        <v>1384</v>
      </c>
      <c r="H14" s="34" t="n">
        <v>1384</v>
      </c>
      <c r="I14" s="34" t="n">
        <v>1384</v>
      </c>
      <c r="J14" s="34" t="n">
        <v>1384</v>
      </c>
      <c r="K14" s="34" t="n">
        <v>1384</v>
      </c>
      <c r="L14" s="34" t="n">
        <v>1384</v>
      </c>
      <c r="M14" s="34" t="n">
        <v>1384</v>
      </c>
      <c r="N14" s="35" t="n">
        <f aca="false">SUM(B14:M14)</f>
        <v>16608</v>
      </c>
      <c r="O14" s="35" t="n">
        <f aca="false">N14/COLUMNS(B14:M14)</f>
        <v>1384</v>
      </c>
      <c r="P14" s="0"/>
    </row>
    <row r="15" s="32" customFormat="true" ht="12" hidden="false" customHeight="false" outlineLevel="0" collapsed="false">
      <c r="A15" s="33" t="s">
        <v>26</v>
      </c>
      <c r="B15" s="34"/>
      <c r="C15" s="34"/>
      <c r="D15" s="34"/>
      <c r="E15" s="34"/>
      <c r="F15" s="34"/>
      <c r="G15" s="34"/>
      <c r="H15" s="34"/>
      <c r="I15" s="34"/>
      <c r="J15" s="34"/>
      <c r="K15" s="34"/>
      <c r="L15" s="34"/>
      <c r="M15" s="34"/>
      <c r="N15" s="35" t="n">
        <f aca="false">SUM(B15:M15)</f>
        <v>0</v>
      </c>
      <c r="O15" s="35" t="n">
        <f aca="false">N15/COLUMNS(B15:M15)</f>
        <v>0</v>
      </c>
      <c r="P15" s="0"/>
    </row>
    <row r="16" s="32" customFormat="true" ht="12" hidden="false" customHeight="false" outlineLevel="0" collapsed="false">
      <c r="A16" s="33" t="s">
        <v>27</v>
      </c>
      <c r="B16" s="34"/>
      <c r="C16" s="34"/>
      <c r="D16" s="34"/>
      <c r="E16" s="34"/>
      <c r="F16" s="34"/>
      <c r="G16" s="34"/>
      <c r="H16" s="34"/>
      <c r="I16" s="34"/>
      <c r="J16" s="34"/>
      <c r="K16" s="34"/>
      <c r="L16" s="34"/>
      <c r="M16" s="34"/>
      <c r="N16" s="35" t="n">
        <f aca="false">SUM(B16:M16)</f>
        <v>0</v>
      </c>
      <c r="O16" s="35" t="n">
        <f aca="false">N16/COLUMNS(B16:M16)</f>
        <v>0</v>
      </c>
      <c r="P16" s="0"/>
    </row>
    <row r="17" s="32" customFormat="true" ht="12" hidden="false" customHeight="false" outlineLevel="0" collapsed="false">
      <c r="A17" s="33" t="s">
        <v>28</v>
      </c>
      <c r="B17" s="34"/>
      <c r="C17" s="34"/>
      <c r="D17" s="34"/>
      <c r="E17" s="34"/>
      <c r="F17" s="34"/>
      <c r="G17" s="34"/>
      <c r="H17" s="34"/>
      <c r="I17" s="34"/>
      <c r="J17" s="34"/>
      <c r="K17" s="34"/>
      <c r="L17" s="34"/>
      <c r="M17" s="34"/>
      <c r="N17" s="35" t="n">
        <f aca="false">SUM(B17:M17)</f>
        <v>0</v>
      </c>
      <c r="O17" s="35" t="n">
        <f aca="false">N17/COLUMNS(B17:M17)</f>
        <v>0</v>
      </c>
      <c r="P17" s="0"/>
    </row>
    <row r="18" s="32" customFormat="true" ht="12" hidden="false" customHeight="false" outlineLevel="0" collapsed="false">
      <c r="A18" s="33" t="s">
        <v>29</v>
      </c>
      <c r="B18" s="34"/>
      <c r="C18" s="34"/>
      <c r="D18" s="34"/>
      <c r="E18" s="34"/>
      <c r="F18" s="34"/>
      <c r="G18" s="34"/>
      <c r="H18" s="34"/>
      <c r="I18" s="34"/>
      <c r="J18" s="34"/>
      <c r="K18" s="34"/>
      <c r="L18" s="34"/>
      <c r="M18" s="34"/>
      <c r="N18" s="35" t="n">
        <f aca="false">SUM(B18:M18)</f>
        <v>0</v>
      </c>
      <c r="O18" s="35" t="n">
        <f aca="false">N18/COLUMNS(B18:M18)</f>
        <v>0</v>
      </c>
      <c r="P18" s="0"/>
    </row>
    <row r="19" s="32" customFormat="true" ht="12" hidden="false" customHeight="false" outlineLevel="0" collapsed="false">
      <c r="A19" s="33" t="s">
        <v>30</v>
      </c>
      <c r="B19" s="34" t="n">
        <v>2147</v>
      </c>
      <c r="C19" s="34" t="n">
        <v>2147</v>
      </c>
      <c r="D19" s="34" t="n">
        <v>2147</v>
      </c>
      <c r="E19" s="34" t="n">
        <v>2147</v>
      </c>
      <c r="F19" s="34" t="n">
        <v>2147</v>
      </c>
      <c r="G19" s="34" t="n">
        <v>2147</v>
      </c>
      <c r="H19" s="34" t="n">
        <v>2147</v>
      </c>
      <c r="I19" s="34" t="n">
        <v>2147</v>
      </c>
      <c r="J19" s="34" t="n">
        <v>2147</v>
      </c>
      <c r="K19" s="34" t="n">
        <v>2147</v>
      </c>
      <c r="L19" s="34" t="n">
        <v>2147</v>
      </c>
      <c r="M19" s="34" t="n">
        <v>2147</v>
      </c>
      <c r="N19" s="35" t="n">
        <f aca="false">SUM(B19:M19)</f>
        <v>25764</v>
      </c>
      <c r="O19" s="35" t="n">
        <f aca="false">N19/COLUMNS(B19:M19)</f>
        <v>2147</v>
      </c>
      <c r="P19" s="0"/>
    </row>
    <row r="20" s="32" customFormat="true" ht="12" hidden="false" customHeight="false" outlineLevel="0" collapsed="false">
      <c r="A20" s="36" t="str">
        <f aca="false">"Total " &amp; Table2[[#Headers],[INCOME]]</f>
        <v>Total INCOME</v>
      </c>
      <c r="B20" s="37" t="n">
        <f aca="false">SUBTOTAL(109,Table2[JAN])</f>
        <v>9392</v>
      </c>
      <c r="C20" s="37" t="n">
        <f aca="false">SUBTOTAL(109,Table2[FEB])</f>
        <v>9392</v>
      </c>
      <c r="D20" s="37" t="n">
        <f aca="false">SUBTOTAL(109,Table2[MAR])</f>
        <v>9392</v>
      </c>
      <c r="E20" s="37" t="n">
        <f aca="false">SUBTOTAL(109,Table2[APR])</f>
        <v>9392</v>
      </c>
      <c r="F20" s="37" t="n">
        <f aca="false">SUBTOTAL(109,Table2[MAY])</f>
        <v>9392</v>
      </c>
      <c r="G20" s="37" t="n">
        <f aca="false">SUBTOTAL(109,Table2[JUN])</f>
        <v>9392</v>
      </c>
      <c r="H20" s="37" t="n">
        <f aca="false">SUBTOTAL(109,Table2[JUL])</f>
        <v>9392</v>
      </c>
      <c r="I20" s="37" t="n">
        <f aca="false">SUBTOTAL(109,Table2[AUG])</f>
        <v>9392</v>
      </c>
      <c r="J20" s="37" t="n">
        <f aca="false">SUBTOTAL(109,Table2[SEP])</f>
        <v>9392</v>
      </c>
      <c r="K20" s="37" t="n">
        <f aca="false">SUBTOTAL(109,Table2[OCT])</f>
        <v>9392</v>
      </c>
      <c r="L20" s="37" t="n">
        <f aca="false">SUBTOTAL(109,Table2[NOV])</f>
        <v>9392</v>
      </c>
      <c r="M20" s="37" t="n">
        <f aca="false">SUBTOTAL(109,Table2[DEC])</f>
        <v>9392</v>
      </c>
      <c r="N20" s="38" t="n">
        <f aca="false">SUBTOTAL(109,Table2[Total])</f>
        <v>112704</v>
      </c>
      <c r="O20" s="38" t="n">
        <f aca="false">Table2[[#Totals],[Total]]/COLUMNS(Table2[[#Totals],[JAN]:[DEC]])</f>
        <v>9392</v>
      </c>
      <c r="P20" s="0"/>
    </row>
    <row r="21" s="32" customFormat="true" ht="11" hidden="false" customHeight="false" outlineLevel="0" collapsed="false">
      <c r="A21" s="39"/>
      <c r="B21" s="40"/>
      <c r="C21" s="40"/>
      <c r="D21" s="40"/>
      <c r="E21" s="40"/>
      <c r="F21" s="40"/>
      <c r="G21" s="40"/>
      <c r="H21" s="40"/>
      <c r="I21" s="40"/>
      <c r="J21" s="40"/>
      <c r="K21" s="40"/>
      <c r="L21" s="40"/>
      <c r="M21" s="40"/>
      <c r="N21" s="40"/>
      <c r="O21" s="40"/>
      <c r="P21" s="0"/>
    </row>
    <row r="22" s="32" customFormat="true" ht="14" hidden="false" customHeight="false" outlineLevel="0" collapsed="false">
      <c r="A22" s="28" t="s">
        <v>31</v>
      </c>
      <c r="B22" s="29" t="s">
        <v>5</v>
      </c>
      <c r="C22" s="29" t="s">
        <v>6</v>
      </c>
      <c r="D22" s="29" t="s">
        <v>7</v>
      </c>
      <c r="E22" s="29" t="s">
        <v>8</v>
      </c>
      <c r="F22" s="29" t="s">
        <v>9</v>
      </c>
      <c r="G22" s="29" t="s">
        <v>10</v>
      </c>
      <c r="H22" s="29" t="s">
        <v>11</v>
      </c>
      <c r="I22" s="29" t="s">
        <v>12</v>
      </c>
      <c r="J22" s="29" t="s">
        <v>13</v>
      </c>
      <c r="K22" s="29" t="s">
        <v>14</v>
      </c>
      <c r="L22" s="29" t="s">
        <v>15</v>
      </c>
      <c r="M22" s="29" t="s">
        <v>16</v>
      </c>
      <c r="N22" s="30" t="s">
        <v>17</v>
      </c>
      <c r="O22" s="30" t="s">
        <v>18</v>
      </c>
      <c r="P22" s="31"/>
    </row>
    <row r="23" s="32" customFormat="true" ht="12" hidden="false" customHeight="false" outlineLevel="0" collapsed="false">
      <c r="A23" s="33" t="s">
        <v>32</v>
      </c>
      <c r="B23" s="34" t="n">
        <v>1200</v>
      </c>
      <c r="C23" s="34" t="n">
        <v>1200</v>
      </c>
      <c r="D23" s="34" t="n">
        <v>1200</v>
      </c>
      <c r="E23" s="34" t="n">
        <v>1200</v>
      </c>
      <c r="F23" s="34" t="n">
        <v>1200</v>
      </c>
      <c r="G23" s="34" t="n">
        <v>1200</v>
      </c>
      <c r="H23" s="34" t="n">
        <v>1200</v>
      </c>
      <c r="I23" s="34" t="n">
        <v>1200</v>
      </c>
      <c r="J23" s="34" t="n">
        <v>1200</v>
      </c>
      <c r="K23" s="34" t="n">
        <v>1200</v>
      </c>
      <c r="L23" s="34" t="n">
        <v>1200</v>
      </c>
      <c r="M23" s="34" t="n">
        <v>1200</v>
      </c>
      <c r="N23" s="35" t="n">
        <f aca="false">SUM(B23:M23)</f>
        <v>14400</v>
      </c>
      <c r="O23" s="35" t="n">
        <f aca="false">N23/COLUMNS(B23:M23)</f>
        <v>1200</v>
      </c>
      <c r="P23" s="0"/>
    </row>
    <row r="24" s="32" customFormat="true" ht="12" hidden="false" customHeight="false" outlineLevel="0" collapsed="false">
      <c r="A24" s="33" t="s">
        <v>33</v>
      </c>
      <c r="B24" s="34" t="n">
        <v>154</v>
      </c>
      <c r="C24" s="34" t="n">
        <v>154</v>
      </c>
      <c r="D24" s="34" t="n">
        <v>154</v>
      </c>
      <c r="E24" s="34" t="n">
        <v>154</v>
      </c>
      <c r="F24" s="34" t="n">
        <v>154</v>
      </c>
      <c r="G24" s="34" t="n">
        <v>154</v>
      </c>
      <c r="H24" s="34" t="n">
        <v>154</v>
      </c>
      <c r="I24" s="34" t="n">
        <v>154</v>
      </c>
      <c r="J24" s="34" t="n">
        <v>154</v>
      </c>
      <c r="K24" s="34" t="n">
        <v>154</v>
      </c>
      <c r="L24" s="34" t="n">
        <v>154</v>
      </c>
      <c r="M24" s="34" t="n">
        <v>154</v>
      </c>
      <c r="N24" s="35" t="n">
        <f aca="false">SUM(B24:M24)</f>
        <v>1848</v>
      </c>
      <c r="O24" s="35" t="n">
        <f aca="false">N24/COLUMNS(B24:M24)</f>
        <v>154</v>
      </c>
      <c r="P24" s="0"/>
    </row>
    <row r="25" s="32" customFormat="true" ht="12" hidden="false" customHeight="false" outlineLevel="0" collapsed="false">
      <c r="A25" s="33" t="s">
        <v>34</v>
      </c>
      <c r="B25" s="34" t="n">
        <v>150</v>
      </c>
      <c r="C25" s="34" t="n">
        <v>150</v>
      </c>
      <c r="D25" s="34" t="n">
        <v>150</v>
      </c>
      <c r="E25" s="34" t="n">
        <v>150</v>
      </c>
      <c r="F25" s="34" t="n">
        <v>150</v>
      </c>
      <c r="G25" s="34" t="n">
        <v>150</v>
      </c>
      <c r="H25" s="34" t="n">
        <v>150</v>
      </c>
      <c r="I25" s="34" t="n">
        <v>150</v>
      </c>
      <c r="J25" s="34" t="n">
        <v>150</v>
      </c>
      <c r="K25" s="34" t="n">
        <v>150</v>
      </c>
      <c r="L25" s="34" t="n">
        <v>150</v>
      </c>
      <c r="M25" s="34" t="n">
        <v>150</v>
      </c>
      <c r="N25" s="35" t="n">
        <f aca="false">SUM(B25:M25)</f>
        <v>1800</v>
      </c>
      <c r="O25" s="35" t="n">
        <f aca="false">N25/COLUMNS(B25:M25)</f>
        <v>150</v>
      </c>
      <c r="P25" s="0"/>
    </row>
    <row r="26" s="32" customFormat="true" ht="12" hidden="false" customHeight="false" outlineLevel="0" collapsed="false">
      <c r="A26" s="33" t="s">
        <v>35</v>
      </c>
      <c r="B26" s="34"/>
      <c r="C26" s="34"/>
      <c r="D26" s="34" t="n">
        <v>80</v>
      </c>
      <c r="E26" s="34"/>
      <c r="F26" s="34"/>
      <c r="G26" s="34" t="n">
        <v>80</v>
      </c>
      <c r="H26" s="34"/>
      <c r="I26" s="34"/>
      <c r="J26" s="34" t="n">
        <v>80</v>
      </c>
      <c r="K26" s="34"/>
      <c r="L26" s="34"/>
      <c r="M26" s="34"/>
      <c r="N26" s="35" t="n">
        <f aca="false">SUM(B26:M26)</f>
        <v>240</v>
      </c>
      <c r="O26" s="35" t="n">
        <f aca="false">N26/COLUMNS(B26:M26)</f>
        <v>20</v>
      </c>
      <c r="P26" s="0"/>
    </row>
    <row r="27" s="32" customFormat="true" ht="12" hidden="false" customHeight="false" outlineLevel="0" collapsed="false">
      <c r="A27" s="33" t="s">
        <v>36</v>
      </c>
      <c r="B27" s="34" t="n">
        <v>300</v>
      </c>
      <c r="C27" s="34" t="n">
        <v>300</v>
      </c>
      <c r="D27" s="34" t="n">
        <v>300</v>
      </c>
      <c r="E27" s="34" t="n">
        <v>300</v>
      </c>
      <c r="F27" s="34" t="n">
        <v>300</v>
      </c>
      <c r="G27" s="34" t="n">
        <v>300</v>
      </c>
      <c r="H27" s="34" t="n">
        <v>300</v>
      </c>
      <c r="I27" s="34" t="n">
        <v>300</v>
      </c>
      <c r="J27" s="34" t="n">
        <v>300</v>
      </c>
      <c r="K27" s="34" t="n">
        <v>300</v>
      </c>
      <c r="L27" s="34" t="n">
        <v>300</v>
      </c>
      <c r="M27" s="34" t="n">
        <v>300</v>
      </c>
      <c r="N27" s="35" t="n">
        <f aca="false">SUM(B27:M27)</f>
        <v>3600</v>
      </c>
      <c r="O27" s="35" t="n">
        <f aca="false">N27/COLUMNS(B27:M27)</f>
        <v>300</v>
      </c>
      <c r="P27" s="0"/>
    </row>
    <row r="28" s="32" customFormat="true" ht="12" hidden="false" customHeight="false" outlineLevel="0" collapsed="false">
      <c r="A28" s="33" t="s">
        <v>37</v>
      </c>
      <c r="B28" s="34"/>
      <c r="C28" s="34"/>
      <c r="D28" s="34"/>
      <c r="E28" s="34"/>
      <c r="F28" s="34"/>
      <c r="G28" s="34"/>
      <c r="H28" s="34"/>
      <c r="I28" s="34"/>
      <c r="J28" s="34"/>
      <c r="K28" s="34"/>
      <c r="L28" s="34"/>
      <c r="M28" s="34"/>
      <c r="N28" s="35" t="n">
        <f aca="false">SUM(B28:M28)</f>
        <v>0</v>
      </c>
      <c r="O28" s="35" t="n">
        <f aca="false">N28/COLUMNS(B28:M28)</f>
        <v>0</v>
      </c>
      <c r="P28" s="0"/>
    </row>
    <row r="29" s="32" customFormat="true" ht="12" hidden="false" customHeight="false" outlineLevel="0" collapsed="false">
      <c r="A29" s="36" t="str">
        <f aca="false">"Total "&amp;Table3[[#Headers],[HOME EXPENSES]]</f>
        <v>Total HOME EXPENSES</v>
      </c>
      <c r="B29" s="37" t="n">
        <f aca="false">SUBTOTAL(109,Table3[JAN])</f>
        <v>1804</v>
      </c>
      <c r="C29" s="37" t="n">
        <f aca="false">SUBTOTAL(109,Table3[FEB])</f>
        <v>1804</v>
      </c>
      <c r="D29" s="37" t="n">
        <f aca="false">SUBTOTAL(109,Table3[MAR])</f>
        <v>1884</v>
      </c>
      <c r="E29" s="37" t="n">
        <f aca="false">SUBTOTAL(109,Table3[APR])</f>
        <v>1804</v>
      </c>
      <c r="F29" s="37" t="n">
        <f aca="false">SUBTOTAL(109,Table3[MAY])</f>
        <v>1804</v>
      </c>
      <c r="G29" s="37" t="n">
        <f aca="false">SUBTOTAL(109,Table3[JUN])</f>
        <v>1884</v>
      </c>
      <c r="H29" s="37" t="n">
        <f aca="false">SUBTOTAL(109,Table3[JUL])</f>
        <v>1804</v>
      </c>
      <c r="I29" s="37" t="n">
        <f aca="false">SUBTOTAL(109,Table3[AUG])</f>
        <v>1804</v>
      </c>
      <c r="J29" s="37" t="n">
        <f aca="false">SUBTOTAL(109,Table3[SEP])</f>
        <v>1884</v>
      </c>
      <c r="K29" s="37" t="n">
        <f aca="false">SUBTOTAL(109,Table3[OCT])</f>
        <v>1804</v>
      </c>
      <c r="L29" s="37" t="n">
        <f aca="false">SUBTOTAL(109,Table3[NOV])</f>
        <v>1804</v>
      </c>
      <c r="M29" s="37" t="n">
        <f aca="false">SUBTOTAL(109,Table3[DEC])</f>
        <v>1804</v>
      </c>
      <c r="N29" s="38" t="n">
        <f aca="false">SUBTOTAL(109,Table3[Total])</f>
        <v>21888</v>
      </c>
      <c r="O29" s="38" t="n">
        <f aca="false">Table3[[#Totals],[Total]]/COLUMNS(Table3[[#Totals],[JAN]:[DEC]])</f>
        <v>1824</v>
      </c>
      <c r="P29" s="0"/>
    </row>
    <row r="30" s="32" customFormat="true" ht="11" hidden="false" customHeight="false" outlineLevel="0" collapsed="false">
      <c r="A30" s="39"/>
      <c r="B30" s="39"/>
      <c r="C30" s="39"/>
      <c r="D30" s="39"/>
      <c r="E30" s="39"/>
      <c r="F30" s="39"/>
      <c r="G30" s="39"/>
      <c r="H30" s="39"/>
      <c r="I30" s="39"/>
      <c r="J30" s="39"/>
      <c r="K30" s="39"/>
      <c r="L30" s="39"/>
      <c r="M30" s="39"/>
      <c r="N30" s="39"/>
      <c r="O30" s="39"/>
      <c r="P30" s="0"/>
    </row>
    <row r="31" s="32" customFormat="true" ht="14" hidden="false" customHeight="false" outlineLevel="0" collapsed="false">
      <c r="A31" s="28" t="s">
        <v>38</v>
      </c>
      <c r="B31" s="29" t="s">
        <v>5</v>
      </c>
      <c r="C31" s="29" t="s">
        <v>6</v>
      </c>
      <c r="D31" s="29" t="s">
        <v>7</v>
      </c>
      <c r="E31" s="29" t="s">
        <v>8</v>
      </c>
      <c r="F31" s="29" t="s">
        <v>9</v>
      </c>
      <c r="G31" s="29" t="s">
        <v>10</v>
      </c>
      <c r="H31" s="29" t="s">
        <v>11</v>
      </c>
      <c r="I31" s="29" t="s">
        <v>12</v>
      </c>
      <c r="J31" s="29" t="s">
        <v>13</v>
      </c>
      <c r="K31" s="29" t="s">
        <v>14</v>
      </c>
      <c r="L31" s="29" t="s">
        <v>15</v>
      </c>
      <c r="M31" s="29" t="s">
        <v>16</v>
      </c>
      <c r="N31" s="30" t="s">
        <v>17</v>
      </c>
      <c r="O31" s="30" t="s">
        <v>18</v>
      </c>
      <c r="P31" s="31"/>
    </row>
    <row r="32" s="32" customFormat="true" ht="12" hidden="false" customHeight="false" outlineLevel="0" collapsed="false">
      <c r="A32" s="33" t="s">
        <v>39</v>
      </c>
      <c r="B32" s="34"/>
      <c r="C32" s="34"/>
      <c r="D32" s="34"/>
      <c r="E32" s="34"/>
      <c r="F32" s="34"/>
      <c r="G32" s="34"/>
      <c r="H32" s="34"/>
      <c r="I32" s="34"/>
      <c r="J32" s="34"/>
      <c r="K32" s="34"/>
      <c r="L32" s="34"/>
      <c r="M32" s="34"/>
      <c r="N32" s="35" t="n">
        <f aca="false">SUM(B32:M32)</f>
        <v>0</v>
      </c>
      <c r="O32" s="35" t="n">
        <f aca="false">N32/COLUMNS(B32:M32)</f>
        <v>0</v>
      </c>
      <c r="P32" s="0"/>
    </row>
    <row r="33" s="32" customFormat="true" ht="12" hidden="false" customHeight="false" outlineLevel="0" collapsed="false">
      <c r="A33" s="33" t="s">
        <v>40</v>
      </c>
      <c r="B33" s="34" t="n">
        <v>46</v>
      </c>
      <c r="C33" s="34" t="n">
        <v>46</v>
      </c>
      <c r="D33" s="34" t="n">
        <v>46</v>
      </c>
      <c r="E33" s="34" t="n">
        <v>46</v>
      </c>
      <c r="F33" s="34" t="n">
        <v>46</v>
      </c>
      <c r="G33" s="34" t="n">
        <v>46</v>
      </c>
      <c r="H33" s="34" t="n">
        <v>46</v>
      </c>
      <c r="I33" s="34" t="n">
        <v>46</v>
      </c>
      <c r="J33" s="34" t="n">
        <v>46</v>
      </c>
      <c r="K33" s="34" t="n">
        <v>46</v>
      </c>
      <c r="L33" s="34" t="n">
        <v>46</v>
      </c>
      <c r="M33" s="34" t="n">
        <v>46</v>
      </c>
      <c r="N33" s="35" t="n">
        <f aca="false">SUM(B33:M33)</f>
        <v>552</v>
      </c>
      <c r="O33" s="35" t="n">
        <f aca="false">N33/COLUMNS(B33:M33)</f>
        <v>46</v>
      </c>
      <c r="P33" s="0"/>
    </row>
    <row r="34" s="32" customFormat="true" ht="12" hidden="false" customHeight="false" outlineLevel="0" collapsed="false">
      <c r="A34" s="33" t="s">
        <v>41</v>
      </c>
      <c r="B34" s="34" t="n">
        <v>350</v>
      </c>
      <c r="C34" s="34" t="n">
        <v>350</v>
      </c>
      <c r="D34" s="34" t="n">
        <v>350</v>
      </c>
      <c r="E34" s="34" t="n">
        <v>350</v>
      </c>
      <c r="F34" s="34" t="n">
        <v>350</v>
      </c>
      <c r="G34" s="34" t="n">
        <v>350</v>
      </c>
      <c r="H34" s="34" t="n">
        <v>350</v>
      </c>
      <c r="I34" s="34" t="n">
        <v>350</v>
      </c>
      <c r="J34" s="34" t="n">
        <v>350</v>
      </c>
      <c r="K34" s="34" t="n">
        <v>350</v>
      </c>
      <c r="L34" s="34" t="n">
        <v>350</v>
      </c>
      <c r="M34" s="34" t="n">
        <v>350</v>
      </c>
      <c r="N34" s="35" t="n">
        <f aca="false">SUM(B34:M34)</f>
        <v>4200</v>
      </c>
      <c r="O34" s="35" t="n">
        <f aca="false">N34/COLUMNS(B34:M34)</f>
        <v>350</v>
      </c>
      <c r="P34" s="0"/>
    </row>
    <row r="35" s="32" customFormat="true" ht="12" hidden="false" customHeight="false" outlineLevel="0" collapsed="false">
      <c r="A35" s="33" t="s">
        <v>42</v>
      </c>
      <c r="B35" s="34"/>
      <c r="C35" s="34"/>
      <c r="D35" s="34"/>
      <c r="E35" s="34"/>
      <c r="F35" s="34"/>
      <c r="G35" s="34"/>
      <c r="H35" s="34"/>
      <c r="I35" s="34"/>
      <c r="J35" s="34"/>
      <c r="K35" s="34"/>
      <c r="L35" s="34"/>
      <c r="M35" s="34"/>
      <c r="N35" s="35" t="n">
        <f aca="false">SUM(B35:M35)</f>
        <v>0</v>
      </c>
      <c r="O35" s="35" t="n">
        <f aca="false">N35/COLUMNS(B35:M35)</f>
        <v>0</v>
      </c>
      <c r="P35" s="0"/>
    </row>
    <row r="36" s="32" customFormat="true" ht="12" hidden="false" customHeight="false" outlineLevel="0" collapsed="false">
      <c r="A36" s="33" t="s">
        <v>43</v>
      </c>
      <c r="B36" s="34"/>
      <c r="C36" s="34"/>
      <c r="D36" s="34"/>
      <c r="E36" s="34"/>
      <c r="F36" s="34"/>
      <c r="G36" s="34"/>
      <c r="H36" s="34"/>
      <c r="I36" s="34"/>
      <c r="J36" s="34"/>
      <c r="K36" s="34"/>
      <c r="L36" s="34"/>
      <c r="M36" s="34"/>
      <c r="N36" s="35" t="n">
        <f aca="false">SUM(B36:M36)</f>
        <v>0</v>
      </c>
      <c r="O36" s="35" t="n">
        <f aca="false">N36/COLUMNS(B36:M36)</f>
        <v>0</v>
      </c>
      <c r="P36" s="0"/>
    </row>
    <row r="37" s="32" customFormat="true" ht="12" hidden="false" customHeight="false" outlineLevel="0" collapsed="false">
      <c r="A37" s="33" t="s">
        <v>44</v>
      </c>
      <c r="B37" s="34"/>
      <c r="C37" s="34"/>
      <c r="D37" s="34"/>
      <c r="E37" s="34" t="n">
        <v>105</v>
      </c>
      <c r="F37" s="34"/>
      <c r="G37" s="34"/>
      <c r="H37" s="34"/>
      <c r="I37" s="34"/>
      <c r="J37" s="34"/>
      <c r="K37" s="34" t="n">
        <v>250</v>
      </c>
      <c r="L37" s="34"/>
      <c r="M37" s="34"/>
      <c r="N37" s="35" t="n">
        <f aca="false">SUM(B37:M37)</f>
        <v>355</v>
      </c>
      <c r="O37" s="35" t="n">
        <f aca="false">N37/COLUMNS(B37:M37)</f>
        <v>29.5833333333333</v>
      </c>
      <c r="P37" s="0"/>
    </row>
    <row r="38" s="32" customFormat="true" ht="12" hidden="false" customHeight="false" outlineLevel="0" collapsed="false">
      <c r="A38" s="33" t="s">
        <v>45</v>
      </c>
      <c r="B38" s="34"/>
      <c r="C38" s="34"/>
      <c r="D38" s="34"/>
      <c r="E38" s="34"/>
      <c r="F38" s="34"/>
      <c r="G38" s="34"/>
      <c r="H38" s="34"/>
      <c r="I38" s="34"/>
      <c r="J38" s="34"/>
      <c r="K38" s="34"/>
      <c r="L38" s="34"/>
      <c r="M38" s="34"/>
      <c r="N38" s="35" t="n">
        <f aca="false">SUM(B38:M38)</f>
        <v>0</v>
      </c>
      <c r="O38" s="35" t="n">
        <f aca="false">N38/COLUMNS(B38:M38)</f>
        <v>0</v>
      </c>
      <c r="P38" s="0"/>
    </row>
    <row r="39" s="32" customFormat="true" ht="12" hidden="false" customHeight="false" outlineLevel="0" collapsed="false">
      <c r="A39" s="36" t="str">
        <f aca="false">"Total "&amp;Table4[[#Headers],[TRANSPORTATION]]</f>
        <v>Total TRANSPORTATION</v>
      </c>
      <c r="B39" s="37" t="n">
        <f aca="false">SUBTOTAL(109,Table4[JAN])</f>
        <v>396</v>
      </c>
      <c r="C39" s="37" t="n">
        <f aca="false">SUBTOTAL(109,Table4[FEB])</f>
        <v>396</v>
      </c>
      <c r="D39" s="37" t="n">
        <f aca="false">SUBTOTAL(109,Table4[MAR])</f>
        <v>396</v>
      </c>
      <c r="E39" s="37" t="n">
        <f aca="false">SUBTOTAL(109,Table4[APR])</f>
        <v>501</v>
      </c>
      <c r="F39" s="37" t="n">
        <f aca="false">SUBTOTAL(109,Table4[MAY])</f>
        <v>396</v>
      </c>
      <c r="G39" s="37" t="n">
        <f aca="false">SUBTOTAL(109,Table4[JUN])</f>
        <v>396</v>
      </c>
      <c r="H39" s="37" t="n">
        <f aca="false">SUBTOTAL(109,Table4[JUL])</f>
        <v>396</v>
      </c>
      <c r="I39" s="37" t="n">
        <f aca="false">SUBTOTAL(109,Table4[AUG])</f>
        <v>396</v>
      </c>
      <c r="J39" s="37" t="n">
        <f aca="false">SUBTOTAL(109,Table4[SEP])</f>
        <v>396</v>
      </c>
      <c r="K39" s="37" t="n">
        <f aca="false">SUBTOTAL(109,Table4[OCT])</f>
        <v>646</v>
      </c>
      <c r="L39" s="37" t="n">
        <f aca="false">SUBTOTAL(109,Table4[NOV])</f>
        <v>396</v>
      </c>
      <c r="M39" s="37" t="n">
        <f aca="false">SUBTOTAL(109,Table4[DEC])</f>
        <v>396</v>
      </c>
      <c r="N39" s="38" t="n">
        <f aca="false">SUBTOTAL(109,Table4[Total])</f>
        <v>5107</v>
      </c>
      <c r="O39" s="38" t="n">
        <f aca="false">Table4[[#Totals],[Total]]/COLUMNS(Table4[[#Totals],[JAN]:[DEC]])</f>
        <v>425.583333333333</v>
      </c>
      <c r="P39" s="0"/>
    </row>
    <row r="40" customFormat="false" ht="11" hidden="false" customHeight="false" outlineLevel="0" collapsed="false">
      <c r="A40" s="39"/>
      <c r="B40" s="39"/>
      <c r="C40" s="39"/>
      <c r="D40" s="39"/>
      <c r="E40" s="39"/>
      <c r="F40" s="39"/>
      <c r="G40" s="39"/>
      <c r="H40" s="39"/>
      <c r="I40" s="39"/>
      <c r="J40" s="39"/>
      <c r="K40" s="39"/>
      <c r="L40" s="39"/>
      <c r="M40" s="39"/>
      <c r="N40" s="41"/>
      <c r="O40" s="41"/>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 hidden="false" customHeight="false" outlineLevel="0" collapsed="false">
      <c r="A41" s="28" t="s">
        <v>46</v>
      </c>
      <c r="B41" s="29" t="s">
        <v>5</v>
      </c>
      <c r="C41" s="29" t="s">
        <v>6</v>
      </c>
      <c r="D41" s="29" t="s">
        <v>7</v>
      </c>
      <c r="E41" s="29" t="s">
        <v>8</v>
      </c>
      <c r="F41" s="29" t="s">
        <v>9</v>
      </c>
      <c r="G41" s="29" t="s">
        <v>10</v>
      </c>
      <c r="H41" s="29" t="s">
        <v>11</v>
      </c>
      <c r="I41" s="29" t="s">
        <v>12</v>
      </c>
      <c r="J41" s="29" t="s">
        <v>13</v>
      </c>
      <c r="K41" s="29" t="s">
        <v>14</v>
      </c>
      <c r="L41" s="29" t="s">
        <v>15</v>
      </c>
      <c r="M41" s="29" t="s">
        <v>16</v>
      </c>
      <c r="N41" s="30" t="s">
        <v>17</v>
      </c>
      <c r="O41" s="30" t="s">
        <v>18</v>
      </c>
      <c r="P41" s="31"/>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2" hidden="false" customHeight="false" outlineLevel="0" collapsed="false">
      <c r="A42" s="33" t="s">
        <v>47</v>
      </c>
      <c r="B42" s="34" t="n">
        <v>48</v>
      </c>
      <c r="C42" s="34" t="n">
        <v>48</v>
      </c>
      <c r="D42" s="34" t="n">
        <v>48</v>
      </c>
      <c r="E42" s="34" t="n">
        <v>48</v>
      </c>
      <c r="F42" s="34" t="n">
        <v>48</v>
      </c>
      <c r="G42" s="34" t="n">
        <v>48</v>
      </c>
      <c r="H42" s="34" t="n">
        <v>48</v>
      </c>
      <c r="I42" s="34" t="n">
        <v>48</v>
      </c>
      <c r="J42" s="34" t="n">
        <v>48</v>
      </c>
      <c r="K42" s="34" t="n">
        <v>48</v>
      </c>
      <c r="L42" s="34" t="n">
        <v>48</v>
      </c>
      <c r="M42" s="34" t="n">
        <v>48</v>
      </c>
      <c r="N42" s="35" t="n">
        <f aca="false">SUM(B42:M42)</f>
        <v>576</v>
      </c>
      <c r="O42" s="35" t="n">
        <f aca="false">N42/COLUMNS(B42:M42)</f>
        <v>48</v>
      </c>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 hidden="false" customHeight="false" outlineLevel="0" collapsed="false">
      <c r="A43" s="33" t="s">
        <v>48</v>
      </c>
      <c r="B43" s="34" t="n">
        <v>65</v>
      </c>
      <c r="C43" s="34" t="n">
        <v>65</v>
      </c>
      <c r="D43" s="34" t="n">
        <v>65</v>
      </c>
      <c r="E43" s="34" t="n">
        <v>65</v>
      </c>
      <c r="F43" s="34" t="n">
        <v>65</v>
      </c>
      <c r="G43" s="34" t="n">
        <v>65</v>
      </c>
      <c r="H43" s="34" t="n">
        <v>65</v>
      </c>
      <c r="I43" s="34" t="n">
        <v>65</v>
      </c>
      <c r="J43" s="34" t="n">
        <v>65</v>
      </c>
      <c r="K43" s="34" t="n">
        <v>65</v>
      </c>
      <c r="L43" s="34" t="n">
        <v>65</v>
      </c>
      <c r="M43" s="34" t="n">
        <v>65</v>
      </c>
      <c r="N43" s="35" t="n">
        <f aca="false">SUM(B43:M43)</f>
        <v>780</v>
      </c>
      <c r="O43" s="35" t="n">
        <f aca="false">N43/COLUMNS(B43:M43)</f>
        <v>65</v>
      </c>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2" hidden="false" customHeight="false" outlineLevel="0" collapsed="false">
      <c r="A44" s="33" t="s">
        <v>49</v>
      </c>
      <c r="B44" s="34"/>
      <c r="C44" s="34"/>
      <c r="D44" s="34"/>
      <c r="E44" s="34"/>
      <c r="F44" s="34"/>
      <c r="G44" s="34"/>
      <c r="H44" s="34"/>
      <c r="I44" s="34"/>
      <c r="J44" s="34"/>
      <c r="K44" s="34"/>
      <c r="L44" s="34"/>
      <c r="M44" s="34"/>
      <c r="N44" s="35" t="n">
        <f aca="false">SUM(B44:M44)</f>
        <v>0</v>
      </c>
      <c r="O44" s="35" t="n">
        <f aca="false">N44/COLUMNS(B44:M44)</f>
        <v>0</v>
      </c>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2" hidden="false" customHeight="false" outlineLevel="0" collapsed="false">
      <c r="A45" s="33" t="s">
        <v>50</v>
      </c>
      <c r="B45" s="34"/>
      <c r="C45" s="34"/>
      <c r="D45" s="34"/>
      <c r="E45" s="34"/>
      <c r="F45" s="34"/>
      <c r="G45" s="34"/>
      <c r="H45" s="34"/>
      <c r="I45" s="34"/>
      <c r="J45" s="34"/>
      <c r="K45" s="34"/>
      <c r="L45" s="34"/>
      <c r="M45" s="34"/>
      <c r="N45" s="35" t="n">
        <f aca="false">SUM(B45:M45)</f>
        <v>0</v>
      </c>
      <c r="O45" s="35" t="n">
        <f aca="false">N45/COLUMNS(B45:M45)</f>
        <v>0</v>
      </c>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2" hidden="false" customHeight="false" outlineLevel="0" collapsed="false">
      <c r="A46" s="33" t="s">
        <v>51</v>
      </c>
      <c r="B46" s="34"/>
      <c r="C46" s="34"/>
      <c r="D46" s="34"/>
      <c r="E46" s="34"/>
      <c r="F46" s="34"/>
      <c r="G46" s="34"/>
      <c r="H46" s="34"/>
      <c r="I46" s="34"/>
      <c r="J46" s="34"/>
      <c r="K46" s="34"/>
      <c r="L46" s="34"/>
      <c r="M46" s="34"/>
      <c r="N46" s="35" t="n">
        <f aca="false">SUM(B46:M46)</f>
        <v>0</v>
      </c>
      <c r="O46" s="35" t="n">
        <f aca="false">N46/COLUMNS(B46:M46)</f>
        <v>0</v>
      </c>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 hidden="false" customHeight="false" outlineLevel="0" collapsed="false">
      <c r="A47" s="33" t="s">
        <v>52</v>
      </c>
      <c r="B47" s="34"/>
      <c r="C47" s="34"/>
      <c r="D47" s="34"/>
      <c r="E47" s="34"/>
      <c r="F47" s="34"/>
      <c r="G47" s="34"/>
      <c r="H47" s="34"/>
      <c r="I47" s="34"/>
      <c r="J47" s="34"/>
      <c r="K47" s="34"/>
      <c r="L47" s="34"/>
      <c r="M47" s="34"/>
      <c r="N47" s="35" t="n">
        <f aca="false">SUM(B47:M47)</f>
        <v>0</v>
      </c>
      <c r="O47" s="35" t="n">
        <f aca="false">N47/COLUMNS(B47:M47)</f>
        <v>0</v>
      </c>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2" hidden="false" customHeight="false" outlineLevel="0" collapsed="false">
      <c r="A48" s="33" t="s">
        <v>45</v>
      </c>
      <c r="B48" s="34"/>
      <c r="C48" s="34"/>
      <c r="D48" s="34"/>
      <c r="E48" s="34"/>
      <c r="F48" s="34"/>
      <c r="G48" s="34"/>
      <c r="H48" s="34"/>
      <c r="I48" s="34"/>
      <c r="J48" s="34"/>
      <c r="K48" s="34"/>
      <c r="L48" s="34"/>
      <c r="M48" s="34"/>
      <c r="N48" s="35" t="n">
        <f aca="false">SUM(B48:M48)</f>
        <v>0</v>
      </c>
      <c r="O48" s="35" t="n">
        <f aca="false">N48/COLUMNS(B48:M48)</f>
        <v>0</v>
      </c>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2" hidden="false" customHeight="false" outlineLevel="0" collapsed="false">
      <c r="A49" s="36" t="str">
        <f aca="false">"Total "&amp;Table5[[#Headers],[HEALTH]]</f>
        <v>Total HEALTH</v>
      </c>
      <c r="B49" s="37" t="n">
        <f aca="false">SUBTOTAL(109,Table5[JAN])</f>
        <v>113</v>
      </c>
      <c r="C49" s="37" t="n">
        <f aca="false">SUBTOTAL(109,Table5[FEB])</f>
        <v>113</v>
      </c>
      <c r="D49" s="37" t="n">
        <f aca="false">SUBTOTAL(109,Table5[MAR])</f>
        <v>113</v>
      </c>
      <c r="E49" s="37" t="n">
        <f aca="false">SUBTOTAL(109,Table5[APR])</f>
        <v>113</v>
      </c>
      <c r="F49" s="37" t="n">
        <f aca="false">SUBTOTAL(109,Table5[MAY])</f>
        <v>113</v>
      </c>
      <c r="G49" s="37" t="n">
        <f aca="false">SUBTOTAL(109,Table5[JUN])</f>
        <v>113</v>
      </c>
      <c r="H49" s="37" t="n">
        <f aca="false">SUBTOTAL(109,Table5[JUL])</f>
        <v>113</v>
      </c>
      <c r="I49" s="37" t="n">
        <f aca="false">SUBTOTAL(109,Table5[AUG])</f>
        <v>113</v>
      </c>
      <c r="J49" s="37" t="n">
        <f aca="false">SUBTOTAL(109,Table5[SEP])</f>
        <v>113</v>
      </c>
      <c r="K49" s="37" t="n">
        <f aca="false">SUBTOTAL(109,Table5[OCT])</f>
        <v>113</v>
      </c>
      <c r="L49" s="37" t="n">
        <f aca="false">SUBTOTAL(109,Table5[NOV])</f>
        <v>113</v>
      </c>
      <c r="M49" s="37" t="n">
        <f aca="false">SUBTOTAL(109,Table5[DEC])</f>
        <v>113</v>
      </c>
      <c r="N49" s="37" t="n">
        <f aca="false">SUBTOTAL(109,Table5[Total])</f>
        <v>1356</v>
      </c>
      <c r="O49" s="38" t="n">
        <f aca="false">Table5[[#Totals],[Total]]/COLUMNS(Table5[[#Totals],[JAN]:[DEC]])</f>
        <v>113</v>
      </c>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1" hidden="false" customHeight="false" outlineLevel="0" collapsed="false">
      <c r="A50" s="39"/>
      <c r="B50" s="39"/>
      <c r="C50" s="39"/>
      <c r="D50" s="39"/>
      <c r="E50" s="39"/>
      <c r="F50" s="39"/>
      <c r="G50" s="39"/>
      <c r="H50" s="39"/>
      <c r="I50" s="39"/>
      <c r="J50" s="39"/>
      <c r="K50" s="39"/>
      <c r="L50" s="39"/>
      <c r="M50" s="39"/>
      <c r="N50" s="41"/>
      <c r="O50" s="41"/>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4" hidden="false" customHeight="false" outlineLevel="0" collapsed="false">
      <c r="A51" s="28" t="s">
        <v>53</v>
      </c>
      <c r="B51" s="29" t="s">
        <v>5</v>
      </c>
      <c r="C51" s="29" t="s">
        <v>6</v>
      </c>
      <c r="D51" s="29" t="s">
        <v>7</v>
      </c>
      <c r="E51" s="29" t="s">
        <v>8</v>
      </c>
      <c r="F51" s="29" t="s">
        <v>9</v>
      </c>
      <c r="G51" s="29" t="s">
        <v>10</v>
      </c>
      <c r="H51" s="29" t="s">
        <v>11</v>
      </c>
      <c r="I51" s="29" t="s">
        <v>12</v>
      </c>
      <c r="J51" s="29" t="s">
        <v>13</v>
      </c>
      <c r="K51" s="29" t="s">
        <v>14</v>
      </c>
      <c r="L51" s="29" t="s">
        <v>15</v>
      </c>
      <c r="M51" s="29" t="s">
        <v>16</v>
      </c>
      <c r="N51" s="30" t="s">
        <v>17</v>
      </c>
      <c r="O51" s="30" t="s">
        <v>18</v>
      </c>
      <c r="P51" s="31"/>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2" hidden="false" customHeight="false" outlineLevel="0" collapsed="false">
      <c r="A52" s="33" t="s">
        <v>54</v>
      </c>
      <c r="B52" s="34"/>
      <c r="C52" s="34"/>
      <c r="D52" s="34"/>
      <c r="E52" s="34"/>
      <c r="F52" s="34"/>
      <c r="G52" s="34"/>
      <c r="H52" s="34"/>
      <c r="I52" s="34"/>
      <c r="J52" s="34"/>
      <c r="K52" s="34"/>
      <c r="L52" s="34"/>
      <c r="M52" s="34"/>
      <c r="N52" s="35" t="n">
        <f aca="false">SUM(B52:M52)</f>
        <v>0</v>
      </c>
      <c r="O52" s="35" t="n">
        <f aca="false">N52/COLUMNS(B52:M52)</f>
        <v>0</v>
      </c>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2" hidden="false" customHeight="false" outlineLevel="0" collapsed="false">
      <c r="A53" s="33" t="s">
        <v>55</v>
      </c>
      <c r="B53" s="34"/>
      <c r="C53" s="34"/>
      <c r="D53" s="34"/>
      <c r="E53" s="34"/>
      <c r="F53" s="34"/>
      <c r="G53" s="34"/>
      <c r="H53" s="34"/>
      <c r="I53" s="34"/>
      <c r="J53" s="34"/>
      <c r="K53" s="34"/>
      <c r="L53" s="34"/>
      <c r="M53" s="34"/>
      <c r="N53" s="35" t="n">
        <f aca="false">SUM(B53:M53)</f>
        <v>0</v>
      </c>
      <c r="O53" s="35" t="n">
        <f aca="false">N53/COLUMNS(B53:M53)</f>
        <v>0</v>
      </c>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2" hidden="false" customHeight="false" outlineLevel="0" collapsed="false">
      <c r="A54" s="33" t="s">
        <v>56</v>
      </c>
      <c r="B54" s="34"/>
      <c r="C54" s="34"/>
      <c r="D54" s="34"/>
      <c r="E54" s="34"/>
      <c r="F54" s="34"/>
      <c r="G54" s="34"/>
      <c r="H54" s="34"/>
      <c r="I54" s="34"/>
      <c r="J54" s="34"/>
      <c r="K54" s="34"/>
      <c r="L54" s="34"/>
      <c r="M54" s="34"/>
      <c r="N54" s="35" t="n">
        <f aca="false">SUM(B54:M54)</f>
        <v>0</v>
      </c>
      <c r="O54" s="35" t="n">
        <f aca="false">N54/COLUMNS(B54:M54)</f>
        <v>0</v>
      </c>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2" hidden="false" customHeight="false" outlineLevel="0" collapsed="false">
      <c r="A55" s="33" t="s">
        <v>45</v>
      </c>
      <c r="B55" s="34"/>
      <c r="C55" s="34"/>
      <c r="D55" s="34"/>
      <c r="E55" s="34"/>
      <c r="F55" s="34"/>
      <c r="G55" s="34"/>
      <c r="H55" s="34"/>
      <c r="I55" s="34"/>
      <c r="J55" s="34"/>
      <c r="K55" s="34"/>
      <c r="L55" s="34"/>
      <c r="M55" s="34"/>
      <c r="N55" s="35" t="n">
        <f aca="false">SUM(B55:M55)</f>
        <v>0</v>
      </c>
      <c r="O55" s="35" t="n">
        <f aca="false">N55/COLUMNS(B55:M55)</f>
        <v>0</v>
      </c>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2" hidden="false" customHeight="false" outlineLevel="0" collapsed="false">
      <c r="A56" s="36" t="str">
        <f aca="false">"Total " &amp; Table6[[#Headers],[CHARITY/GIFTS]]</f>
        <v>Total CHARITY/GIFTS</v>
      </c>
      <c r="B56" s="37" t="n">
        <f aca="false">SUBTOTAL(109,Table6[JAN])</f>
        <v>0</v>
      </c>
      <c r="C56" s="37" t="n">
        <f aca="false">SUBTOTAL(109,Table6[FEB])</f>
        <v>0</v>
      </c>
      <c r="D56" s="37" t="n">
        <f aca="false">SUBTOTAL(109,Table6[MAR])</f>
        <v>0</v>
      </c>
      <c r="E56" s="37" t="n">
        <f aca="false">SUBTOTAL(109,Table6[APR])</f>
        <v>0</v>
      </c>
      <c r="F56" s="37" t="n">
        <f aca="false">SUBTOTAL(109,Table6[MAY])</f>
        <v>0</v>
      </c>
      <c r="G56" s="37" t="n">
        <f aca="false">SUBTOTAL(109,Table6[JUN])</f>
        <v>0</v>
      </c>
      <c r="H56" s="37" t="n">
        <f aca="false">SUBTOTAL(109,Table6[JUL])</f>
        <v>0</v>
      </c>
      <c r="I56" s="37" t="n">
        <f aca="false">SUBTOTAL(109,Table6[AUG])</f>
        <v>0</v>
      </c>
      <c r="J56" s="37" t="n">
        <f aca="false">SUBTOTAL(109,Table6[SEP])</f>
        <v>0</v>
      </c>
      <c r="K56" s="37" t="n">
        <f aca="false">SUBTOTAL(109,Table6[OCT])</f>
        <v>0</v>
      </c>
      <c r="L56" s="37" t="n">
        <f aca="false">SUBTOTAL(109,Table6[NOV])</f>
        <v>0</v>
      </c>
      <c r="M56" s="37" t="n">
        <f aca="false">SUBTOTAL(109,Table6[DEC])</f>
        <v>0</v>
      </c>
      <c r="N56" s="38" t="n">
        <f aca="false">SUBTOTAL(109,Table6[Total])</f>
        <v>0</v>
      </c>
      <c r="O56" s="38" t="n">
        <f aca="false">Table6[[#Totals],[Total]]/COLUMNS(Table6[[#Totals],[JAN]:[DEC]])</f>
        <v>0</v>
      </c>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 hidden="false" customHeight="false" outlineLevel="0" collapsed="false">
      <c r="A57" s="42"/>
      <c r="B57" s="13"/>
      <c r="C57" s="13"/>
      <c r="D57" s="13"/>
      <c r="E57" s="13"/>
      <c r="F57" s="13"/>
      <c r="G57" s="13"/>
      <c r="H57" s="13"/>
      <c r="I57" s="13"/>
      <c r="J57" s="13"/>
      <c r="K57" s="13"/>
      <c r="L57" s="13"/>
      <c r="M57" s="13"/>
      <c r="N57" s="41"/>
      <c r="O57" s="41"/>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4" hidden="false" customHeight="false" outlineLevel="0" collapsed="false">
      <c r="A58" s="28" t="s">
        <v>57</v>
      </c>
      <c r="B58" s="29" t="s">
        <v>5</v>
      </c>
      <c r="C58" s="29" t="s">
        <v>6</v>
      </c>
      <c r="D58" s="29" t="s">
        <v>7</v>
      </c>
      <c r="E58" s="29" t="s">
        <v>8</v>
      </c>
      <c r="F58" s="29" t="s">
        <v>9</v>
      </c>
      <c r="G58" s="29" t="s">
        <v>10</v>
      </c>
      <c r="H58" s="29" t="s">
        <v>11</v>
      </c>
      <c r="I58" s="29" t="s">
        <v>12</v>
      </c>
      <c r="J58" s="29" t="s">
        <v>13</v>
      </c>
      <c r="K58" s="29" t="s">
        <v>14</v>
      </c>
      <c r="L58" s="29" t="s">
        <v>15</v>
      </c>
      <c r="M58" s="29" t="s">
        <v>16</v>
      </c>
      <c r="N58" s="30" t="s">
        <v>17</v>
      </c>
      <c r="O58" s="30" t="s">
        <v>18</v>
      </c>
      <c r="P58" s="31"/>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2" hidden="false" customHeight="false" outlineLevel="0" collapsed="false">
      <c r="A59" s="33" t="s">
        <v>58</v>
      </c>
      <c r="B59" s="34" t="n">
        <v>250</v>
      </c>
      <c r="C59" s="34" t="n">
        <v>250</v>
      </c>
      <c r="D59" s="34" t="n">
        <v>250</v>
      </c>
      <c r="E59" s="34" t="n">
        <v>250</v>
      </c>
      <c r="F59" s="34" t="n">
        <v>250</v>
      </c>
      <c r="G59" s="34" t="n">
        <v>250</v>
      </c>
      <c r="H59" s="34" t="n">
        <v>250</v>
      </c>
      <c r="I59" s="34" t="n">
        <v>250</v>
      </c>
      <c r="J59" s="34" t="n">
        <v>250</v>
      </c>
      <c r="K59" s="34" t="n">
        <v>250</v>
      </c>
      <c r="L59" s="34" t="n">
        <v>250</v>
      </c>
      <c r="M59" s="34" t="n">
        <v>250</v>
      </c>
      <c r="N59" s="35" t="n">
        <f aca="false">SUM(B59:M59)</f>
        <v>3000</v>
      </c>
      <c r="O59" s="35" t="n">
        <f aca="false">N59/COLUMNS(B59:M59)</f>
        <v>250</v>
      </c>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2" hidden="false" customHeight="false" outlineLevel="0" collapsed="false">
      <c r="A60" s="33" t="s">
        <v>59</v>
      </c>
      <c r="B60" s="34"/>
      <c r="C60" s="34"/>
      <c r="D60" s="34"/>
      <c r="E60" s="34"/>
      <c r="F60" s="34"/>
      <c r="G60" s="34"/>
      <c r="H60" s="34"/>
      <c r="I60" s="34"/>
      <c r="J60" s="34"/>
      <c r="K60" s="34"/>
      <c r="L60" s="34"/>
      <c r="M60" s="34"/>
      <c r="N60" s="35" t="n">
        <f aca="false">SUM(B60:M60)</f>
        <v>0</v>
      </c>
      <c r="O60" s="35" t="n">
        <f aca="false">N60/COLUMNS(B60:M60)</f>
        <v>0</v>
      </c>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2" hidden="false" customHeight="false" outlineLevel="0" collapsed="false">
      <c r="A61" s="33" t="s">
        <v>60</v>
      </c>
      <c r="B61" s="34"/>
      <c r="C61" s="34"/>
      <c r="D61" s="34"/>
      <c r="E61" s="34"/>
      <c r="F61" s="34"/>
      <c r="G61" s="34"/>
      <c r="H61" s="34"/>
      <c r="I61" s="34"/>
      <c r="J61" s="34"/>
      <c r="K61" s="34"/>
      <c r="L61" s="34"/>
      <c r="M61" s="34"/>
      <c r="N61" s="35" t="n">
        <f aca="false">SUM(B61:M61)</f>
        <v>0</v>
      </c>
      <c r="O61" s="35" t="n">
        <f aca="false">N61/COLUMNS(B61:M61)</f>
        <v>0</v>
      </c>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2" hidden="false" customHeight="false" outlineLevel="0" collapsed="false">
      <c r="A62" s="33" t="s">
        <v>61</v>
      </c>
      <c r="B62" s="34"/>
      <c r="C62" s="34"/>
      <c r="D62" s="34"/>
      <c r="E62" s="34"/>
      <c r="F62" s="34"/>
      <c r="G62" s="34"/>
      <c r="H62" s="34"/>
      <c r="I62" s="34"/>
      <c r="J62" s="34"/>
      <c r="K62" s="34"/>
      <c r="L62" s="34"/>
      <c r="M62" s="34"/>
      <c r="N62" s="35" t="n">
        <f aca="false">SUM(B62:M62)</f>
        <v>0</v>
      </c>
      <c r="O62" s="35" t="n">
        <f aca="false">N62/COLUMNS(B62:M62)</f>
        <v>0</v>
      </c>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2" hidden="false" customHeight="false" outlineLevel="0" collapsed="false">
      <c r="A63" s="33" t="s">
        <v>62</v>
      </c>
      <c r="B63" s="34"/>
      <c r="C63" s="34"/>
      <c r="D63" s="34"/>
      <c r="E63" s="34"/>
      <c r="F63" s="34"/>
      <c r="G63" s="34"/>
      <c r="H63" s="34"/>
      <c r="I63" s="34"/>
      <c r="J63" s="34"/>
      <c r="K63" s="34"/>
      <c r="L63" s="34"/>
      <c r="M63" s="34"/>
      <c r="N63" s="35" t="n">
        <f aca="false">SUM(B63:M63)</f>
        <v>0</v>
      </c>
      <c r="O63" s="35" t="n">
        <f aca="false">N63/COLUMNS(B63:M63)</f>
        <v>0</v>
      </c>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2" hidden="false" customHeight="false" outlineLevel="0" collapsed="false">
      <c r="A64" s="33" t="s">
        <v>63</v>
      </c>
      <c r="B64" s="34"/>
      <c r="C64" s="34"/>
      <c r="D64" s="34"/>
      <c r="E64" s="34"/>
      <c r="F64" s="34"/>
      <c r="G64" s="34"/>
      <c r="H64" s="34"/>
      <c r="I64" s="34"/>
      <c r="J64" s="34"/>
      <c r="K64" s="34"/>
      <c r="L64" s="34"/>
      <c r="M64" s="34"/>
      <c r="N64" s="35" t="n">
        <f aca="false">SUM(B64:M64)</f>
        <v>0</v>
      </c>
      <c r="O64" s="35" t="n">
        <f aca="false">N64/COLUMNS(B64:M64)</f>
        <v>0</v>
      </c>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2" hidden="false" customHeight="false" outlineLevel="0" collapsed="false">
      <c r="A65" s="33" t="s">
        <v>64</v>
      </c>
      <c r="B65" s="34" t="n">
        <v>20</v>
      </c>
      <c r="C65" s="34" t="n">
        <v>20</v>
      </c>
      <c r="D65" s="34" t="n">
        <v>20</v>
      </c>
      <c r="E65" s="34" t="n">
        <v>20</v>
      </c>
      <c r="F65" s="34" t="n">
        <v>20</v>
      </c>
      <c r="G65" s="34" t="n">
        <v>20</v>
      </c>
      <c r="H65" s="34" t="n">
        <v>20</v>
      </c>
      <c r="I65" s="34" t="n">
        <v>20</v>
      </c>
      <c r="J65" s="34" t="n">
        <v>20</v>
      </c>
      <c r="K65" s="34" t="n">
        <v>20</v>
      </c>
      <c r="L65" s="34" t="n">
        <v>20</v>
      </c>
      <c r="M65" s="34" t="n">
        <v>20</v>
      </c>
      <c r="N65" s="35" t="n">
        <f aca="false">SUM(B65:M65)</f>
        <v>240</v>
      </c>
      <c r="O65" s="35" t="n">
        <f aca="false">N65/COLUMNS(B65:M65)</f>
        <v>20</v>
      </c>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2" hidden="false" customHeight="false" outlineLevel="0" collapsed="false">
      <c r="A66" s="33" t="s">
        <v>65</v>
      </c>
      <c r="B66" s="34" t="n">
        <v>47</v>
      </c>
      <c r="C66" s="34" t="n">
        <v>47</v>
      </c>
      <c r="D66" s="34" t="n">
        <v>47</v>
      </c>
      <c r="E66" s="34" t="n">
        <v>47</v>
      </c>
      <c r="F66" s="34" t="n">
        <v>47</v>
      </c>
      <c r="G66" s="34" t="n">
        <v>47</v>
      </c>
      <c r="H66" s="34" t="n">
        <v>47</v>
      </c>
      <c r="I66" s="34" t="n">
        <v>47</v>
      </c>
      <c r="J66" s="34" t="n">
        <v>47</v>
      </c>
      <c r="K66" s="34" t="n">
        <v>47</v>
      </c>
      <c r="L66" s="34" t="n">
        <v>47</v>
      </c>
      <c r="M66" s="34" t="n">
        <v>47</v>
      </c>
      <c r="N66" s="35" t="n">
        <f aca="false">SUM(B66:M66)</f>
        <v>564</v>
      </c>
      <c r="O66" s="35" t="n">
        <f aca="false">N66/COLUMNS(B66:M66)</f>
        <v>47</v>
      </c>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2" hidden="false" customHeight="false" outlineLevel="0" collapsed="false">
      <c r="A67" s="33" t="s">
        <v>45</v>
      </c>
      <c r="B67" s="34"/>
      <c r="C67" s="34"/>
      <c r="D67" s="34"/>
      <c r="E67" s="34"/>
      <c r="F67" s="34"/>
      <c r="G67" s="34"/>
      <c r="H67" s="34"/>
      <c r="I67" s="34"/>
      <c r="J67" s="34"/>
      <c r="K67" s="34"/>
      <c r="L67" s="34"/>
      <c r="M67" s="34"/>
      <c r="N67" s="35" t="n">
        <f aca="false">SUM(B67:M67)</f>
        <v>0</v>
      </c>
      <c r="O67" s="35" t="n">
        <f aca="false">N67/COLUMNS(B67:M67)</f>
        <v>0</v>
      </c>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2" hidden="false" customHeight="false" outlineLevel="0" collapsed="false">
      <c r="A68" s="36" t="str">
        <f aca="false">"Total " &amp; Table7[[#Headers],[DAILY LIVING]]</f>
        <v>Total DAILY LIVING</v>
      </c>
      <c r="B68" s="37" t="n">
        <f aca="false">SUBTOTAL(109,Table7[JAN])</f>
        <v>317</v>
      </c>
      <c r="C68" s="37" t="n">
        <f aca="false">SUBTOTAL(109,Table7[FEB])</f>
        <v>317</v>
      </c>
      <c r="D68" s="37" t="n">
        <f aca="false">SUBTOTAL(109,Table7[MAR])</f>
        <v>317</v>
      </c>
      <c r="E68" s="37" t="n">
        <f aca="false">SUBTOTAL(109,Table7[APR])</f>
        <v>317</v>
      </c>
      <c r="F68" s="37" t="n">
        <f aca="false">SUBTOTAL(109,Table7[MAY])</f>
        <v>317</v>
      </c>
      <c r="G68" s="37" t="n">
        <f aca="false">SUBTOTAL(109,Table7[JUN])</f>
        <v>317</v>
      </c>
      <c r="H68" s="37" t="n">
        <f aca="false">SUBTOTAL(109,Table7[JUL])</f>
        <v>317</v>
      </c>
      <c r="I68" s="37" t="n">
        <f aca="false">SUBTOTAL(109,Table7[AUG])</f>
        <v>317</v>
      </c>
      <c r="J68" s="37" t="n">
        <f aca="false">SUBTOTAL(109,Table7[SEP])</f>
        <v>317</v>
      </c>
      <c r="K68" s="37" t="n">
        <f aca="false">SUBTOTAL(109,Table7[OCT])</f>
        <v>317</v>
      </c>
      <c r="L68" s="37" t="n">
        <f aca="false">SUBTOTAL(109,Table7[NOV])</f>
        <v>317</v>
      </c>
      <c r="M68" s="37" t="n">
        <f aca="false">SUBTOTAL(109,Table7[DEC])</f>
        <v>317</v>
      </c>
      <c r="N68" s="38" t="n">
        <f aca="false">SUBTOTAL(109,Table7[Total])</f>
        <v>3804</v>
      </c>
      <c r="O68" s="38" t="n">
        <f aca="false">Table7[[#Totals],[Total]]/COLUMNS(Table7[[#Totals],[JAN]:[DEC]])</f>
        <v>317</v>
      </c>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1" hidden="false" customHeight="false" outlineLevel="0" collapsed="false">
      <c r="A69" s="39"/>
      <c r="B69" s="39"/>
      <c r="C69" s="39"/>
      <c r="D69" s="39"/>
      <c r="E69" s="39"/>
      <c r="F69" s="39"/>
      <c r="G69" s="39"/>
      <c r="H69" s="39"/>
      <c r="I69" s="39"/>
      <c r="J69" s="39"/>
      <c r="K69" s="39"/>
      <c r="L69" s="39"/>
      <c r="M69" s="39"/>
      <c r="N69" s="41"/>
      <c r="O69" s="41"/>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4" hidden="false" customHeight="false" outlineLevel="0" collapsed="false">
      <c r="A70" s="28" t="s">
        <v>66</v>
      </c>
      <c r="B70" s="29" t="s">
        <v>5</v>
      </c>
      <c r="C70" s="29" t="s">
        <v>6</v>
      </c>
      <c r="D70" s="29" t="s">
        <v>7</v>
      </c>
      <c r="E70" s="29" t="s">
        <v>8</v>
      </c>
      <c r="F70" s="29" t="s">
        <v>9</v>
      </c>
      <c r="G70" s="29" t="s">
        <v>10</v>
      </c>
      <c r="H70" s="29" t="s">
        <v>11</v>
      </c>
      <c r="I70" s="29" t="s">
        <v>12</v>
      </c>
      <c r="J70" s="29" t="s">
        <v>13</v>
      </c>
      <c r="K70" s="29" t="s">
        <v>14</v>
      </c>
      <c r="L70" s="29" t="s">
        <v>15</v>
      </c>
      <c r="M70" s="29" t="s">
        <v>16</v>
      </c>
      <c r="N70" s="30" t="s">
        <v>17</v>
      </c>
      <c r="O70" s="30" t="s">
        <v>18</v>
      </c>
      <c r="P70" s="31"/>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2" hidden="false" customHeight="false" outlineLevel="0" collapsed="false">
      <c r="A71" s="33" t="s">
        <v>67</v>
      </c>
      <c r="B71" s="34" t="n">
        <v>12</v>
      </c>
      <c r="C71" s="34" t="n">
        <v>12</v>
      </c>
      <c r="D71" s="34" t="n">
        <v>12</v>
      </c>
      <c r="E71" s="34" t="n">
        <v>12</v>
      </c>
      <c r="F71" s="34" t="n">
        <v>12</v>
      </c>
      <c r="G71" s="34" t="n">
        <v>12</v>
      </c>
      <c r="H71" s="34" t="n">
        <v>12</v>
      </c>
      <c r="I71" s="34" t="n">
        <v>12</v>
      </c>
      <c r="J71" s="34" t="n">
        <v>12</v>
      </c>
      <c r="K71" s="34" t="n">
        <v>12</v>
      </c>
      <c r="L71" s="34" t="n">
        <v>12</v>
      </c>
      <c r="M71" s="34" t="n">
        <v>12</v>
      </c>
      <c r="N71" s="35" t="n">
        <f aca="false">SUM(B71:M71)</f>
        <v>144</v>
      </c>
      <c r="O71" s="35" t="n">
        <f aca="false">N71/COLUMNS(B71:M71)</f>
        <v>12</v>
      </c>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 hidden="false" customHeight="false" outlineLevel="0" collapsed="false">
      <c r="A72" s="33" t="s">
        <v>68</v>
      </c>
      <c r="B72" s="34"/>
      <c r="C72" s="34"/>
      <c r="D72" s="34"/>
      <c r="E72" s="34"/>
      <c r="F72" s="34"/>
      <c r="G72" s="34"/>
      <c r="H72" s="34"/>
      <c r="I72" s="34"/>
      <c r="J72" s="34"/>
      <c r="K72" s="34"/>
      <c r="L72" s="34"/>
      <c r="M72" s="34"/>
      <c r="N72" s="35" t="n">
        <f aca="false">SUM(B72:M72)</f>
        <v>0</v>
      </c>
      <c r="O72" s="35" t="n">
        <f aca="false">N72/COLUMNS(B72:M72)</f>
        <v>0</v>
      </c>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2" hidden="false" customHeight="false" outlineLevel="0" collapsed="false">
      <c r="A73" s="33" t="s">
        <v>69</v>
      </c>
      <c r="B73" s="34"/>
      <c r="C73" s="34"/>
      <c r="D73" s="34"/>
      <c r="E73" s="34"/>
      <c r="F73" s="34"/>
      <c r="G73" s="34"/>
      <c r="H73" s="34"/>
      <c r="I73" s="34"/>
      <c r="J73" s="34"/>
      <c r="K73" s="34"/>
      <c r="L73" s="34"/>
      <c r="M73" s="34"/>
      <c r="N73" s="35" t="n">
        <f aca="false">SUM(B73:M73)</f>
        <v>0</v>
      </c>
      <c r="O73" s="35" t="n">
        <f aca="false">N73/COLUMNS(B73:M73)</f>
        <v>0</v>
      </c>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2" hidden="false" customHeight="false" outlineLevel="0" collapsed="false">
      <c r="A74" s="33" t="s">
        <v>70</v>
      </c>
      <c r="B74" s="34"/>
      <c r="C74" s="34"/>
      <c r="D74" s="34"/>
      <c r="E74" s="34"/>
      <c r="F74" s="34"/>
      <c r="G74" s="34"/>
      <c r="H74" s="34"/>
      <c r="I74" s="34"/>
      <c r="J74" s="34"/>
      <c r="K74" s="34"/>
      <c r="L74" s="34"/>
      <c r="M74" s="34"/>
      <c r="N74" s="35" t="n">
        <f aca="false">SUM(B74:M74)</f>
        <v>0</v>
      </c>
      <c r="O74" s="35" t="n">
        <f aca="false">N74/COLUMNS(B74:M74)</f>
        <v>0</v>
      </c>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2" hidden="false" customHeight="false" outlineLevel="0" collapsed="false">
      <c r="A75" s="33" t="s">
        <v>71</v>
      </c>
      <c r="B75" s="34"/>
      <c r="C75" s="34"/>
      <c r="D75" s="34"/>
      <c r="E75" s="34"/>
      <c r="F75" s="34"/>
      <c r="G75" s="34"/>
      <c r="H75" s="34"/>
      <c r="I75" s="34"/>
      <c r="J75" s="34"/>
      <c r="K75" s="34"/>
      <c r="L75" s="34"/>
      <c r="M75" s="34"/>
      <c r="N75" s="35" t="n">
        <f aca="false">SUM(B75:M75)</f>
        <v>0</v>
      </c>
      <c r="O75" s="35" t="n">
        <f aca="false">N75/COLUMNS(B75:M75)</f>
        <v>0</v>
      </c>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2" hidden="false" customHeight="false" outlineLevel="0" collapsed="false">
      <c r="A76" s="33" t="s">
        <v>72</v>
      </c>
      <c r="B76" s="34"/>
      <c r="C76" s="34"/>
      <c r="D76" s="34"/>
      <c r="E76" s="34"/>
      <c r="F76" s="34"/>
      <c r="G76" s="34"/>
      <c r="H76" s="34"/>
      <c r="I76" s="34"/>
      <c r="J76" s="34"/>
      <c r="K76" s="34"/>
      <c r="L76" s="34"/>
      <c r="M76" s="34"/>
      <c r="N76" s="35" t="n">
        <f aca="false">SUM(B76:M76)</f>
        <v>0</v>
      </c>
      <c r="O76" s="35" t="n">
        <f aca="false">N76/COLUMNS(B76:M76)</f>
        <v>0</v>
      </c>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2" hidden="false" customHeight="false" outlineLevel="0" collapsed="false">
      <c r="A77" s="33" t="s">
        <v>73</v>
      </c>
      <c r="B77" s="34"/>
      <c r="C77" s="34"/>
      <c r="D77" s="34"/>
      <c r="E77" s="34"/>
      <c r="F77" s="34"/>
      <c r="G77" s="34"/>
      <c r="H77" s="34"/>
      <c r="I77" s="34"/>
      <c r="J77" s="34"/>
      <c r="K77" s="34"/>
      <c r="L77" s="34"/>
      <c r="M77" s="34"/>
      <c r="N77" s="35" t="n">
        <f aca="false">SUM(B77:M77)</f>
        <v>0</v>
      </c>
      <c r="O77" s="35" t="n">
        <f aca="false">N77/COLUMNS(B77:M77)</f>
        <v>0</v>
      </c>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2" hidden="false" customHeight="false" outlineLevel="0" collapsed="false">
      <c r="A78" s="33" t="s">
        <v>74</v>
      </c>
      <c r="B78" s="34"/>
      <c r="C78" s="34"/>
      <c r="D78" s="34"/>
      <c r="E78" s="34"/>
      <c r="F78" s="34"/>
      <c r="G78" s="34"/>
      <c r="H78" s="34"/>
      <c r="I78" s="34"/>
      <c r="J78" s="34"/>
      <c r="K78" s="34"/>
      <c r="L78" s="34"/>
      <c r="M78" s="34"/>
      <c r="N78" s="35" t="n">
        <f aca="false">SUM(B78:M78)</f>
        <v>0</v>
      </c>
      <c r="O78" s="35" t="n">
        <f aca="false">N78/COLUMNS(B78:M78)</f>
        <v>0</v>
      </c>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2" hidden="false" customHeight="false" outlineLevel="0" collapsed="false">
      <c r="A79" s="33" t="s">
        <v>75</v>
      </c>
      <c r="B79" s="34"/>
      <c r="C79" s="34"/>
      <c r="D79" s="34"/>
      <c r="E79" s="34"/>
      <c r="F79" s="34"/>
      <c r="G79" s="34"/>
      <c r="H79" s="34"/>
      <c r="I79" s="34"/>
      <c r="J79" s="34"/>
      <c r="K79" s="34"/>
      <c r="L79" s="34"/>
      <c r="M79" s="34"/>
      <c r="N79" s="35" t="n">
        <f aca="false">SUM(B79:M79)</f>
        <v>0</v>
      </c>
      <c r="O79" s="35" t="n">
        <f aca="false">N79/COLUMNS(B79:M79)</f>
        <v>0</v>
      </c>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2" hidden="false" customHeight="false" outlineLevel="0" collapsed="false">
      <c r="A80" s="33" t="s">
        <v>76</v>
      </c>
      <c r="B80" s="34"/>
      <c r="C80" s="34"/>
      <c r="D80" s="34"/>
      <c r="E80" s="34"/>
      <c r="F80" s="34"/>
      <c r="G80" s="34"/>
      <c r="H80" s="34"/>
      <c r="I80" s="34"/>
      <c r="J80" s="34"/>
      <c r="K80" s="34"/>
      <c r="L80" s="34"/>
      <c r="M80" s="34"/>
      <c r="N80" s="35" t="n">
        <f aca="false">SUM(B80:M80)</f>
        <v>0</v>
      </c>
      <c r="O80" s="35" t="n">
        <f aca="false">N80/COLUMNS(B80:M80)</f>
        <v>0</v>
      </c>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2" hidden="false" customHeight="false" outlineLevel="0" collapsed="false">
      <c r="A81" s="33" t="s">
        <v>77</v>
      </c>
      <c r="B81" s="34"/>
      <c r="C81" s="34"/>
      <c r="D81" s="34"/>
      <c r="E81" s="34"/>
      <c r="F81" s="34"/>
      <c r="G81" s="34"/>
      <c r="H81" s="34"/>
      <c r="I81" s="34"/>
      <c r="J81" s="34"/>
      <c r="K81" s="34"/>
      <c r="L81" s="34"/>
      <c r="M81" s="34"/>
      <c r="N81" s="35" t="n">
        <f aca="false">SUM(B81:M81)</f>
        <v>0</v>
      </c>
      <c r="O81" s="35" t="n">
        <f aca="false">N81/COLUMNS(B81:M81)</f>
        <v>0</v>
      </c>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2" hidden="false" customHeight="false" outlineLevel="0" collapsed="false">
      <c r="A82" s="33" t="s">
        <v>78</v>
      </c>
      <c r="B82" s="34"/>
      <c r="C82" s="34"/>
      <c r="D82" s="34"/>
      <c r="E82" s="34"/>
      <c r="F82" s="34"/>
      <c r="G82" s="34"/>
      <c r="H82" s="34"/>
      <c r="I82" s="34"/>
      <c r="J82" s="34"/>
      <c r="K82" s="34"/>
      <c r="L82" s="34"/>
      <c r="M82" s="34"/>
      <c r="N82" s="35" t="n">
        <f aca="false">SUM(B82:M82)</f>
        <v>0</v>
      </c>
      <c r="O82" s="35" t="n">
        <f aca="false">N82/COLUMNS(B82:M82)</f>
        <v>0</v>
      </c>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2" hidden="false" customHeight="false" outlineLevel="0" collapsed="false">
      <c r="A83" s="33" t="s">
        <v>79</v>
      </c>
      <c r="B83" s="34"/>
      <c r="C83" s="34"/>
      <c r="D83" s="34"/>
      <c r="E83" s="34"/>
      <c r="F83" s="34"/>
      <c r="G83" s="34"/>
      <c r="H83" s="34"/>
      <c r="I83" s="34"/>
      <c r="J83" s="34"/>
      <c r="K83" s="34"/>
      <c r="L83" s="34"/>
      <c r="M83" s="34"/>
      <c r="N83" s="35" t="n">
        <f aca="false">SUM(B83:M83)</f>
        <v>0</v>
      </c>
      <c r="O83" s="35" t="n">
        <f aca="false">N83/COLUMNS(B83:M83)</f>
        <v>0</v>
      </c>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2" hidden="false" customHeight="false" outlineLevel="0" collapsed="false">
      <c r="A84" s="33" t="s">
        <v>45</v>
      </c>
      <c r="B84" s="34"/>
      <c r="C84" s="34"/>
      <c r="D84" s="34"/>
      <c r="E84" s="34"/>
      <c r="F84" s="34"/>
      <c r="G84" s="34"/>
      <c r="H84" s="34"/>
      <c r="I84" s="34"/>
      <c r="J84" s="34"/>
      <c r="K84" s="34"/>
      <c r="L84" s="34"/>
      <c r="M84" s="34"/>
      <c r="N84" s="35" t="n">
        <f aca="false">SUM(B84:M84)</f>
        <v>0</v>
      </c>
      <c r="O84" s="35" t="n">
        <f aca="false">N84/COLUMNS(B84:M84)</f>
        <v>0</v>
      </c>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s="19" customFormat="true" ht="13" hidden="false" customHeight="false" outlineLevel="0" collapsed="false">
      <c r="A85" s="36" t="str">
        <f aca="false">"Total " &amp; Table8[[#Headers],[ENTERTAINMENT]]</f>
        <v>Total ENTERTAINMENT</v>
      </c>
      <c r="B85" s="37" t="n">
        <f aca="false">SUBTOTAL(109,Table8[JAN])</f>
        <v>12</v>
      </c>
      <c r="C85" s="37" t="n">
        <f aca="false">SUBTOTAL(109,Table8[FEB])</f>
        <v>12</v>
      </c>
      <c r="D85" s="37" t="n">
        <f aca="false">SUBTOTAL(109,Table8[MAR])</f>
        <v>12</v>
      </c>
      <c r="E85" s="37" t="n">
        <f aca="false">SUBTOTAL(109,Table8[APR])</f>
        <v>12</v>
      </c>
      <c r="F85" s="37" t="n">
        <f aca="false">SUBTOTAL(109,Table8[MAY])</f>
        <v>12</v>
      </c>
      <c r="G85" s="37" t="n">
        <f aca="false">SUBTOTAL(109,Table8[JUN])</f>
        <v>12</v>
      </c>
      <c r="H85" s="37" t="n">
        <f aca="false">SUBTOTAL(109,Table8[JUL])</f>
        <v>12</v>
      </c>
      <c r="I85" s="37" t="n">
        <f aca="false">SUBTOTAL(109,Table8[AUG])</f>
        <v>12</v>
      </c>
      <c r="J85" s="37" t="n">
        <f aca="false">SUBTOTAL(109,Table8[SEP])</f>
        <v>12</v>
      </c>
      <c r="K85" s="37" t="n">
        <f aca="false">SUBTOTAL(109,Table8[OCT])</f>
        <v>12</v>
      </c>
      <c r="L85" s="37" t="n">
        <f aca="false">SUBTOTAL(109,Table8[NOV])</f>
        <v>12</v>
      </c>
      <c r="M85" s="37" t="n">
        <f aca="false">SUBTOTAL(109,Table8[DEC])</f>
        <v>12</v>
      </c>
      <c r="N85" s="38" t="n">
        <f aca="false">SUBTOTAL(109,Table8[Total])</f>
        <v>144</v>
      </c>
      <c r="O85" s="38" t="n">
        <f aca="false">Table8[[#Totals],[Total]]/COLUMNS(Table8[[#Totals],[JAN]:[DEC]])</f>
        <v>12</v>
      </c>
    </row>
    <row r="86" s="19" customFormat="true" ht="13" hidden="false" customHeight="false" outlineLevel="0" collapsed="false">
      <c r="A86" s="39"/>
      <c r="B86" s="39"/>
      <c r="C86" s="39"/>
      <c r="D86" s="39"/>
      <c r="E86" s="39"/>
      <c r="F86" s="39"/>
      <c r="G86" s="39"/>
      <c r="H86" s="39"/>
      <c r="I86" s="39"/>
      <c r="J86" s="39"/>
      <c r="K86" s="39"/>
      <c r="L86" s="39"/>
      <c r="M86" s="39"/>
      <c r="N86" s="41"/>
      <c r="O86" s="41"/>
    </row>
    <row r="87" customFormat="false" ht="14" hidden="false" customHeight="false" outlineLevel="0" collapsed="false">
      <c r="A87" s="28" t="s">
        <v>80</v>
      </c>
      <c r="B87" s="29" t="s">
        <v>5</v>
      </c>
      <c r="C87" s="29" t="s">
        <v>6</v>
      </c>
      <c r="D87" s="29" t="s">
        <v>7</v>
      </c>
      <c r="E87" s="29" t="s">
        <v>8</v>
      </c>
      <c r="F87" s="29" t="s">
        <v>9</v>
      </c>
      <c r="G87" s="29" t="s">
        <v>10</v>
      </c>
      <c r="H87" s="29" t="s">
        <v>11</v>
      </c>
      <c r="I87" s="29" t="s">
        <v>12</v>
      </c>
      <c r="J87" s="29" t="s">
        <v>13</v>
      </c>
      <c r="K87" s="29" t="s">
        <v>14</v>
      </c>
      <c r="L87" s="29" t="s">
        <v>15</v>
      </c>
      <c r="M87" s="29" t="s">
        <v>16</v>
      </c>
      <c r="N87" s="30" t="s">
        <v>17</v>
      </c>
      <c r="O87" s="30" t="s">
        <v>18</v>
      </c>
      <c r="P87" s="31"/>
    </row>
    <row r="88" customFormat="false" ht="13" hidden="false" customHeight="false" outlineLevel="0" collapsed="false">
      <c r="A88" s="33" t="s">
        <v>81</v>
      </c>
      <c r="B88" s="34" t="n">
        <v>500</v>
      </c>
      <c r="C88" s="34" t="n">
        <v>500</v>
      </c>
      <c r="D88" s="34" t="n">
        <v>500</v>
      </c>
      <c r="E88" s="34" t="n">
        <v>500</v>
      </c>
      <c r="F88" s="34" t="n">
        <v>500</v>
      </c>
      <c r="G88" s="34" t="n">
        <v>500</v>
      </c>
      <c r="H88" s="34" t="n">
        <v>500</v>
      </c>
      <c r="I88" s="34" t="n">
        <v>500</v>
      </c>
      <c r="J88" s="34" t="n">
        <v>500</v>
      </c>
      <c r="K88" s="34" t="n">
        <v>500</v>
      </c>
      <c r="L88" s="34" t="n">
        <v>500</v>
      </c>
      <c r="M88" s="34" t="n">
        <v>500</v>
      </c>
      <c r="N88" s="35" t="n">
        <f aca="false">SUM(B88:M88)</f>
        <v>6000</v>
      </c>
      <c r="O88" s="35" t="n">
        <f aca="false">N88/COLUMNS(B88:M88)</f>
        <v>500</v>
      </c>
      <c r="P88" s="0"/>
    </row>
    <row r="89" customFormat="false" ht="13" hidden="false" customHeight="false" outlineLevel="0" collapsed="false">
      <c r="A89" s="33" t="s">
        <v>82</v>
      </c>
      <c r="B89" s="34" t="n">
        <v>100</v>
      </c>
      <c r="C89" s="34" t="n">
        <v>100</v>
      </c>
      <c r="D89" s="34" t="n">
        <v>100</v>
      </c>
      <c r="E89" s="34" t="n">
        <v>100</v>
      </c>
      <c r="F89" s="34" t="n">
        <v>100</v>
      </c>
      <c r="G89" s="34" t="n">
        <v>100</v>
      </c>
      <c r="H89" s="34" t="n">
        <v>100</v>
      </c>
      <c r="I89" s="34" t="n">
        <v>100</v>
      </c>
      <c r="J89" s="34" t="n">
        <v>100</v>
      </c>
      <c r="K89" s="34" t="n">
        <v>100</v>
      </c>
      <c r="L89" s="34" t="n">
        <v>100</v>
      </c>
      <c r="M89" s="34" t="n">
        <v>100</v>
      </c>
      <c r="N89" s="35" t="n">
        <f aca="false">SUM(B89:M89)</f>
        <v>1200</v>
      </c>
      <c r="O89" s="35" t="n">
        <f aca="false">N89/COLUMNS(B89:M89)</f>
        <v>100</v>
      </c>
      <c r="P89" s="0"/>
    </row>
    <row r="90" customFormat="false" ht="13" hidden="false" customHeight="false" outlineLevel="0" collapsed="false">
      <c r="A90" s="33" t="s">
        <v>83</v>
      </c>
      <c r="B90" s="34" t="n">
        <v>1500</v>
      </c>
      <c r="C90" s="34" t="n">
        <v>1500</v>
      </c>
      <c r="D90" s="34" t="n">
        <v>1500</v>
      </c>
      <c r="E90" s="34" t="n">
        <v>1500</v>
      </c>
      <c r="F90" s="34" t="n">
        <v>1500</v>
      </c>
      <c r="G90" s="34" t="n">
        <v>1500</v>
      </c>
      <c r="H90" s="34" t="n">
        <v>1500</v>
      </c>
      <c r="I90" s="34" t="n">
        <v>1500</v>
      </c>
      <c r="J90" s="34" t="n">
        <v>1500</v>
      </c>
      <c r="K90" s="34" t="n">
        <v>1500</v>
      </c>
      <c r="L90" s="34" t="n">
        <v>1500</v>
      </c>
      <c r="M90" s="34" t="n">
        <v>1500</v>
      </c>
      <c r="N90" s="35" t="n">
        <f aca="false">SUM(B90:M90)</f>
        <v>18000</v>
      </c>
      <c r="O90" s="35" t="n">
        <f aca="false">N90/COLUMNS(B90:M90)</f>
        <v>1500</v>
      </c>
      <c r="P90" s="0"/>
    </row>
    <row r="91" customFormat="false" ht="13" hidden="false" customHeight="false" outlineLevel="0" collapsed="false">
      <c r="A91" s="33" t="s">
        <v>84</v>
      </c>
      <c r="B91" s="34"/>
      <c r="C91" s="34"/>
      <c r="D91" s="34"/>
      <c r="E91" s="34"/>
      <c r="F91" s="34"/>
      <c r="G91" s="34"/>
      <c r="H91" s="34"/>
      <c r="I91" s="34"/>
      <c r="J91" s="34"/>
      <c r="K91" s="34"/>
      <c r="L91" s="34"/>
      <c r="M91" s="34"/>
      <c r="N91" s="35" t="n">
        <f aca="false">SUM(B91:M91)</f>
        <v>0</v>
      </c>
      <c r="O91" s="35" t="n">
        <f aca="false">N91/COLUMNS(B91:M91)</f>
        <v>0</v>
      </c>
      <c r="P91" s="0"/>
    </row>
    <row r="92" customFormat="false" ht="13" hidden="false" customHeight="false" outlineLevel="0" collapsed="false">
      <c r="A92" s="33" t="s">
        <v>85</v>
      </c>
      <c r="B92" s="34"/>
      <c r="C92" s="34"/>
      <c r="D92" s="34"/>
      <c r="E92" s="34"/>
      <c r="F92" s="34"/>
      <c r="G92" s="34"/>
      <c r="H92" s="34"/>
      <c r="I92" s="34"/>
      <c r="J92" s="34"/>
      <c r="K92" s="34"/>
      <c r="L92" s="34"/>
      <c r="M92" s="34"/>
      <c r="N92" s="35" t="n">
        <f aca="false">SUM(B92:M92)</f>
        <v>0</v>
      </c>
      <c r="O92" s="35" t="n">
        <f aca="false">N92/COLUMNS(B92:M92)</f>
        <v>0</v>
      </c>
      <c r="P92" s="0"/>
    </row>
    <row r="93" customFormat="false" ht="13" hidden="false" customHeight="false" outlineLevel="0" collapsed="false">
      <c r="A93" s="33" t="s">
        <v>45</v>
      </c>
      <c r="B93" s="34"/>
      <c r="C93" s="34"/>
      <c r="D93" s="34"/>
      <c r="E93" s="34"/>
      <c r="F93" s="34"/>
      <c r="G93" s="34"/>
      <c r="H93" s="34"/>
      <c r="I93" s="34"/>
      <c r="J93" s="34"/>
      <c r="K93" s="34"/>
      <c r="L93" s="34"/>
      <c r="M93" s="34"/>
      <c r="N93" s="35" t="n">
        <f aca="false">SUM(B93:M93)</f>
        <v>0</v>
      </c>
      <c r="O93" s="35" t="n">
        <f aca="false">N93/COLUMNS(B93:M93)</f>
        <v>0</v>
      </c>
      <c r="P93" s="0"/>
    </row>
    <row r="94" customFormat="false" ht="13" hidden="false" customHeight="false" outlineLevel="0" collapsed="false">
      <c r="A94" s="36" t="str">
        <f aca="false">"Total " &amp;Table9[[#Headers],[SAVINGS]]</f>
        <v>Total SAVINGS</v>
      </c>
      <c r="B94" s="37" t="n">
        <f aca="false">SUBTOTAL(109,Table9[JAN])</f>
        <v>2100</v>
      </c>
      <c r="C94" s="37" t="n">
        <f aca="false">SUBTOTAL(109,Table9[FEB])</f>
        <v>2100</v>
      </c>
      <c r="D94" s="37" t="n">
        <f aca="false">SUBTOTAL(109,Table9[MAR])</f>
        <v>2100</v>
      </c>
      <c r="E94" s="37" t="n">
        <f aca="false">SUBTOTAL(109,Table9[APR])</f>
        <v>2100</v>
      </c>
      <c r="F94" s="37" t="n">
        <f aca="false">SUBTOTAL(109,Table9[MAY])</f>
        <v>2100</v>
      </c>
      <c r="G94" s="37" t="n">
        <f aca="false">SUBTOTAL(109,Table9[JUN])</f>
        <v>2100</v>
      </c>
      <c r="H94" s="37" t="n">
        <f aca="false">SUBTOTAL(109,Table9[JUL])</f>
        <v>2100</v>
      </c>
      <c r="I94" s="37" t="n">
        <f aca="false">SUBTOTAL(109,Table9[AUG])</f>
        <v>2100</v>
      </c>
      <c r="J94" s="37" t="n">
        <f aca="false">SUBTOTAL(109,Table9[SEP])</f>
        <v>2100</v>
      </c>
      <c r="K94" s="37" t="n">
        <f aca="false">SUBTOTAL(109,Table9[OCT])</f>
        <v>2100</v>
      </c>
      <c r="L94" s="37" t="n">
        <f aca="false">SUBTOTAL(109,Table9[NOV])</f>
        <v>2100</v>
      </c>
      <c r="M94" s="37" t="n">
        <f aca="false">SUBTOTAL(109,Table9[DEC])</f>
        <v>2100</v>
      </c>
      <c r="N94" s="38" t="n">
        <f aca="false">SUBTOTAL(109,Table9[Total])</f>
        <v>25200</v>
      </c>
      <c r="O94" s="38" t="n">
        <f aca="false">Table9[[#Totals],[Total]]/COLUMNS(Table9[[#Totals],[JAN]:[DEC]])</f>
        <v>2100</v>
      </c>
      <c r="P94" s="0"/>
    </row>
    <row r="95" customFormat="false" ht="13" hidden="false" customHeight="false" outlineLevel="0" collapsed="false">
      <c r="A95" s="39"/>
      <c r="B95" s="39"/>
      <c r="C95" s="39"/>
      <c r="D95" s="39"/>
      <c r="E95" s="39"/>
      <c r="F95" s="39"/>
      <c r="G95" s="39"/>
      <c r="H95" s="39"/>
      <c r="I95" s="39"/>
      <c r="J95" s="39"/>
      <c r="K95" s="39"/>
      <c r="L95" s="39"/>
      <c r="M95" s="39"/>
      <c r="N95" s="41"/>
      <c r="O95" s="41"/>
      <c r="P95" s="0"/>
    </row>
    <row r="96" customFormat="false" ht="14" hidden="false" customHeight="false" outlineLevel="0" collapsed="false">
      <c r="A96" s="28" t="s">
        <v>86</v>
      </c>
      <c r="B96" s="29" t="s">
        <v>5</v>
      </c>
      <c r="C96" s="29" t="s">
        <v>6</v>
      </c>
      <c r="D96" s="29" t="s">
        <v>7</v>
      </c>
      <c r="E96" s="29" t="s">
        <v>8</v>
      </c>
      <c r="F96" s="29" t="s">
        <v>9</v>
      </c>
      <c r="G96" s="29" t="s">
        <v>10</v>
      </c>
      <c r="H96" s="29" t="s">
        <v>11</v>
      </c>
      <c r="I96" s="29" t="s">
        <v>12</v>
      </c>
      <c r="J96" s="29" t="s">
        <v>13</v>
      </c>
      <c r="K96" s="29" t="s">
        <v>14</v>
      </c>
      <c r="L96" s="29" t="s">
        <v>15</v>
      </c>
      <c r="M96" s="29" t="s">
        <v>16</v>
      </c>
      <c r="N96" s="30" t="s">
        <v>17</v>
      </c>
      <c r="O96" s="30" t="s">
        <v>18</v>
      </c>
      <c r="P96" s="31"/>
    </row>
    <row r="97" customFormat="false" ht="13" hidden="false" customHeight="false" outlineLevel="0" collapsed="false">
      <c r="A97" s="33" t="s">
        <v>87</v>
      </c>
      <c r="B97" s="34"/>
      <c r="C97" s="34"/>
      <c r="D97" s="34"/>
      <c r="E97" s="34"/>
      <c r="F97" s="34"/>
      <c r="G97" s="34"/>
      <c r="H97" s="34"/>
      <c r="I97" s="34"/>
      <c r="J97" s="34"/>
      <c r="K97" s="34"/>
      <c r="L97" s="34"/>
      <c r="M97" s="34"/>
      <c r="N97" s="35" t="n">
        <f aca="false">SUM(B97:M97)</f>
        <v>0</v>
      </c>
      <c r="O97" s="35" t="n">
        <f aca="false">N97/COLUMNS(B97:M97)</f>
        <v>0</v>
      </c>
      <c r="P97" s="0"/>
    </row>
    <row r="98" customFormat="false" ht="13" hidden="false" customHeight="false" outlineLevel="0" collapsed="false">
      <c r="A98" s="33" t="s">
        <v>88</v>
      </c>
      <c r="B98" s="34" t="n">
        <v>429</v>
      </c>
      <c r="C98" s="34" t="n">
        <v>429</v>
      </c>
      <c r="D98" s="34" t="n">
        <v>429</v>
      </c>
      <c r="E98" s="34" t="n">
        <v>429</v>
      </c>
      <c r="F98" s="34" t="n">
        <v>429</v>
      </c>
      <c r="G98" s="34" t="n">
        <v>429</v>
      </c>
      <c r="H98" s="34" t="n">
        <v>429</v>
      </c>
      <c r="I98" s="34" t="n">
        <v>429</v>
      </c>
      <c r="J98" s="34" t="n">
        <v>429</v>
      </c>
      <c r="K98" s="34" t="n">
        <v>429</v>
      </c>
      <c r="L98" s="34" t="n">
        <v>429</v>
      </c>
      <c r="M98" s="34" t="n">
        <v>429</v>
      </c>
      <c r="N98" s="35" t="n">
        <f aca="false">SUM(B98:M98)</f>
        <v>5148</v>
      </c>
      <c r="O98" s="35" t="n">
        <f aca="false">N98/COLUMNS(B98:M98)</f>
        <v>429</v>
      </c>
      <c r="P98" s="0"/>
    </row>
    <row r="99" customFormat="false" ht="13" hidden="false" customHeight="false" outlineLevel="0" collapsed="false">
      <c r="A99" s="33" t="s">
        <v>89</v>
      </c>
      <c r="B99" s="34"/>
      <c r="C99" s="34"/>
      <c r="D99" s="34"/>
      <c r="E99" s="34"/>
      <c r="F99" s="34"/>
      <c r="G99" s="34"/>
      <c r="H99" s="34"/>
      <c r="I99" s="34"/>
      <c r="J99" s="34"/>
      <c r="K99" s="34"/>
      <c r="L99" s="34"/>
      <c r="M99" s="34"/>
      <c r="N99" s="35" t="n">
        <f aca="false">SUM(B99:M99)</f>
        <v>0</v>
      </c>
      <c r="O99" s="35" t="n">
        <f aca="false">N99/COLUMNS(B99:M99)</f>
        <v>0</v>
      </c>
      <c r="P99" s="0"/>
    </row>
    <row r="100" customFormat="false" ht="13" hidden="false" customHeight="false" outlineLevel="0" collapsed="false">
      <c r="A100" s="33" t="s">
        <v>90</v>
      </c>
      <c r="B100" s="34" t="n">
        <v>400</v>
      </c>
      <c r="C100" s="34" t="n">
        <v>400</v>
      </c>
      <c r="D100" s="34" t="n">
        <v>400</v>
      </c>
      <c r="E100" s="34" t="n">
        <v>400</v>
      </c>
      <c r="F100" s="34" t="n">
        <v>400</v>
      </c>
      <c r="G100" s="34" t="n">
        <v>400</v>
      </c>
      <c r="H100" s="34" t="n">
        <v>400</v>
      </c>
      <c r="I100" s="34" t="n">
        <v>400</v>
      </c>
      <c r="J100" s="34" t="n">
        <v>400</v>
      </c>
      <c r="K100" s="34" t="n">
        <v>400</v>
      </c>
      <c r="L100" s="34" t="n">
        <v>400</v>
      </c>
      <c r="M100" s="34" t="n">
        <v>400</v>
      </c>
      <c r="N100" s="35" t="n">
        <f aca="false">SUM(B100:M100)</f>
        <v>4800</v>
      </c>
      <c r="O100" s="35" t="n">
        <f aca="false">N100/COLUMNS(B100:M100)</f>
        <v>400</v>
      </c>
      <c r="P100" s="0"/>
    </row>
    <row r="101" customFormat="false" ht="13" hidden="false" customHeight="false" outlineLevel="0" collapsed="false">
      <c r="A101" s="33" t="s">
        <v>91</v>
      </c>
      <c r="B101" s="34" t="n">
        <v>1822.24</v>
      </c>
      <c r="C101" s="34" t="n">
        <v>1822.24</v>
      </c>
      <c r="D101" s="34" t="n">
        <v>1822.24</v>
      </c>
      <c r="E101" s="34" t="n">
        <v>1822.24</v>
      </c>
      <c r="F101" s="34" t="n">
        <v>1822.24</v>
      </c>
      <c r="G101" s="34" t="n">
        <v>1822.24</v>
      </c>
      <c r="H101" s="34" t="n">
        <v>1822.24</v>
      </c>
      <c r="I101" s="34" t="n">
        <v>1822.24</v>
      </c>
      <c r="J101" s="34" t="n">
        <v>1822.24</v>
      </c>
      <c r="K101" s="34" t="n">
        <v>1822.24</v>
      </c>
      <c r="L101" s="34" t="n">
        <v>1822.24</v>
      </c>
      <c r="M101" s="34" t="n">
        <v>1822.24</v>
      </c>
      <c r="N101" s="35" t="n">
        <f aca="false">SUM(B101:M101)</f>
        <v>21866.88</v>
      </c>
      <c r="O101" s="35" t="n">
        <f aca="false">N101/COLUMNS(B101:M101)</f>
        <v>1822.24</v>
      </c>
      <c r="P101" s="0"/>
    </row>
    <row r="102" customFormat="false" ht="13" hidden="false" customHeight="false" outlineLevel="0" collapsed="false">
      <c r="A102" s="33" t="s">
        <v>92</v>
      </c>
      <c r="B102" s="34" t="n">
        <v>605.24</v>
      </c>
      <c r="C102" s="34" t="n">
        <v>605.24</v>
      </c>
      <c r="D102" s="34" t="n">
        <v>605.24</v>
      </c>
      <c r="E102" s="34" t="n">
        <v>605.24</v>
      </c>
      <c r="F102" s="34" t="n">
        <v>605.24</v>
      </c>
      <c r="G102" s="34" t="n">
        <v>605.24</v>
      </c>
      <c r="H102" s="34" t="n">
        <v>605.24</v>
      </c>
      <c r="I102" s="34" t="n">
        <v>605.24</v>
      </c>
      <c r="J102" s="34" t="n">
        <v>605.24</v>
      </c>
      <c r="K102" s="34" t="n">
        <v>605.24</v>
      </c>
      <c r="L102" s="34" t="n">
        <v>605.24</v>
      </c>
      <c r="M102" s="34" t="n">
        <v>605.24</v>
      </c>
      <c r="N102" s="35" t="n">
        <f aca="false">SUM(B102:M102)</f>
        <v>7262.88</v>
      </c>
      <c r="O102" s="35" t="n">
        <f aca="false">N102/COLUMNS(B102:M102)</f>
        <v>605.24</v>
      </c>
      <c r="P102" s="0"/>
    </row>
    <row r="103" customFormat="false" ht="13" hidden="false" customHeight="false" outlineLevel="0" collapsed="false">
      <c r="A103" s="33" t="s">
        <v>45</v>
      </c>
      <c r="B103" s="34"/>
      <c r="C103" s="34"/>
      <c r="D103" s="34"/>
      <c r="E103" s="34"/>
      <c r="F103" s="34"/>
      <c r="G103" s="34"/>
      <c r="H103" s="34"/>
      <c r="I103" s="34"/>
      <c r="J103" s="34"/>
      <c r="K103" s="34"/>
      <c r="L103" s="34"/>
      <c r="M103" s="34"/>
      <c r="N103" s="35" t="n">
        <f aca="false">SUM(B103:M103)</f>
        <v>0</v>
      </c>
      <c r="O103" s="35" t="n">
        <f aca="false">N103/COLUMNS(B103:M103)</f>
        <v>0</v>
      </c>
      <c r="P103" s="0"/>
    </row>
    <row r="104" customFormat="false" ht="13" hidden="false" customHeight="false" outlineLevel="0" collapsed="false">
      <c r="A104" s="36" t="str">
        <f aca="false">"Total " &amp; Table10[[#Headers],[OBLIGATIONS]]</f>
        <v>Total OBLIGATIONS</v>
      </c>
      <c r="B104" s="37" t="n">
        <f aca="false">SUBTOTAL(109,Table10[JAN])</f>
        <v>3256.48</v>
      </c>
      <c r="C104" s="37" t="n">
        <f aca="false">SUBTOTAL(109,Table10[FEB])</f>
        <v>3256.48</v>
      </c>
      <c r="D104" s="37" t="n">
        <f aca="false">SUBTOTAL(109,Table10[MAR])</f>
        <v>3256.48</v>
      </c>
      <c r="E104" s="37" t="n">
        <f aca="false">SUBTOTAL(109,Table10[APR])</f>
        <v>3256.48</v>
      </c>
      <c r="F104" s="37" t="n">
        <f aca="false">SUBTOTAL(109,Table10[MAY])</f>
        <v>3256.48</v>
      </c>
      <c r="G104" s="37" t="n">
        <f aca="false">SUBTOTAL(109,Table10[JUN])</f>
        <v>3256.48</v>
      </c>
      <c r="H104" s="37" t="n">
        <f aca="false">SUBTOTAL(109,Table10[JUL])</f>
        <v>3256.48</v>
      </c>
      <c r="I104" s="37" t="n">
        <f aca="false">SUBTOTAL(109,Table10[AUG])</f>
        <v>3256.48</v>
      </c>
      <c r="J104" s="37" t="n">
        <f aca="false">SUBTOTAL(109,Table10[SEP])</f>
        <v>3256.48</v>
      </c>
      <c r="K104" s="37" t="n">
        <f aca="false">SUBTOTAL(109,Table10[OCT])</f>
        <v>3256.48</v>
      </c>
      <c r="L104" s="37" t="n">
        <f aca="false">SUBTOTAL(109,Table10[NOV])</f>
        <v>3256.48</v>
      </c>
      <c r="M104" s="37" t="n">
        <f aca="false">SUBTOTAL(109,Table10[DEC])</f>
        <v>3256.48</v>
      </c>
      <c r="N104" s="38" t="n">
        <f aca="false">SUBTOTAL(109,Table10[Total])</f>
        <v>39077.76</v>
      </c>
      <c r="O104" s="38" t="n">
        <f aca="false">Table10[[#Totals],[Total]]/COLUMNS(Table10[[#Totals],[JAN]:[DEC]])</f>
        <v>3256.48</v>
      </c>
      <c r="P104" s="0"/>
    </row>
    <row r="105" customFormat="false" ht="13" hidden="false" customHeight="false" outlineLevel="0" collapsed="false">
      <c r="A105" s="39"/>
      <c r="B105" s="39"/>
      <c r="C105" s="39"/>
      <c r="D105" s="39"/>
      <c r="E105" s="39"/>
      <c r="F105" s="39"/>
      <c r="G105" s="39"/>
      <c r="H105" s="39"/>
      <c r="I105" s="39"/>
      <c r="J105" s="39"/>
      <c r="K105" s="39"/>
      <c r="L105" s="39"/>
      <c r="M105" s="39"/>
      <c r="N105" s="41"/>
      <c r="O105" s="41"/>
      <c r="P105" s="0"/>
    </row>
    <row r="106" customFormat="false" ht="14" hidden="false" customHeight="false" outlineLevel="0" collapsed="false">
      <c r="A106" s="28" t="s">
        <v>93</v>
      </c>
      <c r="B106" s="29" t="s">
        <v>5</v>
      </c>
      <c r="C106" s="29" t="s">
        <v>6</v>
      </c>
      <c r="D106" s="29" t="s">
        <v>7</v>
      </c>
      <c r="E106" s="29" t="s">
        <v>8</v>
      </c>
      <c r="F106" s="29" t="s">
        <v>9</v>
      </c>
      <c r="G106" s="29" t="s">
        <v>10</v>
      </c>
      <c r="H106" s="29" t="s">
        <v>11</v>
      </c>
      <c r="I106" s="29" t="s">
        <v>12</v>
      </c>
      <c r="J106" s="29" t="s">
        <v>13</v>
      </c>
      <c r="K106" s="29" t="s">
        <v>14</v>
      </c>
      <c r="L106" s="29" t="s">
        <v>15</v>
      </c>
      <c r="M106" s="29" t="s">
        <v>16</v>
      </c>
      <c r="N106" s="30" t="s">
        <v>17</v>
      </c>
      <c r="O106" s="30" t="s">
        <v>18</v>
      </c>
      <c r="P106" s="31"/>
    </row>
    <row r="107" customFormat="false" ht="13" hidden="false" customHeight="false" outlineLevel="0" collapsed="false">
      <c r="A107" s="33" t="s">
        <v>94</v>
      </c>
      <c r="B107" s="34" t="n">
        <v>10</v>
      </c>
      <c r="C107" s="34" t="n">
        <v>10</v>
      </c>
      <c r="D107" s="34" t="n">
        <v>10</v>
      </c>
      <c r="E107" s="34" t="n">
        <v>10</v>
      </c>
      <c r="F107" s="34" t="n">
        <v>10</v>
      </c>
      <c r="G107" s="34" t="n">
        <v>10</v>
      </c>
      <c r="H107" s="34" t="n">
        <v>10</v>
      </c>
      <c r="I107" s="34" t="n">
        <v>10</v>
      </c>
      <c r="J107" s="34" t="n">
        <v>10</v>
      </c>
      <c r="K107" s="34" t="n">
        <v>10</v>
      </c>
      <c r="L107" s="34" t="n">
        <v>10</v>
      </c>
      <c r="M107" s="34" t="n">
        <v>10</v>
      </c>
      <c r="N107" s="35" t="n">
        <f aca="false">SUM(B107:M107)</f>
        <v>120</v>
      </c>
      <c r="O107" s="35" t="n">
        <f aca="false">N107/COLUMNS(B107:M107)</f>
        <v>10</v>
      </c>
      <c r="P107" s="0"/>
    </row>
    <row r="108" customFormat="false" ht="13" hidden="false" customHeight="false" outlineLevel="0" collapsed="false">
      <c r="A108" s="33" t="s">
        <v>95</v>
      </c>
      <c r="B108" s="34" t="n">
        <v>3</v>
      </c>
      <c r="C108" s="34" t="n">
        <v>3</v>
      </c>
      <c r="D108" s="34" t="n">
        <v>3</v>
      </c>
      <c r="E108" s="34" t="n">
        <v>3</v>
      </c>
      <c r="F108" s="34" t="n">
        <v>3</v>
      </c>
      <c r="G108" s="34" t="n">
        <v>3</v>
      </c>
      <c r="H108" s="34" t="n">
        <v>3</v>
      </c>
      <c r="I108" s="34" t="n">
        <v>3</v>
      </c>
      <c r="J108" s="34" t="n">
        <v>3</v>
      </c>
      <c r="K108" s="34" t="n">
        <v>3</v>
      </c>
      <c r="L108" s="34" t="n">
        <v>3</v>
      </c>
      <c r="M108" s="34" t="n">
        <v>3</v>
      </c>
      <c r="N108" s="35" t="n">
        <f aca="false">SUM(B108:M108)</f>
        <v>36</v>
      </c>
      <c r="O108" s="35" t="n">
        <f aca="false">N108/COLUMNS(B108:M108)</f>
        <v>3</v>
      </c>
      <c r="P108" s="0"/>
    </row>
    <row r="109" customFormat="false" ht="13" hidden="false" customHeight="false" outlineLevel="0" collapsed="false">
      <c r="A109" s="33" t="s">
        <v>96</v>
      </c>
      <c r="B109" s="34" t="n">
        <v>4</v>
      </c>
      <c r="C109" s="34" t="n">
        <v>4</v>
      </c>
      <c r="D109" s="34" t="n">
        <v>4</v>
      </c>
      <c r="E109" s="34" t="n">
        <v>4</v>
      </c>
      <c r="F109" s="34" t="n">
        <v>4</v>
      </c>
      <c r="G109" s="34" t="n">
        <v>4</v>
      </c>
      <c r="H109" s="34" t="n">
        <v>4</v>
      </c>
      <c r="I109" s="34" t="n">
        <v>4</v>
      </c>
      <c r="J109" s="34" t="n">
        <v>4</v>
      </c>
      <c r="K109" s="34" t="n">
        <v>4</v>
      </c>
      <c r="L109" s="34" t="n">
        <v>4</v>
      </c>
      <c r="M109" s="34" t="n">
        <v>4</v>
      </c>
      <c r="N109" s="35" t="n">
        <f aca="false">SUM(B109:M109)</f>
        <v>48</v>
      </c>
      <c r="O109" s="35" t="n">
        <f aca="false">N109/COLUMNS(B109:M109)</f>
        <v>4</v>
      </c>
      <c r="P109" s="0"/>
    </row>
    <row r="110" customFormat="false" ht="13" hidden="false" customHeight="false" outlineLevel="0" collapsed="false">
      <c r="A110" s="33" t="s">
        <v>97</v>
      </c>
      <c r="B110" s="34" t="n">
        <v>30</v>
      </c>
      <c r="C110" s="34" t="n">
        <v>30</v>
      </c>
      <c r="D110" s="34" t="n">
        <v>30</v>
      </c>
      <c r="E110" s="34" t="n">
        <v>30</v>
      </c>
      <c r="F110" s="34" t="n">
        <v>30</v>
      </c>
      <c r="G110" s="34" t="n">
        <v>30</v>
      </c>
      <c r="H110" s="34" t="n">
        <v>30</v>
      </c>
      <c r="I110" s="34" t="n">
        <v>30</v>
      </c>
      <c r="J110" s="34" t="n">
        <v>30</v>
      </c>
      <c r="K110" s="34" t="n">
        <v>30</v>
      </c>
      <c r="L110" s="34" t="n">
        <v>30</v>
      </c>
      <c r="M110" s="34" t="n">
        <v>30</v>
      </c>
      <c r="N110" s="35" t="n">
        <f aca="false">SUM(B110:M110)</f>
        <v>360</v>
      </c>
      <c r="O110" s="35" t="n">
        <f aca="false">N110/COLUMNS(B110:M110)</f>
        <v>30</v>
      </c>
      <c r="P110" s="0"/>
    </row>
    <row r="111" customFormat="false" ht="13" hidden="false" customHeight="false" outlineLevel="0" collapsed="false">
      <c r="A111" s="33" t="s">
        <v>98</v>
      </c>
      <c r="B111" s="34" t="n">
        <v>30</v>
      </c>
      <c r="C111" s="34" t="n">
        <v>30</v>
      </c>
      <c r="D111" s="34" t="n">
        <v>30</v>
      </c>
      <c r="E111" s="34" t="n">
        <v>30</v>
      </c>
      <c r="F111" s="34" t="n">
        <v>30</v>
      </c>
      <c r="G111" s="34" t="n">
        <v>30</v>
      </c>
      <c r="H111" s="34" t="n">
        <v>30</v>
      </c>
      <c r="I111" s="34" t="n">
        <v>30</v>
      </c>
      <c r="J111" s="34" t="n">
        <v>30</v>
      </c>
      <c r="K111" s="34" t="n">
        <v>30</v>
      </c>
      <c r="L111" s="34" t="n">
        <v>30</v>
      </c>
      <c r="M111" s="34" t="n">
        <v>30</v>
      </c>
      <c r="N111" s="35" t="n">
        <f aca="false">SUM(B111:M111)</f>
        <v>360</v>
      </c>
      <c r="O111" s="35" t="n">
        <f aca="false">N111/COLUMNS(B111:M111)</f>
        <v>30</v>
      </c>
      <c r="P111" s="0"/>
    </row>
    <row r="112" customFormat="false" ht="13" hidden="false" customHeight="false" outlineLevel="0" collapsed="false">
      <c r="A112" s="36" t="str">
        <f aca="false">"Total " &amp;Table11[[#Headers],[SUBSCRIPTIONS]]</f>
        <v>Total SUBSCRIPTIONS</v>
      </c>
      <c r="B112" s="37" t="n">
        <f aca="false">SUBTOTAL(109,Table11[JAN])</f>
        <v>77</v>
      </c>
      <c r="C112" s="37" t="n">
        <f aca="false">SUBTOTAL(109,Table11[FEB])</f>
        <v>77</v>
      </c>
      <c r="D112" s="37" t="n">
        <f aca="false">SUBTOTAL(109,Table11[MAR])</f>
        <v>77</v>
      </c>
      <c r="E112" s="37" t="n">
        <f aca="false">SUBTOTAL(109,Table11[APR])</f>
        <v>77</v>
      </c>
      <c r="F112" s="37" t="n">
        <f aca="false">SUBTOTAL(109,Table11[MAY])</f>
        <v>77</v>
      </c>
      <c r="G112" s="37" t="n">
        <f aca="false">SUBTOTAL(109,Table11[JUN])</f>
        <v>77</v>
      </c>
      <c r="H112" s="37" t="n">
        <f aca="false">SUBTOTAL(109,Table11[JUL])</f>
        <v>77</v>
      </c>
      <c r="I112" s="37" t="n">
        <f aca="false">SUBTOTAL(109,Table11[AUG])</f>
        <v>77</v>
      </c>
      <c r="J112" s="37" t="n">
        <f aca="false">SUBTOTAL(109,Table11[SEP])</f>
        <v>77</v>
      </c>
      <c r="K112" s="37" t="n">
        <f aca="false">SUBTOTAL(109,Table11[OCT])</f>
        <v>77</v>
      </c>
      <c r="L112" s="37" t="n">
        <f aca="false">SUBTOTAL(109,Table11[NOV])</f>
        <v>77</v>
      </c>
      <c r="M112" s="37" t="n">
        <f aca="false">SUBTOTAL(109,Table11[DEC])</f>
        <v>77</v>
      </c>
      <c r="N112" s="38" t="n">
        <f aca="false">SUBTOTAL(109,Table11[Total])</f>
        <v>924</v>
      </c>
      <c r="O112" s="38" t="n">
        <f aca="false">Table11[[#Totals],[Total]]/COLUMNS(Table11[[#Totals],[JAN]:[DEC]])</f>
        <v>77</v>
      </c>
      <c r="P112" s="0"/>
    </row>
    <row r="113" customFormat="false" ht="13" hidden="false" customHeight="false" outlineLevel="0" collapsed="false">
      <c r="A113" s="39"/>
      <c r="B113" s="39"/>
      <c r="C113" s="39"/>
      <c r="D113" s="39"/>
      <c r="E113" s="39"/>
      <c r="F113" s="39"/>
      <c r="G113" s="39"/>
      <c r="H113" s="39"/>
      <c r="I113" s="39"/>
      <c r="J113" s="39"/>
      <c r="K113" s="39"/>
      <c r="L113" s="39"/>
      <c r="M113" s="39"/>
      <c r="N113" s="41"/>
      <c r="O113" s="41"/>
      <c r="P113" s="0"/>
    </row>
    <row r="114" customFormat="false" ht="14" hidden="false" customHeight="false" outlineLevel="0" collapsed="false">
      <c r="A114" s="28" t="s">
        <v>99</v>
      </c>
      <c r="B114" s="29" t="s">
        <v>5</v>
      </c>
      <c r="C114" s="29" t="s">
        <v>6</v>
      </c>
      <c r="D114" s="29" t="s">
        <v>7</v>
      </c>
      <c r="E114" s="29" t="s">
        <v>8</v>
      </c>
      <c r="F114" s="29" t="s">
        <v>9</v>
      </c>
      <c r="G114" s="29" t="s">
        <v>10</v>
      </c>
      <c r="H114" s="29" t="s">
        <v>11</v>
      </c>
      <c r="I114" s="29" t="s">
        <v>12</v>
      </c>
      <c r="J114" s="29" t="s">
        <v>13</v>
      </c>
      <c r="K114" s="29" t="s">
        <v>14</v>
      </c>
      <c r="L114" s="29" t="s">
        <v>15</v>
      </c>
      <c r="M114" s="29" t="s">
        <v>16</v>
      </c>
      <c r="N114" s="30" t="s">
        <v>17</v>
      </c>
      <c r="O114" s="30" t="s">
        <v>18</v>
      </c>
      <c r="P114" s="31"/>
    </row>
    <row r="115" customFormat="false" ht="13" hidden="false" customHeight="false" outlineLevel="0" collapsed="false">
      <c r="A115" s="33" t="s">
        <v>100</v>
      </c>
      <c r="B115" s="34"/>
      <c r="C115" s="34"/>
      <c r="D115" s="34"/>
      <c r="E115" s="34"/>
      <c r="F115" s="34"/>
      <c r="G115" s="34"/>
      <c r="H115" s="34"/>
      <c r="I115" s="34"/>
      <c r="J115" s="34"/>
      <c r="K115" s="34"/>
      <c r="L115" s="34"/>
      <c r="M115" s="34"/>
      <c r="N115" s="35" t="n">
        <f aca="false">SUM(B115:M115)</f>
        <v>0</v>
      </c>
      <c r="O115" s="35" t="n">
        <f aca="false">N115/COLUMNS(B115:M115)</f>
        <v>0</v>
      </c>
    </row>
    <row r="116" customFormat="false" ht="13" hidden="false" customHeight="false" outlineLevel="0" collapsed="false">
      <c r="A116" s="33" t="s">
        <v>101</v>
      </c>
      <c r="B116" s="34"/>
      <c r="C116" s="34"/>
      <c r="D116" s="34"/>
      <c r="E116" s="34"/>
      <c r="F116" s="34"/>
      <c r="G116" s="34"/>
      <c r="H116" s="34"/>
      <c r="I116" s="34"/>
      <c r="J116" s="34"/>
      <c r="K116" s="34"/>
      <c r="L116" s="34"/>
      <c r="M116" s="34"/>
      <c r="N116" s="35" t="n">
        <f aca="false">SUM(B116:M116)</f>
        <v>0</v>
      </c>
      <c r="O116" s="35" t="n">
        <f aca="false">N116/COLUMNS(B116:M116)</f>
        <v>0</v>
      </c>
    </row>
    <row r="117" customFormat="false" ht="13" hidden="false" customHeight="false" outlineLevel="0" collapsed="false">
      <c r="A117" s="33" t="s">
        <v>45</v>
      </c>
      <c r="B117" s="34"/>
      <c r="C117" s="34"/>
      <c r="D117" s="34"/>
      <c r="E117" s="34"/>
      <c r="F117" s="34"/>
      <c r="G117" s="34"/>
      <c r="H117" s="34"/>
      <c r="I117" s="34"/>
      <c r="J117" s="34"/>
      <c r="K117" s="34"/>
      <c r="L117" s="34"/>
      <c r="M117" s="34"/>
      <c r="N117" s="35" t="n">
        <f aca="false">SUM(B117:M117)</f>
        <v>0</v>
      </c>
      <c r="O117" s="35" t="n">
        <f aca="false">N117/COLUMNS(B117:M117)</f>
        <v>0</v>
      </c>
    </row>
    <row r="118" customFormat="false" ht="13" hidden="false" customHeight="false" outlineLevel="0" collapsed="false">
      <c r="A118" s="33" t="s">
        <v>45</v>
      </c>
      <c r="B118" s="34"/>
      <c r="C118" s="34"/>
      <c r="D118" s="34"/>
      <c r="E118" s="34"/>
      <c r="F118" s="34"/>
      <c r="G118" s="34"/>
      <c r="H118" s="34"/>
      <c r="I118" s="34"/>
      <c r="J118" s="34"/>
      <c r="K118" s="34"/>
      <c r="L118" s="34"/>
      <c r="M118" s="34"/>
      <c r="N118" s="35" t="n">
        <f aca="false">SUM(B118:M118)</f>
        <v>0</v>
      </c>
      <c r="O118" s="35" t="n">
        <f aca="false">N118/COLUMNS(B118:M118)</f>
        <v>0</v>
      </c>
    </row>
    <row r="119" customFormat="false" ht="13" hidden="false" customHeight="false" outlineLevel="0" collapsed="false">
      <c r="A119" s="36" t="str">
        <f aca="false">"Total " &amp;Table12[[#Headers],[MISCELLANEOUS]]</f>
        <v>Total MISCELLANEOUS</v>
      </c>
      <c r="B119" s="37" t="n">
        <f aca="false">SUBTOTAL(109,Table12[JAN])</f>
        <v>0</v>
      </c>
      <c r="C119" s="37" t="n">
        <f aca="false">SUBTOTAL(109,Table12[FEB])</f>
        <v>0</v>
      </c>
      <c r="D119" s="37" t="n">
        <f aca="false">SUBTOTAL(109,Table12[MAR])</f>
        <v>0</v>
      </c>
      <c r="E119" s="37" t="n">
        <f aca="false">SUBTOTAL(109,Table12[APR])</f>
        <v>0</v>
      </c>
      <c r="F119" s="37" t="n">
        <f aca="false">SUBTOTAL(109,Table12[MAY])</f>
        <v>0</v>
      </c>
      <c r="G119" s="37" t="n">
        <f aca="false">SUBTOTAL(109,Table12[JUN])</f>
        <v>0</v>
      </c>
      <c r="H119" s="37" t="n">
        <f aca="false">SUBTOTAL(109,Table12[JUL])</f>
        <v>0</v>
      </c>
      <c r="I119" s="37" t="n">
        <f aca="false">SUBTOTAL(109,Table12[AUG])</f>
        <v>0</v>
      </c>
      <c r="J119" s="37" t="n">
        <f aca="false">SUBTOTAL(109,Table12[SEP])</f>
        <v>0</v>
      </c>
      <c r="K119" s="37" t="n">
        <f aca="false">SUBTOTAL(109,Table12[OCT])</f>
        <v>0</v>
      </c>
      <c r="L119" s="37" t="n">
        <f aca="false">SUBTOTAL(109,Table12[NOV])</f>
        <v>0</v>
      </c>
      <c r="M119" s="37" t="n">
        <f aca="false">SUBTOTAL(109,Table12[DEC])</f>
        <v>0</v>
      </c>
      <c r="N119" s="38" t="n">
        <f aca="false">SUBTOTAL(109,Table12[Total])</f>
        <v>0</v>
      </c>
      <c r="O119" s="38" t="n">
        <f aca="false">Table12[[#Totals],[Total]]/COLUMNS(Table12[[#Totals],[JAN]:[DEC]])</f>
        <v>0</v>
      </c>
    </row>
  </sheetData>
  <hyperlinks>
    <hyperlink ref="A2" r:id="rId2" display="http://www.vertex42.com/ExcelTemplates/personal-budget-spreadsheet.html"/>
  </hyperlinks>
  <printOptions headings="false" gridLines="false" gridLinesSet="true" horizontalCentered="true" verticalCentered="false"/>
  <pageMargins left="0.4" right="0.4" top="0.35" bottom="0.3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3"/>
  <legacyDrawing r:id="rId4"/>
  <tableParts>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1:5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
  <cols>
    <col collapsed="false" hidden="false" max="1" min="1" style="43" width="9.82790697674419"/>
    <col collapsed="false" hidden="false" max="2" min="2" style="43" width="67.6418604651163"/>
    <col collapsed="false" hidden="false" max="1025" min="3" style="43" width="9.61395348837209"/>
  </cols>
  <sheetData>
    <row r="1" s="46" customFormat="true" ht="26" hidden="false" customHeight="true" outlineLevel="0" collapsed="false">
      <c r="A1" s="44" t="s">
        <v>102</v>
      </c>
      <c r="B1" s="44"/>
      <c r="C1" s="45"/>
      <c r="D1" s="45"/>
    </row>
    <row r="2" s="49" customFormat="true" ht="14" hidden="false" customHeight="false" outlineLevel="0" collapsed="false">
      <c r="A2" s="47" t="s">
        <v>1</v>
      </c>
      <c r="B2" s="2"/>
      <c r="C2" s="2"/>
      <c r="D2" s="48" t="s">
        <v>103</v>
      </c>
    </row>
    <row r="3" customFormat="false" ht="16"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2" customFormat="true" ht="56" hidden="false" customHeight="false" outlineLevel="0" collapsed="false">
      <c r="A4" s="50" t="s">
        <v>104</v>
      </c>
      <c r="B4" s="51" t="s">
        <v>105</v>
      </c>
    </row>
    <row r="5" s="52" customFormat="true" ht="16" hidden="false" customHeight="false" outlineLevel="0" collapsed="false">
      <c r="A5" s="53"/>
      <c r="B5" s="54"/>
    </row>
    <row r="6" s="52" customFormat="true" ht="16" hidden="false" customHeight="false" outlineLevel="0" collapsed="false">
      <c r="A6" s="55" t="s">
        <v>106</v>
      </c>
      <c r="B6" s="56" t="s">
        <v>107</v>
      </c>
    </row>
    <row r="7" s="52" customFormat="true" ht="16" hidden="false" customHeight="false" outlineLevel="0" collapsed="false">
      <c r="A7" s="53"/>
      <c r="B7" s="54"/>
    </row>
    <row r="8" s="52" customFormat="true" ht="42" hidden="false" customHeight="false" outlineLevel="0" collapsed="false">
      <c r="A8" s="53"/>
      <c r="B8" s="51" t="s">
        <v>108</v>
      </c>
    </row>
    <row r="9" s="52" customFormat="true" ht="16" hidden="false" customHeight="false" outlineLevel="0" collapsed="false">
      <c r="A9" s="53"/>
      <c r="B9" s="54"/>
    </row>
    <row r="10" s="52" customFormat="true" ht="42" hidden="false" customHeight="false" outlineLevel="0" collapsed="false">
      <c r="A10" s="53"/>
      <c r="B10" s="51" t="s">
        <v>109</v>
      </c>
    </row>
    <row r="11" s="52" customFormat="true" ht="16" hidden="false" customHeight="false" outlineLevel="0" collapsed="false">
      <c r="A11" s="53"/>
      <c r="B11" s="54"/>
    </row>
    <row r="12" s="52" customFormat="true" ht="16" hidden="false" customHeight="false" outlineLevel="0" collapsed="false">
      <c r="A12" s="55" t="s">
        <v>110</v>
      </c>
      <c r="B12" s="56" t="s">
        <v>111</v>
      </c>
    </row>
    <row r="13" s="52" customFormat="true" ht="16" hidden="false" customHeight="false" outlineLevel="0" collapsed="false">
      <c r="A13" s="53"/>
      <c r="B13" s="54"/>
    </row>
    <row r="14" s="52" customFormat="true" ht="28" hidden="false" customHeight="false" outlineLevel="0" collapsed="false">
      <c r="A14" s="53"/>
      <c r="B14" s="51" t="s">
        <v>112</v>
      </c>
    </row>
    <row r="15" s="52" customFormat="true" ht="16" hidden="false" customHeight="false" outlineLevel="0" collapsed="false">
      <c r="A15" s="53"/>
      <c r="B15" s="54"/>
    </row>
    <row r="16" s="52" customFormat="true" ht="42" hidden="false" customHeight="false" outlineLevel="0" collapsed="false">
      <c r="A16" s="53"/>
      <c r="B16" s="51" t="s">
        <v>113</v>
      </c>
    </row>
    <row r="17" s="52" customFormat="true" ht="16" hidden="false" customHeight="false" outlineLevel="0" collapsed="false">
      <c r="A17" s="53"/>
      <c r="B17" s="54"/>
    </row>
    <row r="18" s="52" customFormat="true" ht="16" hidden="false" customHeight="false" outlineLevel="0" collapsed="false">
      <c r="A18" s="55" t="s">
        <v>114</v>
      </c>
      <c r="B18" s="56" t="s">
        <v>115</v>
      </c>
    </row>
    <row r="19" s="52" customFormat="true" ht="16" hidden="false" customHeight="false" outlineLevel="0" collapsed="false">
      <c r="A19" s="53"/>
      <c r="B19" s="54"/>
    </row>
    <row r="20" s="52" customFormat="true" ht="42" hidden="false" customHeight="false" outlineLevel="0" collapsed="false">
      <c r="A20" s="53"/>
      <c r="B20" s="51" t="s">
        <v>116</v>
      </c>
    </row>
    <row r="21" s="52" customFormat="true" ht="16" hidden="false" customHeight="false" outlineLevel="0" collapsed="false">
      <c r="A21" s="53"/>
      <c r="B21" s="54"/>
    </row>
    <row r="22" s="52" customFormat="true" ht="16" hidden="false" customHeight="false" outlineLevel="0" collapsed="false">
      <c r="A22" s="50" t="s">
        <v>117</v>
      </c>
      <c r="B22" s="54"/>
    </row>
    <row r="23" s="52" customFormat="true" ht="28" hidden="false" customHeight="false" outlineLevel="0" collapsed="false">
      <c r="A23" s="53"/>
      <c r="B23" s="51" t="s">
        <v>118</v>
      </c>
    </row>
    <row r="24" s="52" customFormat="true" ht="16" hidden="false" customHeight="false" outlineLevel="0" collapsed="false">
      <c r="A24" s="53"/>
      <c r="B24" s="54"/>
    </row>
    <row r="25" s="52" customFormat="true" ht="16" hidden="false" customHeight="false" outlineLevel="0" collapsed="false">
      <c r="A25" s="50" t="s">
        <v>119</v>
      </c>
      <c r="B25" s="54"/>
    </row>
    <row r="26" s="52" customFormat="true" ht="42" hidden="false" customHeight="false" outlineLevel="0" collapsed="false">
      <c r="A26" s="53"/>
      <c r="B26" s="51" t="s">
        <v>120</v>
      </c>
    </row>
    <row r="27" s="52" customFormat="true" ht="16" hidden="false" customHeight="false" outlineLevel="0" collapsed="false">
      <c r="A27" s="53"/>
      <c r="B27" s="54"/>
    </row>
    <row r="28" s="52" customFormat="true" ht="16" hidden="false" customHeight="false" outlineLevel="0" collapsed="false">
      <c r="A28" s="50" t="s">
        <v>121</v>
      </c>
      <c r="B28" s="54"/>
    </row>
    <row r="29" s="52" customFormat="true" ht="42" hidden="false" customHeight="false" outlineLevel="0" collapsed="false">
      <c r="A29" s="53"/>
      <c r="B29" s="51" t="s">
        <v>122</v>
      </c>
    </row>
    <row r="30" s="52" customFormat="true" ht="16" hidden="false" customHeight="false" outlineLevel="0" collapsed="false">
      <c r="A30" s="53"/>
      <c r="B30" s="54"/>
    </row>
    <row r="31" s="52" customFormat="true" ht="16" hidden="false" customHeight="false" outlineLevel="0" collapsed="false">
      <c r="A31" s="53"/>
      <c r="B31" s="54"/>
    </row>
    <row r="32" s="52" customFormat="true" ht="16" hidden="false" customHeight="false" outlineLevel="0" collapsed="false">
      <c r="A32" s="55" t="s">
        <v>123</v>
      </c>
      <c r="B32" s="56" t="s">
        <v>124</v>
      </c>
    </row>
    <row r="33" s="52" customFormat="true" ht="16" hidden="false" customHeight="false" outlineLevel="0" collapsed="false">
      <c r="A33" s="53"/>
      <c r="B33" s="54"/>
    </row>
    <row r="34" s="52" customFormat="true" ht="28" hidden="false" customHeight="false" outlineLevel="0" collapsed="false">
      <c r="A34" s="53"/>
      <c r="B34" s="51" t="s">
        <v>125</v>
      </c>
    </row>
    <row r="35" s="52" customFormat="true" ht="16" hidden="false" customHeight="false" outlineLevel="0" collapsed="false">
      <c r="A35" s="53"/>
      <c r="B35" s="54"/>
    </row>
    <row r="36" s="52" customFormat="true" ht="42" hidden="false" customHeight="false" outlineLevel="0" collapsed="false">
      <c r="A36" s="53"/>
      <c r="B36" s="51" t="s">
        <v>126</v>
      </c>
    </row>
    <row r="37" s="52" customFormat="true" ht="16" hidden="false" customHeight="false" outlineLevel="0" collapsed="false">
      <c r="A37" s="53"/>
      <c r="B37" s="54"/>
    </row>
    <row r="38" customFormat="false" ht="14" hidden="false" customHeight="false" outlineLevel="0" collapsed="false">
      <c r="A38" s="57" t="s">
        <v>127</v>
      </c>
      <c r="B38" s="58"/>
    </row>
    <row r="39" customFormat="false" ht="42" hidden="false" customHeight="false" outlineLevel="0" collapsed="false">
      <c r="A39" s="2"/>
      <c r="B39" s="59" t="s">
        <v>128</v>
      </c>
    </row>
    <row r="40" customFormat="false" ht="14" hidden="false" customHeight="false" outlineLevel="0" collapsed="false">
      <c r="A40" s="2"/>
      <c r="B40" s="58"/>
    </row>
    <row r="41" customFormat="false" ht="14" hidden="false" customHeight="false" outlineLevel="0" collapsed="false">
      <c r="A41" s="2"/>
      <c r="B41" s="59"/>
    </row>
    <row r="42" customFormat="false" ht="16" hidden="false" customHeight="false" outlineLevel="0" collapsed="false">
      <c r="A42" s="60"/>
      <c r="B42" s="61" t="s">
        <v>129</v>
      </c>
    </row>
    <row r="43" customFormat="false" ht="14" hidden="false" customHeight="false" outlineLevel="0" collapsed="false">
      <c r="A43" s="2"/>
      <c r="B43" s="2"/>
    </row>
    <row r="44" customFormat="false" ht="15" hidden="false" customHeight="false" outlineLevel="0" collapsed="false">
      <c r="A44" s="62" t="s">
        <v>130</v>
      </c>
      <c r="B44" s="63" t="s">
        <v>131</v>
      </c>
    </row>
    <row r="45" customFormat="false" ht="15" hidden="false" customHeight="false" outlineLevel="0" collapsed="false">
      <c r="A45" s="64"/>
      <c r="B45" s="2"/>
    </row>
    <row r="46" customFormat="false" ht="15" hidden="false" customHeight="false" outlineLevel="0" collapsed="false">
      <c r="A46" s="62" t="s">
        <v>132</v>
      </c>
      <c r="B46" s="63" t="s">
        <v>133</v>
      </c>
    </row>
    <row r="47" customFormat="false" ht="15" hidden="false" customHeight="false" outlineLevel="0" collapsed="false">
      <c r="A47" s="64"/>
      <c r="B47" s="2"/>
    </row>
    <row r="48" customFormat="false" ht="15" hidden="false" customHeight="false" outlineLevel="0" collapsed="false">
      <c r="A48" s="62" t="s">
        <v>134</v>
      </c>
      <c r="B48" s="63" t="s">
        <v>135</v>
      </c>
    </row>
    <row r="49" customFormat="false" ht="15" hidden="false" customHeight="false" outlineLevel="0" collapsed="false">
      <c r="A49" s="64"/>
      <c r="B49" s="2"/>
    </row>
    <row r="50" customFormat="false" ht="15" hidden="false" customHeight="false" outlineLevel="0" collapsed="false">
      <c r="A50" s="62" t="s">
        <v>134</v>
      </c>
      <c r="B50" s="63" t="s">
        <v>136</v>
      </c>
    </row>
  </sheetData>
  <hyperlinks>
    <hyperlink ref="A2" r:id="rId1" display="http://www.vertex42.com/ExcelTemplates/personal-budget-spreadsheet.html"/>
    <hyperlink ref="B44" r:id="rId2" display="Vertex42.com: Money Management Template"/>
    <hyperlink ref="B46" r:id="rId3" display="Vertex42.com: Spreadsheet Tips Workbook"/>
    <hyperlink ref="B48" r:id="rId4" display="Vertex42.com: How to Make a Budget with a Spreadsheet"/>
    <hyperlink ref="B50" r:id="rId5" display="Vertex42.com: Budgeting Tips"/>
  </hyperlink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6"/>
</worksheet>
</file>

<file path=xl/worksheets/sheet3.xml><?xml version="1.0" encoding="utf-8"?>
<worksheet xmlns="http://schemas.openxmlformats.org/spreadsheetml/2006/main" xmlns:r="http://schemas.openxmlformats.org/officeDocument/2006/relationships">
  <sheetPr filterMode="false">
    <pageSetUpPr fitToPage="false"/>
  </sheetPr>
  <dimension ref="A1:A1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
  <cols>
    <col collapsed="false" hidden="false" max="1" min="1" style="2" width="72.7720930232558"/>
    <col collapsed="false" hidden="false" max="1025" min="2" style="0" width="9.61395348837209"/>
  </cols>
  <sheetData>
    <row r="1" customFormat="false" ht="26" hidden="false" customHeight="true" outlineLevel="0" collapsed="false">
      <c r="A1" s="65" t="s">
        <v>0</v>
      </c>
    </row>
    <row r="2" customFormat="false" ht="16" hidden="false" customHeight="false" outlineLevel="0" collapsed="false">
      <c r="A2" s="66" t="s">
        <v>137</v>
      </c>
    </row>
    <row r="3" customFormat="false" ht="14" hidden="false" customHeight="false" outlineLevel="0" collapsed="false">
      <c r="A3" s="67" t="s">
        <v>1</v>
      </c>
    </row>
    <row r="4" customFormat="false" ht="16" hidden="false" customHeight="false" outlineLevel="0" collapsed="false">
      <c r="A4" s="66"/>
    </row>
    <row r="5" customFormat="false" ht="16" hidden="false" customHeight="false" outlineLevel="0" collapsed="false">
      <c r="A5" s="68" t="s">
        <v>2</v>
      </c>
    </row>
    <row r="6" customFormat="false" ht="16" hidden="false" customHeight="false" outlineLevel="0" collapsed="false">
      <c r="A6" s="66"/>
    </row>
    <row r="7" customFormat="false" ht="48" hidden="false" customHeight="false" outlineLevel="0" collapsed="false">
      <c r="A7" s="66" t="s">
        <v>138</v>
      </c>
    </row>
    <row r="8" customFormat="false" ht="16" hidden="false" customHeight="false" outlineLevel="0" collapsed="false">
      <c r="A8" s="66"/>
    </row>
    <row r="9" customFormat="false" ht="32" hidden="false" customHeight="false" outlineLevel="0" collapsed="false">
      <c r="A9" s="66" t="s">
        <v>139</v>
      </c>
    </row>
    <row r="10" customFormat="false" ht="16" hidden="false" customHeight="false" outlineLevel="0" collapsed="false">
      <c r="A10" s="66"/>
    </row>
    <row r="11" customFormat="false" ht="32" hidden="false" customHeight="false" outlineLevel="0" collapsed="false">
      <c r="A11" s="66" t="s">
        <v>140</v>
      </c>
    </row>
    <row r="12" customFormat="false" ht="16" hidden="false" customHeight="false" outlineLevel="0" collapsed="false">
      <c r="A12" s="66"/>
    </row>
    <row r="13" customFormat="false" ht="16" hidden="false" customHeight="false" outlineLevel="0" collapsed="false">
      <c r="A13" s="69" t="s">
        <v>141</v>
      </c>
    </row>
    <row r="14" customFormat="false" ht="16" hidden="false" customHeight="false" outlineLevel="0" collapsed="false">
      <c r="A14" s="66" t="s">
        <v>142</v>
      </c>
    </row>
    <row r="15" customFormat="false" ht="16" hidden="false" customHeight="false" outlineLevel="0" collapsed="false">
      <c r="A15" s="70"/>
    </row>
    <row r="16" customFormat="false" ht="28" hidden="false" customHeight="false" outlineLevel="0" collapsed="false">
      <c r="A16" s="71" t="s">
        <v>143</v>
      </c>
    </row>
  </sheetData>
  <hyperlinks>
    <hyperlink ref="A3" r:id="rId1" display="http://www.vertex42.com/ExcelTemplates/personal-budget-spreadsheet.html"/>
    <hyperlink ref="A13" r:id="rId2" display="See License Agreement"/>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LibreOfficeDev/5.2.0.0.alpha0$MacOSX_X86_64 LibreOffice_project/b87c4d8a7539c6b36250adc5626f13458a4c3016</Application>
  <Company>Vertex42 LLC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2007-10-28T01:07:07Z</dcterms:created>
  <dc:creator>www.vertex42.com</dc:creator>
  <dc:description>(c) 2008-2014 Vertex42 LLC. All Rights Reserved.</dc:description>
  <dc:language>en-US</dc:language>
  <cp:lastModifiedBy>Microsoft Office User</cp:lastModifiedBy>
  <cp:lastPrinted>2016-03-20T19:06:55Z</cp:lastPrinted>
  <dcterms:modified xsi:type="dcterms:W3CDTF">2016-03-24T01:36:28Z</dcterms:modified>
  <cp:revision>0</cp:revision>
  <dc:subject/>
  <dc:title>Personal Budget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Vertex42 LLC</vt:lpwstr>
  </property>
  <property fmtid="{D5CDD505-2E9C-101B-9397-08002B2CF9AE}" pid="4" name="Copyright">
    <vt:lpwstr>2008-2014 Vertex42 LLC</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y fmtid="{D5CDD505-2E9C-101B-9397-08002B2CF9AE}" pid="10" name="Version">
    <vt:lpwstr>1.1.1</vt:lpwstr>
  </property>
</Properties>
</file>