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<sst xmlns="http://schemas.openxmlformats.org/spreadsheetml/2006/main" count="42" uniqueCount="39">
  <si>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MUMC 2017 Estimator</t>
  </si>
  <si>
    <t>Month</t>
  </si>
  <si>
    <t>YTD Income</t>
  </si>
  <si>
    <t>Year-End Multiplier</t>
  </si>
  <si>
    <t>Projected Year-End Total Income</t>
  </si>
  <si>
    <t>YTD Expenses</t>
  </si>
  <si>
    <t>Extraordinary Amounts</t>
  </si>
  <si>
    <t>Projected Year-End Total Expenses</t>
  </si>
  <si>
    <r>
      <t xml:space="preserve">Monthly Surplus </t>
    </r>
    <r>
      <rPr>
        <b/>
        <sz val="10"/>
        <color indexed="10"/>
        <rFont val="Arial"/>
        <family val="2"/>
      </rPr>
      <t>(Deficit)</t>
    </r>
  </si>
  <si>
    <r>
      <t xml:space="preserve">YTD Surplus </t>
    </r>
    <r>
      <rPr>
        <b/>
        <sz val="10"/>
        <color indexed="10"/>
        <rFont val="Arial"/>
        <family val="2"/>
      </rPr>
      <t>(Deficit)</t>
    </r>
  </si>
  <si>
    <r>
      <t xml:space="preserve">Estimated Year-End Surplus </t>
    </r>
    <r>
      <rPr>
        <b/>
        <sz val="10"/>
        <color indexed="10"/>
        <rFont val="Arial"/>
        <family val="2"/>
      </rPr>
      <t>(Deficit)</t>
    </r>
  </si>
  <si>
    <t>2016 Pledge Amount</t>
  </si>
  <si>
    <t>2016 Income</t>
  </si>
  <si>
    <t>Estimated Year-End Multiplier (total income/pledged amount)</t>
  </si>
  <si>
    <t>Estimated Year-End Surplus (Deficit)</t>
  </si>
  <si>
    <t>2017 Pledge Amount</t>
  </si>
  <si>
    <t>2016 Multiplier</t>
  </si>
  <si>
    <t>Pledge Based Estimate</t>
  </si>
  <si>
    <t>`</t>
  </si>
  <si>
    <t>Pcnt Applied</t>
  </si>
  <si>
    <t xml:space="preserve">     2014 PROJECTIONS</t>
  </si>
  <si>
    <t xml:space="preserve">     2012 YEAR-END ACTUAL</t>
  </si>
  <si>
    <t xml:space="preserve">     2011 YEAR-END ACTUAL</t>
  </si>
  <si>
    <t xml:space="preserve"> </t>
  </si>
  <si>
    <t xml:space="preserve">     2010 PROJECTIONS &amp; YEAR-END ACTUAL BELOW</t>
  </si>
  <si>
    <t xml:space="preserve">     2009 PROJECTIONS &amp; YEAR-END ACTUAL BELOW</t>
  </si>
  <si>
    <t>2011 Income Projection</t>
  </si>
  <si>
    <t>2011 Expense Projection</t>
  </si>
  <si>
    <t>Excess(Deficit)</t>
  </si>
  <si>
    <t>2011 Income</t>
  </si>
  <si>
    <t>2011 Expense</t>
  </si>
  <si>
    <t>2012 Income Projection</t>
  </si>
  <si>
    <t>2012 Expense Projection</t>
  </si>
  <si>
    <t>2012 Income</t>
  </si>
  <si>
    <t>2012 Expense</t>
  </si>
  <si>
    <t>2013 Income Projection</t>
  </si>
  <si>
    <t>2013 Expense Projection</t>
  </si>
  <si>
    <t>2013 Income</t>
  </si>
  <si>
    <t>2013 Expense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</si>
</sst>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\$#,##0"/>
    <numFmt numFmtId="166" formatCode="[$$-409]#,##0;[RED]\-[$$-409]#,##0"/>
    <numFmt numFmtId="167" formatCode="MMM\-YY"/>
    <numFmt numFmtId="168" formatCode="0.000"/>
    <numFmt numFmtId="169" formatCode="\$#,##0_);[RED]&quot;($&quot;#,##0\)"/>
    <numFmt numFmtId="170" formatCode="#,##0.000_);[RED]\(#,##0.000\)"/>
    <numFmt numFmtId="171" formatCode="#,##0.000;[RED]#,##0.000"/>
    <numFmt numFmtId="172" formatCode="\$#,##0;[RED]\$#,##0"/>
    <numFmt numFmtId="173" formatCode="0.00%"/>
    <numFmt numFmtId="174" formatCode="0.00"/>
    <numFmt numFmtId="175" formatCode="0%"/>
    <numFmt numFmtId="176" formatCode="MMM\-YY;@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62"/>
      <name val="Calibri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2" xfId="0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1" fillId="0" borderId="4" xfId="0" applyFont="1" applyBorder="1" applyAlignment="1">
      <alignment horizontal="center" wrapText="1"/>
    </xf>
    <xf numFmtId="164" fontId="1" fillId="0" borderId="5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6" xfId="0" applyBorder="1" applyAlignment="1">
      <alignment/>
    </xf>
    <xf numFmtId="164" fontId="0" fillId="0" borderId="4" xfId="0" applyBorder="1" applyAlignment="1">
      <alignment/>
    </xf>
    <xf numFmtId="164" fontId="0" fillId="0" borderId="7" xfId="0" applyBorder="1" applyAlignment="1">
      <alignment/>
    </xf>
    <xf numFmtId="165" fontId="3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67" fontId="0" fillId="0" borderId="6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8" fontId="0" fillId="0" borderId="0" xfId="0" applyNumberFormat="1" applyAlignment="1">
      <alignment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6" xfId="0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64" fontId="0" fillId="0" borderId="0" xfId="0" applyAlignment="1">
      <alignment wrapText="1"/>
    </xf>
    <xf numFmtId="170" fontId="0" fillId="0" borderId="7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71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0" fillId="0" borderId="0" xfId="0" applyNumberForma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6" xfId="0" applyBorder="1" applyAlignment="1">
      <alignment wrapText="1"/>
    </xf>
    <xf numFmtId="164" fontId="3" fillId="0" borderId="0" xfId="0" applyFont="1" applyAlignment="1">
      <alignment/>
    </xf>
    <xf numFmtId="164" fontId="0" fillId="0" borderId="0" xfId="0" applyFont="1" applyAlignment="1">
      <alignment horizontal="right"/>
    </xf>
    <xf numFmtId="164" fontId="3" fillId="0" borderId="0" xfId="0" applyFont="1" applyAlignment="1">
      <alignment wrapText="1"/>
    </xf>
    <xf numFmtId="168" fontId="0" fillId="0" borderId="0" xfId="0" applyNumberFormat="1" applyAlignment="1">
      <alignment horizontal="right" wrapText="1"/>
    </xf>
    <xf numFmtId="174" fontId="3" fillId="0" borderId="0" xfId="0" applyNumberFormat="1" applyFont="1" applyAlignment="1">
      <alignment/>
    </xf>
    <xf numFmtId="167" fontId="0" fillId="0" borderId="8" xfId="0" applyNumberFormat="1" applyBorder="1" applyAlignment="1">
      <alignment/>
    </xf>
    <xf numFmtId="165" fontId="0" fillId="0" borderId="9" xfId="0" applyNumberFormat="1" applyFont="1" applyBorder="1" applyAlignment="1">
      <alignment horizontal="center"/>
    </xf>
    <xf numFmtId="174" fontId="0" fillId="0" borderId="9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5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4" fontId="5" fillId="0" borderId="0" xfId="0" applyFont="1" applyAlignment="1">
      <alignment horizontal="center"/>
    </xf>
    <xf numFmtId="164" fontId="0" fillId="0" borderId="0" xfId="0" applyAlignment="1">
      <alignment horizontal="center" vertical="center" wrapText="1"/>
    </xf>
    <xf numFmtId="174" fontId="0" fillId="0" borderId="0" xfId="0" applyNumberFormat="1" applyBorder="1" applyAlignment="1">
      <alignment horizontal="center"/>
    </xf>
    <xf numFmtId="164" fontId="0" fillId="0" borderId="0" xfId="0" applyAlignment="1">
      <alignment horizontal="center"/>
    </xf>
    <xf numFmtId="169" fontId="0" fillId="0" borderId="0" xfId="0" applyNumberFormat="1" applyBorder="1" applyAlignment="1">
      <alignment horizontal="center"/>
    </xf>
    <xf numFmtId="164" fontId="1" fillId="0" borderId="0" xfId="0" applyFont="1" applyAlignment="1">
      <alignment wrapText="1"/>
    </xf>
    <xf numFmtId="168" fontId="1" fillId="0" borderId="0" xfId="0" applyNumberFormat="1" applyFont="1" applyAlignment="1">
      <alignment horizontal="center"/>
    </xf>
    <xf numFmtId="164" fontId="2" fillId="0" borderId="0" xfId="0" applyFont="1" applyAlignment="1">
      <alignment wrapText="1"/>
    </xf>
    <xf numFmtId="165" fontId="1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169" fontId="0" fillId="0" borderId="0" xfId="0" applyNumberFormat="1" applyAlignment="1">
      <alignment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8"/>
  <sheetViews>
    <sheetView tabSelected="1" zoomScale="80" zoomScaleNormal="80" zoomScaleSheetLayoutView="100" workbookViewId="0" topLeftCell="A1">
      <selection activeCell="F6" sqref="F6"/>
    </sheetView>
  </sheetViews>
  <sheetFormatPr defaultColWidth="9.140625" defaultRowHeight="12.75"/>
  <cols>
    <col min="2" max="2" width="12.28125" style="0" customWidth="1"/>
    <col min="3" max="3" width="11.140625" style="0" customWidth="1"/>
    <col min="4" max="4" width="12.7109375" style="0" customWidth="1"/>
    <col min="5" max="5" width="7.57421875" style="0" customWidth="1"/>
    <col min="6" max="8" width="11.28125" style="0" customWidth="1"/>
    <col min="9" max="9" width="11.140625" style="0" customWidth="1"/>
    <col min="10" max="12" width="0" style="0" hidden="1" customWidth="1"/>
    <col min="13" max="13" width="12.7109375" style="0" customWidth="1"/>
    <col min="14" max="14" width="12.8515625" style="0" customWidth="1"/>
    <col min="15" max="15" width="12.140625" style="0" customWidth="1"/>
    <col min="16" max="16" width="12.00390625" style="0" customWidth="1"/>
    <col min="17" max="17" width="17.00390625" style="0" customWidth="1"/>
    <col min="19" max="19" width="12.57421875" style="0" customWidth="1"/>
  </cols>
  <sheetData>
    <row r="1" ht="12.75">
      <c r="A1" s="1" t="s">
        <v>0</v>
      </c>
    </row>
    <row r="2" ht="12.75">
      <c r="E2" s="2"/>
    </row>
    <row r="3" spans="1:19" s="8" customFormat="1" ht="12.75">
      <c r="A3" s="3" t="s">
        <v>1</v>
      </c>
      <c r="B3" s="4" t="s">
        <v>2</v>
      </c>
      <c r="C3" s="4" t="s">
        <v>3</v>
      </c>
      <c r="D3" s="5" t="s">
        <v>4</v>
      </c>
      <c r="E3" s="6"/>
      <c r="F3" s="3" t="s">
        <v>5</v>
      </c>
      <c r="G3" s="4" t="s">
        <v>6</v>
      </c>
      <c r="H3" s="4" t="s">
        <v>3</v>
      </c>
      <c r="I3" s="5" t="s">
        <v>7</v>
      </c>
      <c r="J3" s="7" t="s">
        <v>8</v>
      </c>
      <c r="K3" s="7" t="s">
        <v>9</v>
      </c>
      <c r="L3" s="7" t="s">
        <v>10</v>
      </c>
      <c r="N3" s="8" t="s">
        <v>11</v>
      </c>
      <c r="O3" s="8" t="s">
        <v>12</v>
      </c>
      <c r="Q3" s="7" t="s">
        <v>13</v>
      </c>
      <c r="S3" s="7" t="s">
        <v>14</v>
      </c>
    </row>
    <row r="4" spans="1:19" ht="12.75">
      <c r="A4" s="9"/>
      <c r="B4" s="2"/>
      <c r="C4" s="2"/>
      <c r="D4" s="10"/>
      <c r="F4" s="9"/>
      <c r="G4" s="2"/>
      <c r="H4" s="2"/>
      <c r="I4" s="10"/>
      <c r="J4" s="11"/>
      <c r="K4" s="11"/>
      <c r="L4" s="11"/>
      <c r="N4" s="12">
        <v>351808</v>
      </c>
      <c r="O4" s="13">
        <v>470202.13</v>
      </c>
      <c r="Q4" s="11"/>
      <c r="S4" s="11"/>
    </row>
    <row r="5" spans="1:19" ht="12.75">
      <c r="A5" s="14">
        <v>42370</v>
      </c>
      <c r="B5" s="15">
        <v>43966.11</v>
      </c>
      <c r="C5" s="16">
        <v>12.247214377190408</v>
      </c>
      <c r="D5" s="17">
        <f aca="true" t="shared" si="0" ref="D5:D16">+B5*C5</f>
        <v>538462.374501135</v>
      </c>
      <c r="E5" s="18"/>
      <c r="F5" s="19">
        <v>34236.45</v>
      </c>
      <c r="G5" s="15">
        <v>0</v>
      </c>
      <c r="H5" s="16">
        <v>11.99693308506248</v>
      </c>
      <c r="I5" s="17">
        <f aca="true" t="shared" si="1" ref="I5:I16">(F5-G5*$G$17)*H5</f>
        <v>410732.3997200873</v>
      </c>
      <c r="J5" s="20">
        <f>B5-F5</f>
        <v>9729.660000000003</v>
      </c>
      <c r="K5" s="20">
        <f aca="true" t="shared" si="2" ref="K5:K16">+B5-F5</f>
        <v>9729.660000000003</v>
      </c>
      <c r="L5" s="20">
        <f aca="true" t="shared" si="3" ref="L5:L16">+D5-I5</f>
        <v>127729.97478104767</v>
      </c>
      <c r="M5" s="21"/>
      <c r="N5" s="8" t="s">
        <v>15</v>
      </c>
      <c r="O5" s="8" t="s">
        <v>16</v>
      </c>
      <c r="P5" s="8" t="s">
        <v>17</v>
      </c>
      <c r="Q5" s="22">
        <f>+D5/$N$6</f>
        <v>1.5117831148590026</v>
      </c>
      <c r="S5" s="20">
        <f aca="true" t="shared" si="4" ref="S5:S16">L5</f>
        <v>127729.97478104767</v>
      </c>
    </row>
    <row r="6" spans="1:19" ht="12.75">
      <c r="A6" s="14">
        <f aca="true" t="shared" si="5" ref="A6:A16">DATE(YEAR(A5),MONTH(A5)+1,1)</f>
        <v>42401</v>
      </c>
      <c r="B6" s="23">
        <v>77984.41</v>
      </c>
      <c r="C6" s="16">
        <v>6.557562554511144</v>
      </c>
      <c r="D6" s="17">
        <f t="shared" si="0"/>
        <v>511387.6468516444</v>
      </c>
      <c r="E6" s="18"/>
      <c r="F6" s="24">
        <v>79839.79</v>
      </c>
      <c r="G6" s="23">
        <v>0</v>
      </c>
      <c r="H6" s="16">
        <v>6.022419635279165</v>
      </c>
      <c r="I6" s="17">
        <f t="shared" si="1"/>
        <v>480828.718972565</v>
      </c>
      <c r="J6" s="20">
        <f aca="true" t="shared" si="6" ref="J6:J16">(B6-B5)-(F6-F5)</f>
        <v>-11585.039999999994</v>
      </c>
      <c r="K6" s="20">
        <f t="shared" si="2"/>
        <v>-1855.37999999999</v>
      </c>
      <c r="L6" s="20">
        <f t="shared" si="3"/>
        <v>30558.92787907936</v>
      </c>
      <c r="N6" s="12">
        <v>356177</v>
      </c>
      <c r="O6" s="25">
        <f>O4/N4</f>
        <v>1.336530522330362</v>
      </c>
      <c r="P6" s="26">
        <f>N6*O6</f>
        <v>476041.43185206136</v>
      </c>
      <c r="Q6" s="22">
        <f aca="true" t="shared" si="7" ref="Q6:Q16">+D6/N$6</f>
        <v>1.435768302983192</v>
      </c>
      <c r="S6" s="20">
        <f t="shared" si="4"/>
        <v>30558.92787907936</v>
      </c>
    </row>
    <row r="7" spans="1:19" ht="12.75">
      <c r="A7" s="14">
        <f t="shared" si="5"/>
        <v>42430</v>
      </c>
      <c r="B7" s="23" t="e">
        <f>NA()</f>
        <v>#N/A</v>
      </c>
      <c r="C7" s="16">
        <v>3.9793782232147197</v>
      </c>
      <c r="D7" s="17" t="e">
        <f t="shared" si="0"/>
        <v>#N/A</v>
      </c>
      <c r="E7" s="18"/>
      <c r="F7" s="24" t="e">
        <f>NA()</f>
        <v>#N/A</v>
      </c>
      <c r="G7" s="23">
        <v>0</v>
      </c>
      <c r="H7" s="16">
        <v>3.8275282046973387</v>
      </c>
      <c r="I7" s="17" t="e">
        <f t="shared" si="1"/>
        <v>#N/A</v>
      </c>
      <c r="J7" s="20" t="e">
        <f t="shared" si="6"/>
        <v>#N/A</v>
      </c>
      <c r="K7" s="20" t="e">
        <f t="shared" si="2"/>
        <v>#N/A</v>
      </c>
      <c r="L7" s="20" t="e">
        <f t="shared" si="3"/>
        <v>#N/A</v>
      </c>
      <c r="M7" s="21"/>
      <c r="N7" s="27"/>
      <c r="O7" s="28"/>
      <c r="P7" s="29"/>
      <c r="Q7" s="22" t="e">
        <f t="shared" si="7"/>
        <v>#N/A</v>
      </c>
      <c r="S7" s="20" t="e">
        <f t="shared" si="4"/>
        <v>#N/A</v>
      </c>
    </row>
    <row r="8" spans="1:19" ht="12.75">
      <c r="A8" s="14">
        <f t="shared" si="5"/>
        <v>42461</v>
      </c>
      <c r="B8" s="23" t="e">
        <f>NA()</f>
        <v>#N/A</v>
      </c>
      <c r="C8" s="16">
        <v>2.914063714762857</v>
      </c>
      <c r="D8" s="17" t="e">
        <f t="shared" si="0"/>
        <v>#N/A</v>
      </c>
      <c r="E8" s="18"/>
      <c r="F8" s="24" t="e">
        <f>NA()</f>
        <v>#N/A</v>
      </c>
      <c r="G8" s="23">
        <v>0</v>
      </c>
      <c r="H8" s="30">
        <v>2.9579276300301967</v>
      </c>
      <c r="I8" s="17" t="e">
        <f t="shared" si="1"/>
        <v>#N/A</v>
      </c>
      <c r="J8" s="20" t="e">
        <f t="shared" si="6"/>
        <v>#N/A</v>
      </c>
      <c r="K8" s="20" t="e">
        <f t="shared" si="2"/>
        <v>#N/A</v>
      </c>
      <c r="L8" s="20" t="e">
        <f t="shared" si="3"/>
        <v>#N/A</v>
      </c>
      <c r="N8" s="27"/>
      <c r="O8" s="28"/>
      <c r="P8" s="29"/>
      <c r="Q8" s="22" t="e">
        <f t="shared" si="7"/>
        <v>#N/A</v>
      </c>
      <c r="S8" s="20" t="e">
        <f t="shared" si="4"/>
        <v>#N/A</v>
      </c>
    </row>
    <row r="9" spans="1:19" ht="12.75">
      <c r="A9" s="14">
        <f t="shared" si="5"/>
        <v>42491</v>
      </c>
      <c r="B9" s="23" t="e">
        <f>NA()</f>
        <v>#N/A</v>
      </c>
      <c r="C9" s="30">
        <v>2.37147040346847</v>
      </c>
      <c r="D9" s="17" t="e">
        <f t="shared" si="0"/>
        <v>#N/A</v>
      </c>
      <c r="E9" s="18"/>
      <c r="F9" s="24" t="e">
        <f>NA()</f>
        <v>#N/A</v>
      </c>
      <c r="G9" s="23">
        <v>0</v>
      </c>
      <c r="H9" s="30">
        <v>2.39662147638053</v>
      </c>
      <c r="I9" s="17" t="e">
        <f t="shared" si="1"/>
        <v>#N/A</v>
      </c>
      <c r="J9" s="20" t="e">
        <f t="shared" si="6"/>
        <v>#N/A</v>
      </c>
      <c r="K9" s="20" t="e">
        <f t="shared" si="2"/>
        <v>#N/A</v>
      </c>
      <c r="L9" s="20" t="e">
        <f t="shared" si="3"/>
        <v>#N/A</v>
      </c>
      <c r="N9" s="31"/>
      <c r="O9" s="31"/>
      <c r="P9" s="31"/>
      <c r="Q9" s="22" t="e">
        <f t="shared" si="7"/>
        <v>#N/A</v>
      </c>
      <c r="S9" s="20" t="e">
        <f t="shared" si="4"/>
        <v>#N/A</v>
      </c>
    </row>
    <row r="10" spans="1:19" ht="12.75">
      <c r="A10" s="14">
        <f t="shared" si="5"/>
        <v>42522</v>
      </c>
      <c r="B10" s="23" t="e">
        <f>NA()</f>
        <v>#N/A</v>
      </c>
      <c r="C10" s="30">
        <v>2.010176280794489</v>
      </c>
      <c r="D10" s="17" t="e">
        <f t="shared" si="0"/>
        <v>#N/A</v>
      </c>
      <c r="E10" s="18"/>
      <c r="F10" s="24" t="e">
        <f>NA()</f>
        <v>#N/A</v>
      </c>
      <c r="G10" s="23">
        <v>0</v>
      </c>
      <c r="H10" s="16">
        <v>2.00461924441967</v>
      </c>
      <c r="I10" s="17" t="e">
        <f t="shared" si="1"/>
        <v>#N/A</v>
      </c>
      <c r="J10" s="20" t="e">
        <f t="shared" si="6"/>
        <v>#N/A</v>
      </c>
      <c r="K10" s="20" t="e">
        <f t="shared" si="2"/>
        <v>#N/A</v>
      </c>
      <c r="L10" s="20" t="e">
        <f t="shared" si="3"/>
        <v>#N/A</v>
      </c>
      <c r="N10" s="31"/>
      <c r="O10" s="12"/>
      <c r="P10" s="12"/>
      <c r="Q10" s="22" t="e">
        <f t="shared" si="7"/>
        <v>#N/A</v>
      </c>
      <c r="S10" s="20" t="e">
        <f t="shared" si="4"/>
        <v>#N/A</v>
      </c>
    </row>
    <row r="11" spans="1:19" ht="12.75">
      <c r="A11" s="14">
        <f t="shared" si="5"/>
        <v>42552</v>
      </c>
      <c r="B11" s="23" t="e">
        <f>NA()</f>
        <v>#N/A</v>
      </c>
      <c r="C11" s="30">
        <v>1.7365612919335813</v>
      </c>
      <c r="D11" s="17" t="e">
        <f t="shared" si="0"/>
        <v>#N/A</v>
      </c>
      <c r="E11" s="18"/>
      <c r="F11" s="24" t="e">
        <f>NA()</f>
        <v>#N/A</v>
      </c>
      <c r="G11" s="23">
        <v>0</v>
      </c>
      <c r="H11" s="16">
        <v>1.7100902886084297</v>
      </c>
      <c r="I11" s="17" t="e">
        <f t="shared" si="1"/>
        <v>#N/A</v>
      </c>
      <c r="J11" s="20" t="e">
        <f t="shared" si="6"/>
        <v>#N/A</v>
      </c>
      <c r="K11" s="20" t="e">
        <f t="shared" si="2"/>
        <v>#N/A</v>
      </c>
      <c r="L11" s="20" t="e">
        <f t="shared" si="3"/>
        <v>#N/A</v>
      </c>
      <c r="M11" s="32"/>
      <c r="N11" s="31"/>
      <c r="O11" s="12"/>
      <c r="P11" s="12"/>
      <c r="Q11" s="22" t="e">
        <f t="shared" si="7"/>
        <v>#N/A</v>
      </c>
      <c r="S11" s="20" t="e">
        <f t="shared" si="4"/>
        <v>#N/A</v>
      </c>
    </row>
    <row r="12" spans="1:19" ht="15" customHeight="1">
      <c r="A12" s="14">
        <f t="shared" si="5"/>
        <v>42583</v>
      </c>
      <c r="B12" s="23" t="e">
        <f>NA()</f>
        <v>#N/A</v>
      </c>
      <c r="C12" s="30">
        <v>1.5109308396547008</v>
      </c>
      <c r="D12" s="17" t="e">
        <f t="shared" si="0"/>
        <v>#N/A</v>
      </c>
      <c r="E12" s="18"/>
      <c r="F12" s="24" t="e">
        <f>NA()</f>
        <v>#N/A</v>
      </c>
      <c r="G12" s="23">
        <v>0</v>
      </c>
      <c r="H12" s="16">
        <v>1.50007541463273</v>
      </c>
      <c r="I12" s="17" t="e">
        <f t="shared" si="1"/>
        <v>#N/A</v>
      </c>
      <c r="J12" s="20" t="e">
        <f t="shared" si="6"/>
        <v>#N/A</v>
      </c>
      <c r="K12" s="20" t="e">
        <f t="shared" si="2"/>
        <v>#N/A</v>
      </c>
      <c r="L12" s="20" t="e">
        <f t="shared" si="3"/>
        <v>#N/A</v>
      </c>
      <c r="M12" s="33"/>
      <c r="N12" s="34"/>
      <c r="O12" s="12"/>
      <c r="P12" s="12"/>
      <c r="Q12" s="22" t="e">
        <f t="shared" si="7"/>
        <v>#N/A</v>
      </c>
      <c r="S12" s="20" t="e">
        <f t="shared" si="4"/>
        <v>#N/A</v>
      </c>
    </row>
    <row r="13" spans="1:19" ht="16.5" customHeight="1">
      <c r="A13" s="14">
        <f t="shared" si="5"/>
        <v>42614</v>
      </c>
      <c r="B13" s="23" t="e">
        <f>NA()</f>
        <v>#N/A</v>
      </c>
      <c r="C13" s="16">
        <v>1.3623311455270957</v>
      </c>
      <c r="D13" s="17" t="e">
        <f t="shared" si="0"/>
        <v>#N/A</v>
      </c>
      <c r="E13" s="18"/>
      <c r="F13" s="24" t="e">
        <f>NA()</f>
        <v>#N/A</v>
      </c>
      <c r="G13" s="23">
        <v>0</v>
      </c>
      <c r="H13" s="16">
        <v>1.3184113359006933</v>
      </c>
      <c r="I13" s="17" t="e">
        <f t="shared" si="1"/>
        <v>#N/A</v>
      </c>
      <c r="J13" s="20" t="e">
        <f t="shared" si="6"/>
        <v>#N/A</v>
      </c>
      <c r="K13" s="20" t="e">
        <f t="shared" si="2"/>
        <v>#N/A</v>
      </c>
      <c r="L13" s="20" t="e">
        <f t="shared" si="3"/>
        <v>#N/A</v>
      </c>
      <c r="N13" s="34"/>
      <c r="O13" s="12"/>
      <c r="P13" s="31"/>
      <c r="Q13" s="22" t="e">
        <f t="shared" si="7"/>
        <v>#N/A</v>
      </c>
      <c r="S13" s="20" t="e">
        <f t="shared" si="4"/>
        <v>#N/A</v>
      </c>
    </row>
    <row r="14" spans="1:19" ht="12.75">
      <c r="A14" s="14">
        <f t="shared" si="5"/>
        <v>42644</v>
      </c>
      <c r="B14" s="23" t="e">
        <f>NA()</f>
        <v>#N/A</v>
      </c>
      <c r="C14" s="16">
        <v>1.2312151439812824</v>
      </c>
      <c r="D14" s="17" t="e">
        <f t="shared" si="0"/>
        <v>#N/A</v>
      </c>
      <c r="E14" s="18"/>
      <c r="F14" s="24" t="e">
        <f>NA()</f>
        <v>#N/A</v>
      </c>
      <c r="G14" s="23">
        <v>0</v>
      </c>
      <c r="H14" s="16">
        <v>1.202532577237059</v>
      </c>
      <c r="I14" s="17" t="e">
        <f t="shared" si="1"/>
        <v>#N/A</v>
      </c>
      <c r="J14" s="20" t="e">
        <f t="shared" si="6"/>
        <v>#N/A</v>
      </c>
      <c r="K14" s="20" t="e">
        <f t="shared" si="2"/>
        <v>#N/A</v>
      </c>
      <c r="L14" s="20" t="e">
        <f t="shared" si="3"/>
        <v>#N/A</v>
      </c>
      <c r="M14" s="35"/>
      <c r="N14" s="36"/>
      <c r="O14" s="36"/>
      <c r="P14" s="36"/>
      <c r="Q14" s="22" t="e">
        <f t="shared" si="7"/>
        <v>#N/A</v>
      </c>
      <c r="S14" s="20" t="e">
        <f t="shared" si="4"/>
        <v>#N/A</v>
      </c>
    </row>
    <row r="15" spans="1:21" ht="12.75">
      <c r="A15" s="14">
        <f t="shared" si="5"/>
        <v>42675</v>
      </c>
      <c r="B15" s="23" t="e">
        <f>NA()</f>
        <v>#N/A</v>
      </c>
      <c r="C15" s="16">
        <v>1.1133774192709744</v>
      </c>
      <c r="D15" s="17" t="e">
        <f t="shared" si="0"/>
        <v>#N/A</v>
      </c>
      <c r="E15" s="18"/>
      <c r="F15" s="24" t="e">
        <f>NA()</f>
        <v>#N/A</v>
      </c>
      <c r="G15" s="23">
        <v>0</v>
      </c>
      <c r="H15" s="37">
        <v>1.0919737915515417</v>
      </c>
      <c r="I15" s="17" t="e">
        <f t="shared" si="1"/>
        <v>#N/A</v>
      </c>
      <c r="J15" s="20" t="e">
        <f t="shared" si="6"/>
        <v>#N/A</v>
      </c>
      <c r="K15" s="20" t="e">
        <f t="shared" si="2"/>
        <v>#N/A</v>
      </c>
      <c r="L15" s="20" t="e">
        <f t="shared" si="3"/>
        <v>#N/A</v>
      </c>
      <c r="M15" s="35"/>
      <c r="N15" s="34"/>
      <c r="O15" s="38"/>
      <c r="P15" s="38"/>
      <c r="Q15" s="22" t="e">
        <f t="shared" si="7"/>
        <v>#N/A</v>
      </c>
      <c r="S15" s="20" t="e">
        <f t="shared" si="4"/>
        <v>#N/A</v>
      </c>
      <c r="U15" t="s">
        <v>18</v>
      </c>
    </row>
    <row r="16" spans="1:19" ht="12.75">
      <c r="A16" s="39">
        <f t="shared" si="5"/>
        <v>42705</v>
      </c>
      <c r="B16" s="40" t="e">
        <f>NA()</f>
        <v>#N/A</v>
      </c>
      <c r="C16" s="41">
        <v>1</v>
      </c>
      <c r="D16" s="42" t="e">
        <f t="shared" si="0"/>
        <v>#N/A</v>
      </c>
      <c r="E16" s="18"/>
      <c r="F16" s="43" t="e">
        <f>NA()</f>
        <v>#N/A</v>
      </c>
      <c r="G16" s="40">
        <v>0</v>
      </c>
      <c r="H16" s="41">
        <v>1</v>
      </c>
      <c r="I16" s="42" t="e">
        <f t="shared" si="1"/>
        <v>#N/A</v>
      </c>
      <c r="J16" s="44" t="e">
        <f t="shared" si="6"/>
        <v>#N/A</v>
      </c>
      <c r="K16" s="44" t="e">
        <f t="shared" si="2"/>
        <v>#N/A</v>
      </c>
      <c r="L16" s="44" t="e">
        <f t="shared" si="3"/>
        <v>#N/A</v>
      </c>
      <c r="M16" s="35"/>
      <c r="N16" s="34"/>
      <c r="O16" s="38"/>
      <c r="P16" s="38"/>
      <c r="Q16" s="45" t="e">
        <f t="shared" si="7"/>
        <v>#N/A</v>
      </c>
      <c r="S16" s="44" t="e">
        <f t="shared" si="4"/>
        <v>#N/A</v>
      </c>
    </row>
    <row r="17" spans="6:16" ht="12.75">
      <c r="F17" t="s">
        <v>19</v>
      </c>
      <c r="G17" s="46">
        <v>0.7</v>
      </c>
      <c r="N17" s="34"/>
      <c r="O17" s="38"/>
      <c r="P17" s="34"/>
    </row>
    <row r="18" spans="14:16" ht="12" customHeight="1">
      <c r="N18" s="34"/>
      <c r="O18" s="38"/>
      <c r="P18" s="31"/>
    </row>
    <row r="19" spans="14:16" ht="12" customHeight="1">
      <c r="N19" s="31"/>
      <c r="O19" s="38"/>
      <c r="P19" s="31"/>
    </row>
    <row r="20" spans="1:19" ht="81.75" customHeight="1" hidden="1">
      <c r="A20" s="47"/>
      <c r="B20" s="15"/>
      <c r="C20" s="48" t="s">
        <v>20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S20" s="49"/>
    </row>
    <row r="21" spans="1:19" ht="24" customHeight="1" hidden="1">
      <c r="A21" s="47"/>
      <c r="B21" s="15"/>
      <c r="C21" s="50"/>
      <c r="D21" s="15"/>
      <c r="F21" s="15"/>
      <c r="G21" s="50"/>
      <c r="H21" s="15"/>
      <c r="I21" s="51"/>
      <c r="J21" s="52"/>
      <c r="K21" s="2"/>
      <c r="L21" s="21"/>
      <c r="M21" s="21"/>
      <c r="N21" s="48"/>
      <c r="O21" s="21"/>
      <c r="P21" s="21"/>
      <c r="S21" s="49"/>
    </row>
    <row r="22" spans="1:29" ht="24" customHeight="1" hidden="1">
      <c r="A22" s="47"/>
      <c r="B22" s="15"/>
      <c r="C22" s="50"/>
      <c r="D22" s="15"/>
      <c r="F22" s="15"/>
      <c r="G22" s="50"/>
      <c r="H22" s="15"/>
      <c r="I22" s="51"/>
      <c r="J22" s="52"/>
      <c r="K22" s="2"/>
      <c r="L22" s="21"/>
      <c r="M22" s="21"/>
      <c r="N22" s="21"/>
      <c r="O22" s="21"/>
      <c r="P22" s="21"/>
      <c r="R22" s="53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</row>
    <row r="23" spans="1:29" ht="24" customHeight="1" hidden="1">
      <c r="A23" s="47"/>
      <c r="B23" s="15"/>
      <c r="C23" s="50"/>
      <c r="D23" s="15"/>
      <c r="F23" s="15"/>
      <c r="G23" s="50"/>
      <c r="H23" s="15"/>
      <c r="I23" s="51"/>
      <c r="J23" s="52"/>
      <c r="K23" s="2"/>
      <c r="L23" s="21"/>
      <c r="M23" s="21"/>
      <c r="N23" s="21"/>
      <c r="O23" s="21"/>
      <c r="P23" s="21"/>
      <c r="R23" s="53"/>
      <c r="S23" s="1"/>
      <c r="T23" s="54"/>
      <c r="U23" s="1"/>
      <c r="V23" s="1"/>
      <c r="W23" s="54"/>
      <c r="X23" s="1"/>
      <c r="Y23" s="1"/>
      <c r="Z23" s="54"/>
      <c r="AA23" s="1"/>
      <c r="AB23" s="1"/>
      <c r="AC23" s="54"/>
    </row>
    <row r="24" spans="1:29" ht="18" customHeight="1" hidden="1">
      <c r="A24" s="47"/>
      <c r="B24" s="15"/>
      <c r="C24" s="50"/>
      <c r="D24" s="15"/>
      <c r="F24" s="15"/>
      <c r="G24" s="50"/>
      <c r="H24" s="15"/>
      <c r="I24" s="51"/>
      <c r="J24" s="52"/>
      <c r="K24" s="2"/>
      <c r="L24" s="21"/>
      <c r="M24" s="21"/>
      <c r="N24" s="21"/>
      <c r="O24" s="21"/>
      <c r="P24" s="21"/>
      <c r="R24" s="53"/>
      <c r="S24" s="1"/>
      <c r="T24" s="54"/>
      <c r="U24" s="1"/>
      <c r="V24" s="1"/>
      <c r="W24" s="54"/>
      <c r="X24" s="1"/>
      <c r="Y24" s="1"/>
      <c r="Z24" s="54"/>
      <c r="AA24" s="1"/>
      <c r="AB24" s="1"/>
      <c r="AC24" s="54"/>
    </row>
    <row r="25" spans="1:29" ht="18.75" customHeight="1" hidden="1">
      <c r="A25" s="47"/>
      <c r="B25" s="15"/>
      <c r="C25" s="50"/>
      <c r="D25" s="15"/>
      <c r="F25" s="15"/>
      <c r="G25" s="50"/>
      <c r="H25" s="15"/>
      <c r="I25" s="51"/>
      <c r="J25" s="52"/>
      <c r="K25" s="2"/>
      <c r="L25" s="21"/>
      <c r="M25" s="21"/>
      <c r="N25" s="21"/>
      <c r="O25" s="21"/>
      <c r="P25" s="21"/>
      <c r="R25" s="55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</row>
    <row r="26" spans="1:29" ht="21" customHeight="1" hidden="1">
      <c r="A26" s="47"/>
      <c r="B26" s="15"/>
      <c r="C26" s="50"/>
      <c r="D26" s="15"/>
      <c r="F26" s="15"/>
      <c r="G26" s="50"/>
      <c r="H26" s="15"/>
      <c r="I26" s="51"/>
      <c r="J26" s="52"/>
      <c r="K26" s="2"/>
      <c r="L26" s="21"/>
      <c r="M26" s="21"/>
      <c r="N26" s="21"/>
      <c r="O26" s="21"/>
      <c r="P26" s="21"/>
      <c r="R26" s="53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</row>
    <row r="27" spans="1:19" ht="19.5" customHeight="1" hidden="1">
      <c r="A27" s="47"/>
      <c r="B27" s="15"/>
      <c r="C27" s="50"/>
      <c r="D27" s="15"/>
      <c r="F27" s="15"/>
      <c r="G27" s="50"/>
      <c r="H27" s="15"/>
      <c r="I27" s="51"/>
      <c r="J27" s="52"/>
      <c r="K27" s="2"/>
      <c r="L27" s="21"/>
      <c r="M27" s="21"/>
      <c r="N27" s="21"/>
      <c r="O27" s="21"/>
      <c r="P27" s="21"/>
      <c r="S27" s="49"/>
    </row>
    <row r="28" spans="1:19" ht="18" customHeight="1" hidden="1">
      <c r="A28" s="47"/>
      <c r="B28" s="15"/>
      <c r="C28" s="50"/>
      <c r="D28" s="15"/>
      <c r="F28" s="15"/>
      <c r="G28" s="50"/>
      <c r="H28" s="15"/>
      <c r="I28" s="51"/>
      <c r="J28" s="52"/>
      <c r="K28" s="2"/>
      <c r="L28" s="21"/>
      <c r="M28" s="21"/>
      <c r="N28" s="21"/>
      <c r="O28" s="21"/>
      <c r="P28" s="21"/>
      <c r="S28" s="49"/>
    </row>
    <row r="29" spans="1:19" ht="18" customHeight="1" hidden="1">
      <c r="A29" s="47"/>
      <c r="B29" s="15"/>
      <c r="C29" s="50"/>
      <c r="D29" s="15"/>
      <c r="F29" s="15"/>
      <c r="G29" s="50"/>
      <c r="H29" s="15"/>
      <c r="I29" s="51"/>
      <c r="J29" s="52"/>
      <c r="K29" s="2"/>
      <c r="L29" s="21"/>
      <c r="M29" s="21"/>
      <c r="N29" s="21"/>
      <c r="O29" s="21"/>
      <c r="P29" s="21"/>
      <c r="S29" s="49"/>
    </row>
    <row r="30" spans="1:19" ht="18" customHeight="1" hidden="1">
      <c r="A30" s="47"/>
      <c r="B30" s="15"/>
      <c r="C30" s="50"/>
      <c r="D30" s="15"/>
      <c r="F30" s="15"/>
      <c r="G30" s="50"/>
      <c r="H30" s="15"/>
      <c r="I30" s="51"/>
      <c r="J30" s="52"/>
      <c r="K30" s="2"/>
      <c r="L30" s="21"/>
      <c r="M30" s="21"/>
      <c r="N30" s="21"/>
      <c r="O30" s="21"/>
      <c r="P30" s="21"/>
      <c r="S30" s="49"/>
    </row>
    <row r="31" spans="1:19" ht="18" customHeight="1" hidden="1">
      <c r="A31" s="47"/>
      <c r="B31" s="15"/>
      <c r="C31" s="50"/>
      <c r="D31" s="15"/>
      <c r="F31" s="15"/>
      <c r="G31" s="50"/>
      <c r="H31" s="15"/>
      <c r="I31" s="51"/>
      <c r="J31" s="52"/>
      <c r="K31" s="2"/>
      <c r="L31" s="21"/>
      <c r="M31" s="21"/>
      <c r="N31" s="21"/>
      <c r="O31" s="21"/>
      <c r="P31" s="21"/>
      <c r="S31" s="49"/>
    </row>
    <row r="32" spans="1:19" ht="18" customHeight="1" hidden="1">
      <c r="A32" s="47"/>
      <c r="B32" s="15"/>
      <c r="C32" s="50"/>
      <c r="D32" s="15"/>
      <c r="F32" s="15"/>
      <c r="G32" s="50"/>
      <c r="H32" s="15"/>
      <c r="I32" s="51"/>
      <c r="J32" s="52"/>
      <c r="K32" s="2"/>
      <c r="L32" s="21"/>
      <c r="M32" s="21"/>
      <c r="N32" s="21"/>
      <c r="O32" s="21"/>
      <c r="P32" s="21"/>
      <c r="S32" s="49"/>
    </row>
    <row r="33" spans="1:19" ht="18" customHeight="1" hidden="1">
      <c r="A33" s="47"/>
      <c r="B33" s="15"/>
      <c r="C33" s="50"/>
      <c r="D33" s="15"/>
      <c r="F33" s="15"/>
      <c r="G33" s="50"/>
      <c r="H33" s="15"/>
      <c r="I33" s="51"/>
      <c r="J33" s="52"/>
      <c r="K33" s="2"/>
      <c r="L33" s="21"/>
      <c r="M33" s="21"/>
      <c r="N33" s="21"/>
      <c r="O33" s="21"/>
      <c r="P33" s="21"/>
      <c r="S33" s="49"/>
    </row>
    <row r="34" spans="1:19" ht="13.5" customHeight="1" hidden="1">
      <c r="A34" s="47"/>
      <c r="B34" s="15"/>
      <c r="C34" s="50"/>
      <c r="D34" s="15"/>
      <c r="F34" s="15"/>
      <c r="G34" s="50"/>
      <c r="H34" s="15"/>
      <c r="I34" s="51"/>
      <c r="J34" s="52"/>
      <c r="K34" s="2"/>
      <c r="L34" s="21"/>
      <c r="M34" s="21"/>
      <c r="N34" s="21"/>
      <c r="O34" s="21"/>
      <c r="P34" s="21"/>
      <c r="S34" s="49"/>
    </row>
    <row r="35" spans="1:19" ht="15.75" customHeight="1" hidden="1">
      <c r="A35" s="47"/>
      <c r="B35" s="15"/>
      <c r="C35" s="50"/>
      <c r="D35" s="15"/>
      <c r="F35" s="15"/>
      <c r="G35" s="50"/>
      <c r="H35" s="15"/>
      <c r="I35" s="51"/>
      <c r="J35" s="52"/>
      <c r="K35" s="2"/>
      <c r="L35" s="21"/>
      <c r="M35" s="21"/>
      <c r="N35" s="21"/>
      <c r="O35" s="21"/>
      <c r="P35" s="21"/>
      <c r="S35" s="49"/>
    </row>
    <row r="36" spans="1:19" ht="21" customHeight="1" hidden="1">
      <c r="A36" s="47"/>
      <c r="B36" s="15"/>
      <c r="C36" s="50"/>
      <c r="D36" s="15"/>
      <c r="F36" s="15"/>
      <c r="G36" s="50"/>
      <c r="H36" s="15"/>
      <c r="I36" s="51"/>
      <c r="J36" s="52"/>
      <c r="K36" s="2"/>
      <c r="L36" s="21"/>
      <c r="M36" s="21"/>
      <c r="N36" s="21"/>
      <c r="O36" s="21"/>
      <c r="P36" s="21"/>
      <c r="S36" s="49"/>
    </row>
    <row r="37" spans="1:19" ht="42.75" customHeight="1" hidden="1">
      <c r="A37" s="47"/>
      <c r="B37" s="15"/>
      <c r="C37" s="48" t="s">
        <v>21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21"/>
      <c r="O37" s="21"/>
      <c r="P37" s="21"/>
      <c r="S37" s="49"/>
    </row>
    <row r="38" spans="1:19" ht="24" customHeight="1" hidden="1">
      <c r="A38" s="47"/>
      <c r="B38" s="15"/>
      <c r="C38" s="50"/>
      <c r="D38" s="15"/>
      <c r="F38" s="15"/>
      <c r="G38" s="50"/>
      <c r="H38" s="15"/>
      <c r="I38" s="51"/>
      <c r="J38" s="52"/>
      <c r="K38" s="2"/>
      <c r="L38" s="21"/>
      <c r="M38" s="21"/>
      <c r="N38" s="48"/>
      <c r="O38" s="21"/>
      <c r="P38" s="21"/>
      <c r="S38" s="49"/>
    </row>
    <row r="39" spans="1:29" ht="24" customHeight="1" hidden="1">
      <c r="A39" s="47"/>
      <c r="B39" s="15"/>
      <c r="C39" s="50"/>
      <c r="D39" s="15"/>
      <c r="F39" s="15"/>
      <c r="G39" s="50"/>
      <c r="H39" s="15"/>
      <c r="I39" s="51"/>
      <c r="J39" s="52"/>
      <c r="K39" s="2"/>
      <c r="L39" s="21"/>
      <c r="M39" s="21"/>
      <c r="N39" s="21"/>
      <c r="O39" s="21"/>
      <c r="P39" s="21"/>
      <c r="R39" s="53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</row>
    <row r="40" spans="1:29" ht="24" customHeight="1" hidden="1">
      <c r="A40" s="47"/>
      <c r="B40" s="15"/>
      <c r="C40" s="50"/>
      <c r="D40" s="15"/>
      <c r="F40" s="15"/>
      <c r="G40" s="50"/>
      <c r="H40" s="15"/>
      <c r="I40" s="51"/>
      <c r="J40" s="52"/>
      <c r="K40" s="2"/>
      <c r="L40" s="21"/>
      <c r="M40" s="21"/>
      <c r="N40" s="21"/>
      <c r="O40" s="21"/>
      <c r="P40" s="21"/>
      <c r="R40" s="53"/>
      <c r="S40" s="1"/>
      <c r="T40" s="54"/>
      <c r="U40" s="1"/>
      <c r="V40" s="1"/>
      <c r="W40" s="54"/>
      <c r="X40" s="1"/>
      <c r="Y40" s="1"/>
      <c r="Z40" s="54"/>
      <c r="AA40" s="1"/>
      <c r="AB40" s="1"/>
      <c r="AC40" s="54"/>
    </row>
    <row r="41" spans="1:29" ht="18" customHeight="1" hidden="1">
      <c r="A41" s="47"/>
      <c r="B41" s="15"/>
      <c r="C41" s="50"/>
      <c r="D41" s="15"/>
      <c r="F41" s="15"/>
      <c r="G41" s="50"/>
      <c r="H41" s="15"/>
      <c r="I41" s="51"/>
      <c r="J41" s="52"/>
      <c r="K41" s="2"/>
      <c r="L41" s="21"/>
      <c r="M41" s="21"/>
      <c r="N41" s="21"/>
      <c r="O41" s="21"/>
      <c r="P41" s="21"/>
      <c r="R41" s="53"/>
      <c r="S41" s="1"/>
      <c r="T41" s="54"/>
      <c r="U41" s="1"/>
      <c r="V41" s="1"/>
      <c r="W41" s="54"/>
      <c r="X41" s="1"/>
      <c r="Y41" s="1"/>
      <c r="Z41" s="54"/>
      <c r="AA41" s="1"/>
      <c r="AB41" s="1"/>
      <c r="AC41" s="54"/>
    </row>
    <row r="42" spans="1:29" ht="18.75" customHeight="1" hidden="1">
      <c r="A42" s="47"/>
      <c r="B42" s="15"/>
      <c r="C42" s="50"/>
      <c r="D42" s="15"/>
      <c r="F42" s="15"/>
      <c r="G42" s="50"/>
      <c r="H42" s="15"/>
      <c r="I42" s="51"/>
      <c r="J42" s="52"/>
      <c r="K42" s="2"/>
      <c r="L42" s="21"/>
      <c r="M42" s="21"/>
      <c r="N42" s="21"/>
      <c r="O42" s="21"/>
      <c r="P42" s="21"/>
      <c r="R42" s="55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</row>
    <row r="43" spans="1:29" ht="21" customHeight="1" hidden="1">
      <c r="A43" s="47"/>
      <c r="B43" s="15"/>
      <c r="C43" s="50"/>
      <c r="D43" s="15"/>
      <c r="F43" s="15"/>
      <c r="G43" s="50"/>
      <c r="H43" s="15"/>
      <c r="I43" s="51"/>
      <c r="J43" s="52"/>
      <c r="K43" s="2"/>
      <c r="L43" s="21"/>
      <c r="M43" s="21"/>
      <c r="N43" s="21"/>
      <c r="O43" s="21"/>
      <c r="P43" s="21"/>
      <c r="R43" s="53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</row>
    <row r="44" spans="1:19" ht="19.5" customHeight="1" hidden="1">
      <c r="A44" s="47"/>
      <c r="B44" s="15"/>
      <c r="C44" s="50"/>
      <c r="D44" s="15"/>
      <c r="F44" s="15"/>
      <c r="G44" s="50"/>
      <c r="H44" s="15"/>
      <c r="I44" s="51"/>
      <c r="J44" s="52"/>
      <c r="K44" s="2"/>
      <c r="L44" s="21"/>
      <c r="M44" s="21"/>
      <c r="N44" s="21"/>
      <c r="O44" s="21"/>
      <c r="P44" s="21"/>
      <c r="S44" s="49"/>
    </row>
    <row r="45" spans="1:19" ht="18" customHeight="1" hidden="1">
      <c r="A45" s="47"/>
      <c r="B45" s="15"/>
      <c r="C45" s="50"/>
      <c r="D45" s="15"/>
      <c r="F45" s="15"/>
      <c r="G45" s="50"/>
      <c r="H45" s="15"/>
      <c r="I45" s="51"/>
      <c r="J45" s="52"/>
      <c r="K45" s="2"/>
      <c r="L45" s="21"/>
      <c r="M45" s="21"/>
      <c r="N45" s="21"/>
      <c r="O45" s="21"/>
      <c r="P45" s="21"/>
      <c r="S45" s="49"/>
    </row>
    <row r="46" spans="1:19" ht="18" customHeight="1" hidden="1">
      <c r="A46" s="47"/>
      <c r="B46" s="15"/>
      <c r="C46" s="50"/>
      <c r="D46" s="15"/>
      <c r="F46" s="15"/>
      <c r="G46" s="50"/>
      <c r="H46" s="15"/>
      <c r="I46" s="51"/>
      <c r="J46" s="52"/>
      <c r="K46" s="2"/>
      <c r="L46" s="21"/>
      <c r="M46" s="21"/>
      <c r="N46" s="21"/>
      <c r="O46" s="21"/>
      <c r="P46" s="21"/>
      <c r="S46" s="49"/>
    </row>
    <row r="47" spans="1:19" ht="18" customHeight="1" hidden="1">
      <c r="A47" s="47"/>
      <c r="B47" s="15"/>
      <c r="C47" s="50"/>
      <c r="D47" s="15"/>
      <c r="F47" s="15"/>
      <c r="G47" s="50"/>
      <c r="H47" s="15"/>
      <c r="I47" s="51"/>
      <c r="J47" s="52"/>
      <c r="K47" s="2"/>
      <c r="L47" s="21"/>
      <c r="M47" s="21"/>
      <c r="N47" s="21"/>
      <c r="O47" s="21"/>
      <c r="P47" s="21"/>
      <c r="S47" s="49"/>
    </row>
    <row r="48" spans="1:19" ht="18" customHeight="1" hidden="1">
      <c r="A48" s="47"/>
      <c r="B48" s="15"/>
      <c r="C48" s="50"/>
      <c r="D48" s="15"/>
      <c r="F48" s="15"/>
      <c r="G48" s="50"/>
      <c r="H48" s="15"/>
      <c r="I48" s="51"/>
      <c r="J48" s="52"/>
      <c r="K48" s="2"/>
      <c r="L48" s="21"/>
      <c r="M48" s="21"/>
      <c r="N48" s="21"/>
      <c r="O48" s="21"/>
      <c r="P48" s="21"/>
      <c r="S48" s="49"/>
    </row>
    <row r="49" spans="1:19" ht="18" customHeight="1" hidden="1">
      <c r="A49" s="47"/>
      <c r="B49" s="15"/>
      <c r="C49" s="50"/>
      <c r="D49" s="15"/>
      <c r="F49" s="15"/>
      <c r="G49" s="50"/>
      <c r="H49" s="15"/>
      <c r="I49" s="51"/>
      <c r="J49" s="52"/>
      <c r="K49" s="2"/>
      <c r="L49" s="21"/>
      <c r="M49" s="21"/>
      <c r="N49" s="21"/>
      <c r="O49" s="21"/>
      <c r="P49" s="21"/>
      <c r="S49" s="49"/>
    </row>
    <row r="50" spans="1:19" ht="18" customHeight="1" hidden="1">
      <c r="A50" s="47"/>
      <c r="B50" s="15"/>
      <c r="C50" s="50"/>
      <c r="D50" s="15"/>
      <c r="F50" s="15"/>
      <c r="G50" s="50"/>
      <c r="H50" s="15"/>
      <c r="I50" s="51"/>
      <c r="J50" s="52"/>
      <c r="K50" s="2"/>
      <c r="L50" s="21"/>
      <c r="M50" s="21"/>
      <c r="N50" s="21"/>
      <c r="O50" s="21"/>
      <c r="P50" s="21"/>
      <c r="S50" s="49"/>
    </row>
    <row r="51" spans="1:19" ht="13.5" customHeight="1" hidden="1">
      <c r="A51" s="47"/>
      <c r="B51" s="15"/>
      <c r="C51" s="50"/>
      <c r="D51" s="15"/>
      <c r="F51" s="15"/>
      <c r="G51" s="50"/>
      <c r="H51" s="15"/>
      <c r="I51" s="51"/>
      <c r="J51" s="52"/>
      <c r="K51" s="2"/>
      <c r="L51" s="21"/>
      <c r="M51" s="21"/>
      <c r="N51" s="21"/>
      <c r="O51" s="21"/>
      <c r="P51" s="21"/>
      <c r="S51" s="49"/>
    </row>
    <row r="52" spans="1:19" ht="15.75" customHeight="1" hidden="1">
      <c r="A52" s="47"/>
      <c r="B52" s="15"/>
      <c r="C52" s="50"/>
      <c r="D52" s="15"/>
      <c r="F52" s="15"/>
      <c r="G52" s="50"/>
      <c r="H52" s="15"/>
      <c r="I52" s="51"/>
      <c r="J52" s="52"/>
      <c r="K52" s="2"/>
      <c r="L52" s="21"/>
      <c r="M52" s="21"/>
      <c r="N52" s="21"/>
      <c r="O52" s="21"/>
      <c r="P52" s="21"/>
      <c r="S52" s="49"/>
    </row>
    <row r="53" spans="1:19" ht="21" customHeight="1" hidden="1">
      <c r="A53" s="47"/>
      <c r="B53" s="15"/>
      <c r="C53" s="50"/>
      <c r="D53" s="15"/>
      <c r="F53" s="15"/>
      <c r="G53" s="50"/>
      <c r="H53" s="15"/>
      <c r="I53" s="51"/>
      <c r="J53" s="52"/>
      <c r="K53" s="2"/>
      <c r="L53" s="21"/>
      <c r="M53" s="21"/>
      <c r="N53" s="21"/>
      <c r="O53" s="21"/>
      <c r="P53" s="21"/>
      <c r="S53" s="49"/>
    </row>
    <row r="54" spans="1:19" ht="81.75" customHeight="1" hidden="1">
      <c r="A54" s="47"/>
      <c r="B54" s="15"/>
      <c r="C54" s="48" t="s">
        <v>22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21"/>
      <c r="O54" s="21"/>
      <c r="P54" s="21"/>
      <c r="R54" t="s">
        <v>23</v>
      </c>
      <c r="S54" s="49"/>
    </row>
    <row r="55" spans="1:16" ht="21" customHeight="1" hidden="1">
      <c r="A55" s="47"/>
      <c r="B55" s="15"/>
      <c r="C55" s="50"/>
      <c r="D55" s="15"/>
      <c r="F55" s="15"/>
      <c r="G55" s="50"/>
      <c r="H55" s="15"/>
      <c r="I55" s="51"/>
      <c r="J55" s="52"/>
      <c r="K55" s="2"/>
      <c r="L55" s="21"/>
      <c r="M55" s="21"/>
      <c r="N55" s="48"/>
      <c r="O55" s="21"/>
      <c r="P55" s="21"/>
    </row>
    <row r="56" spans="1:16" ht="21" customHeight="1" hidden="1">
      <c r="A56" s="47"/>
      <c r="B56" s="15"/>
      <c r="C56" s="50"/>
      <c r="D56" s="15"/>
      <c r="F56" s="15"/>
      <c r="G56" s="50"/>
      <c r="H56" s="15"/>
      <c r="I56" s="51"/>
      <c r="J56" s="52"/>
      <c r="K56" s="2"/>
      <c r="L56" s="21"/>
      <c r="M56" s="21"/>
      <c r="N56" s="21"/>
      <c r="O56" s="21"/>
      <c r="P56" s="21"/>
    </row>
    <row r="57" spans="1:16" ht="21" customHeight="1" hidden="1">
      <c r="A57" s="47"/>
      <c r="B57" s="15"/>
      <c r="C57" s="50"/>
      <c r="D57" s="15"/>
      <c r="F57" s="15"/>
      <c r="G57" s="50"/>
      <c r="H57" s="15"/>
      <c r="I57" s="51"/>
      <c r="J57" s="52"/>
      <c r="K57" s="2"/>
      <c r="L57" s="21"/>
      <c r="M57" s="21"/>
      <c r="N57" s="21"/>
      <c r="O57" s="21"/>
      <c r="P57" s="21"/>
    </row>
    <row r="58" spans="1:16" ht="21" customHeight="1" hidden="1">
      <c r="A58" s="47"/>
      <c r="B58" s="15"/>
      <c r="C58" s="50"/>
      <c r="D58" s="15"/>
      <c r="F58" s="15"/>
      <c r="G58" s="50"/>
      <c r="H58" s="15"/>
      <c r="I58" s="51"/>
      <c r="J58" s="52"/>
      <c r="K58" s="2"/>
      <c r="L58" s="21"/>
      <c r="M58" s="21"/>
      <c r="N58" s="21"/>
      <c r="O58" s="21"/>
      <c r="P58" s="21"/>
    </row>
    <row r="59" spans="1:16" ht="21" customHeight="1" hidden="1">
      <c r="A59" s="47"/>
      <c r="B59" s="15"/>
      <c r="C59" s="50"/>
      <c r="D59" s="15"/>
      <c r="F59" s="15"/>
      <c r="G59" s="50"/>
      <c r="H59" s="15"/>
      <c r="I59" s="51"/>
      <c r="J59" s="52"/>
      <c r="K59" s="2"/>
      <c r="L59" s="21"/>
      <c r="M59" s="21"/>
      <c r="N59" s="21"/>
      <c r="O59" s="21"/>
      <c r="P59" s="21"/>
    </row>
    <row r="60" spans="1:16" ht="21" customHeight="1" hidden="1">
      <c r="A60" s="47"/>
      <c r="B60" s="15"/>
      <c r="C60" s="50"/>
      <c r="D60" s="15"/>
      <c r="F60" s="15"/>
      <c r="G60" s="50"/>
      <c r="H60" s="15"/>
      <c r="I60" s="51"/>
      <c r="J60" s="52"/>
      <c r="K60" s="2"/>
      <c r="L60" s="21"/>
      <c r="M60" s="21"/>
      <c r="N60" s="21"/>
      <c r="O60" s="21"/>
      <c r="P60" s="21"/>
    </row>
    <row r="61" spans="1:16" ht="21" customHeight="1" hidden="1">
      <c r="A61" s="47"/>
      <c r="B61" s="15"/>
      <c r="C61" s="50"/>
      <c r="D61" s="15"/>
      <c r="F61" s="15"/>
      <c r="G61" s="50"/>
      <c r="H61" s="15"/>
      <c r="I61" s="51"/>
      <c r="J61" s="52"/>
      <c r="K61" s="2"/>
      <c r="L61" s="21"/>
      <c r="M61" s="21"/>
      <c r="N61" s="21"/>
      <c r="O61" s="21"/>
      <c r="P61" s="21"/>
    </row>
    <row r="62" spans="1:16" ht="21" customHeight="1" hidden="1">
      <c r="A62" s="47"/>
      <c r="B62" s="15"/>
      <c r="C62" s="50"/>
      <c r="D62" s="15"/>
      <c r="F62" s="15"/>
      <c r="G62" s="50"/>
      <c r="H62" s="15"/>
      <c r="I62" s="51"/>
      <c r="J62" s="52"/>
      <c r="K62" s="2"/>
      <c r="L62" s="21"/>
      <c r="M62" s="21"/>
      <c r="N62" s="21"/>
      <c r="O62" s="21"/>
      <c r="P62" s="21"/>
    </row>
    <row r="63" spans="1:16" ht="21" customHeight="1" hidden="1">
      <c r="A63" s="47"/>
      <c r="B63" s="15"/>
      <c r="C63" s="50"/>
      <c r="D63" s="15"/>
      <c r="F63" s="15"/>
      <c r="G63" s="50"/>
      <c r="H63" s="15"/>
      <c r="I63" s="51"/>
      <c r="J63" s="52"/>
      <c r="K63" s="2"/>
      <c r="L63" s="21"/>
      <c r="M63" s="21"/>
      <c r="N63" s="21"/>
      <c r="O63" s="21"/>
      <c r="P63" s="21"/>
    </row>
    <row r="64" spans="1:16" ht="21" customHeight="1" hidden="1">
      <c r="A64" s="47"/>
      <c r="B64" s="15"/>
      <c r="C64" s="50"/>
      <c r="D64" s="15"/>
      <c r="F64" s="15"/>
      <c r="G64" s="50"/>
      <c r="H64" s="15"/>
      <c r="I64" s="51"/>
      <c r="J64" s="52"/>
      <c r="K64" s="2"/>
      <c r="L64" s="21"/>
      <c r="M64" s="21"/>
      <c r="N64" s="21"/>
      <c r="O64" s="21"/>
      <c r="P64" s="21"/>
    </row>
    <row r="65" spans="1:16" ht="21" customHeight="1" hidden="1">
      <c r="A65" s="47"/>
      <c r="B65" s="15"/>
      <c r="C65" s="50"/>
      <c r="D65" s="15"/>
      <c r="F65" s="15"/>
      <c r="G65" s="50"/>
      <c r="H65" s="15"/>
      <c r="I65" s="51"/>
      <c r="J65" s="52"/>
      <c r="K65" s="2"/>
      <c r="L65" s="21"/>
      <c r="M65" s="21"/>
      <c r="N65" s="21"/>
      <c r="O65" s="21"/>
      <c r="P65" s="21"/>
    </row>
    <row r="66" spans="1:16" ht="21" customHeight="1" hidden="1">
      <c r="A66" s="47"/>
      <c r="B66" s="15"/>
      <c r="C66" s="50"/>
      <c r="D66" s="15"/>
      <c r="F66" s="15"/>
      <c r="G66" s="50"/>
      <c r="H66" s="15"/>
      <c r="I66" s="51"/>
      <c r="J66" s="52"/>
      <c r="K66" s="2"/>
      <c r="L66" s="21"/>
      <c r="M66" s="21"/>
      <c r="N66" s="21"/>
      <c r="O66" s="21"/>
      <c r="P66" s="21"/>
    </row>
    <row r="67" spans="1:16" ht="21" customHeight="1" hidden="1">
      <c r="A67" s="47"/>
      <c r="B67" s="15"/>
      <c r="C67" s="50"/>
      <c r="D67" s="15"/>
      <c r="F67" s="15"/>
      <c r="G67" s="50"/>
      <c r="H67" s="15"/>
      <c r="I67" s="51"/>
      <c r="J67" s="52"/>
      <c r="K67" s="2"/>
      <c r="L67" s="21"/>
      <c r="M67" s="21"/>
      <c r="N67" s="21"/>
      <c r="O67" s="21"/>
      <c r="P67" s="21"/>
    </row>
    <row r="68" spans="1:16" ht="44.25" customHeight="1" hidden="1">
      <c r="A68" s="47"/>
      <c r="B68" s="15"/>
      <c r="C68" s="48" t="s">
        <v>24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21"/>
      <c r="O68" s="21"/>
      <c r="P68" s="21"/>
    </row>
    <row r="69" spans="10:16" ht="12.75" hidden="1">
      <c r="J69" s="51"/>
      <c r="N69" s="48"/>
      <c r="O69" s="21"/>
      <c r="P69" s="21"/>
    </row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spans="3:13" ht="26.25" customHeight="1" hidden="1">
      <c r="C88" s="48" t="s">
        <v>25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"/>
  <pageSetup fitToHeight="1" fitToWidth="1" horizontalDpi="300" verticalDpi="300" orientation="landscape"/>
  <headerFooter alignWithMargins="0">
    <oddFooter>&amp;L&amp;D&amp;C&amp;F&amp;R&amp;A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8" activeCellId="1" sqref="F6 A8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F26" activeCellId="1" sqref="F6 F26"/>
    </sheetView>
  </sheetViews>
  <sheetFormatPr defaultColWidth="9.140625" defaultRowHeight="12.75"/>
  <cols>
    <col min="1" max="1" width="15.8515625" style="0" customWidth="1"/>
    <col min="2" max="2" width="9.7109375" style="0" customWidth="1"/>
    <col min="3" max="3" width="9.28125" style="0" customWidth="1"/>
    <col min="4" max="4" width="9.7109375" style="0" customWidth="1"/>
    <col min="5" max="13" width="9.28125" style="0" customWidth="1"/>
  </cols>
  <sheetData>
    <row r="1" spans="2:13" ht="12.75">
      <c r="B1" s="57">
        <v>40544</v>
      </c>
      <c r="C1" s="57">
        <f>DATE(YEAR(B1),MONTH(B1)+1,1)</f>
        <v>40575</v>
      </c>
      <c r="D1" s="57">
        <f>DATE(YEAR(C1),MONTH(C1)+1,1)</f>
        <v>40603</v>
      </c>
      <c r="E1" s="57">
        <f>DATE(YEAR(D1),MONTH(D1)+1,1)</f>
        <v>40634</v>
      </c>
      <c r="F1" s="57">
        <f>DATE(YEAR(E1),MONTH(E1)+1,1)</f>
        <v>40664</v>
      </c>
      <c r="G1" s="57">
        <f>DATE(YEAR(F1),MONTH(F1)+1,1)</f>
        <v>40695</v>
      </c>
      <c r="H1" s="57">
        <f>DATE(YEAR(G1),MONTH(G1)+1,1)</f>
        <v>40725</v>
      </c>
      <c r="I1" s="57">
        <f>DATE(YEAR(H1),MONTH(H1)+1,1)</f>
        <v>40756</v>
      </c>
      <c r="J1" s="57">
        <f>DATE(YEAR(I1),MONTH(I1)+1,1)</f>
        <v>40787</v>
      </c>
      <c r="K1" s="57">
        <f>DATE(YEAR(J1),MONTH(J1)+1,1)</f>
        <v>40817</v>
      </c>
      <c r="L1" s="57">
        <f>DATE(YEAR(K1),MONTH(K1)+1,1)</f>
        <v>40848</v>
      </c>
      <c r="M1" s="57">
        <f>DATE(YEAR(L1),MONTH(L1)+1,1)</f>
        <v>40878</v>
      </c>
    </row>
    <row r="2" spans="1:13" ht="12.75">
      <c r="A2" s="21" t="s">
        <v>26</v>
      </c>
      <c r="B2" s="58">
        <v>533803.9722659261</v>
      </c>
      <c r="C2" s="58">
        <v>504219.73254874826</v>
      </c>
      <c r="D2" s="58">
        <v>476437.3555541106</v>
      </c>
      <c r="E2" s="58">
        <v>518716.19608622644</v>
      </c>
      <c r="F2" s="58">
        <v>533041.6006165117</v>
      </c>
      <c r="G2" s="58">
        <v>530967.9882228661</v>
      </c>
      <c r="H2" s="58">
        <v>521300.07828124287</v>
      </c>
      <c r="I2" s="58">
        <v>510138.906528205</v>
      </c>
      <c r="J2" s="58">
        <v>513379.94230215857</v>
      </c>
      <c r="K2" s="58">
        <v>514869.1796043032</v>
      </c>
      <c r="L2" s="58">
        <v>510976.233322041</v>
      </c>
      <c r="M2" s="58">
        <v>513914.82</v>
      </c>
    </row>
    <row r="3" spans="1:13" ht="12.75">
      <c r="A3" s="21" t="s">
        <v>27</v>
      </c>
      <c r="B3" s="58">
        <v>603334.930559883</v>
      </c>
      <c r="C3" s="58">
        <v>577771.4959741308</v>
      </c>
      <c r="D3" s="58">
        <v>576698.0409643688</v>
      </c>
      <c r="E3" s="58">
        <v>567080.7929131787</v>
      </c>
      <c r="F3" s="58">
        <v>566229.1217246571</v>
      </c>
      <c r="G3" s="58">
        <v>557547.3534584547</v>
      </c>
      <c r="H3" s="58">
        <v>559898.3178587556</v>
      </c>
      <c r="I3" s="58">
        <v>548313.6929293916</v>
      </c>
      <c r="J3" s="58">
        <v>543012.7312549959</v>
      </c>
      <c r="K3" s="58">
        <v>543474.0909994013</v>
      </c>
      <c r="L3" s="58">
        <v>539431.9066254338</v>
      </c>
      <c r="M3" s="58">
        <v>532749.33</v>
      </c>
    </row>
    <row r="4" spans="1:13" ht="12.75">
      <c r="A4" t="s">
        <v>28</v>
      </c>
      <c r="B4" s="58">
        <f>B2-B3</f>
        <v>-69530.95829395694</v>
      </c>
      <c r="C4" s="58">
        <f>C2-C3</f>
        <v>-73551.76342538255</v>
      </c>
      <c r="D4" s="58">
        <f>D2-D3</f>
        <v>-100260.68541025824</v>
      </c>
      <c r="E4" s="58">
        <f>E2-E3</f>
        <v>-48364.59682695224</v>
      </c>
      <c r="F4" s="58">
        <f>F2-F3</f>
        <v>-33187.521108145476</v>
      </c>
      <c r="G4" s="58">
        <f>G2-G3</f>
        <v>-26579.36523558863</v>
      </c>
      <c r="H4" s="58">
        <f>H2-H3</f>
        <v>-38598.23957751272</v>
      </c>
      <c r="I4" s="58">
        <f>I2-I3</f>
        <v>-38174.786401186604</v>
      </c>
      <c r="J4" s="58">
        <f>J2-J3</f>
        <v>-29632.78895283735</v>
      </c>
      <c r="K4" s="58">
        <f>K2-K3</f>
        <v>-28604.911395098083</v>
      </c>
      <c r="L4" s="58">
        <f>L2-L3</f>
        <v>-28455.673303392832</v>
      </c>
      <c r="M4" s="58">
        <f>M2-M3</f>
        <v>-18834.50999999995</v>
      </c>
    </row>
    <row r="5" spans="1:13" ht="12.75">
      <c r="A5" t="s">
        <v>29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2.75">
      <c r="A6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8" spans="2:13" ht="12.75">
      <c r="B8" s="57">
        <v>40909</v>
      </c>
      <c r="C8" s="57">
        <f>DATE(YEAR(B8),MONTH(B8)+1,1)</f>
        <v>40940</v>
      </c>
      <c r="D8" s="57">
        <f>DATE(YEAR(C8),MONTH(C8)+1,1)</f>
        <v>40969</v>
      </c>
      <c r="E8" s="57">
        <f>DATE(YEAR(D8),MONTH(D8)+1,1)</f>
        <v>41000</v>
      </c>
      <c r="F8" s="57">
        <f>DATE(YEAR(E8),MONTH(E8)+1,1)</f>
        <v>41030</v>
      </c>
      <c r="G8" s="57">
        <f>DATE(YEAR(F8),MONTH(F8)+1,1)</f>
        <v>41061</v>
      </c>
      <c r="H8" s="57">
        <f>DATE(YEAR(G8),MONTH(G8)+1,1)</f>
        <v>41091</v>
      </c>
      <c r="I8" s="57">
        <f>DATE(YEAR(H8),MONTH(H8)+1,1)</f>
        <v>41122</v>
      </c>
      <c r="J8" s="57">
        <f>DATE(YEAR(I8),MONTH(I8)+1,1)</f>
        <v>41153</v>
      </c>
      <c r="K8" s="57">
        <f>DATE(YEAR(J8),MONTH(J8)+1,1)</f>
        <v>41183</v>
      </c>
      <c r="L8" s="57">
        <f>DATE(YEAR(K8),MONTH(K8)+1,1)</f>
        <v>41214</v>
      </c>
      <c r="M8" s="57">
        <f>DATE(YEAR(L8),MONTH(L8)+1,1)</f>
        <v>41244</v>
      </c>
    </row>
    <row r="9" spans="1:13" ht="12.75">
      <c r="A9" s="21" t="s">
        <v>31</v>
      </c>
      <c r="B9" s="58">
        <v>490838.9537</v>
      </c>
      <c r="C9" s="58">
        <v>497213.2464</v>
      </c>
      <c r="D9" s="58">
        <v>514093.9239800001</v>
      </c>
      <c r="E9" s="58">
        <v>515875.7864</v>
      </c>
      <c r="F9" s="58">
        <v>503338.44</v>
      </c>
      <c r="G9" s="58">
        <v>510569.39008</v>
      </c>
      <c r="H9" s="58">
        <v>505840.4782</v>
      </c>
      <c r="I9" s="58">
        <v>498610.4336</v>
      </c>
      <c r="J9" s="58">
        <v>518540.8998000001</v>
      </c>
      <c r="K9" s="58">
        <v>510944.79620000004</v>
      </c>
      <c r="L9" s="58">
        <v>524708.0608000001</v>
      </c>
      <c r="M9" s="58">
        <v>530968.58</v>
      </c>
    </row>
    <row r="10" spans="1:13" ht="12.75">
      <c r="A10" s="21" t="s">
        <v>32</v>
      </c>
      <c r="B10" s="58">
        <v>550977.5619999999</v>
      </c>
      <c r="C10" s="58">
        <v>557893.90668</v>
      </c>
      <c r="D10" s="58">
        <v>526418.9853000001</v>
      </c>
      <c r="E10" s="58">
        <v>524807.5329100001</v>
      </c>
      <c r="F10" s="58">
        <v>519656.41728</v>
      </c>
      <c r="G10" s="58">
        <v>527283.96218</v>
      </c>
      <c r="H10" s="58">
        <v>536511.04596</v>
      </c>
      <c r="I10" s="58">
        <v>518396.93912999996</v>
      </c>
      <c r="J10" s="58">
        <v>526188.3768999999</v>
      </c>
      <c r="K10" s="58">
        <v>532823.75874</v>
      </c>
      <c r="L10" s="58">
        <v>533158.743</v>
      </c>
      <c r="M10" s="58">
        <v>530680.42</v>
      </c>
    </row>
    <row r="11" spans="1:13" ht="12.75">
      <c r="A11" t="s">
        <v>28</v>
      </c>
      <c r="B11" s="58">
        <f>B9-B10</f>
        <v>-60138.608299999905</v>
      </c>
      <c r="C11" s="58">
        <f>C9-C10</f>
        <v>-60680.66028000001</v>
      </c>
      <c r="D11" s="58">
        <f>D9-D10</f>
        <v>-12325.061319999979</v>
      </c>
      <c r="E11" s="58">
        <f>E9-E10</f>
        <v>-8931.746510000085</v>
      </c>
      <c r="F11" s="58">
        <f>F9-F10</f>
        <v>-16317.977279999992</v>
      </c>
      <c r="G11" s="58">
        <f>G9-G10</f>
        <v>-16714.57210000005</v>
      </c>
      <c r="H11" s="58">
        <f>H9-H10</f>
        <v>-30670.567760000005</v>
      </c>
      <c r="I11" s="58">
        <f>I9-I10</f>
        <v>-19786.505529999966</v>
      </c>
      <c r="J11" s="58">
        <f>J9-J10</f>
        <v>-7647.477099999844</v>
      </c>
      <c r="K11" s="58">
        <f>K9-K10</f>
        <v>-21878.96253999992</v>
      </c>
      <c r="L11" s="58">
        <f>L9-L10</f>
        <v>-8450.682199999923</v>
      </c>
      <c r="M11" s="58">
        <f>M9-M10</f>
        <v>288.1599999999162</v>
      </c>
    </row>
    <row r="12" spans="1:13" ht="12.75">
      <c r="A12" t="s">
        <v>33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ht="12.75">
      <c r="A13" t="s">
        <v>34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5" spans="2:13" ht="12.75">
      <c r="B15" s="57">
        <v>41275</v>
      </c>
      <c r="C15" s="57">
        <v>41306</v>
      </c>
      <c r="D15" s="57">
        <v>41334</v>
      </c>
      <c r="E15" s="57">
        <v>41365</v>
      </c>
      <c r="F15" s="57">
        <v>41395</v>
      </c>
      <c r="G15" s="57">
        <v>41426</v>
      </c>
      <c r="H15" s="57">
        <v>41456</v>
      </c>
      <c r="I15" s="57">
        <v>41487</v>
      </c>
      <c r="J15" s="57">
        <v>41518</v>
      </c>
      <c r="K15" s="57">
        <v>41548</v>
      </c>
      <c r="L15" s="57">
        <v>41579</v>
      </c>
      <c r="M15" s="57">
        <v>41609</v>
      </c>
    </row>
    <row r="16" spans="1:13" ht="12.75">
      <c r="A16" s="21" t="s">
        <v>35</v>
      </c>
      <c r="B16" s="58">
        <v>439525.6704531911</v>
      </c>
      <c r="C16" s="58">
        <v>480321.2947299278</v>
      </c>
      <c r="D16" s="58">
        <v>603835.5736177039</v>
      </c>
      <c r="E16" s="58">
        <v>558542.8030867954</v>
      </c>
      <c r="F16" s="58">
        <v>526983.6280145566</v>
      </c>
      <c r="G16" s="58">
        <v>559479.6778349698</v>
      </c>
      <c r="H16" s="58">
        <v>529341.6228322719</v>
      </c>
      <c r="I16" s="58">
        <v>530425.4694902113</v>
      </c>
      <c r="J16" s="58">
        <v>530067.6337894656</v>
      </c>
      <c r="K16" s="58">
        <v>517109.3452649844</v>
      </c>
      <c r="L16" s="58">
        <v>534518.1110671874</v>
      </c>
      <c r="M16" s="58">
        <v>539617</v>
      </c>
    </row>
    <row r="17" spans="1:13" ht="12.75">
      <c r="A17" s="21" t="s">
        <v>36</v>
      </c>
      <c r="B17" s="58">
        <v>545980.5883937204</v>
      </c>
      <c r="C17" s="58">
        <v>549878.3788363487</v>
      </c>
      <c r="D17" s="58">
        <v>573126.5518271944</v>
      </c>
      <c r="E17" s="58">
        <v>568250.9595253024</v>
      </c>
      <c r="F17" s="58">
        <v>560186.763478336</v>
      </c>
      <c r="G17" s="58">
        <v>551821.3481098701</v>
      </c>
      <c r="H17" s="58">
        <v>543269.1797327377</v>
      </c>
      <c r="I17" s="58">
        <v>540454.5536237039</v>
      </c>
      <c r="J17" s="58">
        <v>548282.1973054988</v>
      </c>
      <c r="K17" s="58">
        <v>561291.8463099494</v>
      </c>
      <c r="L17" s="58">
        <v>562712.7227479389</v>
      </c>
      <c r="M17" s="58">
        <v>558181</v>
      </c>
    </row>
    <row r="18" spans="1:13" ht="12.75">
      <c r="A18" t="s">
        <v>28</v>
      </c>
      <c r="B18" s="58">
        <f>B16-B17</f>
        <v>-106454.91794052935</v>
      </c>
      <c r="C18" s="58">
        <f>C16-C17</f>
        <v>-69557.08410642087</v>
      </c>
      <c r="D18" s="58">
        <f>D16-D17</f>
        <v>30709.02179050946</v>
      </c>
      <c r="E18" s="58">
        <f>E16-E17</f>
        <v>-9708.156438507023</v>
      </c>
      <c r="F18" s="58">
        <f>F16-F17</f>
        <v>-33203.13546377944</v>
      </c>
      <c r="G18" s="58">
        <f>G16-G17</f>
        <v>7658.3297250997275</v>
      </c>
      <c r="H18" s="58">
        <f>H16-H17</f>
        <v>-13927.556900465861</v>
      </c>
      <c r="I18" s="58">
        <f>I16-I17</f>
        <v>-10029.08413349255</v>
      </c>
      <c r="J18" s="58">
        <f>J16-J17</f>
        <v>-18214.563516033115</v>
      </c>
      <c r="K18" s="58">
        <f>K16-K17</f>
        <v>-44182.501044965</v>
      </c>
      <c r="L18" s="58">
        <f>L16-L17</f>
        <v>-28194.61168075155</v>
      </c>
      <c r="M18" s="58">
        <f>M16-M17</f>
        <v>-18564</v>
      </c>
    </row>
    <row r="19" spans="1:13" ht="12.75">
      <c r="A19" t="s">
        <v>37</v>
      </c>
      <c r="B19" s="18">
        <v>39578.19</v>
      </c>
      <c r="C19" s="18">
        <v>75835.9</v>
      </c>
      <c r="D19" s="18">
        <v>140911.02</v>
      </c>
      <c r="E19" s="18">
        <v>184937.46</v>
      </c>
      <c r="F19" s="18">
        <v>220391.72</v>
      </c>
      <c r="G19" s="18">
        <v>269772.26</v>
      </c>
      <c r="H19" s="18">
        <v>300784.41</v>
      </c>
      <c r="I19" s="18">
        <v>339041.36</v>
      </c>
      <c r="J19" s="18">
        <v>383603.61</v>
      </c>
      <c r="K19" s="18">
        <v>419134</v>
      </c>
      <c r="L19" s="18">
        <v>475250</v>
      </c>
      <c r="M19" s="18">
        <v>539617</v>
      </c>
    </row>
    <row r="20" spans="1:13" ht="12.75">
      <c r="A20" t="s">
        <v>38</v>
      </c>
      <c r="B20" s="59">
        <v>44141.53</v>
      </c>
      <c r="C20" s="15">
        <v>91934.01</v>
      </c>
      <c r="D20" s="15">
        <v>144901.49</v>
      </c>
      <c r="E20" s="59">
        <v>188157.04</v>
      </c>
      <c r="F20" s="18">
        <v>228013.38</v>
      </c>
      <c r="G20" s="18">
        <v>270810.55</v>
      </c>
      <c r="H20" s="18">
        <v>315342.23</v>
      </c>
      <c r="I20" s="18">
        <v>352970.53</v>
      </c>
      <c r="J20" s="18">
        <v>405891.33</v>
      </c>
      <c r="K20" s="18">
        <v>461804</v>
      </c>
      <c r="L20" s="18">
        <v>510355</v>
      </c>
      <c r="M20" s="18">
        <v>558181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Randolph Young</dc:creator>
  <cp:keywords/>
  <dc:description/>
  <cp:lastModifiedBy>Harry Bruce</cp:lastModifiedBy>
  <cp:lastPrinted>2015-02-05T02:10:58Z</cp:lastPrinted>
  <dcterms:created xsi:type="dcterms:W3CDTF">2009-04-07T03:32:34Z</dcterms:created>
  <dcterms:modified xsi:type="dcterms:W3CDTF">2017-03-15T21:19:30Z</dcterms:modified>
  <cp:category/>
  <cp:version/>
  <cp:contentType/>
  <cp:contentStatus/>
  <cp:revision>22</cp:revision>
</cp:coreProperties>
</file>