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<sst xmlns="http://schemas.openxmlformats.org/spreadsheetml/2006/main" count="73" uniqueCount="39">
  <si>
    <t>Conductor:</t>
  </si>
  <si>
    <t>D 280</t>
  </si>
  <si>
    <t>Sección mm2 (S):</t>
  </si>
  <si>
    <t>ZONA A</t>
  </si>
  <si>
    <t>ZONA B</t>
  </si>
  <si>
    <t>ZONA C</t>
  </si>
  <si>
    <t>Diámetro mm:</t>
  </si>
  <si>
    <t>HIPÓTESIS 1</t>
  </si>
  <si>
    <t>HIPÓTESIS 2</t>
  </si>
  <si>
    <t>Peso Kg/m:</t>
  </si>
  <si>
    <t>a</t>
  </si>
  <si>
    <t>VIENTO</t>
  </si>
  <si>
    <t>EDS</t>
  </si>
  <si>
    <t>Tendido a 5ºC</t>
  </si>
  <si>
    <t>Tendido a 50ºC</t>
  </si>
  <si>
    <t>t1</t>
  </si>
  <si>
    <t>K</t>
  </si>
  <si>
    <t>A</t>
  </si>
  <si>
    <t>B</t>
  </si>
  <si>
    <t>t2</t>
  </si>
  <si>
    <t>HIELO+VIENTO</t>
  </si>
  <si>
    <t>Carga de rotura Kgf:</t>
  </si>
  <si>
    <t>Módulo de elasticidad kgf/mm2 :</t>
  </si>
  <si>
    <t>Coef. Dilatación (α):</t>
  </si>
  <si>
    <t>Composición:</t>
  </si>
  <si>
    <t>Resistencia Ω/Km:</t>
  </si>
  <si>
    <t>Ta</t>
  </si>
  <si>
    <t>ω</t>
  </si>
  <si>
    <t>q</t>
  </si>
  <si>
    <t>mEDS</t>
  </si>
  <si>
    <t>Hipótesis 1</t>
  </si>
  <si>
    <t>Pv</t>
  </si>
  <si>
    <t>P</t>
  </si>
  <si>
    <t>m1</t>
  </si>
  <si>
    <t>θ1</t>
  </si>
  <si>
    <t>Hipótesis 2</t>
  </si>
  <si>
    <t>Ph</t>
  </si>
  <si>
    <t>m 2</t>
  </si>
  <si>
    <t>θ2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</si>
</sst>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VERDADERO&quot;;&quot;VERDADERO&quot;;&quot;FALSO&quot;"/>
    <numFmt numFmtId="166" formatCode="GENERAL"/>
    <numFmt numFmtId="167" formatCode="YYS&quot;tan&quot;D\aYYYY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i val="true"/>
      <u val="singl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3"/>
      <name val="Arial"/>
      <family val="2"/>
    </font>
    <font>
      <sz val="10"/>
      <name val="Arial"/>
      <family val="2"/>
    </font>
    <font>
      <b val="true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3399FF"/>
        <bgColor rgb="FF33CCCC"/>
      </patternFill>
    </fill>
    <fill>
      <patternFill patternType="solid">
        <fgColor rgb="FF00CC00"/>
        <bgColor rgb="FF0080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99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b="1" sz="1300" spc="-1">
                <a:latin typeface="Arial"/>
              </a:defRPr>
            </a:pPr>
            <a:r>
              <a:rPr b="1" sz="1300" spc="-1">
                <a:latin typeface="Arial"/>
              </a:rPr>
              <a:t>ZONA A</a:t>
            </a:r>
          </a:p>
        </c:rich>
      </c:tx>
      <c:overlay val="0"/>
    </c:title>
    <c:autoTitleDeleted val="0"/>
    <c:plotArea>
      <c:lineChart>
        <c:grouping val="standard"/>
        <c:ser>
          <c:idx val="0"/>
          <c:order val="0"/>
          <c:tx>
            <c:strRef>
              <c:f>Hoja1!$H$4</c:f>
              <c:strCache>
                <c:ptCount val="1"/>
                <c:pt idx="0">
                  <c:v>VIENTO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Hoja1!$H$5:$H$20</c:f>
              <c:numCache>
                <c:formatCode>General</c:formatCode>
                <c:ptCount val="16"/>
                <c:pt idx="0">
                  <c:v>2575.2978110488</c:v>
                </c:pt>
                <c:pt idx="1">
                  <c:v>2586.24126871523</c:v>
                </c:pt>
                <c:pt idx="2">
                  <c:v>2603.33558277358</c:v>
                </c:pt>
                <c:pt idx="3">
                  <c:v>2625.18337143372</c:v>
                </c:pt>
                <c:pt idx="4">
                  <c:v>2650.29963042257</c:v>
                </c:pt>
                <c:pt idx="5">
                  <c:v>2677.32620670465</c:v>
                </c:pt>
                <c:pt idx="6">
                  <c:v>2705.14145806146</c:v>
                </c:pt>
                <c:pt idx="7">
                  <c:v>2732.8865460522</c:v>
                </c:pt>
                <c:pt idx="8">
                  <c:v>2759.9436486981</c:v>
                </c:pt>
                <c:pt idx="9">
                  <c:v>2781.69520122487</c:v>
                </c:pt>
                <c:pt idx="10">
                  <c:v>2780.64893004778</c:v>
                </c:pt>
                <c:pt idx="11">
                  <c:v>2779.50210787984</c:v>
                </c:pt>
                <c:pt idx="12">
                  <c:v>2778.25448492903</c:v>
                </c:pt>
                <c:pt idx="13">
                  <c:v>2776.905788507</c:v>
                </c:pt>
                <c:pt idx="14">
                  <c:v>2775.4557227266</c:v>
                </c:pt>
                <c:pt idx="15">
                  <c:v>2773.90396817162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Hoja1!$I$4</c:f>
              <c:strCache>
                <c:ptCount val="1"/>
                <c:pt idx="0">
                  <c:v>EDS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Hoja1!$I$5:$I$20</c:f>
              <c:numCache>
                <c:formatCode>General</c:formatCode>
                <c:ptCount val="16"/>
                <c:pt idx="0">
                  <c:v>1839.17481462223</c:v>
                </c:pt>
                <c:pt idx="1">
                  <c:v>1839.09925434989</c:v>
                </c:pt>
                <c:pt idx="2">
                  <c:v>1838.97330676255</c:v>
                </c:pt>
                <c:pt idx="3">
                  <c:v>1838.79695114812</c:v>
                </c:pt>
                <c:pt idx="4">
                  <c:v>1838.57015848585</c:v>
                </c:pt>
                <c:pt idx="5">
                  <c:v>1838.29289142237</c:v>
                </c:pt>
                <c:pt idx="6">
                  <c:v>1837.96510424096</c:v>
                </c:pt>
                <c:pt idx="7">
                  <c:v>1837.58674282366</c:v>
                </c:pt>
                <c:pt idx="8">
                  <c:v>1837.15774460657</c:v>
                </c:pt>
                <c:pt idx="9">
                  <c:v>1832.7492280695</c:v>
                </c:pt>
                <c:pt idx="10">
                  <c:v>1808.8757868848</c:v>
                </c:pt>
                <c:pt idx="11">
                  <c:v>1787.32747486649</c:v>
                </c:pt>
                <c:pt idx="12">
                  <c:v>1768.04457790163</c:v>
                </c:pt>
                <c:pt idx="13">
                  <c:v>1750.87141605921</c:v>
                </c:pt>
                <c:pt idx="14">
                  <c:v>1735.60477086368</c:v>
                </c:pt>
                <c:pt idx="15">
                  <c:v>1722.02652977803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Hoja1!$K$4</c:f>
              <c:strCache>
                <c:ptCount val="1"/>
                <c:pt idx="0">
                  <c:v>Tendido a 5ºC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Hoja1!$K$5:$K$20</c:f>
              <c:numCache>
                <c:formatCode>General</c:formatCode>
                <c:ptCount val="16"/>
                <c:pt idx="0">
                  <c:v>2203.13443801555</c:v>
                </c:pt>
                <c:pt idx="1">
                  <c:v>2196.569721017</c:v>
                </c:pt>
                <c:pt idx="2">
                  <c:v>2186.01390146553</c:v>
                </c:pt>
                <c:pt idx="3">
                  <c:v>2172.00767334685</c:v>
                </c:pt>
                <c:pt idx="4">
                  <c:v>2155.23599774241</c:v>
                </c:pt>
                <c:pt idx="5">
                  <c:v>2136.46381136758</c:v>
                </c:pt>
                <c:pt idx="6">
                  <c:v>2116.46645573406</c:v>
                </c:pt>
                <c:pt idx="7">
                  <c:v>2095.96525832615</c:v>
                </c:pt>
                <c:pt idx="8">
                  <c:v>2075.57803530843</c:v>
                </c:pt>
                <c:pt idx="9">
                  <c:v>2051.28952682336</c:v>
                </c:pt>
                <c:pt idx="10">
                  <c:v>2005.51982384414</c:v>
                </c:pt>
                <c:pt idx="11">
                  <c:v>1963.53989774411</c:v>
                </c:pt>
                <c:pt idx="12">
                  <c:v>1925.61687559034</c:v>
                </c:pt>
                <c:pt idx="13">
                  <c:v>1891.71888952312</c:v>
                </c:pt>
                <c:pt idx="14">
                  <c:v>1861.61834837589</c:v>
                </c:pt>
                <c:pt idx="15">
                  <c:v>1834.98018604292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Hoja1!$L$4</c:f>
              <c:strCache>
                <c:ptCount val="1"/>
                <c:pt idx="0">
                  <c:v>Tendido a 50ºC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Hoja1!$L$5:$L$20</c:f>
              <c:numCache>
                <c:formatCode>General</c:formatCode>
                <c:ptCount val="16"/>
                <c:pt idx="0">
                  <c:v>615.27223926471</c:v>
                </c:pt>
                <c:pt idx="1">
                  <c:v>718.774917841009</c:v>
                </c:pt>
                <c:pt idx="2">
                  <c:v>820.55504968515</c:v>
                </c:pt>
                <c:pt idx="3">
                  <c:v>912.866469170805</c:v>
                </c:pt>
                <c:pt idx="4">
                  <c:v>995.410059573373</c:v>
                </c:pt>
                <c:pt idx="5">
                  <c:v>1069.09198377736</c:v>
                </c:pt>
                <c:pt idx="6">
                  <c:v>1134.93398615823</c:v>
                </c:pt>
                <c:pt idx="7">
                  <c:v>1193.8663633594</c:v>
                </c:pt>
                <c:pt idx="8">
                  <c:v>1246.70000629233</c:v>
                </c:pt>
                <c:pt idx="9">
                  <c:v>1291.98125997732</c:v>
                </c:pt>
                <c:pt idx="10">
                  <c:v>1321.48177061553</c:v>
                </c:pt>
                <c:pt idx="11">
                  <c:v>1347.40565985773</c:v>
                </c:pt>
                <c:pt idx="12">
                  <c:v>1370.20587642147</c:v>
                </c:pt>
                <c:pt idx="13">
                  <c:v>1390.2775383069</c:v>
                </c:pt>
                <c:pt idx="14">
                  <c:v>1407.96373459125</c:v>
                </c:pt>
                <c:pt idx="15">
                  <c:v>1423.56154444227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34141670"/>
        <c:axId val="72062039"/>
      </c:lineChart>
      <c:catAx>
        <c:axId val="341416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sz="900" spc="-1">
                    <a:latin typeface="Arial"/>
                  </a:defRPr>
                </a:pPr>
                <a:r>
                  <a:rPr b="1" sz="900" spc="-1">
                    <a:latin typeface="Arial"/>
                  </a:rPr>
                  <a:t>Longitud vano</a:t>
                </a:r>
              </a:p>
            </c:rich>
          </c:tx>
          <c:overlay val="0"/>
        </c:title>
        <c:numFmt formatCode="Estandar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72062039"/>
        <c:crosses val="autoZero"/>
        <c:auto val="1"/>
        <c:lblAlgn val="ctr"/>
        <c:lblOffset val="100"/>
      </c:catAx>
      <c:valAx>
        <c:axId val="7206203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900" spc="-1">
                    <a:latin typeface="Arial"/>
                  </a:defRPr>
                </a:pPr>
                <a:r>
                  <a:rPr b="1" sz="900" spc="-1">
                    <a:latin typeface="Arial"/>
                  </a:rPr>
                  <a:t>Tracción</a:t>
                </a:r>
              </a:p>
            </c:rich>
          </c:tx>
          <c:overlay val="0"/>
        </c:title>
        <c:numFmt formatCode="EStanDaR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3414167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b="1" sz="1300" spc="-1">
                <a:latin typeface="Arial"/>
              </a:defRPr>
            </a:pPr>
            <a:r>
              <a:rPr b="1" sz="1300" spc="-1">
                <a:latin typeface="Arial"/>
              </a:rPr>
              <a:t>ZONA B</a:t>
            </a:r>
          </a:p>
        </c:rich>
      </c:tx>
      <c:overlay val="0"/>
    </c:title>
    <c:autoTitleDeleted val="0"/>
    <c:plotArea>
      <c:lineChart>
        <c:grouping val="standard"/>
        <c:ser>
          <c:idx val="0"/>
          <c:order val="0"/>
          <c:tx>
            <c:strRef>
              <c:f>Hoja1!$M$4</c:f>
              <c:strCache>
                <c:ptCount val="1"/>
                <c:pt idx="0">
                  <c:v>VIENTO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Hoja1!$M$5:$M$20</c:f>
              <c:numCache>
                <c:formatCode>General</c:formatCode>
                <c:ptCount val="16"/>
                <c:pt idx="0">
                  <c:v>2600.55077845929</c:v>
                </c:pt>
                <c:pt idx="1">
                  <c:v>2591.73374341478</c:v>
                </c:pt>
                <c:pt idx="2">
                  <c:v>2577.94150637904</c:v>
                </c:pt>
                <c:pt idx="3">
                  <c:v>2560.35131525352</c:v>
                </c:pt>
                <c:pt idx="4">
                  <c:v>2540.30415229397</c:v>
                </c:pt>
                <c:pt idx="5">
                  <c:v>2519.09614773001</c:v>
                </c:pt>
                <c:pt idx="6">
                  <c:v>2497.81928286093</c:v>
                </c:pt>
                <c:pt idx="7">
                  <c:v>2477.27956565964</c:v>
                </c:pt>
                <c:pt idx="8">
                  <c:v>2457.98992698837</c:v>
                </c:pt>
                <c:pt idx="9">
                  <c:v>2440.21346225697</c:v>
                </c:pt>
                <c:pt idx="10">
                  <c:v>2424.02778235795</c:v>
                </c:pt>
                <c:pt idx="11">
                  <c:v>2409.38856236744</c:v>
                </c:pt>
                <c:pt idx="12">
                  <c:v>2396.1811302326</c:v>
                </c:pt>
                <c:pt idx="13">
                  <c:v>2384.25730838317</c:v>
                </c:pt>
                <c:pt idx="14">
                  <c:v>2373.45921414458</c:v>
                </c:pt>
                <c:pt idx="15">
                  <c:v>2363.63324262735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Hoja1!$S$4</c:f>
              <c:strCache>
                <c:ptCount val="1"/>
                <c:pt idx="0">
                  <c:v>HIELO+VIENTO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Hoja1!$S$5:$S$20</c:f>
              <c:numCache>
                <c:formatCode>General</c:formatCode>
                <c:ptCount val="16"/>
                <c:pt idx="0">
                  <c:v>2786.59412997926</c:v>
                </c:pt>
                <c:pt idx="1">
                  <c:v>2786.37649725485</c:v>
                </c:pt>
                <c:pt idx="2">
                  <c:v>2786.0137004714</c:v>
                </c:pt>
                <c:pt idx="3">
                  <c:v>2785.5056261407</c:v>
                </c:pt>
                <c:pt idx="4">
                  <c:v>2784.8521151306</c:v>
                </c:pt>
                <c:pt idx="5">
                  <c:v>2784.05296241532</c:v>
                </c:pt>
                <c:pt idx="6">
                  <c:v>2783.10791675277</c:v>
                </c:pt>
                <c:pt idx="7">
                  <c:v>2782.01668028783</c:v>
                </c:pt>
                <c:pt idx="8">
                  <c:v>2780.77890808001</c:v>
                </c:pt>
                <c:pt idx="9">
                  <c:v>2779.39420755383</c:v>
                </c:pt>
                <c:pt idx="10">
                  <c:v>2777.86213786973</c:v>
                </c:pt>
                <c:pt idx="11">
                  <c:v>2776.18220921328</c:v>
                </c:pt>
                <c:pt idx="12">
                  <c:v>2774.35388199987</c:v>
                </c:pt>
                <c:pt idx="13">
                  <c:v>2772.37656599188</c:v>
                </c:pt>
                <c:pt idx="14">
                  <c:v>2770.24961932489</c:v>
                </c:pt>
                <c:pt idx="15">
                  <c:v>2767.97234743907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Hoja1!$T$4</c:f>
              <c:strCache>
                <c:ptCount val="1"/>
                <c:pt idx="0">
                  <c:v>EDS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Hoja1!$T$5:$T$20</c:f>
              <c:numCache>
                <c:formatCode>General</c:formatCode>
                <c:ptCount val="16"/>
                <c:pt idx="0">
                  <c:v>1682.97202826179</c:v>
                </c:pt>
                <c:pt idx="1">
                  <c:v>1667.96751668794</c:v>
                </c:pt>
                <c:pt idx="2">
                  <c:v>1644.91421414748</c:v>
                </c:pt>
                <c:pt idx="3">
                  <c:v>1616.36279534673</c:v>
                </c:pt>
                <c:pt idx="4">
                  <c:v>1585.15555800394</c:v>
                </c:pt>
                <c:pt idx="5">
                  <c:v>1553.86474114807</c:v>
                </c:pt>
                <c:pt idx="6">
                  <c:v>1524.38259173063</c:v>
                </c:pt>
                <c:pt idx="7">
                  <c:v>1497.79329846312</c:v>
                </c:pt>
                <c:pt idx="8">
                  <c:v>1474.49204728075</c:v>
                </c:pt>
                <c:pt idx="9">
                  <c:v>1454.41358169006</c:v>
                </c:pt>
                <c:pt idx="10">
                  <c:v>1437.2489752439</c:v>
                </c:pt>
                <c:pt idx="11">
                  <c:v>1422.5980492006</c:v>
                </c:pt>
                <c:pt idx="12">
                  <c:v>1410.05678155876</c:v>
                </c:pt>
                <c:pt idx="13">
                  <c:v>1399.25859713135</c:v>
                </c:pt>
                <c:pt idx="14">
                  <c:v>1389.88865061452</c:v>
                </c:pt>
                <c:pt idx="15">
                  <c:v>1381.68443454068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Hoja1!$V$4</c:f>
              <c:strCache>
                <c:ptCount val="1"/>
                <c:pt idx="0">
                  <c:v>Tendido a 5ºC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Hoja1!$V$5:$V$20</c:f>
              <c:numCache>
                <c:formatCode>General</c:formatCode>
                <c:ptCount val="16"/>
                <c:pt idx="0">
                  <c:v>2046.32598900703</c:v>
                </c:pt>
                <c:pt idx="1">
                  <c:v>2022.81802384969</c:v>
                </c:pt>
                <c:pt idx="2">
                  <c:v>1985.43561269135</c:v>
                </c:pt>
                <c:pt idx="3">
                  <c:v>1936.83113171264</c:v>
                </c:pt>
                <c:pt idx="4">
                  <c:v>1880.52518236229</c:v>
                </c:pt>
                <c:pt idx="5">
                  <c:v>1820.52493835289</c:v>
                </c:pt>
                <c:pt idx="6">
                  <c:v>1760.73099627384</c:v>
                </c:pt>
                <c:pt idx="7">
                  <c:v>1704.30806501231</c:v>
                </c:pt>
                <c:pt idx="8">
                  <c:v>1653.28767010062</c:v>
                </c:pt>
                <c:pt idx="9">
                  <c:v>1608.54792675267</c:v>
                </c:pt>
                <c:pt idx="10">
                  <c:v>1570.08395671527</c:v>
                </c:pt>
                <c:pt idx="11">
                  <c:v>1537.36774741709</c:v>
                </c:pt>
                <c:pt idx="12">
                  <c:v>1509.64708695825</c:v>
                </c:pt>
                <c:pt idx="13">
                  <c:v>1486.13541104558</c:v>
                </c:pt>
                <c:pt idx="14">
                  <c:v>1466.10844882617</c:v>
                </c:pt>
                <c:pt idx="15">
                  <c:v>1448.94104117396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Hoja1!$W$4</c:f>
              <c:strCache>
                <c:ptCount val="1"/>
                <c:pt idx="0">
                  <c:v>Tendido a 50ºC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Hoja1!$W$5:$W$20</c:f>
              <c:numCache>
                <c:formatCode>General</c:formatCode>
                <c:ptCount val="16"/>
                <c:pt idx="0">
                  <c:v>493.610624847985</c:v>
                </c:pt>
                <c:pt idx="1">
                  <c:v>612.8473218524</c:v>
                </c:pt>
                <c:pt idx="2">
                  <c:v>714.694050040909</c:v>
                </c:pt>
                <c:pt idx="3">
                  <c:v>799.519036842129</c:v>
                </c:pt>
                <c:pt idx="4">
                  <c:v>870.319076754739</c:v>
                </c:pt>
                <c:pt idx="5">
                  <c:v>929.666568133228</c:v>
                </c:pt>
                <c:pt idx="6">
                  <c:v>979.609555056736</c:v>
                </c:pt>
                <c:pt idx="7">
                  <c:v>1021.78396824417</c:v>
                </c:pt>
                <c:pt idx="8">
                  <c:v>1057.51018741137</c:v>
                </c:pt>
                <c:pt idx="9">
                  <c:v>1087.86260098517</c:v>
                </c:pt>
                <c:pt idx="10">
                  <c:v>1113.72019588155</c:v>
                </c:pt>
                <c:pt idx="11">
                  <c:v>1135.80471019365</c:v>
                </c:pt>
                <c:pt idx="12">
                  <c:v>1154.71034069088</c:v>
                </c:pt>
                <c:pt idx="13">
                  <c:v>1170.92738043461</c:v>
                </c:pt>
                <c:pt idx="14">
                  <c:v>1184.8612655307</c:v>
                </c:pt>
                <c:pt idx="15">
                  <c:v>1196.84802235203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83155231"/>
        <c:axId val="64064774"/>
      </c:lineChart>
      <c:catAx>
        <c:axId val="831552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sz="900" spc="-1">
                    <a:latin typeface="Arial"/>
                  </a:defRPr>
                </a:pPr>
                <a:r>
                  <a:rPr b="1" sz="900" spc="-1">
                    <a:latin typeface="Arial"/>
                  </a:rPr>
                  <a:t>Longitud vano</a:t>
                </a:r>
              </a:p>
            </c:rich>
          </c:tx>
          <c:overlay val="0"/>
        </c:title>
        <c:numFmt formatCode="Estandar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64064774"/>
        <c:crosses val="autoZero"/>
        <c:auto val="1"/>
        <c:lblAlgn val="ctr"/>
        <c:lblOffset val="100"/>
      </c:catAx>
      <c:valAx>
        <c:axId val="6406477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900" spc="-1">
                    <a:latin typeface="Arial"/>
                  </a:defRPr>
                </a:pPr>
                <a:r>
                  <a:rPr b="1" sz="900" spc="-1">
                    <a:latin typeface="Arial"/>
                  </a:rPr>
                  <a:t>Tracción</a:t>
                </a:r>
              </a:p>
            </c:rich>
          </c:tx>
          <c:overlay val="0"/>
        </c:title>
        <c:numFmt formatCode="EStanDaR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8315523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b="1" sz="1300" spc="-1">
                <a:latin typeface="Arial"/>
              </a:defRPr>
            </a:pPr>
            <a:r>
              <a:rPr b="1" sz="1300" spc="-1">
                <a:latin typeface="Arial"/>
              </a:rPr>
              <a:t>ZONA C</a:t>
            </a:r>
          </a:p>
        </c:rich>
      </c:tx>
      <c:overlay val="0"/>
    </c:title>
    <c:autoTitleDeleted val="0"/>
    <c:plotArea>
      <c:lineChart>
        <c:grouping val="standard"/>
        <c:ser>
          <c:idx val="0"/>
          <c:order val="0"/>
          <c:tx>
            <c:strRef>
              <c:f>Hoja1!$X$4</c:f>
              <c:strCache>
                <c:ptCount val="1"/>
                <c:pt idx="0">
                  <c:v>VIENTO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Hoja1!$X$5:$X$20</c:f>
              <c:numCache>
                <c:formatCode>General</c:formatCode>
                <c:ptCount val="16"/>
                <c:pt idx="0">
                  <c:v>2582.45017811042</c:v>
                </c:pt>
                <c:pt idx="1">
                  <c:v>2521.16376848923</c:v>
                </c:pt>
                <c:pt idx="2">
                  <c:v>2426.25122581069</c:v>
                </c:pt>
                <c:pt idx="3">
                  <c:v>2308.71656005292</c:v>
                </c:pt>
                <c:pt idx="4">
                  <c:v>2182.82617181963</c:v>
                </c:pt>
                <c:pt idx="5">
                  <c:v>2062.64487314116</c:v>
                </c:pt>
                <c:pt idx="6">
                  <c:v>1957.78148437561</c:v>
                </c:pt>
                <c:pt idx="7">
                  <c:v>1871.66712826865</c:v>
                </c:pt>
                <c:pt idx="8">
                  <c:v>1803.17389112952</c:v>
                </c:pt>
                <c:pt idx="9">
                  <c:v>1749.23195716657</c:v>
                </c:pt>
                <c:pt idx="10">
                  <c:v>1706.57202758495</c:v>
                </c:pt>
                <c:pt idx="11">
                  <c:v>1672.4264770949</c:v>
                </c:pt>
                <c:pt idx="12">
                  <c:v>1644.65653643357</c:v>
                </c:pt>
                <c:pt idx="13">
                  <c:v>1621.66914550357</c:v>
                </c:pt>
                <c:pt idx="14">
                  <c:v>1602.29116189924</c:v>
                </c:pt>
                <c:pt idx="15">
                  <c:v>1585.65765653765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Hoja1!$AD$4</c:f>
              <c:strCache>
                <c:ptCount val="1"/>
                <c:pt idx="0">
                  <c:v>HIELO+VIENTO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Hoja1!$AD$5:$AD$20</c:f>
              <c:numCache>
                <c:formatCode>General</c:formatCode>
                <c:ptCount val="16"/>
                <c:pt idx="0">
                  <c:v>2786.4987869768</c:v>
                </c:pt>
                <c:pt idx="1">
                  <c:v>2785.99502648395</c:v>
                </c:pt>
                <c:pt idx="2">
                  <c:v>2785.15502047877</c:v>
                </c:pt>
                <c:pt idx="3">
                  <c:v>2783.97815964351</c:v>
                </c:pt>
                <c:pt idx="4">
                  <c:v>2782.46358783571</c:v>
                </c:pt>
                <c:pt idx="5">
                  <c:v>2780.61019895897</c:v>
                </c:pt>
                <c:pt idx="6">
                  <c:v>2778.41663289407</c:v>
                </c:pt>
                <c:pt idx="7">
                  <c:v>2775.88127045511</c:v>
                </c:pt>
                <c:pt idx="8">
                  <c:v>2773.00222732675</c:v>
                </c:pt>
                <c:pt idx="9">
                  <c:v>2769.77734692852</c:v>
                </c:pt>
                <c:pt idx="10">
                  <c:v>2766.20419214224</c:v>
                </c:pt>
                <c:pt idx="11">
                  <c:v>2762.28003582656</c:v>
                </c:pt>
                <c:pt idx="12">
                  <c:v>2758.00185003002</c:v>
                </c:pt>
                <c:pt idx="13">
                  <c:v>2753.36629379969</c:v>
                </c:pt>
                <c:pt idx="14">
                  <c:v>2748.36969946611</c:v>
                </c:pt>
                <c:pt idx="15">
                  <c:v>2743.008057267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Hoja1!$AE$4</c:f>
              <c:strCache>
                <c:ptCount val="1"/>
                <c:pt idx="0">
                  <c:v>EDS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Hoja1!$AE$5:$AE$20</c:f>
              <c:numCache>
                <c:formatCode>General</c:formatCode>
                <c:ptCount val="16"/>
                <c:pt idx="0">
                  <c:v>1484.11903123502</c:v>
                </c:pt>
                <c:pt idx="1">
                  <c:v>1424.92007950804</c:v>
                </c:pt>
                <c:pt idx="2">
                  <c:v>1338.96154957859</c:v>
                </c:pt>
                <c:pt idx="3">
                  <c:v>1244.05658578312</c:v>
                </c:pt>
                <c:pt idx="4">
                  <c:v>1157.75101365171</c:v>
                </c:pt>
                <c:pt idx="5">
                  <c:v>1089.15376173163</c:v>
                </c:pt>
                <c:pt idx="6">
                  <c:v>1038.31726119325</c:v>
                </c:pt>
                <c:pt idx="7">
                  <c:v>1001.35791143604</c:v>
                </c:pt>
                <c:pt idx="8">
                  <c:v>974.231593282531</c:v>
                </c:pt>
                <c:pt idx="9">
                  <c:v>953.876354333361</c:v>
                </c:pt>
                <c:pt idx="10">
                  <c:v>938.19060859386</c:v>
                </c:pt>
                <c:pt idx="11">
                  <c:v>925.767353767963</c:v>
                </c:pt>
                <c:pt idx="12">
                  <c:v>915.66092937134</c:v>
                </c:pt>
                <c:pt idx="13">
                  <c:v>907.225964729632</c:v>
                </c:pt>
                <c:pt idx="14">
                  <c:v>900.01343959709</c:v>
                </c:pt>
                <c:pt idx="15">
                  <c:v>893.704586212048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Hoja1!$AG$4</c:f>
              <c:strCache>
                <c:ptCount val="1"/>
                <c:pt idx="0">
                  <c:v>Tendido a 5ºC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Hoja1!$AG$5:$AG$20</c:f>
              <c:numCache>
                <c:formatCode>General</c:formatCode>
                <c:ptCount val="16"/>
                <c:pt idx="0">
                  <c:v>1846.3321584113</c:v>
                </c:pt>
                <c:pt idx="1">
                  <c:v>1773.90291673095</c:v>
                </c:pt>
                <c:pt idx="2">
                  <c:v>1661.83324038871</c:v>
                </c:pt>
                <c:pt idx="3">
                  <c:v>1525.17470343785</c:v>
                </c:pt>
                <c:pt idx="4">
                  <c:v>1385.55220560864</c:v>
                </c:pt>
                <c:pt idx="5">
                  <c:v>1263.58107317572</c:v>
                </c:pt>
                <c:pt idx="6">
                  <c:v>1168.86312594819</c:v>
                </c:pt>
                <c:pt idx="7">
                  <c:v>1099.6298057947</c:v>
                </c:pt>
                <c:pt idx="8">
                  <c:v>1049.67719813436</c:v>
                </c:pt>
                <c:pt idx="9">
                  <c:v>1013.15551015307</c:v>
                </c:pt>
                <c:pt idx="10">
                  <c:v>985.806551749233</c:v>
                </c:pt>
                <c:pt idx="11">
                  <c:v>964.767727166809</c:v>
                </c:pt>
                <c:pt idx="12">
                  <c:v>948.1444924659</c:v>
                </c:pt>
                <c:pt idx="13">
                  <c:v>934.671280145442</c:v>
                </c:pt>
                <c:pt idx="14">
                  <c:v>923.48679130861</c:v>
                </c:pt>
                <c:pt idx="15">
                  <c:v>913.992163241197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Hoja1!$AH$4</c:f>
              <c:strCache>
                <c:ptCount val="1"/>
                <c:pt idx="0">
                  <c:v>Tendido a 50ºC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Hoja1!$G$5:$G$20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Hoja1!$AH$5:$AH$20</c:f>
              <c:numCache>
                <c:formatCode>General</c:formatCode>
                <c:ptCount val="16"/>
                <c:pt idx="0">
                  <c:v>370.479554722202</c:v>
                </c:pt>
                <c:pt idx="1">
                  <c:v>495.459961839818</c:v>
                </c:pt>
                <c:pt idx="2">
                  <c:v>583.581472687011</c:v>
                </c:pt>
                <c:pt idx="3">
                  <c:v>647.228920112514</c:v>
                </c:pt>
                <c:pt idx="4">
                  <c:v>693.91872041195</c:v>
                </c:pt>
                <c:pt idx="5">
                  <c:v>728.592586565466</c:v>
                </c:pt>
                <c:pt idx="6">
                  <c:v>754.627392881228</c:v>
                </c:pt>
                <c:pt idx="7">
                  <c:v>774.369952408069</c:v>
                </c:pt>
                <c:pt idx="8">
                  <c:v>789.467823258541</c:v>
                </c:pt>
                <c:pt idx="9">
                  <c:v>801.088187681992</c:v>
                </c:pt>
                <c:pt idx="10">
                  <c:v>810.065965715061</c:v>
                </c:pt>
                <c:pt idx="11">
                  <c:v>817.004719969061</c:v>
                </c:pt>
                <c:pt idx="12">
                  <c:v>822.345632348993</c:v>
                </c:pt>
                <c:pt idx="13">
                  <c:v>826.414855833774</c:v>
                </c:pt>
                <c:pt idx="14">
                  <c:v>829.45621843089</c:v>
                </c:pt>
                <c:pt idx="15">
                  <c:v>831.653985569191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5054553"/>
        <c:axId val="94523335"/>
      </c:lineChart>
      <c:catAx>
        <c:axId val="750545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sz="900" spc="-1">
                    <a:latin typeface="Arial"/>
                  </a:defRPr>
                </a:pPr>
                <a:r>
                  <a:rPr b="1" sz="900" spc="-1">
                    <a:latin typeface="Arial"/>
                  </a:rPr>
                  <a:t>Longitud vano</a:t>
                </a:r>
              </a:p>
            </c:rich>
          </c:tx>
          <c:overlay val="0"/>
        </c:title>
        <c:numFmt formatCode="Estandar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94523335"/>
        <c:crosses val="autoZero"/>
        <c:auto val="1"/>
        <c:lblAlgn val="ctr"/>
        <c:lblOffset val="100"/>
      </c:catAx>
      <c:valAx>
        <c:axId val="9452333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900" spc="-1">
                    <a:latin typeface="Arial"/>
                  </a:defRPr>
                </a:pPr>
                <a:r>
                  <a:rPr b="1" sz="900" spc="-1">
                    <a:latin typeface="Arial"/>
                  </a:rPr>
                  <a:t>Tracción</a:t>
                </a:r>
              </a:p>
            </c:rich>
          </c:tx>
          <c:overlay val="0"/>
        </c:title>
        <c:numFmt formatCode="AAS&quot;tan&quot;D&quot;a&quot;AAAA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7505455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409680</xdr:colOff>
      <xdr:row>22</xdr:row>
      <xdr:rowOff>131040</xdr:rowOff>
    </xdr:from>
    <xdr:to>
      <xdr:col>14</xdr:col>
      <xdr:colOff>398160</xdr:colOff>
      <xdr:row>43</xdr:row>
      <xdr:rowOff>39960</xdr:rowOff>
    </xdr:to>
    <xdr:graphicFrame>
      <xdr:nvGraphicFramePr>
        <xdr:cNvPr id="0" name=""/>
        <xdr:cNvGraphicFramePr/>
      </xdr:nvGraphicFramePr>
      <xdr:xfrm>
        <a:off x="5172120" y="4000680"/>
        <a:ext cx="6341400" cy="3610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531720</xdr:colOff>
      <xdr:row>22</xdr:row>
      <xdr:rowOff>140400</xdr:rowOff>
    </xdr:from>
    <xdr:to>
      <xdr:col>23</xdr:col>
      <xdr:colOff>444240</xdr:colOff>
      <xdr:row>43</xdr:row>
      <xdr:rowOff>49320</xdr:rowOff>
    </xdr:to>
    <xdr:graphicFrame>
      <xdr:nvGraphicFramePr>
        <xdr:cNvPr id="1" name=""/>
        <xdr:cNvGraphicFramePr/>
      </xdr:nvGraphicFramePr>
      <xdr:xfrm>
        <a:off x="11647080" y="4010040"/>
        <a:ext cx="6294240" cy="3610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23</xdr:col>
      <xdr:colOff>629640</xdr:colOff>
      <xdr:row>22</xdr:row>
      <xdr:rowOff>69480</xdr:rowOff>
    </xdr:from>
    <xdr:to>
      <xdr:col>33</xdr:col>
      <xdr:colOff>427680</xdr:colOff>
      <xdr:row>42</xdr:row>
      <xdr:rowOff>160560</xdr:rowOff>
    </xdr:to>
    <xdr:graphicFrame>
      <xdr:nvGraphicFramePr>
        <xdr:cNvPr id="2" name=""/>
        <xdr:cNvGraphicFramePr/>
      </xdr:nvGraphicFramePr>
      <xdr:xfrm>
        <a:off x="18126720" y="3939120"/>
        <a:ext cx="6294240" cy="3610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50"/>
  <sheetViews>
    <sheetView windowProtection="false" showFormulas="false" showGridLines="true" showRowColHeaders="true" showZeros="true" rightToLeft="false" tabSelected="true" showOutlineSymbols="true" defaultGridColor="true" view="normal" topLeftCell="A22" colorId="64" zoomScale="90" zoomScaleNormal="90" zoomScalePageLayoutView="100" workbookViewId="0">
      <selection pane="topLeft" activeCell="D24" activeCellId="0" sqref="D24"/>
    </sheetView>
  </sheetViews>
  <sheetFormatPr defaultRowHeight="13.8"/>
  <cols>
    <col collapsed="false" hidden="false" max="1" min="1" style="0" width="26.3214285714286"/>
    <col collapsed="false" hidden="false" max="7" min="2" style="0" width="8.23469387755102"/>
    <col collapsed="false" hidden="false" max="8" min="8" style="0" width="12.8265306122449"/>
    <col collapsed="false" hidden="false" max="13" min="9" style="0" width="12.1479591836735"/>
    <col collapsed="false" hidden="false" max="18" min="14" style="0" width="8.23469387755102"/>
    <col collapsed="false" hidden="false" max="19" min="19" style="0" width="13.2295918367347"/>
    <col collapsed="false" hidden="false" max="24" min="20" style="0" width="11.0714285714286"/>
    <col collapsed="false" hidden="false" max="31" min="25" style="0" width="8.23469387755102"/>
    <col collapsed="false" hidden="false" max="32" min="32" style="0" width="12.6887755102041"/>
    <col collapsed="false" hidden="false" max="33" min="33" style="0" width="10.6632653061225"/>
    <col collapsed="false" hidden="false" max="34" min="34" style="0" width="10.8010204081633"/>
    <col collapsed="false" hidden="false" max="1025" min="35" style="0" width="8.23469387755102"/>
  </cols>
  <sheetData>
    <row r="1" customFormat="false" ht="13.8" hidden="false" customHeight="false" outlineLevel="0" collapsed="false">
      <c r="A1" s="0" t="s">
        <v>0</v>
      </c>
      <c r="B1" s="0" t="s">
        <v>1</v>
      </c>
    </row>
    <row r="2" customFormat="false" ht="13.8" hidden="false" customHeight="false" outlineLevel="0" collapsed="false">
      <c r="A2" s="1" t="s">
        <v>2</v>
      </c>
      <c r="B2" s="0" t="n">
        <v>279.3</v>
      </c>
      <c r="G2" s="2"/>
      <c r="H2" s="3" t="s">
        <v>3</v>
      </c>
      <c r="I2" s="3"/>
      <c r="J2" s="3"/>
      <c r="K2" s="3"/>
      <c r="L2" s="3"/>
      <c r="M2" s="4" t="s">
        <v>4</v>
      </c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5</v>
      </c>
      <c r="Y2" s="5"/>
      <c r="Z2" s="5"/>
      <c r="AA2" s="5"/>
      <c r="AB2" s="5"/>
      <c r="AC2" s="5"/>
      <c r="AD2" s="5"/>
      <c r="AE2" s="5"/>
      <c r="AF2" s="5"/>
      <c r="AG2" s="5"/>
      <c r="AH2" s="5"/>
    </row>
    <row r="3" customFormat="false" ht="13.8" hidden="false" customHeight="false" outlineLevel="0" collapsed="false">
      <c r="A3" s="0" t="s">
        <v>6</v>
      </c>
      <c r="B3" s="0" t="n">
        <v>21.7</v>
      </c>
      <c r="G3" s="2"/>
      <c r="H3" s="3"/>
      <c r="I3" s="3"/>
      <c r="J3" s="3"/>
      <c r="K3" s="3"/>
      <c r="L3" s="3"/>
      <c r="M3" s="4" t="s">
        <v>7</v>
      </c>
      <c r="N3" s="4"/>
      <c r="O3" s="4"/>
      <c r="P3" s="4"/>
      <c r="Q3" s="4"/>
      <c r="R3" s="4" t="s">
        <v>8</v>
      </c>
      <c r="S3" s="4"/>
      <c r="T3" s="4"/>
      <c r="U3" s="4"/>
      <c r="V3" s="4"/>
      <c r="W3" s="4"/>
      <c r="X3" s="5" t="s">
        <v>7</v>
      </c>
      <c r="Y3" s="5"/>
      <c r="Z3" s="5"/>
      <c r="AA3" s="5"/>
      <c r="AB3" s="5"/>
      <c r="AC3" s="5" t="s">
        <v>8</v>
      </c>
      <c r="AD3" s="5"/>
      <c r="AE3" s="5"/>
      <c r="AF3" s="5"/>
      <c r="AG3" s="5"/>
      <c r="AH3" s="5"/>
    </row>
    <row r="4" customFormat="false" ht="13.8" hidden="false" customHeight="false" outlineLevel="0" collapsed="false">
      <c r="A4" s="0" t="s">
        <v>9</v>
      </c>
      <c r="B4" s="0" t="n">
        <v>0.77</v>
      </c>
      <c r="G4" s="6" t="s">
        <v>10</v>
      </c>
      <c r="H4" s="7" t="s">
        <v>11</v>
      </c>
      <c r="I4" s="7" t="s">
        <v>12</v>
      </c>
      <c r="J4" s="7"/>
      <c r="K4" s="7" t="s">
        <v>13</v>
      </c>
      <c r="L4" s="7" t="s">
        <v>14</v>
      </c>
      <c r="M4" s="8" t="s">
        <v>11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12</v>
      </c>
      <c r="U4" s="8"/>
      <c r="V4" s="8" t="s">
        <v>13</v>
      </c>
      <c r="W4" s="8" t="s">
        <v>14</v>
      </c>
      <c r="X4" s="9" t="s">
        <v>11</v>
      </c>
      <c r="Y4" s="9" t="s">
        <v>15</v>
      </c>
      <c r="Z4" s="9" t="s">
        <v>16</v>
      </c>
      <c r="AA4" s="9" t="s">
        <v>17</v>
      </c>
      <c r="AB4" s="9" t="s">
        <v>18</v>
      </c>
      <c r="AC4" s="9" t="s">
        <v>19</v>
      </c>
      <c r="AD4" s="9" t="s">
        <v>20</v>
      </c>
      <c r="AE4" s="9" t="s">
        <v>12</v>
      </c>
      <c r="AF4" s="9"/>
      <c r="AG4" s="9" t="s">
        <v>13</v>
      </c>
      <c r="AH4" s="9" t="s">
        <v>14</v>
      </c>
      <c r="AI4" s="1"/>
    </row>
    <row r="5" customFormat="false" ht="13.8" hidden="false" customHeight="false" outlineLevel="0" collapsed="false">
      <c r="A5" s="0" t="s">
        <v>21</v>
      </c>
      <c r="B5" s="0" t="n">
        <v>8360</v>
      </c>
      <c r="C5" s="0" t="n">
        <f aca="false">B5*0.22</f>
        <v>1839.2</v>
      </c>
      <c r="G5" s="1" t="n">
        <v>25</v>
      </c>
      <c r="H5" s="10" t="n">
        <v>2575.2978110488</v>
      </c>
      <c r="I5" s="10" t="n">
        <f aca="false">1/4*(2*$C$5+SQRT(4*$C$5^2-2*$G5^2*$B$14^2*$B$4^2))</f>
        <v>1839.17481462223</v>
      </c>
      <c r="J5" s="11" t="n">
        <f aca="false">IF(G47&lt;=$B$5*0.22,1)</f>
        <v>1</v>
      </c>
      <c r="K5" s="10" t="n">
        <v>2203.13443801555</v>
      </c>
      <c r="L5" s="10" t="n">
        <v>615.27223926471</v>
      </c>
      <c r="M5" s="12" t="n">
        <v>2600.55077845929</v>
      </c>
      <c r="N5" s="12" t="n">
        <v>9.31095874851159</v>
      </c>
      <c r="O5" s="12" t="n">
        <f aca="false">$G5^2*$B$6*$B$12^2*$B$34^2/(24*R5^2)-R5</f>
        <v>-9.92760643445693</v>
      </c>
      <c r="P5" s="12" t="n">
        <f aca="false">$B$7*$B$6*($B$28-$B$35)+O5</f>
        <v>-9.27210643445693</v>
      </c>
      <c r="Q5" s="12" t="n">
        <f aca="false">$G5^2*$B$6*$B$12^2*$B$27^2/24</f>
        <v>3.36826068146557</v>
      </c>
      <c r="R5" s="12" t="n">
        <f aca="false">$S5/$B$2</f>
        <v>9.9770645541685</v>
      </c>
      <c r="S5" s="12" t="n">
        <f aca="false">1/4*(2*$B$11+SQRT(4*$B$11^2-2*$G5^2*$B$34^2*$B$4^2))</f>
        <v>2786.59412997926</v>
      </c>
      <c r="T5" s="12" t="n">
        <v>1682.97202826179</v>
      </c>
      <c r="U5" s="13" t="n">
        <f aca="false">IF(T5&lt;=$B$5*0.22,1)</f>
        <v>1</v>
      </c>
      <c r="V5" s="12" t="n">
        <v>2046.32598900703</v>
      </c>
      <c r="W5" s="12" t="n">
        <v>493.610624847985</v>
      </c>
      <c r="X5" s="14" t="n">
        <v>2582.45017811042</v>
      </c>
      <c r="Y5" s="14" t="n">
        <v>2582.45017811042</v>
      </c>
      <c r="Z5" s="14" t="n">
        <f aca="false">$G5^2*$B$6*$B$12^2*$B$49^2/(24*AC5^2)-AC5</f>
        <v>-9.86225286898994</v>
      </c>
      <c r="AA5" s="14" t="n">
        <f aca="false">$B$7*$B$6*($B$43-$B$50)+Z5</f>
        <v>-9.20675286898994</v>
      </c>
      <c r="AB5" s="14" t="n">
        <f aca="false">$G5^2*$B$6*$B$12^2*$B$42^2/24</f>
        <v>3.36826068146557</v>
      </c>
      <c r="AC5" s="14" t="n">
        <f aca="false">$AD5/$B$2</f>
        <v>9.9767231900351</v>
      </c>
      <c r="AD5" s="14" t="n">
        <f aca="false">1/4*(2*$B$11+SQRT(4*$B$11^2-2*$G5^2*$B$49^2*$B$4^2))</f>
        <v>2786.4987869768</v>
      </c>
      <c r="AE5" s="14" t="n">
        <v>1484.11903123502</v>
      </c>
      <c r="AF5" s="15" t="n">
        <f aca="false">IF(AE5&lt;=$B$5*0.22,1)</f>
        <v>1</v>
      </c>
      <c r="AG5" s="14" t="n">
        <v>1846.3321584113</v>
      </c>
      <c r="AH5" s="14" t="n">
        <v>370.479554722202</v>
      </c>
      <c r="AI5" s="1"/>
    </row>
    <row r="6" customFormat="false" ht="13.8" hidden="false" customHeight="false" outlineLevel="0" collapsed="false">
      <c r="A6" s="1" t="s">
        <v>22</v>
      </c>
      <c r="B6" s="0" t="n">
        <v>5700</v>
      </c>
      <c r="G6" s="1" t="n">
        <f aca="false">G5+25</f>
        <v>50</v>
      </c>
      <c r="H6" s="10" t="n">
        <v>2586.24126871523</v>
      </c>
      <c r="I6" s="10" t="n">
        <f aca="false">1/4*(2*$C$5+SQRT(4*$C$5^2-2*$G6^2*$B$14^2*$B$4^2))</f>
        <v>1839.09925434989</v>
      </c>
      <c r="J6" s="11" t="n">
        <f aca="false">IF(G48&lt;=$B$5*0.22,1)</f>
        <v>1</v>
      </c>
      <c r="K6" s="10" t="n">
        <v>2196.569721017</v>
      </c>
      <c r="L6" s="10" t="n">
        <v>718.774917841009</v>
      </c>
      <c r="M6" s="12" t="n">
        <v>2591.73374341478</v>
      </c>
      <c r="N6" s="12" t="n">
        <v>9.27939041680909</v>
      </c>
      <c r="O6" s="12" t="n">
        <f aca="false">$G6^2*$B$6*$B$12^2*$B$34^2/(24*R6^2)-R6</f>
        <v>-9.77842196255849</v>
      </c>
      <c r="P6" s="12" t="n">
        <f aca="false">$B$7*$B$6*($B$28-$B$35)+O6</f>
        <v>-9.12292196255849</v>
      </c>
      <c r="Q6" s="12" t="n">
        <f aca="false">$G6^2*$B$6*$B$12^2*$B$27^2/24</f>
        <v>13.4730427258623</v>
      </c>
      <c r="R6" s="12" t="n">
        <f aca="false">$S6/$B$2</f>
        <v>9.97628534641907</v>
      </c>
      <c r="S6" s="12" t="n">
        <f aca="false">1/4*(2*$B$11+SQRT(4*$B$11^2-2*$G6^2*$B$34^2*$B$4^2))</f>
        <v>2786.37649725485</v>
      </c>
      <c r="T6" s="12" t="n">
        <v>1667.96751668794</v>
      </c>
      <c r="U6" s="13" t="n">
        <f aca="false">IF(T6&lt;=$B$5*0.22,1)</f>
        <v>1</v>
      </c>
      <c r="V6" s="12" t="n">
        <v>2022.81802384969</v>
      </c>
      <c r="W6" s="12" t="n">
        <v>612.8473218524</v>
      </c>
      <c r="X6" s="14" t="n">
        <v>2521.16376848923</v>
      </c>
      <c r="Y6" s="14" t="n">
        <v>2521.16376848923</v>
      </c>
      <c r="Z6" s="14" t="n">
        <f aca="false">$G6^2*$B$6*$B$12^2*$B$49^2/(24*AC6^2)-AC6</f>
        <v>-9.51687264997261</v>
      </c>
      <c r="AA6" s="14" t="n">
        <f aca="false">$B$7*$B$6*($B$43-$B$50)+Z6</f>
        <v>-8.86137264997261</v>
      </c>
      <c r="AB6" s="14" t="n">
        <f aca="false">$G6^2*$B$6*$B$12^2*$B$42^2/24</f>
        <v>13.4730427258623</v>
      </c>
      <c r="AC6" s="14" t="n">
        <f aca="false">$AD6/$B$2</f>
        <v>9.97491953628339</v>
      </c>
      <c r="AD6" s="14" t="n">
        <f aca="false">1/4*(2*$B$11+SQRT(4*$B$11^2-2*$G6^2*$B$49^2*$B$4^2))</f>
        <v>2785.99502648395</v>
      </c>
      <c r="AE6" s="14" t="n">
        <v>1424.92007950804</v>
      </c>
      <c r="AF6" s="15" t="n">
        <f aca="false">IF(AE6&lt;=$B$5*0.22,1)</f>
        <v>1</v>
      </c>
      <c r="AG6" s="14" t="n">
        <v>1773.90291673095</v>
      </c>
      <c r="AH6" s="14" t="n">
        <v>495.459961839818</v>
      </c>
      <c r="AI6" s="1"/>
    </row>
    <row r="7" customFormat="false" ht="13.8" hidden="false" customHeight="false" outlineLevel="0" collapsed="false">
      <c r="A7" s="0" t="s">
        <v>23</v>
      </c>
      <c r="B7" s="0" t="n">
        <v>2.3E-005</v>
      </c>
      <c r="G7" s="1" t="n">
        <f aca="false">G6+25</f>
        <v>75</v>
      </c>
      <c r="H7" s="10" t="n">
        <v>2603.33558277358</v>
      </c>
      <c r="I7" s="10" t="n">
        <f aca="false">1/4*(2*$C$5+SQRT(4*$C$5^2-2*$G7^2*$B$14^2*$B$4^2))</f>
        <v>1838.97330676255</v>
      </c>
      <c r="J7" s="11" t="n">
        <f aca="false">IF(G49&lt;=$B$5*0.22,1)</f>
        <v>1</v>
      </c>
      <c r="K7" s="10" t="n">
        <v>2186.01390146553</v>
      </c>
      <c r="L7" s="10" t="n">
        <v>820.55504968515</v>
      </c>
      <c r="M7" s="12" t="n">
        <v>2577.94150637904</v>
      </c>
      <c r="N7" s="12" t="n">
        <v>9.2300089737882</v>
      </c>
      <c r="O7" s="12" t="n">
        <f aca="false">$G7^2*$B$6*$B$12^2*$B$34^2/(24*R7^2)-R7</f>
        <v>-9.52967782838111</v>
      </c>
      <c r="P7" s="12" t="n">
        <f aca="false">$B$7*$B$6*($B$28-$B$35)+O7</f>
        <v>-8.87417782838111</v>
      </c>
      <c r="Q7" s="12" t="n">
        <f aca="false">$G7^2*$B$6*$B$12^2*$B$27^2/24</f>
        <v>30.3143461331901</v>
      </c>
      <c r="R7" s="12" t="n">
        <f aca="false">$S7/$B$2</f>
        <v>9.97498639624561</v>
      </c>
      <c r="S7" s="12" t="n">
        <f aca="false">1/4*(2*$B$11+SQRT(4*$B$11^2-2*$G7^2*$B$34^2*$B$4^2))</f>
        <v>2786.0137004714</v>
      </c>
      <c r="T7" s="12" t="n">
        <v>1644.91421414748</v>
      </c>
      <c r="U7" s="13" t="n">
        <f aca="false">IF(T7&lt;=$B$5*0.22,1)</f>
        <v>1</v>
      </c>
      <c r="V7" s="12" t="n">
        <v>1985.43561269135</v>
      </c>
      <c r="W7" s="12" t="n">
        <v>714.694050040909</v>
      </c>
      <c r="X7" s="14" t="n">
        <v>2426.25122581069</v>
      </c>
      <c r="Y7" s="14" t="n">
        <v>2426.25122581069</v>
      </c>
      <c r="Z7" s="14" t="n">
        <f aca="false">$G7^2*$B$6*$B$12^2*$B$49^2/(24*AC7^2)-AC7</f>
        <v>-8.94068474439899</v>
      </c>
      <c r="AA7" s="14" t="n">
        <f aca="false">$B$7*$B$6*($B$43-$B$50)+Z7</f>
        <v>-8.28518474439899</v>
      </c>
      <c r="AB7" s="14" t="n">
        <f aca="false">$G7^2*$B$6*$B$12^2*$B$42^2/24</f>
        <v>30.3143461331901</v>
      </c>
      <c r="AC7" s="14" t="n">
        <f aca="false">$AD7/$B$2</f>
        <v>9.97191199598556</v>
      </c>
      <c r="AD7" s="14" t="n">
        <f aca="false">1/4*(2*$B$11+SQRT(4*$B$11^2-2*$G7^2*$B$49^2*$B$4^2))</f>
        <v>2785.15502047877</v>
      </c>
      <c r="AE7" s="14" t="n">
        <v>1338.96154957859</v>
      </c>
      <c r="AF7" s="15" t="n">
        <f aca="false">IF(AE7&lt;=$B$5*0.22,1)</f>
        <v>1</v>
      </c>
      <c r="AG7" s="14" t="n">
        <v>1661.83324038871</v>
      </c>
      <c r="AH7" s="14" t="n">
        <v>583.581472687011</v>
      </c>
      <c r="AI7" s="1"/>
    </row>
    <row r="8" customFormat="false" ht="13.8" hidden="false" customHeight="false" outlineLevel="0" collapsed="false">
      <c r="A8" s="0" t="s">
        <v>24</v>
      </c>
      <c r="G8" s="1" t="n">
        <f aca="false">G7+25</f>
        <v>100</v>
      </c>
      <c r="H8" s="10" t="n">
        <v>2625.18337143372</v>
      </c>
      <c r="I8" s="10" t="n">
        <f aca="false">1/4*(2*$C$5+SQRT(4*$C$5^2-2*$G8^2*$B$14^2*$B$4^2))</f>
        <v>1838.79695114812</v>
      </c>
      <c r="J8" s="11" t="n">
        <f aca="false">IF(G50&lt;=$B$5*0.22,1)</f>
        <v>1</v>
      </c>
      <c r="K8" s="10" t="n">
        <v>2172.00767334685</v>
      </c>
      <c r="L8" s="10" t="n">
        <v>912.866469170805</v>
      </c>
      <c r="M8" s="12" t="n">
        <v>2560.35131525352</v>
      </c>
      <c r="N8" s="12" t="n">
        <v>9.16702941372546</v>
      </c>
      <c r="O8" s="12" t="n">
        <f aca="false">$G8^2*$B$6*$B$12^2*$B$34^2/(24*R8^2)-R8</f>
        <v>-9.18121879840309</v>
      </c>
      <c r="P8" s="12" t="n">
        <f aca="false">$B$7*$B$6*($B$28-$B$35)+O8</f>
        <v>-8.52571879840309</v>
      </c>
      <c r="Q8" s="12" t="n">
        <f aca="false">$G8^2*$B$6*$B$12^2*$B$27^2/24</f>
        <v>53.8921709034491</v>
      </c>
      <c r="R8" s="12" t="n">
        <f aca="false">$S8/$B$2</f>
        <v>9.97316729731722</v>
      </c>
      <c r="S8" s="12" t="n">
        <f aca="false">1/4*(2*$B$11+SQRT(4*$B$11^2-2*$G8^2*$B$34^2*$B$4^2))</f>
        <v>2785.5056261407</v>
      </c>
      <c r="T8" s="12" t="n">
        <v>1616.36279534673</v>
      </c>
      <c r="U8" s="13" t="n">
        <f aca="false">IF(T8&lt;=$B$5*0.22,1)</f>
        <v>1</v>
      </c>
      <c r="V8" s="12" t="n">
        <v>1936.83113171264</v>
      </c>
      <c r="W8" s="12" t="n">
        <v>799.519036842129</v>
      </c>
      <c r="X8" s="14" t="n">
        <v>2308.71656005292</v>
      </c>
      <c r="Y8" s="14" t="n">
        <v>2308.71656005292</v>
      </c>
      <c r="Z8" s="14" t="n">
        <f aca="false">$G8^2*$B$6*$B$12^2*$B$49^2/(24*AC8^2)-AC8</f>
        <v>-8.13285520593266</v>
      </c>
      <c r="AA8" s="14" t="n">
        <f aca="false">$B$7*$B$6*($B$43-$B$50)+Z8</f>
        <v>-7.47735520593266</v>
      </c>
      <c r="AB8" s="14" t="n">
        <f aca="false">$G8^2*$B$6*$B$12^2*$B$42^2/24</f>
        <v>53.8921709034491</v>
      </c>
      <c r="AC8" s="14" t="n">
        <f aca="false">$AD8/$B$2</f>
        <v>9.96769838755284</v>
      </c>
      <c r="AD8" s="14" t="n">
        <f aca="false">1/4*(2*$B$11+SQRT(4*$B$11^2-2*$G8^2*$B$49^2*$B$4^2))</f>
        <v>2783.97815964351</v>
      </c>
      <c r="AE8" s="14" t="n">
        <v>1244.05658578312</v>
      </c>
      <c r="AF8" s="15" t="n">
        <f aca="false">IF(AE8&lt;=$B$5*0.22,1)</f>
        <v>1</v>
      </c>
      <c r="AG8" s="14" t="n">
        <v>1525.17470343785</v>
      </c>
      <c r="AH8" s="14" t="n">
        <v>647.228920112514</v>
      </c>
      <c r="AI8" s="1"/>
    </row>
    <row r="9" customFormat="false" ht="13.8" hidden="false" customHeight="false" outlineLevel="0" collapsed="false">
      <c r="A9" s="0" t="s">
        <v>25</v>
      </c>
      <c r="B9" s="0" t="n">
        <v>0.1187</v>
      </c>
      <c r="G9" s="1" t="n">
        <f aca="false">G8+25</f>
        <v>125</v>
      </c>
      <c r="H9" s="10" t="n">
        <v>2650.29963042257</v>
      </c>
      <c r="I9" s="10" t="n">
        <f aca="false">1/4*(2*$C$5+SQRT(4*$C$5^2-2*$G9^2*$B$14^2*$B$4^2))</f>
        <v>1838.57015848585</v>
      </c>
      <c r="J9" s="11" t="n">
        <f aca="false">IF(G51&lt;=$B$5*0.22,1)</f>
        <v>1</v>
      </c>
      <c r="K9" s="10" t="n">
        <v>2155.23599774241</v>
      </c>
      <c r="L9" s="10" t="n">
        <v>995.410059573373</v>
      </c>
      <c r="M9" s="12" t="n">
        <v>2540.30415229397</v>
      </c>
      <c r="N9" s="12" t="n">
        <v>9.09525296202639</v>
      </c>
      <c r="O9" s="12" t="n">
        <f aca="false">$G9^2*$B$6*$B$12^2*$B$34^2/(24*R9^2)-R9</f>
        <v>-8.73282712079884</v>
      </c>
      <c r="P9" s="12" t="n">
        <f aca="false">$B$7*$B$6*($B$28-$B$35)+O9</f>
        <v>-8.07732712079884</v>
      </c>
      <c r="Q9" s="12" t="n">
        <f aca="false">$G9^2*$B$6*$B$12^2*$B$27^2/24</f>
        <v>84.2065170366392</v>
      </c>
      <c r="R9" s="12" t="n">
        <f aca="false">$S9/$B$2</f>
        <v>9.97082747988043</v>
      </c>
      <c r="S9" s="12" t="n">
        <f aca="false">1/4*(2*$B$11+SQRT(4*$B$11^2-2*$G9^2*$B$34^2*$B$4^2))</f>
        <v>2784.8521151306</v>
      </c>
      <c r="T9" s="12" t="n">
        <v>1585.15555800394</v>
      </c>
      <c r="U9" s="13" t="n">
        <f aca="false">IF(T9&lt;=$B$5*0.22,1)</f>
        <v>1</v>
      </c>
      <c r="V9" s="12" t="n">
        <v>1880.52518236229</v>
      </c>
      <c r="W9" s="12" t="n">
        <v>870.319076754739</v>
      </c>
      <c r="X9" s="14" t="n">
        <v>2182.82617181963</v>
      </c>
      <c r="Y9" s="14" t="n">
        <v>2182.82617181963</v>
      </c>
      <c r="Z9" s="14" t="n">
        <f aca="false">$G9^2*$B$6*$B$12^2*$B$49^2/(24*AC9^2)-AC9</f>
        <v>-7.09221121293873</v>
      </c>
      <c r="AA9" s="14" t="n">
        <f aca="false">$B$7*$B$6*($B$43-$B$50)+Z9</f>
        <v>-6.43671121293873</v>
      </c>
      <c r="AB9" s="14" t="n">
        <f aca="false">$G9^2*$B$6*$B$12^2*$B$42^2/24</f>
        <v>84.2065170366392</v>
      </c>
      <c r="AC9" s="14" t="n">
        <f aca="false">$AD9/$B$2</f>
        <v>9.96227564567028</v>
      </c>
      <c r="AD9" s="14" t="n">
        <f aca="false">1/4*(2*$B$11+SQRT(4*$B$11^2-2*$G9^2*$B$49^2*$B$4^2))</f>
        <v>2782.46358783571</v>
      </c>
      <c r="AE9" s="14" t="n">
        <v>1157.75101365171</v>
      </c>
      <c r="AF9" s="15" t="n">
        <f aca="false">IF(AE9&lt;=$B$5*0.22,1)</f>
        <v>1</v>
      </c>
      <c r="AG9" s="14" t="n">
        <v>1385.55220560864</v>
      </c>
      <c r="AH9" s="14" t="n">
        <v>693.91872041195</v>
      </c>
      <c r="AI9" s="1"/>
    </row>
    <row r="10" customFormat="false" ht="13.8" hidden="false" customHeight="false" outlineLevel="0" collapsed="false">
      <c r="G10" s="1" t="n">
        <f aca="false">G9+25</f>
        <v>150</v>
      </c>
      <c r="H10" s="10" t="n">
        <v>2677.32620670465</v>
      </c>
      <c r="I10" s="10" t="n">
        <f aca="false">1/4*(2*$C$5+SQRT(4*$C$5^2-2*$G10^2*$B$14^2*$B$4^2))</f>
        <v>1838.29289142237</v>
      </c>
      <c r="J10" s="11" t="n">
        <f aca="false">IF(G52&lt;=$B$5*0.22,1)</f>
        <v>1</v>
      </c>
      <c r="K10" s="10" t="n">
        <v>2136.46381136758</v>
      </c>
      <c r="L10" s="10" t="n">
        <v>1069.09198377736</v>
      </c>
      <c r="M10" s="12" t="n">
        <v>2519.09614773001</v>
      </c>
      <c r="N10" s="12" t="n">
        <v>9.01932025682067</v>
      </c>
      <c r="O10" s="12" t="n">
        <f aca="false">$G10^2*$B$6*$B$12^2*$B$34^2/(24*R10^2)-R10</f>
        <v>-8.18422209845678</v>
      </c>
      <c r="P10" s="12" t="n">
        <f aca="false">$B$7*$B$6*($B$28-$B$35)+O10</f>
        <v>-7.52872209845678</v>
      </c>
      <c r="Q10" s="12" t="n">
        <f aca="false">$G10^2*$B$6*$B$12^2*$B$27^2/24</f>
        <v>121.25738453276</v>
      </c>
      <c r="R10" s="12" t="n">
        <f aca="false">$S10/$B$2</f>
        <v>9.96796620986509</v>
      </c>
      <c r="S10" s="12" t="n">
        <f aca="false">1/4*(2*$B$11+SQRT(4*$B$11^2-2*$G10^2*$B$34^2*$B$4^2))</f>
        <v>2784.05296241532</v>
      </c>
      <c r="T10" s="12" t="n">
        <v>1553.86474114807</v>
      </c>
      <c r="U10" s="13" t="n">
        <f aca="false">IF(T10&lt;=$B$5*0.22,1)</f>
        <v>1</v>
      </c>
      <c r="V10" s="12" t="n">
        <v>1820.52493835289</v>
      </c>
      <c r="W10" s="12" t="n">
        <v>929.666568133228</v>
      </c>
      <c r="X10" s="14" t="n">
        <v>2062.64487314116</v>
      </c>
      <c r="Y10" s="14" t="n">
        <v>2062.64487314116</v>
      </c>
      <c r="Z10" s="14" t="n">
        <f aca="false">$G10^2*$B$6*$B$12^2*$B$49^2/(24*AC10^2)-AC10</f>
        <v>-5.81723571126498</v>
      </c>
      <c r="AA10" s="14" t="n">
        <f aca="false">$B$7*$B$6*($B$43-$B$50)+Z10</f>
        <v>-5.16173571126498</v>
      </c>
      <c r="AB10" s="14" t="n">
        <f aca="false">$G10^2*$B$6*$B$12^2*$B$42^2/24</f>
        <v>121.25738453276</v>
      </c>
      <c r="AC10" s="14" t="n">
        <f aca="false">$AD10/$B$2</f>
        <v>9.955639810093</v>
      </c>
      <c r="AD10" s="14" t="n">
        <f aca="false">1/4*(2*$B$11+SQRT(4*$B$11^2-2*$G10^2*$B$49^2*$B$4^2))</f>
        <v>2780.61019895897</v>
      </c>
      <c r="AE10" s="14" t="n">
        <v>1089.15376173163</v>
      </c>
      <c r="AF10" s="15" t="n">
        <f aca="false">IF(AE10&lt;=$B$5*0.22,1)</f>
        <v>1</v>
      </c>
      <c r="AG10" s="14" t="n">
        <v>1263.58107317572</v>
      </c>
      <c r="AH10" s="14" t="n">
        <v>728.592586565466</v>
      </c>
      <c r="AI10" s="1"/>
    </row>
    <row r="11" customFormat="false" ht="13.8" hidden="false" customHeight="false" outlineLevel="0" collapsed="false">
      <c r="A11" s="0" t="s">
        <v>26</v>
      </c>
      <c r="B11" s="0" t="n">
        <f aca="false">B5/3</f>
        <v>2786.66666666667</v>
      </c>
      <c r="G11" s="1" t="n">
        <f aca="false">G10+25</f>
        <v>175</v>
      </c>
      <c r="H11" s="10" t="n">
        <v>2705.14145806146</v>
      </c>
      <c r="I11" s="10" t="n">
        <f aca="false">1/4*(2*$C$5+SQRT(4*$C$5^2-2*$G11^2*$B$14^2*$B$4^2))</f>
        <v>1837.96510424096</v>
      </c>
      <c r="J11" s="11" t="n">
        <f aca="false">IF(G53&lt;=$B$5*0.22,1)</f>
        <v>1</v>
      </c>
      <c r="K11" s="10" t="n">
        <v>2116.46645573406</v>
      </c>
      <c r="L11" s="10" t="n">
        <v>1134.93398615823</v>
      </c>
      <c r="M11" s="12" t="n">
        <v>2497.81928286093</v>
      </c>
      <c r="N11" s="12" t="n">
        <v>8.94314100558873</v>
      </c>
      <c r="O11" s="12" t="n">
        <f aca="false">$G11^2*$B$6*$B$12^2*$B$34^2/(24*R11^2)-R11</f>
        <v>-7.53505953700448</v>
      </c>
      <c r="P11" s="12" t="n">
        <f aca="false">$B$7*$B$6*($B$28-$B$35)+O11</f>
        <v>-6.87955953700448</v>
      </c>
      <c r="Q11" s="12" t="n">
        <f aca="false">$G11^2*$B$6*$B$12^2*$B$27^2/24</f>
        <v>165.044773391813</v>
      </c>
      <c r="R11" s="12" t="n">
        <f aca="false">$S11/$B$2</f>
        <v>9.96458258772921</v>
      </c>
      <c r="S11" s="12" t="n">
        <f aca="false">1/4*(2*$B$11+SQRT(4*$B$11^2-2*$G11^2*$B$34^2*$B$4^2))</f>
        <v>2783.10791675277</v>
      </c>
      <c r="T11" s="12" t="n">
        <v>1524.38259173063</v>
      </c>
      <c r="U11" s="13" t="n">
        <f aca="false">IF(T11&lt;=$B$5*0.22,1)</f>
        <v>1</v>
      </c>
      <c r="V11" s="12" t="n">
        <v>1760.73099627384</v>
      </c>
      <c r="W11" s="12" t="n">
        <v>979.609555056736</v>
      </c>
      <c r="X11" s="14" t="n">
        <v>1957.78148437561</v>
      </c>
      <c r="Y11" s="14" t="n">
        <v>1957.78148437561</v>
      </c>
      <c r="Z11" s="14" t="n">
        <f aca="false">$G11^2*$B$6*$B$12^2*$B$49^2/(24*AC11^2)-AC11</f>
        <v>-4.30606043890991</v>
      </c>
      <c r="AA11" s="14" t="n">
        <f aca="false">$B$7*$B$6*($B$43-$B$50)+Z11</f>
        <v>-3.65056043890991</v>
      </c>
      <c r="AB11" s="14" t="n">
        <f aca="false">$G11^2*$B$6*$B$12^2*$B$42^2/24</f>
        <v>165.044773391813</v>
      </c>
      <c r="AC11" s="14" t="n">
        <f aca="false">$AD11/$B$2</f>
        <v>9.94778601107794</v>
      </c>
      <c r="AD11" s="14" t="n">
        <f aca="false">1/4*(2*$B$11+SQRT(4*$B$11^2-2*$G11^2*$B$49^2*$B$4^2))</f>
        <v>2778.41663289407</v>
      </c>
      <c r="AE11" s="14" t="n">
        <v>1038.31726119325</v>
      </c>
      <c r="AF11" s="15" t="n">
        <f aca="false">IF(AE11&lt;=$B$5*0.22,1)</f>
        <v>1</v>
      </c>
      <c r="AG11" s="14" t="n">
        <v>1168.86312594819</v>
      </c>
      <c r="AH11" s="14" t="n">
        <v>754.627392881228</v>
      </c>
      <c r="AI11" s="1"/>
    </row>
    <row r="12" customFormat="false" ht="14.9" hidden="false" customHeight="false" outlineLevel="0" collapsed="false">
      <c r="A12" s="16" t="s">
        <v>27</v>
      </c>
      <c r="B12" s="0" t="n">
        <f aca="false">B4/B2</f>
        <v>0.00275689223057644</v>
      </c>
      <c r="G12" s="1" t="n">
        <f aca="false">G11+25</f>
        <v>200</v>
      </c>
      <c r="H12" s="10" t="n">
        <v>2732.8865460522</v>
      </c>
      <c r="I12" s="10" t="n">
        <f aca="false">1/4*(2*$C$5+SQRT(4*$C$5^2-2*$G12^2*$B$14^2*$B$4^2))</f>
        <v>1837.58674282366</v>
      </c>
      <c r="J12" s="11" t="n">
        <f aca="false">IF(G54&lt;=$B$5*0.22,1)</f>
        <v>1</v>
      </c>
      <c r="K12" s="10" t="n">
        <v>2095.96525832615</v>
      </c>
      <c r="L12" s="10" t="n">
        <v>1193.8663633594</v>
      </c>
      <c r="M12" s="12" t="n">
        <v>2477.27956565964</v>
      </c>
      <c r="N12" s="12" t="n">
        <v>8.86960102276994</v>
      </c>
      <c r="O12" s="12" t="n">
        <f aca="false">$G12^2*$B$6*$B$12^2*$B$34^2/(24*R12^2)-R12</f>
        <v>-6.78493106556332</v>
      </c>
      <c r="P12" s="12" t="n">
        <f aca="false">$B$7*$B$6*($B$28-$B$35)+O12</f>
        <v>-6.12943106556332</v>
      </c>
      <c r="Q12" s="12" t="n">
        <f aca="false">$G12^2*$B$6*$B$12^2*$B$27^2/24</f>
        <v>215.568683613796</v>
      </c>
      <c r="R12" s="12" t="n">
        <f aca="false">$S12/$B$2</f>
        <v>9.9606755470384</v>
      </c>
      <c r="S12" s="12" t="n">
        <f aca="false">1/4*(2*$B$11+SQRT(4*$B$11^2-2*$G12^2*$B$34^2*$B$4^2))</f>
        <v>2782.01668028783</v>
      </c>
      <c r="T12" s="12" t="n">
        <v>1497.79329846312</v>
      </c>
      <c r="U12" s="13" t="n">
        <f aca="false">IF(T12&lt;=$B$5*0.22,1)</f>
        <v>1</v>
      </c>
      <c r="V12" s="12" t="n">
        <v>1704.30806501231</v>
      </c>
      <c r="W12" s="12" t="n">
        <v>1021.78396824417</v>
      </c>
      <c r="X12" s="14" t="n">
        <v>1871.66712826865</v>
      </c>
      <c r="Y12" s="14" t="n">
        <v>1871.66712826865</v>
      </c>
      <c r="Z12" s="14" t="n">
        <f aca="false">$G12^2*$B$6*$B$12^2*$B$49^2/(24*AC12^2)-AC12</f>
        <v>-2.55645726498722</v>
      </c>
      <c r="AA12" s="14" t="n">
        <f aca="false">$B$7*$B$6*($B$43-$B$50)+Z12</f>
        <v>-1.90095726498722</v>
      </c>
      <c r="AB12" s="14" t="n">
        <f aca="false">$G12^2*$B$6*$B$12^2*$B$42^2/24</f>
        <v>215.568683613796</v>
      </c>
      <c r="AC12" s="14" t="n">
        <f aca="false">$AD12/$B$2</f>
        <v>9.93870845132515</v>
      </c>
      <c r="AD12" s="14" t="n">
        <f aca="false">1/4*(2*$B$11+SQRT(4*$B$11^2-2*$G12^2*$B$49^2*$B$4^2))</f>
        <v>2775.88127045511</v>
      </c>
      <c r="AE12" s="14" t="n">
        <v>1001.35791143604</v>
      </c>
      <c r="AF12" s="15" t="n">
        <f aca="false">IF(AE12&lt;=$B$5*0.22,1)</f>
        <v>1</v>
      </c>
      <c r="AG12" s="14" t="n">
        <v>1099.6298057947</v>
      </c>
      <c r="AH12" s="14" t="n">
        <v>774.369952408069</v>
      </c>
      <c r="AI12" s="1"/>
    </row>
    <row r="13" customFormat="false" ht="13.8" hidden="false" customHeight="false" outlineLevel="0" collapsed="false">
      <c r="A13" s="0" t="s">
        <v>28</v>
      </c>
      <c r="B13" s="0" t="n">
        <v>50</v>
      </c>
      <c r="G13" s="1" t="n">
        <f aca="false">G12+25</f>
        <v>225</v>
      </c>
      <c r="H13" s="10" t="n">
        <v>2759.9436486981</v>
      </c>
      <c r="I13" s="10" t="n">
        <f aca="false">1/4*(2*$C$5+SQRT(4*$C$5^2-2*$G13^2*$B$14^2*$B$4^2))</f>
        <v>1837.15774460657</v>
      </c>
      <c r="J13" s="11" t="n">
        <f aca="false">IF(G55&lt;=$B$5*0.22,1)</f>
        <v>1</v>
      </c>
      <c r="K13" s="10" t="n">
        <v>2075.57803530843</v>
      </c>
      <c r="L13" s="10" t="n">
        <v>1246.70000629233</v>
      </c>
      <c r="M13" s="12" t="n">
        <v>2457.98992698837</v>
      </c>
      <c r="N13" s="12" t="n">
        <v>8.80053679551869</v>
      </c>
      <c r="O13" s="12" t="n">
        <f aca="false">$G13^2*$B$6*$B$12^2*$B$34^2/(24*R13^2)-R13</f>
        <v>-5.93336332741667</v>
      </c>
      <c r="P13" s="12" t="n">
        <f aca="false">$B$7*$B$6*($B$28-$B$35)+O13</f>
        <v>-5.27786332741667</v>
      </c>
      <c r="Q13" s="12" t="n">
        <f aca="false">$G13^2*$B$6*$B$12^2*$B$27^2/24</f>
        <v>272.829115198711</v>
      </c>
      <c r="R13" s="12" t="n">
        <f aca="false">$S13/$B$2</f>
        <v>9.95624385277484</v>
      </c>
      <c r="S13" s="12" t="n">
        <f aca="false">1/4*(2*$B$11+SQRT(4*$B$11^2-2*$G13^2*$B$34^2*$B$4^2))</f>
        <v>2780.77890808001</v>
      </c>
      <c r="T13" s="12" t="n">
        <v>1474.49204728075</v>
      </c>
      <c r="U13" s="13" t="n">
        <f aca="false">IF(T13&lt;=$B$5*0.22,1)</f>
        <v>1</v>
      </c>
      <c r="V13" s="12" t="n">
        <v>1653.28767010062</v>
      </c>
      <c r="W13" s="12" t="n">
        <v>1057.51018741137</v>
      </c>
      <c r="X13" s="14" t="n">
        <v>1803.17389112952</v>
      </c>
      <c r="Y13" s="14" t="n">
        <v>1803.17389112952</v>
      </c>
      <c r="Z13" s="14" t="n">
        <f aca="false">$G13^2*$B$6*$B$12^2*$B$49^2/(24*AC13^2)-AC13</f>
        <v>-0.565827758111931</v>
      </c>
      <c r="AA13" s="14" t="n">
        <f aca="false">$B$7*$B$6*($B$43-$B$50)+Z13</f>
        <v>0.0896722418880689</v>
      </c>
      <c r="AB13" s="14" t="n">
        <f aca="false">$G13^2*$B$6*$B$12^2*$B$42^2/24</f>
        <v>272.829115198711</v>
      </c>
      <c r="AC13" s="14" t="n">
        <f aca="false">$AD13/$B$2</f>
        <v>9.92840038427049</v>
      </c>
      <c r="AD13" s="14" t="n">
        <f aca="false">1/4*(2*$B$11+SQRT(4*$B$11^2-2*$G13^2*$B$49^2*$B$4^2))</f>
        <v>2773.00222732675</v>
      </c>
      <c r="AE13" s="14" t="n">
        <v>974.231593282531</v>
      </c>
      <c r="AF13" s="15" t="n">
        <f aca="false">IF(AE13&lt;=$B$5*0.22,1)</f>
        <v>1</v>
      </c>
      <c r="AG13" s="14" t="n">
        <v>1049.67719813436</v>
      </c>
      <c r="AH13" s="14" t="n">
        <v>789.467823258541</v>
      </c>
      <c r="AI13" s="1"/>
    </row>
    <row r="14" customFormat="false" ht="13.8" hidden="false" customHeight="false" outlineLevel="0" collapsed="false">
      <c r="A14" s="1" t="s">
        <v>29</v>
      </c>
      <c r="B14" s="1" t="n">
        <v>1</v>
      </c>
      <c r="G14" s="1" t="n">
        <f aca="false">G13+25</f>
        <v>250</v>
      </c>
      <c r="H14" s="10" t="n">
        <f aca="false">1/4*(2*$B$11+SQRT(4*$B$11^2-2*$G14^2*$B$20^2*$B$4^2))</f>
        <v>2781.69520122487</v>
      </c>
      <c r="I14" s="10" t="n">
        <v>1832.7492280695</v>
      </c>
      <c r="J14" s="11" t="n">
        <f aca="false">IF(I14&lt;=$B$5*0.22,1)</f>
        <v>1</v>
      </c>
      <c r="K14" s="10" t="n">
        <v>2051.28952682336</v>
      </c>
      <c r="L14" s="10" t="n">
        <v>1291.98125997732</v>
      </c>
      <c r="M14" s="12" t="n">
        <v>2440.21346225697</v>
      </c>
      <c r="N14" s="12" t="n">
        <v>8.73689030525232</v>
      </c>
      <c r="O14" s="12" t="n">
        <f aca="false">$G14^2*$B$6*$B$12^2*$B$34^2/(24*R14^2)-R14</f>
        <v>-4.97981703721556</v>
      </c>
      <c r="P14" s="12" t="n">
        <f aca="false">$B$7*$B$6*($B$28-$B$35)+O14</f>
        <v>-4.32431703721556</v>
      </c>
      <c r="Q14" s="12" t="n">
        <f aca="false">$G14^2*$B$6*$B$12^2*$B$27^2/24</f>
        <v>336.826068146557</v>
      </c>
      <c r="R14" s="12" t="n">
        <f aca="false">$S14/$B$2</f>
        <v>9.95128609936926</v>
      </c>
      <c r="S14" s="12" t="n">
        <f aca="false">1/4*(2*$B$11+SQRT(4*$B$11^2-2*$G14^2*$B$34^2*$B$4^2))</f>
        <v>2779.39420755383</v>
      </c>
      <c r="T14" s="12" t="n">
        <v>1454.41358169006</v>
      </c>
      <c r="U14" s="13" t="n">
        <f aca="false">IF(T14&lt;=$B$5*0.22,1)</f>
        <v>1</v>
      </c>
      <c r="V14" s="12" t="n">
        <v>1608.54792675267</v>
      </c>
      <c r="W14" s="12" t="n">
        <v>1087.86260098517</v>
      </c>
      <c r="X14" s="14" t="n">
        <v>1749.23195716657</v>
      </c>
      <c r="Y14" s="14" t="n">
        <v>1749.23195716657</v>
      </c>
      <c r="Z14" s="14" t="n">
        <f aca="false">$G14^2*$B$6*$B$12^2*$B$49^2/(24*AC14^2)-AC14</f>
        <v>1.66880911939897</v>
      </c>
      <c r="AA14" s="14" t="n">
        <f aca="false">$B$7*$B$6*($B$43-$B$50)+Z14</f>
        <v>2.32430911939897</v>
      </c>
      <c r="AB14" s="14" t="n">
        <f aca="false">$G14^2*$B$6*$B$12^2*$B$42^2/24</f>
        <v>336.826068146557</v>
      </c>
      <c r="AC14" s="14" t="n">
        <f aca="false">$AD14/$B$2</f>
        <v>9.91685408853747</v>
      </c>
      <c r="AD14" s="14" t="n">
        <f aca="false">1/4*(2*$B$11+SQRT(4*$B$11^2-2*$G14^2*$B$49^2*$B$4^2))</f>
        <v>2769.77734692852</v>
      </c>
      <c r="AE14" s="14" t="n">
        <v>953.876354333361</v>
      </c>
      <c r="AF14" s="15" t="n">
        <f aca="false">IF(AE14&lt;=$B$5*0.22,1)</f>
        <v>1</v>
      </c>
      <c r="AG14" s="14" t="n">
        <v>1013.15551015307</v>
      </c>
      <c r="AH14" s="14" t="n">
        <v>801.088187681992</v>
      </c>
      <c r="AI14" s="1"/>
    </row>
    <row r="15" customFormat="false" ht="13.8" hidden="false" customHeight="false" outlineLevel="0" collapsed="false">
      <c r="A15" s="0" t="s">
        <v>3</v>
      </c>
      <c r="G15" s="1" t="n">
        <f aca="false">G14+25</f>
        <v>275</v>
      </c>
      <c r="H15" s="10" t="n">
        <f aca="false">1/4*(2*$B$11+SQRT(4*$B$11^2-2*$G15^2*$B$20^2*$B$4^2))</f>
        <v>2780.64893004778</v>
      </c>
      <c r="I15" s="10" t="n">
        <v>1808.8757868848</v>
      </c>
      <c r="J15" s="11" t="n">
        <f aca="false">IF(I15&lt;=$B$5*0.22,1)</f>
        <v>1</v>
      </c>
      <c r="K15" s="10" t="n">
        <v>2005.51982384414</v>
      </c>
      <c r="L15" s="10" t="n">
        <v>1321.48177061553</v>
      </c>
      <c r="M15" s="12" t="n">
        <v>2424.02778235795</v>
      </c>
      <c r="N15" s="12" t="n">
        <v>8.67893942842088</v>
      </c>
      <c r="O15" s="12" t="n">
        <f aca="false">$G15^2*$B$6*$B$12^2*$B$34^2/(24*R15^2)-R15</f>
        <v>-3.92368590076338</v>
      </c>
      <c r="P15" s="12" t="n">
        <f aca="false">$B$7*$B$6*($B$28-$B$35)+O15</f>
        <v>-3.26818590076338</v>
      </c>
      <c r="Q15" s="12" t="n">
        <f aca="false">$G15^2*$B$6*$B$12^2*$B$27^2/24</f>
        <v>407.559542457334</v>
      </c>
      <c r="R15" s="12" t="n">
        <f aca="false">$S15/$B$2</f>
        <v>9.94580070844874</v>
      </c>
      <c r="S15" s="12" t="n">
        <f aca="false">1/4*(2*$B$11+SQRT(4*$B$11^2-2*$G15^2*$B$34^2*$B$4^2))</f>
        <v>2777.86213786973</v>
      </c>
      <c r="T15" s="12" t="n">
        <v>1437.2489752439</v>
      </c>
      <c r="U15" s="13" t="n">
        <f aca="false">IF(T15&lt;=$B$5*0.22,1)</f>
        <v>1</v>
      </c>
      <c r="V15" s="12" t="n">
        <v>1570.08395671527</v>
      </c>
      <c r="W15" s="12" t="n">
        <v>1113.72019588155</v>
      </c>
      <c r="X15" s="14" t="n">
        <v>1706.57202758495</v>
      </c>
      <c r="Y15" s="14" t="n">
        <v>1706.57202758495</v>
      </c>
      <c r="Z15" s="14" t="n">
        <f aca="false">$G15^2*$B$6*$B$12^2*$B$49^2/(24*AC15^2)-AC15</f>
        <v>4.15083131564853</v>
      </c>
      <c r="AA15" s="14" t="n">
        <f aca="false">$B$7*$B$6*($B$43-$B$50)+Z15</f>
        <v>4.80633131564853</v>
      </c>
      <c r="AB15" s="14" t="n">
        <f aca="false">$G15^2*$B$6*$B$12^2*$B$42^2/24</f>
        <v>407.559542457334</v>
      </c>
      <c r="AC15" s="14" t="n">
        <f aca="false">$AD15/$B$2</f>
        <v>9.90406083831808</v>
      </c>
      <c r="AD15" s="14" t="n">
        <f aca="false">1/4*(2*$B$11+SQRT(4*$B$11^2-2*$G15^2*$B$49^2*$B$4^2))</f>
        <v>2766.20419214224</v>
      </c>
      <c r="AE15" s="14" t="n">
        <v>938.19060859386</v>
      </c>
      <c r="AF15" s="15" t="n">
        <f aca="false">IF(AE15&lt;=$B$5*0.22,1)</f>
        <v>1</v>
      </c>
      <c r="AG15" s="14" t="n">
        <v>985.806551749233</v>
      </c>
      <c r="AH15" s="14" t="n">
        <v>810.065965715061</v>
      </c>
      <c r="AI15" s="1"/>
    </row>
    <row r="16" customFormat="false" ht="13.8" hidden="false" customHeight="false" outlineLevel="0" collapsed="false">
      <c r="A16" s="0" t="s">
        <v>30</v>
      </c>
      <c r="G16" s="1" t="n">
        <f aca="false">G15+25</f>
        <v>300</v>
      </c>
      <c r="H16" s="10" t="n">
        <f aca="false">1/4*(2*$B$11+SQRT(4*$B$11^2-2*$G16^2*$B$20^2*$B$4^2))</f>
        <v>2779.50210787984</v>
      </c>
      <c r="I16" s="10" t="n">
        <v>1787.32747486649</v>
      </c>
      <c r="J16" s="11" t="n">
        <f aca="false">IF(I16&lt;=$B$5*0.22,1)</f>
        <v>1</v>
      </c>
      <c r="K16" s="10" t="n">
        <v>1963.53989774411</v>
      </c>
      <c r="L16" s="10" t="n">
        <v>1347.40565985773</v>
      </c>
      <c r="M16" s="12" t="n">
        <v>2409.38856236744</v>
      </c>
      <c r="N16" s="12" t="n">
        <v>8.62652546497471</v>
      </c>
      <c r="O16" s="12" t="n">
        <f aca="false">$G16^2*$B$6*$B$12^2*$B$34^2/(24*R16^2)-R16</f>
        <v>-2.76429539280779</v>
      </c>
      <c r="P16" s="12" t="n">
        <f aca="false">$B$7*$B$6*($B$28-$B$35)+O16</f>
        <v>-2.10879539280779</v>
      </c>
      <c r="Q16" s="12" t="n">
        <f aca="false">$G16^2*$B$6*$B$12^2*$B$27^2/24</f>
        <v>485.029538131042</v>
      </c>
      <c r="R16" s="12" t="n">
        <f aca="false">$S16/$B$2</f>
        <v>9.93978592629173</v>
      </c>
      <c r="S16" s="12" t="n">
        <f aca="false">1/4*(2*$B$11+SQRT(4*$B$11^2-2*$G16^2*$B$34^2*$B$4^2))</f>
        <v>2776.18220921328</v>
      </c>
      <c r="T16" s="12" t="n">
        <v>1422.5980492006</v>
      </c>
      <c r="U16" s="13" t="n">
        <f aca="false">IF(T16&lt;=$B$5*0.22,1)</f>
        <v>1</v>
      </c>
      <c r="V16" s="12" t="n">
        <v>1537.36774741709</v>
      </c>
      <c r="W16" s="12" t="n">
        <v>1135.80471019365</v>
      </c>
      <c r="X16" s="14" t="n">
        <v>1672.4264770949</v>
      </c>
      <c r="Y16" s="14" t="n">
        <v>1672.4264770949</v>
      </c>
      <c r="Z16" s="14" t="n">
        <f aca="false">$G16^2*$B$6*$B$12^2*$B$49^2/(24*AC16^2)-AC16</f>
        <v>6.88403013846797</v>
      </c>
      <c r="AA16" s="14" t="n">
        <f aca="false">$B$7*$B$6*($B$43-$B$50)+Z16</f>
        <v>7.53953013846797</v>
      </c>
      <c r="AB16" s="14" t="n">
        <f aca="false">$G16^2*$B$6*$B$12^2*$B$42^2/24</f>
        <v>485.029538131042</v>
      </c>
      <c r="AC16" s="14" t="n">
        <f aca="false">$AD16/$B$2</f>
        <v>9.89001086941125</v>
      </c>
      <c r="AD16" s="14" t="n">
        <f aca="false">1/4*(2*$B$11+SQRT(4*$B$11^2-2*$G16^2*$B$49^2*$B$4^2))</f>
        <v>2762.28003582656</v>
      </c>
      <c r="AE16" s="14" t="n">
        <v>925.767353767963</v>
      </c>
      <c r="AF16" s="15" t="n">
        <f aca="false">IF(AE16&lt;=$B$5*0.22,1)</f>
        <v>1</v>
      </c>
      <c r="AG16" s="14" t="n">
        <v>964.767727166809</v>
      </c>
      <c r="AH16" s="14" t="n">
        <v>817.004719969061</v>
      </c>
      <c r="AI16" s="1"/>
    </row>
    <row r="17" customFormat="false" ht="13.8" hidden="false" customHeight="false" outlineLevel="0" collapsed="false">
      <c r="G17" s="1" t="n">
        <f aca="false">G16+25</f>
        <v>325</v>
      </c>
      <c r="H17" s="10" t="n">
        <f aca="false">1/4*(2*$B$11+SQRT(4*$B$11^2-2*$G17^2*$B$20^2*$B$4^2))</f>
        <v>2778.25448492903</v>
      </c>
      <c r="I17" s="10" t="n">
        <v>1768.04457790163</v>
      </c>
      <c r="J17" s="11" t="n">
        <f aca="false">IF(I17&lt;=$B$5*0.22,1)</f>
        <v>1</v>
      </c>
      <c r="K17" s="10" t="n">
        <v>1925.61687559034</v>
      </c>
      <c r="L17" s="10" t="n">
        <v>1370.20587642147</v>
      </c>
      <c r="M17" s="12" t="n">
        <v>2396.1811302326</v>
      </c>
      <c r="N17" s="12" t="n">
        <v>8.57923784544432</v>
      </c>
      <c r="O17" s="12" t="n">
        <f aca="false">$G17^2*$B$6*$B$12^2*$B$34^2/(24*R17^2)-R17</f>
        <v>-1.50090138762296</v>
      </c>
      <c r="P17" s="12" t="n">
        <f aca="false">$B$7*$B$6*($B$28-$B$35)+O17</f>
        <v>-0.845401387622964</v>
      </c>
      <c r="Q17" s="12" t="n">
        <f aca="false">$G17^2*$B$6*$B$12^2*$B$27^2/24</f>
        <v>569.236055167681</v>
      </c>
      <c r="R17" s="12" t="n">
        <f aca="false">$S17/$B$2</f>
        <v>9.93323982098054</v>
      </c>
      <c r="S17" s="12" t="n">
        <f aca="false">1/4*(2*$B$11+SQRT(4*$B$11^2-2*$G17^2*$B$34^2*$B$4^2))</f>
        <v>2774.35388199987</v>
      </c>
      <c r="T17" s="12" t="n">
        <v>1410.05678155876</v>
      </c>
      <c r="U17" s="13" t="n">
        <f aca="false">IF(T17&lt;=$B$5*0.22,1)</f>
        <v>1</v>
      </c>
      <c r="V17" s="12" t="n">
        <v>1509.64708695825</v>
      </c>
      <c r="W17" s="12" t="n">
        <v>1154.71034069088</v>
      </c>
      <c r="X17" s="14" t="n">
        <v>1644.65653643357</v>
      </c>
      <c r="Y17" s="14" t="n">
        <v>1644.65653643357</v>
      </c>
      <c r="Z17" s="14" t="n">
        <f aca="false">$G17^2*$B$6*$B$12^2*$B$49^2/(24*AC17^2)-AC17</f>
        <v>9.87262902215589</v>
      </c>
      <c r="AA17" s="14" t="n">
        <f aca="false">$B$7*$B$6*($B$43-$B$50)+Z17</f>
        <v>10.5281290221559</v>
      </c>
      <c r="AB17" s="14" t="n">
        <f aca="false">$G17^2*$B$6*$B$12^2*$B$42^2/24</f>
        <v>569.236055167681</v>
      </c>
      <c r="AC17" s="14" t="n">
        <f aca="false">$AD17/$B$2</f>
        <v>9.87469334060158</v>
      </c>
      <c r="AD17" s="14" t="n">
        <f aca="false">1/4*(2*$B$11+SQRT(4*$B$11^2-2*$G17^2*$B$49^2*$B$4^2))</f>
        <v>2758.00185003002</v>
      </c>
      <c r="AE17" s="14" t="n">
        <v>915.66092937134</v>
      </c>
      <c r="AF17" s="15" t="n">
        <f aca="false">IF(AE17&lt;=$B$5*0.22,1)</f>
        <v>1</v>
      </c>
      <c r="AG17" s="14" t="n">
        <v>948.1444924659</v>
      </c>
      <c r="AH17" s="14" t="n">
        <v>822.345632348993</v>
      </c>
      <c r="AI17" s="1"/>
    </row>
    <row r="18" customFormat="false" ht="13.8" hidden="false" customHeight="false" outlineLevel="0" collapsed="false">
      <c r="A18" s="0" t="s">
        <v>31</v>
      </c>
      <c r="B18" s="0" t="n">
        <f aca="false">B13*$B$3/1000</f>
        <v>1.085</v>
      </c>
      <c r="G18" s="1" t="n">
        <f aca="false">G17+25</f>
        <v>350</v>
      </c>
      <c r="H18" s="10" t="n">
        <f aca="false">1/4*(2*$B$11+SQRT(4*$B$11^2-2*$G18^2*$B$20^2*$B$4^2))</f>
        <v>2776.905788507</v>
      </c>
      <c r="I18" s="10" t="n">
        <v>1750.87141605921</v>
      </c>
      <c r="J18" s="11" t="n">
        <f aca="false">IF(I18&lt;=$B$5*0.22,1)</f>
        <v>1</v>
      </c>
      <c r="K18" s="10" t="n">
        <v>1891.71888952312</v>
      </c>
      <c r="L18" s="10" t="n">
        <v>1390.2775383069</v>
      </c>
      <c r="M18" s="12" t="n">
        <v>2384.25730838317</v>
      </c>
      <c r="N18" s="12" t="n">
        <v>8.53654603789175</v>
      </c>
      <c r="O18" s="12" t="n">
        <f aca="false">$G18^2*$B$6*$B$12^2*$B$34^2/(24*R18^2)-R18</f>
        <v>-0.13268863647953</v>
      </c>
      <c r="P18" s="12" t="n">
        <f aca="false">$B$7*$B$6*($B$28-$B$35)+O18</f>
        <v>0.52281136352047</v>
      </c>
      <c r="Q18" s="12" t="n">
        <f aca="false">$G18^2*$B$6*$B$12^2*$B$27^2/24</f>
        <v>660.179093567251</v>
      </c>
      <c r="R18" s="12" t="n">
        <f aca="false">$S18/$B$2</f>
        <v>9.92616027924053</v>
      </c>
      <c r="S18" s="12" t="n">
        <f aca="false">1/4*(2*$B$11+SQRT(4*$B$11^2-2*$G18^2*$B$34^2*$B$4^2))</f>
        <v>2772.37656599188</v>
      </c>
      <c r="T18" s="12" t="n">
        <v>1399.25859713135</v>
      </c>
      <c r="U18" s="13" t="n">
        <f aca="false">IF(T18&lt;=$B$5*0.22,1)</f>
        <v>1</v>
      </c>
      <c r="V18" s="12" t="n">
        <v>1486.13541104558</v>
      </c>
      <c r="W18" s="12" t="n">
        <v>1170.92738043461</v>
      </c>
      <c r="X18" s="14" t="n">
        <v>1621.66914550357</v>
      </c>
      <c r="Y18" s="14" t="n">
        <v>1621.66914550357</v>
      </c>
      <c r="Z18" s="14" t="n">
        <f aca="false">$G18^2*$B$6*$B$12^2*$B$49^2/(24*AC18^2)-AC18</f>
        <v>13.1213048124637</v>
      </c>
      <c r="AA18" s="14" t="n">
        <f aca="false">$B$7*$B$6*($B$43-$B$50)+Z18</f>
        <v>13.7768048124637</v>
      </c>
      <c r="AB18" s="14" t="n">
        <f aca="false">$G18^2*$B$6*$B$12^2*$B$42^2/24</f>
        <v>660.179093567251</v>
      </c>
      <c r="AC18" s="14" t="n">
        <f aca="false">$AD18/$B$2</f>
        <v>9.85809629000963</v>
      </c>
      <c r="AD18" s="14" t="n">
        <f aca="false">1/4*(2*$B$11+SQRT(4*$B$11^2-2*$G18^2*$B$49^2*$B$4^2))</f>
        <v>2753.36629379969</v>
      </c>
      <c r="AE18" s="14" t="n">
        <v>907.225964729632</v>
      </c>
      <c r="AF18" s="15" t="n">
        <f aca="false">IF(AE18&lt;=$B$5*0.22,1)</f>
        <v>1</v>
      </c>
      <c r="AG18" s="14" t="n">
        <v>934.671280145442</v>
      </c>
      <c r="AH18" s="14" t="n">
        <v>826.414855833774</v>
      </c>
      <c r="AI18" s="1"/>
    </row>
    <row r="19" customFormat="false" ht="13.8" hidden="false" customHeight="false" outlineLevel="0" collapsed="false">
      <c r="A19" s="0" t="s">
        <v>32</v>
      </c>
      <c r="B19" s="0" t="n">
        <f aca="false">SQRT($B$4^2+B18^2)</f>
        <v>1.33046044661237</v>
      </c>
      <c r="G19" s="1" t="n">
        <f aca="false">G18+25</f>
        <v>375</v>
      </c>
      <c r="H19" s="10" t="n">
        <f aca="false">1/4*(2*$B$11+SQRT(4*$B$11^2-2*$G19^2*$B$20^2*$B$4^2))</f>
        <v>2775.4557227266</v>
      </c>
      <c r="I19" s="10" t="n">
        <v>1735.60477086368</v>
      </c>
      <c r="J19" s="11" t="n">
        <f aca="false">IF(I19&lt;=$B$5*0.22,1)</f>
        <v>1</v>
      </c>
      <c r="K19" s="10" t="n">
        <v>1861.61834837589</v>
      </c>
      <c r="L19" s="10" t="n">
        <v>1407.96373459125</v>
      </c>
      <c r="M19" s="12" t="n">
        <v>2373.45921414458</v>
      </c>
      <c r="N19" s="12" t="n">
        <v>8.4978847624224</v>
      </c>
      <c r="O19" s="12" t="n">
        <f aca="false">$G19^2*$B$6*$B$12^2*$B$34^2/(24*R19^2)-R19</f>
        <v>1.34123091462886</v>
      </c>
      <c r="P19" s="12" t="n">
        <f aca="false">$B$7*$B$6*($B$28-$B$35)+O19</f>
        <v>1.99673091462886</v>
      </c>
      <c r="Q19" s="12" t="n">
        <f aca="false">$G19^2*$B$6*$B$12^2*$B$27^2/24</f>
        <v>757.858653329753</v>
      </c>
      <c r="R19" s="12" t="n">
        <f aca="false">$S19/$B$2</f>
        <v>9.91854500295344</v>
      </c>
      <c r="S19" s="12" t="n">
        <f aca="false">1/4*(2*$B$11+SQRT(4*$B$11^2-2*$G19^2*$B$34^2*$B$4^2))</f>
        <v>2770.24961932489</v>
      </c>
      <c r="T19" s="12" t="n">
        <v>1389.88865061452</v>
      </c>
      <c r="U19" s="13" t="n">
        <f aca="false">IF(T19&lt;=$B$5*0.22,1)</f>
        <v>1</v>
      </c>
      <c r="V19" s="12" t="n">
        <v>1466.10844882617</v>
      </c>
      <c r="W19" s="12" t="n">
        <v>1184.8612655307</v>
      </c>
      <c r="X19" s="14" t="n">
        <v>1602.29116189924</v>
      </c>
      <c r="Y19" s="14" t="n">
        <v>1602.29116189924</v>
      </c>
      <c r="Z19" s="14" t="n">
        <f aca="false">$G19^2*$B$6*$B$12^2*$B$49^2/(24*AC19^2)-AC19</f>
        <v>16.63521180303</v>
      </c>
      <c r="AA19" s="14" t="n">
        <f aca="false">$B$7*$B$6*($B$43-$B$50)+Z19</f>
        <v>17.29071180303</v>
      </c>
      <c r="AB19" s="14" t="n">
        <f aca="false">$G19^2*$B$6*$B$12^2*$B$42^2/24</f>
        <v>757.858653329753</v>
      </c>
      <c r="AC19" s="14" t="n">
        <f aca="false">$AD19/$B$2</f>
        <v>9.84020658598678</v>
      </c>
      <c r="AD19" s="14" t="n">
        <f aca="false">1/4*(2*$B$11+SQRT(4*$B$11^2-2*$G19^2*$B$49^2*$B$4^2))</f>
        <v>2748.36969946611</v>
      </c>
      <c r="AE19" s="14" t="n">
        <v>900.01343959709</v>
      </c>
      <c r="AF19" s="15" t="n">
        <f aca="false">IF(AE19&lt;=$B$5*0.22,1)</f>
        <v>1</v>
      </c>
      <c r="AG19" s="14" t="n">
        <v>923.48679130861</v>
      </c>
      <c r="AH19" s="14" t="n">
        <v>829.45621843089</v>
      </c>
      <c r="AI19" s="1"/>
    </row>
    <row r="20" customFormat="false" ht="13.8" hidden="false" customHeight="false" outlineLevel="0" collapsed="false">
      <c r="A20" s="0" t="s">
        <v>33</v>
      </c>
      <c r="B20" s="0" t="n">
        <f aca="false">B19/$B$4</f>
        <v>1.7278707098862</v>
      </c>
      <c r="G20" s="1" t="n">
        <f aca="false">G19+25</f>
        <v>400</v>
      </c>
      <c r="H20" s="10" t="n">
        <f aca="false">1/4*(2*$B$11+SQRT(4*$B$11^2-2*$G20^2*$B$20^2*$B$4^2))</f>
        <v>2773.90396817162</v>
      </c>
      <c r="I20" s="10" t="n">
        <v>1722.02652977803</v>
      </c>
      <c r="J20" s="11" t="n">
        <f aca="false">IF(I20&lt;=$B$5*0.22,1)</f>
        <v>1</v>
      </c>
      <c r="K20" s="10" t="n">
        <v>1834.98018604292</v>
      </c>
      <c r="L20" s="10" t="n">
        <v>1423.56154444227</v>
      </c>
      <c r="M20" s="12" t="n">
        <v>2363.63324262735</v>
      </c>
      <c r="N20" s="12" t="n">
        <v>8.46270405523578</v>
      </c>
      <c r="O20" s="12" t="n">
        <f aca="false">$G20^2*$B$6*$B$12^2*$B$34^2/(24*R20^2)-R20</f>
        <v>2.92181997441399</v>
      </c>
      <c r="P20" s="12" t="n">
        <f aca="false">$B$7*$B$6*($B$28-$B$35)+O20</f>
        <v>3.57731997441399</v>
      </c>
      <c r="Q20" s="12" t="n">
        <f aca="false">$G20^2*$B$6*$B$12^2*$B$27^2/24</f>
        <v>862.274734455185</v>
      </c>
      <c r="R20" s="12" t="n">
        <f aca="false">$S20/$B$2</f>
        <v>9.91039150533145</v>
      </c>
      <c r="S20" s="12" t="n">
        <f aca="false">1/4*(2*$B$11+SQRT(4*$B$11^2-2*$G20^2*$B$34^2*$B$4^2))</f>
        <v>2767.97234743907</v>
      </c>
      <c r="T20" s="12" t="n">
        <v>1381.68443454068</v>
      </c>
      <c r="U20" s="17" t="n">
        <f aca="false">IF(T20&lt;=$B$5*0.22,1)</f>
        <v>1</v>
      </c>
      <c r="V20" s="12" t="n">
        <v>1448.94104117396</v>
      </c>
      <c r="W20" s="12" t="n">
        <v>1196.84802235203</v>
      </c>
      <c r="X20" s="14" t="n">
        <v>1585.65765653765</v>
      </c>
      <c r="Y20" s="14" t="n">
        <v>1585.65765653765</v>
      </c>
      <c r="Z20" s="14" t="n">
        <f aca="false">$G20^2*$B$6*$B$12^2*$B$49^2/(24*AC20^2)-AC20</f>
        <v>20.4200087934128</v>
      </c>
      <c r="AA20" s="14" t="n">
        <f aca="false">$B$7*$B$6*($B$43-$B$50)+Z20</f>
        <v>21.0755087934128</v>
      </c>
      <c r="AB20" s="14" t="n">
        <f aca="false">$G20^2*$B$6*$B$12^2*$B$42^2/24</f>
        <v>862.274734455185</v>
      </c>
      <c r="AC20" s="14" t="n">
        <f aca="false">$AD20/$B$2</f>
        <v>9.82100987206231</v>
      </c>
      <c r="AD20" s="14" t="n">
        <f aca="false">1/4*(2*$B$11+SQRT(4*$B$11^2-2*$G20^2*$B$49^2*$B$4^2))</f>
        <v>2743.008057267</v>
      </c>
      <c r="AE20" s="14" t="n">
        <v>893.704586212048</v>
      </c>
      <c r="AF20" s="15" t="n">
        <f aca="false">IF(AE20&lt;=$B$5*0.22,1)</f>
        <v>1</v>
      </c>
      <c r="AG20" s="14" t="n">
        <v>913.992163241197</v>
      </c>
      <c r="AH20" s="14" t="n">
        <v>831.653985569191</v>
      </c>
      <c r="AI20" s="1"/>
    </row>
    <row r="22" customFormat="false" ht="13.8" hidden="false" customHeight="false" outlineLevel="0" collapsed="false">
      <c r="A22" s="0" t="s">
        <v>4</v>
      </c>
    </row>
    <row r="23" customFormat="false" ht="13.8" hidden="false" customHeight="false" outlineLevel="0" collapsed="false">
      <c r="A23" s="0" t="s">
        <v>30</v>
      </c>
    </row>
    <row r="25" customFormat="false" ht="13.8" hidden="false" customHeight="false" outlineLevel="0" collapsed="false">
      <c r="A25" s="0" t="s">
        <v>31</v>
      </c>
      <c r="B25" s="0" t="n">
        <f aca="false">B13*$B$3/1000</f>
        <v>1.085</v>
      </c>
    </row>
    <row r="26" customFormat="false" ht="13.8" hidden="false" customHeight="false" outlineLevel="0" collapsed="false">
      <c r="A26" s="0" t="s">
        <v>32</v>
      </c>
      <c r="B26" s="0" t="n">
        <f aca="false">SQRT($B$4^2+B25^2)</f>
        <v>1.33046044661237</v>
      </c>
    </row>
    <row r="27" customFormat="false" ht="13.8" hidden="false" customHeight="false" outlineLevel="0" collapsed="false">
      <c r="A27" s="0" t="s">
        <v>33</v>
      </c>
      <c r="B27" s="0" t="n">
        <f aca="false">B26/$B$4</f>
        <v>1.7278707098862</v>
      </c>
    </row>
    <row r="28" customFormat="false" ht="14.35" hidden="false" customHeight="false" outlineLevel="0" collapsed="false">
      <c r="A28" s="16" t="s">
        <v>34</v>
      </c>
      <c r="B28" s="0" t="n">
        <v>-10</v>
      </c>
    </row>
    <row r="29" customFormat="false" ht="13.8" hidden="false" customHeight="false" outlineLevel="0" collapsed="false">
      <c r="A29" s="16"/>
    </row>
    <row r="30" customFormat="false" ht="13.8" hidden="false" customHeight="false" outlineLevel="0" collapsed="false">
      <c r="N30" s="16"/>
    </row>
    <row r="31" customFormat="false" ht="13.8" hidden="false" customHeight="false" outlineLevel="0" collapsed="false">
      <c r="A31" s="0" t="s">
        <v>35</v>
      </c>
    </row>
    <row r="32" customFormat="false" ht="13.8" hidden="false" customHeight="false" outlineLevel="0" collapsed="false">
      <c r="A32" s="0" t="s">
        <v>36</v>
      </c>
      <c r="B32" s="0" t="n">
        <f aca="false">0.18*SQRT($B$3)</f>
        <v>0.838498658317352</v>
      </c>
    </row>
    <row r="33" customFormat="false" ht="13.8" hidden="false" customHeight="false" outlineLevel="0" collapsed="false">
      <c r="A33" s="0" t="s">
        <v>32</v>
      </c>
      <c r="B33" s="0" t="n">
        <f aca="false">$B$4+B32</f>
        <v>1.60849865831735</v>
      </c>
    </row>
    <row r="34" customFormat="false" ht="13.8" hidden="false" customHeight="false" outlineLevel="0" collapsed="false">
      <c r="A34" s="1" t="s">
        <v>37</v>
      </c>
      <c r="B34" s="0" t="n">
        <f aca="false">B33/$B$4</f>
        <v>2.08895929651604</v>
      </c>
    </row>
    <row r="35" customFormat="false" ht="14.35" hidden="false" customHeight="false" outlineLevel="0" collapsed="false">
      <c r="A35" s="16" t="s">
        <v>38</v>
      </c>
      <c r="B35" s="0" t="n">
        <v>-15</v>
      </c>
      <c r="F35" s="18"/>
      <c r="G35" s="18"/>
      <c r="H35" s="19"/>
      <c r="I35" s="2"/>
      <c r="J35" s="2"/>
    </row>
    <row r="36" customFormat="false" ht="13.8" hidden="false" customHeight="false" outlineLevel="0" collapsed="false">
      <c r="F36" s="18"/>
      <c r="G36" s="18"/>
      <c r="H36" s="19"/>
      <c r="I36" s="2"/>
      <c r="J36" s="2"/>
    </row>
    <row r="37" customFormat="false" ht="13.8" hidden="false" customHeight="false" outlineLevel="0" collapsed="false">
      <c r="A37" s="0" t="s">
        <v>5</v>
      </c>
      <c r="F37" s="18"/>
      <c r="G37" s="18"/>
      <c r="H37" s="19"/>
      <c r="I37" s="2"/>
      <c r="J37" s="2"/>
    </row>
    <row r="38" customFormat="false" ht="13.8" hidden="false" customHeight="false" outlineLevel="0" collapsed="false">
      <c r="A38" s="0" t="s">
        <v>30</v>
      </c>
      <c r="F38" s="18"/>
      <c r="G38" s="18"/>
      <c r="H38" s="19"/>
      <c r="I38" s="2"/>
      <c r="J38" s="2"/>
    </row>
    <row r="39" customFormat="false" ht="13.8" hidden="false" customHeight="false" outlineLevel="0" collapsed="false">
      <c r="F39" s="18"/>
      <c r="G39" s="18"/>
      <c r="H39" s="19"/>
      <c r="I39" s="2"/>
      <c r="J39" s="2"/>
    </row>
    <row r="40" customFormat="false" ht="13.8" hidden="false" customHeight="false" outlineLevel="0" collapsed="false">
      <c r="A40" s="0" t="s">
        <v>31</v>
      </c>
      <c r="B40" s="0" t="n">
        <f aca="false">B13*$B$3/1000</f>
        <v>1.085</v>
      </c>
      <c r="F40" s="18"/>
      <c r="G40" s="18"/>
      <c r="H40" s="19"/>
      <c r="I40" s="2"/>
      <c r="J40" s="2"/>
    </row>
    <row r="41" customFormat="false" ht="13.8" hidden="false" customHeight="false" outlineLevel="0" collapsed="false">
      <c r="A41" s="0" t="s">
        <v>32</v>
      </c>
      <c r="B41" s="0" t="n">
        <f aca="false">SQRT($B$4^2+B40^2)</f>
        <v>1.33046044661237</v>
      </c>
      <c r="F41" s="18"/>
      <c r="G41" s="18"/>
      <c r="H41" s="19"/>
      <c r="I41" s="2"/>
      <c r="J41" s="2"/>
    </row>
    <row r="42" customFormat="false" ht="13.8" hidden="false" customHeight="false" outlineLevel="0" collapsed="false">
      <c r="A42" s="0" t="s">
        <v>33</v>
      </c>
      <c r="B42" s="0" t="n">
        <f aca="false">B41/$B$4</f>
        <v>1.7278707098862</v>
      </c>
    </row>
    <row r="43" customFormat="false" ht="14.35" hidden="false" customHeight="false" outlineLevel="0" collapsed="false">
      <c r="A43" s="16" t="s">
        <v>34</v>
      </c>
      <c r="B43" s="0" t="n">
        <v>-15</v>
      </c>
    </row>
    <row r="44" customFormat="false" ht="13.8" hidden="false" customHeight="false" outlineLevel="0" collapsed="false">
      <c r="A44" s="16"/>
    </row>
    <row r="46" customFormat="false" ht="13.8" hidden="false" customHeight="false" outlineLevel="0" collapsed="false">
      <c r="A46" s="0" t="s">
        <v>35</v>
      </c>
    </row>
    <row r="47" customFormat="false" ht="13.8" hidden="false" customHeight="false" outlineLevel="0" collapsed="false">
      <c r="A47" s="0" t="s">
        <v>36</v>
      </c>
      <c r="B47" s="0" t="n">
        <f aca="false">0.36*SQRT(B3)</f>
        <v>1.6769973166347</v>
      </c>
    </row>
    <row r="48" customFormat="false" ht="13.8" hidden="false" customHeight="false" outlineLevel="0" collapsed="false">
      <c r="A48" s="0" t="s">
        <v>32</v>
      </c>
      <c r="B48" s="0" t="n">
        <f aca="false">$B$4+B47</f>
        <v>2.4469973166347</v>
      </c>
    </row>
    <row r="49" customFormat="false" ht="13.8" hidden="false" customHeight="false" outlineLevel="0" collapsed="false">
      <c r="A49" s="1" t="s">
        <v>37</v>
      </c>
      <c r="B49" s="0" t="n">
        <f aca="false">B48/$B$4</f>
        <v>3.17791859303208</v>
      </c>
    </row>
    <row r="50" customFormat="false" ht="14.35" hidden="false" customHeight="false" outlineLevel="0" collapsed="false">
      <c r="A50" s="16" t="s">
        <v>38</v>
      </c>
      <c r="B50" s="0" t="n">
        <v>-20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2015-11-09T11:03:12Z</dcterms:created>
  <dc:creator>Alumnos</dc:creator>
  <dc:language>es-ES</dc:language>
  <dcterms:modified xsi:type="dcterms:W3CDTF">2015-11-30T22:55:13Z</dcterms:modified>
  <cp:revision>29</cp:revision>
</cp:coreProperties>
</file>