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2"/>
  </bookViews>
  <sheets>
    <sheet name="rate" sheetId="1" r:id="rId1"/>
    <sheet name="x rata" sheetId="2" r:id="rId2"/>
    <sheet name="scalare" sheetId="3" r:id="rId3"/>
  </sheets>
  <definedNames>
    <definedName name="_xlnm.Print_Area" localSheetId="1">'x rata'!$A$1:$K$215</definedName>
    <definedName name="Excel_BuiltIn_Print_Area" localSheetId="1">'x rata'!$A$1:$K$192</definedName>
  </definedNames>
  <calcPr fullCalcOnLoad="1"/>
</workbook>
</file>

<file path=xl/sharedStrings.xml><?xml version="1.0" encoding="utf-8"?>
<sst xmlns="http://schemas.openxmlformats.org/spreadsheetml/2006/main" count="938" uniqueCount="72">
  <si>
    <t>chiusura conteggio esercizio precedente</t>
  </si>
  <si>
    <t>chiusura conteggio esercizio attuale</t>
  </si>
  <si>
    <t>int.</t>
  </si>
  <si>
    <t>nome</t>
  </si>
  <si>
    <t>AA</t>
  </si>
  <si>
    <t>BB</t>
  </si>
  <si>
    <t>CC</t>
  </si>
  <si>
    <t>DD</t>
  </si>
  <si>
    <t>EE</t>
  </si>
  <si>
    <t>FF</t>
  </si>
  <si>
    <t>TOTALE</t>
  </si>
  <si>
    <t>X</t>
  </si>
  <si>
    <t>Y</t>
  </si>
  <si>
    <t>Z</t>
  </si>
  <si>
    <t>2</t>
  </si>
  <si>
    <t>3</t>
  </si>
  <si>
    <t>4</t>
  </si>
  <si>
    <t>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</si>
  <si>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</si>
  <si>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</si>
  <si>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</si>
  <si>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</si>
  <si>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</si>
  <si>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</si>
  <si>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</si>
  <si>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</si>
  <si>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</si>
  <si>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</si>
  <si>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</si>
  <si>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</si>
  <si>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</si>
  <si>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</si>
  <si>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</si>
  <si>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-</t>
  </si>
  <si>
    <t>(rimb.spese)</t>
  </si>
  <si>
    <t>(note vers.)</t>
  </si>
  <si>
    <t xml:space="preserve"> </t>
  </si>
  <si>
    <t>(immettere solo se versata separatamente dalla 1°rata)</t>
  </si>
  <si>
    <t>n°int.</t>
  </si>
  <si>
    <t>data</t>
  </si>
  <si>
    <t>valuta</t>
  </si>
  <si>
    <t>importo</t>
  </si>
  <si>
    <t>riman.debito</t>
  </si>
  <si>
    <t>residuo</t>
  </si>
  <si>
    <t>rata</t>
  </si>
  <si>
    <t>tot.debito</t>
  </si>
  <si>
    <t>saldo prec.</t>
  </si>
  <si>
    <t>residuo chius.</t>
  </si>
  <si>
    <t>acc.dovuti</t>
  </si>
  <si>
    <t>TOT.VERSATO</t>
  </si>
  <si>
    <t>RESIDUO</t>
  </si>
  <si>
    <t>.</t>
  </si>
  <si>
    <t>*</t>
  </si>
  <si>
    <t>scad./ valuta</t>
  </si>
  <si>
    <t>debito</t>
  </si>
  <si>
    <t>versamento</t>
  </si>
  <si>
    <t>rimanenza</t>
  </si>
  <si>
    <t>giorni</t>
  </si>
  <si>
    <t>t.deb.</t>
  </si>
  <si>
    <t>t.vers.</t>
  </si>
  <si>
    <t>t.sanz.</t>
  </si>
  <si>
    <t>NOTA: sort A-B-D</t>
  </si>
  <si>
    <t>———————————————————————————————————————————————————</t>
  </si>
  <si>
    <t>vers.rim.prec.</t>
  </si>
  <si>
    <t>versam.</t>
  </si>
  <si>
    <t>riman.prec.non v.</t>
  </si>
  <si>
    <t>-----------------------------------------------------------------------------------------------------------------------------------------------------------------------</t>
  </si>
  <si>
    <t>cong.es.prec.</t>
  </si>
  <si>
    <t>TOT.chiusura</t>
  </si>
  <si>
    <t>Box2</t>
  </si>
  <si>
    <t>ZZ</t>
  </si>
  <si>
    <t>TOTALI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</si>
</sst>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@"/>
    <numFmt numFmtId="167" formatCode="0.00"/>
    <numFmt numFmtId="168" formatCode="#,##0.00"/>
    <numFmt numFmtId="169" formatCode="0%"/>
    <numFmt numFmtId="170" formatCode="#,##0"/>
    <numFmt numFmtId="171" formatCode="0"/>
  </numFmts>
  <fonts count="8"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9"/>
      <name val="Century Gothic"/>
      <family val="2"/>
    </font>
    <font>
      <b/>
      <sz val="10"/>
      <color indexed="53"/>
      <name val="Century Gothic"/>
      <family val="2"/>
    </font>
    <font>
      <i/>
      <sz val="10"/>
      <name val="Century Gothic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9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1" xfId="0" applyNumberFormat="1" applyFont="1" applyFill="1" applyBorder="1" applyAlignment="1" applyProtection="1">
      <alignment horizontal="left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 applyProtection="1">
      <alignment/>
      <protection/>
    </xf>
    <xf numFmtId="168" fontId="1" fillId="0" borderId="2" xfId="0" applyNumberFormat="1" applyFont="1" applyFill="1" applyBorder="1" applyAlignment="1" applyProtection="1">
      <alignment horizontal="left"/>
      <protection/>
    </xf>
    <xf numFmtId="168" fontId="1" fillId="0" borderId="2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8" fontId="1" fillId="0" borderId="0" xfId="0" applyNumberFormat="1" applyFont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71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FFFF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2" sqref="A2"/>
    </sheetView>
  </sheetViews>
  <sheetFormatPr defaultColWidth="9.140625" defaultRowHeight="14.25" customHeight="1"/>
  <cols>
    <col min="1" max="1" width="5.7109375" style="1" customWidth="1"/>
    <col min="2" max="2" width="12.7109375" style="1" customWidth="1"/>
    <col min="3" max="4" width="11.7109375" style="1" customWidth="1"/>
    <col min="5" max="9" width="10.7109375" style="1" customWidth="1"/>
    <col min="10" max="10" width="13.421875" style="1" customWidth="1"/>
    <col min="11" max="15" width="11.7109375" style="1" customWidth="1"/>
    <col min="16" max="16" width="12.00390625" style="1" customWidth="1"/>
    <col min="17" max="16384" width="9.140625" style="1" customWidth="1"/>
  </cols>
  <sheetData>
    <row r="1" spans="1:6" ht="14.25" customHeight="1">
      <c r="A1" s="1" t="s">
        <v>0</v>
      </c>
      <c r="F1" s="2">
        <v>41912</v>
      </c>
    </row>
    <row r="2" spans="1:6" ht="14.25" customHeight="1">
      <c r="A2" s="1" t="s">
        <v>1</v>
      </c>
      <c r="F2" s="2">
        <v>42277</v>
      </c>
    </row>
    <row r="3" ht="14.25" customHeight="1">
      <c r="F3" s="2"/>
    </row>
    <row r="5" spans="1:16" ht="24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10</v>
      </c>
      <c r="O5" s="4" t="s">
        <v>10</v>
      </c>
      <c r="P5" s="4" t="s">
        <v>10</v>
      </c>
    </row>
    <row r="6" spans="3:16" ht="14.25" customHeight="1">
      <c r="C6" s="2">
        <f>F1</f>
        <v>41912</v>
      </c>
      <c r="D6" s="5">
        <v>41985</v>
      </c>
      <c r="E6" s="5">
        <v>41985</v>
      </c>
      <c r="F6" s="5">
        <v>42019</v>
      </c>
      <c r="G6" s="5">
        <v>42078</v>
      </c>
      <c r="H6" s="5">
        <v>42139</v>
      </c>
      <c r="I6" s="6">
        <v>1</v>
      </c>
      <c r="J6" s="6" t="s">
        <v>14</v>
      </c>
      <c r="K6" s="5">
        <v>41985</v>
      </c>
      <c r="L6" s="5">
        <v>42186</v>
      </c>
      <c r="M6" s="5">
        <v>42248</v>
      </c>
      <c r="N6" s="6" t="s">
        <v>15</v>
      </c>
      <c r="O6" s="6" t="s">
        <v>16</v>
      </c>
      <c r="P6" s="6" t="s">
        <v>17</v>
      </c>
    </row>
    <row r="7" spans="1:12" ht="14.25" customHeight="1">
      <c r="A7" s="4"/>
      <c r="C7" s="7"/>
      <c r="D7" s="7"/>
      <c r="E7" s="7"/>
      <c r="F7" s="7"/>
      <c r="G7" s="7"/>
      <c r="H7" s="7"/>
      <c r="I7" s="7"/>
      <c r="K7" s="7"/>
      <c r="L7" s="7"/>
    </row>
    <row r="8" spans="1:16" ht="14.25" customHeight="1">
      <c r="A8" s="4">
        <v>1</v>
      </c>
      <c r="B8" s="1" t="s">
        <v>18</v>
      </c>
      <c r="C8" s="8"/>
      <c r="D8" s="8">
        <v>-516.8</v>
      </c>
      <c r="E8" s="8">
        <v>763.83</v>
      </c>
      <c r="F8" s="8">
        <v>764</v>
      </c>
      <c r="G8" s="8">
        <v>764</v>
      </c>
      <c r="H8" s="8">
        <v>764</v>
      </c>
      <c r="I8" s="8">
        <f aca="true" t="shared" si="0" ref="I8:I22">SUM(E8:H8)</f>
        <v>3055.83</v>
      </c>
      <c r="J8" s="8">
        <f aca="true" t="shared" si="1" ref="J8:J22">I8+D8</f>
        <v>2539.0299999999997</v>
      </c>
      <c r="K8" s="8">
        <v>95.28</v>
      </c>
      <c r="L8" s="8"/>
      <c r="M8" s="8"/>
      <c r="N8" s="8">
        <f aca="true" t="shared" si="2" ref="N8:N22">SUM(K8:M8)</f>
        <v>95.28</v>
      </c>
      <c r="O8" s="8">
        <f aca="true" t="shared" si="3" ref="O8:O22">I8+N8</f>
        <v>3151.11</v>
      </c>
      <c r="P8" s="8">
        <f aca="true" t="shared" si="4" ref="P8:P22">J8+N8</f>
        <v>2634.31</v>
      </c>
    </row>
    <row r="9" spans="1:16" ht="14.25" customHeight="1">
      <c r="A9" s="4">
        <v>2</v>
      </c>
      <c r="B9" s="1" t="s">
        <v>19</v>
      </c>
      <c r="C9" s="8"/>
      <c r="D9" s="8">
        <v>-455.52</v>
      </c>
      <c r="E9" s="8">
        <v>1319.87</v>
      </c>
      <c r="F9" s="8">
        <v>1318</v>
      </c>
      <c r="G9" s="8">
        <v>1318</v>
      </c>
      <c r="H9" s="8">
        <v>1318</v>
      </c>
      <c r="I9" s="8">
        <f t="shared" si="0"/>
        <v>5273.87</v>
      </c>
      <c r="J9" s="8">
        <f t="shared" si="1"/>
        <v>4818.35</v>
      </c>
      <c r="K9" s="8">
        <v>157.66</v>
      </c>
      <c r="L9" s="8"/>
      <c r="M9" s="8"/>
      <c r="N9" s="8">
        <f t="shared" si="2"/>
        <v>157.66</v>
      </c>
      <c r="O9" s="8">
        <f t="shared" si="3"/>
        <v>5431.53</v>
      </c>
      <c r="P9" s="8">
        <f t="shared" si="4"/>
        <v>4976.01</v>
      </c>
    </row>
    <row r="10" spans="1:16" ht="14.25" customHeight="1">
      <c r="A10" s="4">
        <v>3</v>
      </c>
      <c r="B10" s="1" t="s">
        <v>20</v>
      </c>
      <c r="C10" s="8"/>
      <c r="D10" s="8">
        <v>-265.09</v>
      </c>
      <c r="E10" s="8">
        <v>839.49</v>
      </c>
      <c r="F10" s="8">
        <v>840</v>
      </c>
      <c r="G10" s="8">
        <v>840</v>
      </c>
      <c r="H10" s="8">
        <v>840</v>
      </c>
      <c r="I10" s="8">
        <f t="shared" si="0"/>
        <v>3359.49</v>
      </c>
      <c r="J10" s="8">
        <f t="shared" si="1"/>
        <v>3094.3999999999996</v>
      </c>
      <c r="K10" s="8">
        <v>99.81</v>
      </c>
      <c r="L10" s="8"/>
      <c r="M10" s="8"/>
      <c r="N10" s="8">
        <f t="shared" si="2"/>
        <v>99.81</v>
      </c>
      <c r="O10" s="8">
        <f t="shared" si="3"/>
        <v>3459.2999999999997</v>
      </c>
      <c r="P10" s="8">
        <f t="shared" si="4"/>
        <v>3194.2099999999996</v>
      </c>
    </row>
    <row r="11" spans="1:16" ht="14.25" customHeight="1">
      <c r="A11" s="4">
        <v>4</v>
      </c>
      <c r="B11" s="1" t="s">
        <v>21</v>
      </c>
      <c r="C11" s="8"/>
      <c r="D11" s="8">
        <v>-308.18</v>
      </c>
      <c r="E11" s="8">
        <v>746.13</v>
      </c>
      <c r="F11" s="8">
        <v>745</v>
      </c>
      <c r="G11" s="8">
        <v>745</v>
      </c>
      <c r="H11" s="8">
        <v>745</v>
      </c>
      <c r="I11" s="8">
        <f t="shared" si="0"/>
        <v>2981.13</v>
      </c>
      <c r="J11" s="8">
        <f t="shared" si="1"/>
        <v>2672.9500000000003</v>
      </c>
      <c r="K11" s="8">
        <v>95.64</v>
      </c>
      <c r="L11" s="8"/>
      <c r="M11" s="8"/>
      <c r="N11" s="8">
        <f t="shared" si="2"/>
        <v>95.64</v>
      </c>
      <c r="O11" s="8">
        <f t="shared" si="3"/>
        <v>3076.77</v>
      </c>
      <c r="P11" s="8">
        <f t="shared" si="4"/>
        <v>2768.59</v>
      </c>
    </row>
    <row r="12" spans="1:16" ht="14.25" customHeight="1">
      <c r="A12" s="4">
        <v>5</v>
      </c>
      <c r="B12" s="1" t="s">
        <v>22</v>
      </c>
      <c r="C12" s="8"/>
      <c r="D12" s="8">
        <v>-632.94</v>
      </c>
      <c r="E12" s="8">
        <v>932.34</v>
      </c>
      <c r="F12" s="8">
        <v>932</v>
      </c>
      <c r="G12" s="8">
        <v>932</v>
      </c>
      <c r="H12" s="8">
        <v>932</v>
      </c>
      <c r="I12" s="8">
        <f t="shared" si="0"/>
        <v>3728.34</v>
      </c>
      <c r="J12" s="8">
        <f t="shared" si="1"/>
        <v>3095.4</v>
      </c>
      <c r="K12" s="8">
        <v>142.69</v>
      </c>
      <c r="L12" s="8"/>
      <c r="M12" s="8"/>
      <c r="N12" s="8">
        <f t="shared" si="2"/>
        <v>142.69</v>
      </c>
      <c r="O12" s="8">
        <f t="shared" si="3"/>
        <v>3871.03</v>
      </c>
      <c r="P12" s="8">
        <f t="shared" si="4"/>
        <v>3238.09</v>
      </c>
    </row>
    <row r="13" spans="1:16" ht="14.25" customHeight="1">
      <c r="A13" s="4">
        <v>6</v>
      </c>
      <c r="B13" s="1" t="s">
        <v>23</v>
      </c>
      <c r="C13" s="8"/>
      <c r="D13" s="8">
        <v>-259.19</v>
      </c>
      <c r="E13" s="8">
        <v>818.72</v>
      </c>
      <c r="F13" s="8">
        <v>817</v>
      </c>
      <c r="G13" s="8">
        <v>817</v>
      </c>
      <c r="H13" s="8">
        <v>817</v>
      </c>
      <c r="I13" s="8">
        <f t="shared" si="0"/>
        <v>3269.7200000000003</v>
      </c>
      <c r="J13" s="8">
        <f t="shared" si="1"/>
        <v>3010.53</v>
      </c>
      <c r="K13" s="8">
        <v>125.52</v>
      </c>
      <c r="L13" s="8"/>
      <c r="M13" s="8"/>
      <c r="N13" s="8">
        <f t="shared" si="2"/>
        <v>125.52</v>
      </c>
      <c r="O13" s="8">
        <f t="shared" si="3"/>
        <v>3395.2400000000002</v>
      </c>
      <c r="P13" s="8">
        <f t="shared" si="4"/>
        <v>3136.05</v>
      </c>
    </row>
    <row r="14" spans="1:16" ht="14.25" customHeight="1">
      <c r="A14" s="4">
        <v>7</v>
      </c>
      <c r="B14" s="1" t="s">
        <v>24</v>
      </c>
      <c r="C14" s="9"/>
      <c r="D14" s="8">
        <v>-369.74</v>
      </c>
      <c r="E14" s="8">
        <v>726.32</v>
      </c>
      <c r="F14" s="8">
        <v>727</v>
      </c>
      <c r="G14" s="8">
        <v>727</v>
      </c>
      <c r="H14" s="8">
        <v>727</v>
      </c>
      <c r="I14" s="8">
        <f t="shared" si="0"/>
        <v>2907.32</v>
      </c>
      <c r="J14" s="8">
        <f t="shared" si="1"/>
        <v>2537.58</v>
      </c>
      <c r="K14" s="8">
        <v>102.58</v>
      </c>
      <c r="L14" s="8"/>
      <c r="M14" s="8"/>
      <c r="N14" s="8">
        <f t="shared" si="2"/>
        <v>102.58</v>
      </c>
      <c r="O14" s="8">
        <f t="shared" si="3"/>
        <v>3009.9</v>
      </c>
      <c r="P14" s="8">
        <f t="shared" si="4"/>
        <v>2640.16</v>
      </c>
    </row>
    <row r="15" spans="1:16" ht="14.25" customHeight="1">
      <c r="A15" s="4">
        <v>8</v>
      </c>
      <c r="B15" s="1" t="s">
        <v>25</v>
      </c>
      <c r="C15" s="8"/>
      <c r="D15" s="8">
        <v>-632.12</v>
      </c>
      <c r="E15" s="8">
        <v>1101.76</v>
      </c>
      <c r="F15" s="8">
        <v>1101</v>
      </c>
      <c r="G15" s="8">
        <v>1101</v>
      </c>
      <c r="H15" s="8">
        <v>1101</v>
      </c>
      <c r="I15" s="8">
        <f t="shared" si="0"/>
        <v>4404.76</v>
      </c>
      <c r="J15" s="8">
        <f t="shared" si="1"/>
        <v>3772.6400000000003</v>
      </c>
      <c r="K15" s="8">
        <v>170.46</v>
      </c>
      <c r="L15" s="8"/>
      <c r="M15" s="8"/>
      <c r="N15" s="8">
        <f t="shared" si="2"/>
        <v>170.46</v>
      </c>
      <c r="O15" s="8">
        <f t="shared" si="3"/>
        <v>4575.22</v>
      </c>
      <c r="P15" s="8">
        <f t="shared" si="4"/>
        <v>3943.1000000000004</v>
      </c>
    </row>
    <row r="16" spans="1:16" ht="14.25" customHeight="1">
      <c r="A16" s="4">
        <v>9</v>
      </c>
      <c r="B16" s="1" t="s">
        <v>26</v>
      </c>
      <c r="C16" s="8"/>
      <c r="D16" s="8">
        <v>-28.4</v>
      </c>
      <c r="E16" s="8">
        <v>815.28</v>
      </c>
      <c r="F16" s="8">
        <v>814</v>
      </c>
      <c r="G16" s="8">
        <v>814</v>
      </c>
      <c r="H16" s="8">
        <v>814</v>
      </c>
      <c r="I16" s="8">
        <f t="shared" si="0"/>
        <v>3257.2799999999997</v>
      </c>
      <c r="J16" s="8">
        <f t="shared" si="1"/>
        <v>3228.8799999999997</v>
      </c>
      <c r="K16" s="8">
        <v>112.28</v>
      </c>
      <c r="L16" s="8"/>
      <c r="M16" s="8"/>
      <c r="N16" s="8">
        <f t="shared" si="2"/>
        <v>112.28</v>
      </c>
      <c r="O16" s="8">
        <f t="shared" si="3"/>
        <v>3369.56</v>
      </c>
      <c r="P16" s="8">
        <f t="shared" si="4"/>
        <v>3341.16</v>
      </c>
    </row>
    <row r="17" spans="1:16" ht="14.25" customHeight="1">
      <c r="A17" s="4">
        <v>10</v>
      </c>
      <c r="B17" s="1" t="s">
        <v>27</v>
      </c>
      <c r="C17" s="8"/>
      <c r="D17" s="8">
        <v>-272.34</v>
      </c>
      <c r="E17" s="8">
        <v>832.59</v>
      </c>
      <c r="F17" s="8">
        <v>833</v>
      </c>
      <c r="G17" s="8">
        <v>833</v>
      </c>
      <c r="H17" s="8">
        <v>833</v>
      </c>
      <c r="I17" s="8">
        <f t="shared" si="0"/>
        <v>3331.59</v>
      </c>
      <c r="J17" s="8">
        <f t="shared" si="1"/>
        <v>3059.25</v>
      </c>
      <c r="K17" s="8">
        <v>114.68</v>
      </c>
      <c r="L17" s="8"/>
      <c r="M17" s="8"/>
      <c r="N17" s="8">
        <f t="shared" si="2"/>
        <v>114.68</v>
      </c>
      <c r="O17" s="8">
        <f t="shared" si="3"/>
        <v>3446.27</v>
      </c>
      <c r="P17" s="8">
        <f t="shared" si="4"/>
        <v>3173.93</v>
      </c>
    </row>
    <row r="18" spans="1:16" ht="14.25" customHeight="1">
      <c r="A18" s="4">
        <v>11</v>
      </c>
      <c r="B18" s="1" t="s">
        <v>28</v>
      </c>
      <c r="C18" s="8"/>
      <c r="D18" s="8">
        <v>-161.4</v>
      </c>
      <c r="E18" s="8">
        <v>1265.87</v>
      </c>
      <c r="F18" s="8">
        <v>1264</v>
      </c>
      <c r="G18" s="8">
        <v>1264</v>
      </c>
      <c r="H18" s="8">
        <v>1264</v>
      </c>
      <c r="I18" s="8">
        <f t="shared" si="0"/>
        <v>5057.87</v>
      </c>
      <c r="J18" s="8">
        <f t="shared" si="1"/>
        <v>4896.47</v>
      </c>
      <c r="K18" s="8">
        <v>179.28</v>
      </c>
      <c r="L18" s="8"/>
      <c r="M18" s="8"/>
      <c r="N18" s="8">
        <f t="shared" si="2"/>
        <v>179.28</v>
      </c>
      <c r="O18" s="8">
        <f t="shared" si="3"/>
        <v>5237.15</v>
      </c>
      <c r="P18" s="8">
        <f t="shared" si="4"/>
        <v>5075.75</v>
      </c>
    </row>
    <row r="19" spans="1:16" ht="14.25" customHeight="1">
      <c r="A19" s="4">
        <v>12</v>
      </c>
      <c r="B19" s="1" t="s">
        <v>29</v>
      </c>
      <c r="C19" s="8"/>
      <c r="D19" s="8">
        <v>595.74</v>
      </c>
      <c r="E19" s="8">
        <v>1172.47</v>
      </c>
      <c r="F19" s="8">
        <v>1172</v>
      </c>
      <c r="G19" s="8">
        <v>1172</v>
      </c>
      <c r="H19" s="8">
        <v>1172</v>
      </c>
      <c r="I19" s="8">
        <f t="shared" si="0"/>
        <v>4688.47</v>
      </c>
      <c r="J19" s="8">
        <f t="shared" si="1"/>
        <v>5284.21</v>
      </c>
      <c r="K19" s="8">
        <v>122.64</v>
      </c>
      <c r="L19" s="8"/>
      <c r="M19" s="8"/>
      <c r="N19" s="8">
        <f t="shared" si="2"/>
        <v>122.64</v>
      </c>
      <c r="O19" s="8">
        <f t="shared" si="3"/>
        <v>4811.110000000001</v>
      </c>
      <c r="P19" s="8">
        <f t="shared" si="4"/>
        <v>5406.85</v>
      </c>
    </row>
    <row r="20" spans="1:16" ht="14.25" customHeight="1">
      <c r="A20" s="4">
        <v>13</v>
      </c>
      <c r="B20" s="1" t="s">
        <v>30</v>
      </c>
      <c r="C20" s="8"/>
      <c r="D20" s="8">
        <v>-478.9</v>
      </c>
      <c r="E20" s="8">
        <v>804.71</v>
      </c>
      <c r="F20" s="8">
        <v>804</v>
      </c>
      <c r="G20" s="8">
        <v>804</v>
      </c>
      <c r="H20" s="8">
        <v>804</v>
      </c>
      <c r="I20" s="8">
        <f t="shared" si="0"/>
        <v>3216.71</v>
      </c>
      <c r="J20" s="8">
        <f t="shared" si="1"/>
        <v>2737.81</v>
      </c>
      <c r="K20" s="8">
        <v>115.73</v>
      </c>
      <c r="L20" s="8"/>
      <c r="M20" s="8"/>
      <c r="N20" s="8">
        <f t="shared" si="2"/>
        <v>115.73</v>
      </c>
      <c r="O20" s="8">
        <f t="shared" si="3"/>
        <v>3332.44</v>
      </c>
      <c r="P20" s="8">
        <f t="shared" si="4"/>
        <v>2853.54</v>
      </c>
    </row>
    <row r="21" spans="1:16" ht="14.25" customHeight="1">
      <c r="A21" s="4">
        <v>14</v>
      </c>
      <c r="B21" s="1" t="s">
        <v>31</v>
      </c>
      <c r="C21" s="8"/>
      <c r="D21" s="8">
        <v>-1.28</v>
      </c>
      <c r="E21" s="8">
        <v>855.93</v>
      </c>
      <c r="F21" s="8">
        <v>857</v>
      </c>
      <c r="G21" s="8">
        <v>857</v>
      </c>
      <c r="H21" s="8">
        <v>857</v>
      </c>
      <c r="I21" s="8">
        <f t="shared" si="0"/>
        <v>3426.93</v>
      </c>
      <c r="J21" s="8">
        <f t="shared" si="1"/>
        <v>3425.6499999999996</v>
      </c>
      <c r="K21" s="8">
        <v>115.01</v>
      </c>
      <c r="L21" s="8"/>
      <c r="M21" s="8"/>
      <c r="N21" s="8">
        <f t="shared" si="2"/>
        <v>115.01</v>
      </c>
      <c r="O21" s="8">
        <f t="shared" si="3"/>
        <v>3541.94</v>
      </c>
      <c r="P21" s="8">
        <f t="shared" si="4"/>
        <v>3540.66</v>
      </c>
    </row>
    <row r="22" spans="1:16" ht="14.25" customHeight="1">
      <c r="A22" s="4">
        <v>15</v>
      </c>
      <c r="B22" s="1" t="s">
        <v>32</v>
      </c>
      <c r="C22" s="8"/>
      <c r="D22" s="8">
        <v>-26.97</v>
      </c>
      <c r="E22" s="8">
        <v>60.69</v>
      </c>
      <c r="F22" s="8">
        <v>60</v>
      </c>
      <c r="G22" s="8">
        <v>60</v>
      </c>
      <c r="H22" s="8">
        <v>60</v>
      </c>
      <c r="I22" s="8">
        <f t="shared" si="0"/>
        <v>240.69</v>
      </c>
      <c r="J22" s="8">
        <f t="shared" si="1"/>
        <v>213.72</v>
      </c>
      <c r="K22" s="8">
        <v>10.74</v>
      </c>
      <c r="L22" s="8"/>
      <c r="M22" s="8"/>
      <c r="N22" s="8">
        <f t="shared" si="2"/>
        <v>10.74</v>
      </c>
      <c r="O22" s="8">
        <f t="shared" si="3"/>
        <v>251.43</v>
      </c>
      <c r="P22" s="8">
        <f t="shared" si="4"/>
        <v>224.46</v>
      </c>
    </row>
    <row r="23" spans="3:9" ht="14.25" customHeight="1">
      <c r="C23" s="8"/>
      <c r="D23" s="8"/>
      <c r="E23" s="8"/>
      <c r="F23" s="8"/>
      <c r="G23" s="8"/>
      <c r="H23" s="8"/>
      <c r="I23" s="8"/>
    </row>
    <row r="24" spans="3:16" ht="14.25" customHeight="1">
      <c r="C24" s="8">
        <f>SUM(C7:C22)</f>
        <v>0</v>
      </c>
      <c r="D24" s="8">
        <f>SUM(D7:D22)</f>
        <v>-3813.1300000000006</v>
      </c>
      <c r="E24" s="8">
        <f>SUM(E7:E22)</f>
        <v>13056.000000000002</v>
      </c>
      <c r="F24" s="8">
        <f>SUM(F7:F22)</f>
        <v>13048</v>
      </c>
      <c r="G24" s="8">
        <f>SUM(G7:G22)</f>
        <v>13048</v>
      </c>
      <c r="H24" s="8">
        <f>SUM(H7:H22)</f>
        <v>13048</v>
      </c>
      <c r="I24" s="8">
        <f>SUM(I7:I22)</f>
        <v>52200.00000000001</v>
      </c>
      <c r="J24" s="8">
        <f>SUM(J7:J22)</f>
        <v>48386.869999999995</v>
      </c>
      <c r="K24" s="8">
        <f>SUM(K7:K22)</f>
        <v>1760.0000000000002</v>
      </c>
      <c r="L24" s="8"/>
      <c r="M24" s="8">
        <f>SUM(M7:M22)</f>
        <v>0</v>
      </c>
      <c r="N24" s="8">
        <f>SUM(N7:N22)</f>
        <v>1760.0000000000002</v>
      </c>
      <c r="O24" s="8">
        <f>SUM(O7:O22)</f>
        <v>53960.00000000001</v>
      </c>
      <c r="P24" s="8">
        <f>SUM(P7:P22)</f>
        <v>50146.86999999999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5"/>
  <sheetViews>
    <sheetView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A1" sqref="A1"/>
    </sheetView>
  </sheetViews>
  <sheetFormatPr defaultColWidth="10.28125" defaultRowHeight="13.5" customHeight="1"/>
  <cols>
    <col min="1" max="1" width="11.140625" style="10" customWidth="1"/>
    <col min="2" max="2" width="13.7109375" style="10" customWidth="1"/>
    <col min="3" max="3" width="1.7109375" style="11" customWidth="1"/>
    <col min="4" max="4" width="13.7109375" style="10" customWidth="1"/>
    <col min="5" max="5" width="1.7109375" style="11" customWidth="1"/>
    <col min="6" max="8" width="12.7109375" style="10" customWidth="1"/>
    <col min="9" max="9" width="10.7109375" style="10" customWidth="1"/>
    <col min="10" max="10" width="12.7109375" style="10" customWidth="1"/>
    <col min="11" max="11" width="10.00390625" style="12" customWidth="1"/>
    <col min="12" max="12" width="10.00390625" style="10" customWidth="1"/>
    <col min="13" max="13" width="10.00390625" style="12" customWidth="1"/>
    <col min="14" max="16384" width="10.00390625" style="10" customWidth="1"/>
  </cols>
  <sheetData>
    <row r="1" spans="2:7" ht="12" customHeight="1">
      <c r="B1" s="13"/>
      <c r="D1" s="14">
        <f>rate!$F$1</f>
        <v>41912</v>
      </c>
      <c r="E1" s="11" t="s">
        <v>33</v>
      </c>
      <c r="F1" s="14">
        <f>rate!$F$2</f>
        <v>42277</v>
      </c>
      <c r="G1" s="15">
        <v>0.2</v>
      </c>
    </row>
    <row r="2" spans="10:11" ht="13.5" customHeight="1">
      <c r="J2" s="11" t="s">
        <v>34</v>
      </c>
      <c r="K2" s="16" t="s">
        <v>35</v>
      </c>
    </row>
    <row r="3" spans="1:6" ht="12" customHeight="1">
      <c r="A3" s="13"/>
      <c r="B3" s="13" t="s">
        <v>36</v>
      </c>
      <c r="D3" s="13"/>
      <c r="F3" s="13"/>
    </row>
    <row r="4" ht="13.5" customHeight="1">
      <c r="F4" s="11"/>
    </row>
    <row r="5" spans="2:5" ht="12" customHeight="1">
      <c r="B5" s="17">
        <f>rate!$C$5</f>
        <v>0</v>
      </c>
      <c r="C5" s="18"/>
      <c r="D5" s="19">
        <f>rate!$C$6</f>
        <v>41912</v>
      </c>
      <c r="E5" s="18"/>
    </row>
    <row r="6" ht="13.5" customHeight="1">
      <c r="B6" s="20" t="s">
        <v>37</v>
      </c>
    </row>
    <row r="7" spans="1:9" ht="12" customHeight="1">
      <c r="A7" s="11" t="s">
        <v>38</v>
      </c>
      <c r="B7" s="11" t="s">
        <v>39</v>
      </c>
      <c r="D7" s="11" t="s">
        <v>40</v>
      </c>
      <c r="F7" s="21" t="s">
        <v>41</v>
      </c>
      <c r="G7" s="21"/>
      <c r="H7" s="21" t="s">
        <v>42</v>
      </c>
      <c r="I7" s="21" t="s">
        <v>43</v>
      </c>
    </row>
    <row r="8" spans="1:9" ht="12" customHeight="1">
      <c r="A8" s="22"/>
      <c r="B8" s="22"/>
      <c r="C8" s="23"/>
      <c r="D8" s="22"/>
      <c r="E8" s="23"/>
      <c r="F8" s="22"/>
      <c r="G8" s="24"/>
      <c r="H8" s="24"/>
      <c r="I8" s="24"/>
    </row>
    <row r="9" ht="12" customHeight="1"/>
    <row r="10" spans="1:9" ht="12" customHeight="1">
      <c r="A10" s="11">
        <f>rate!$A8</f>
        <v>1</v>
      </c>
      <c r="B10" s="14"/>
      <c r="C10" s="25">
        <f aca="true" t="shared" si="0" ref="C10:C24">IF(B10&lt;36000,"*","")</f>
        <v>0</v>
      </c>
      <c r="D10" s="14"/>
      <c r="E10" s="25">
        <f aca="true" t="shared" si="1" ref="E10:E24">IF(D10&lt;36000,"*","")</f>
        <v>0</v>
      </c>
      <c r="F10" s="26">
        <f aca="true" t="shared" si="2" ref="F10:F24">H10</f>
        <v>0</v>
      </c>
      <c r="G10" s="27"/>
      <c r="H10" s="27">
        <f>rate!$C8</f>
        <v>0</v>
      </c>
      <c r="I10" s="27">
        <f aca="true" t="shared" si="3" ref="I10:I24">H10-IF(D10&gt;0,F10,0)</f>
        <v>0</v>
      </c>
    </row>
    <row r="11" spans="1:9" ht="12" customHeight="1">
      <c r="A11" s="11">
        <f>rate!$A9</f>
        <v>2</v>
      </c>
      <c r="B11" s="14"/>
      <c r="C11" s="25">
        <f t="shared" si="0"/>
        <v>0</v>
      </c>
      <c r="D11" s="14"/>
      <c r="E11" s="25">
        <f t="shared" si="1"/>
        <v>0</v>
      </c>
      <c r="F11" s="26">
        <f t="shared" si="2"/>
        <v>0</v>
      </c>
      <c r="G11" s="27"/>
      <c r="H11" s="27">
        <f>rate!$C9</f>
        <v>0</v>
      </c>
      <c r="I11" s="27">
        <f t="shared" si="3"/>
        <v>0</v>
      </c>
    </row>
    <row r="12" spans="1:9" ht="12" customHeight="1">
      <c r="A12" s="11">
        <f>rate!$A10</f>
        <v>3</v>
      </c>
      <c r="B12" s="14"/>
      <c r="C12" s="25">
        <f t="shared" si="0"/>
        <v>0</v>
      </c>
      <c r="D12" s="14"/>
      <c r="E12" s="25">
        <f t="shared" si="1"/>
        <v>0</v>
      </c>
      <c r="F12" s="26">
        <f t="shared" si="2"/>
        <v>0</v>
      </c>
      <c r="G12" s="27"/>
      <c r="H12" s="27">
        <f>rate!$C10</f>
        <v>0</v>
      </c>
      <c r="I12" s="27">
        <f t="shared" si="3"/>
        <v>0</v>
      </c>
    </row>
    <row r="13" spans="1:9" ht="12" customHeight="1">
      <c r="A13" s="11">
        <f>rate!$A11</f>
        <v>4</v>
      </c>
      <c r="B13" s="14"/>
      <c r="C13" s="25">
        <f t="shared" si="0"/>
        <v>0</v>
      </c>
      <c r="D13" s="14"/>
      <c r="E13" s="25">
        <f t="shared" si="1"/>
        <v>0</v>
      </c>
      <c r="F13" s="26">
        <f t="shared" si="2"/>
        <v>0</v>
      </c>
      <c r="G13" s="27"/>
      <c r="H13" s="27">
        <f>rate!$C11</f>
        <v>0</v>
      </c>
      <c r="I13" s="27">
        <f t="shared" si="3"/>
        <v>0</v>
      </c>
    </row>
    <row r="14" spans="1:9" ht="12" customHeight="1">
      <c r="A14" s="11">
        <f>rate!$A12</f>
        <v>5</v>
      </c>
      <c r="B14" s="14"/>
      <c r="C14" s="25">
        <f t="shared" si="0"/>
        <v>0</v>
      </c>
      <c r="D14" s="14"/>
      <c r="E14" s="25">
        <f t="shared" si="1"/>
        <v>0</v>
      </c>
      <c r="F14" s="26">
        <f t="shared" si="2"/>
        <v>0</v>
      </c>
      <c r="G14" s="27"/>
      <c r="H14" s="27">
        <f>rate!$C12</f>
        <v>0</v>
      </c>
      <c r="I14" s="27">
        <f t="shared" si="3"/>
        <v>0</v>
      </c>
    </row>
    <row r="15" spans="1:9" ht="12" customHeight="1">
      <c r="A15" s="11">
        <f>rate!$A13</f>
        <v>6</v>
      </c>
      <c r="B15" s="14"/>
      <c r="C15" s="25">
        <f t="shared" si="0"/>
        <v>0</v>
      </c>
      <c r="D15" s="14"/>
      <c r="E15" s="25">
        <f t="shared" si="1"/>
        <v>0</v>
      </c>
      <c r="F15" s="26">
        <f t="shared" si="2"/>
        <v>0</v>
      </c>
      <c r="G15" s="27"/>
      <c r="H15" s="27">
        <f>rate!$C13</f>
        <v>0</v>
      </c>
      <c r="I15" s="27">
        <f t="shared" si="3"/>
        <v>0</v>
      </c>
    </row>
    <row r="16" spans="1:9" ht="12" customHeight="1">
      <c r="A16" s="11">
        <f>rate!$A14</f>
        <v>7</v>
      </c>
      <c r="B16" s="14"/>
      <c r="C16" s="25">
        <f t="shared" si="0"/>
        <v>0</v>
      </c>
      <c r="D16" s="14"/>
      <c r="E16" s="25">
        <f t="shared" si="1"/>
        <v>0</v>
      </c>
      <c r="F16" s="26">
        <f t="shared" si="2"/>
        <v>0</v>
      </c>
      <c r="G16" s="27"/>
      <c r="H16" s="27">
        <f>rate!$C14</f>
        <v>0</v>
      </c>
      <c r="I16" s="27">
        <f t="shared" si="3"/>
        <v>0</v>
      </c>
    </row>
    <row r="17" spans="1:9" ht="12" customHeight="1">
      <c r="A17" s="11">
        <f>rate!$A15</f>
        <v>8</v>
      </c>
      <c r="B17" s="14"/>
      <c r="C17" s="25">
        <f t="shared" si="0"/>
        <v>0</v>
      </c>
      <c r="D17" s="14"/>
      <c r="E17" s="25">
        <f t="shared" si="1"/>
        <v>0</v>
      </c>
      <c r="F17" s="26">
        <f t="shared" si="2"/>
        <v>0</v>
      </c>
      <c r="G17" s="27"/>
      <c r="H17" s="27">
        <f>rate!$C15</f>
        <v>0</v>
      </c>
      <c r="I17" s="27">
        <f t="shared" si="3"/>
        <v>0</v>
      </c>
    </row>
    <row r="18" spans="1:9" ht="12" customHeight="1">
      <c r="A18" s="11">
        <f>rate!$A16</f>
        <v>9</v>
      </c>
      <c r="B18" s="14"/>
      <c r="C18" s="25">
        <f t="shared" si="0"/>
        <v>0</v>
      </c>
      <c r="D18" s="14"/>
      <c r="E18" s="25">
        <f t="shared" si="1"/>
        <v>0</v>
      </c>
      <c r="F18" s="26">
        <f t="shared" si="2"/>
        <v>0</v>
      </c>
      <c r="G18" s="27"/>
      <c r="H18" s="27">
        <f>rate!$C16</f>
        <v>0</v>
      </c>
      <c r="I18" s="27">
        <f t="shared" si="3"/>
        <v>0</v>
      </c>
    </row>
    <row r="19" spans="1:9" ht="12" customHeight="1">
      <c r="A19" s="11">
        <f>rate!$A17</f>
        <v>10</v>
      </c>
      <c r="B19" s="14"/>
      <c r="C19" s="25">
        <f t="shared" si="0"/>
        <v>0</v>
      </c>
      <c r="D19" s="14"/>
      <c r="E19" s="25">
        <f t="shared" si="1"/>
        <v>0</v>
      </c>
      <c r="F19" s="26">
        <f t="shared" si="2"/>
        <v>0</v>
      </c>
      <c r="G19" s="27"/>
      <c r="H19" s="27">
        <f>rate!$C17</f>
        <v>0</v>
      </c>
      <c r="I19" s="27">
        <f t="shared" si="3"/>
        <v>0</v>
      </c>
    </row>
    <row r="20" spans="1:9" ht="12" customHeight="1">
      <c r="A20" s="11">
        <f>rate!$A18</f>
        <v>11</v>
      </c>
      <c r="B20" s="14"/>
      <c r="C20" s="25">
        <f t="shared" si="0"/>
        <v>0</v>
      </c>
      <c r="D20" s="14"/>
      <c r="E20" s="25">
        <f t="shared" si="1"/>
        <v>0</v>
      </c>
      <c r="F20" s="26">
        <f t="shared" si="2"/>
        <v>0</v>
      </c>
      <c r="G20" s="27"/>
      <c r="H20" s="27">
        <f>rate!$C18</f>
        <v>0</v>
      </c>
      <c r="I20" s="27">
        <f t="shared" si="3"/>
        <v>0</v>
      </c>
    </row>
    <row r="21" spans="1:9" ht="12" customHeight="1">
      <c r="A21" s="11">
        <f>rate!$A19</f>
        <v>12</v>
      </c>
      <c r="B21" s="14"/>
      <c r="C21" s="25">
        <f t="shared" si="0"/>
        <v>0</v>
      </c>
      <c r="D21" s="14"/>
      <c r="E21" s="25">
        <f t="shared" si="1"/>
        <v>0</v>
      </c>
      <c r="F21" s="26">
        <f t="shared" si="2"/>
        <v>0</v>
      </c>
      <c r="G21" s="27"/>
      <c r="H21" s="27">
        <f>rate!$C19</f>
        <v>0</v>
      </c>
      <c r="I21" s="27">
        <f t="shared" si="3"/>
        <v>0</v>
      </c>
    </row>
    <row r="22" spans="1:9" ht="12" customHeight="1">
      <c r="A22" s="11">
        <f>rate!$A20</f>
        <v>13</v>
      </c>
      <c r="B22" s="14"/>
      <c r="C22" s="25">
        <f t="shared" si="0"/>
        <v>0</v>
      </c>
      <c r="D22" s="14"/>
      <c r="E22" s="25">
        <f t="shared" si="1"/>
        <v>0</v>
      </c>
      <c r="F22" s="26">
        <f t="shared" si="2"/>
        <v>0</v>
      </c>
      <c r="G22" s="27"/>
      <c r="H22" s="27">
        <f>rate!$C20</f>
        <v>0</v>
      </c>
      <c r="I22" s="27">
        <f t="shared" si="3"/>
        <v>0</v>
      </c>
    </row>
    <row r="23" spans="1:9" ht="12" customHeight="1">
      <c r="A23" s="11">
        <f>rate!$A21</f>
        <v>14</v>
      </c>
      <c r="B23" s="14"/>
      <c r="C23" s="25">
        <f t="shared" si="0"/>
        <v>0</v>
      </c>
      <c r="D23" s="14"/>
      <c r="E23" s="25">
        <f t="shared" si="1"/>
        <v>0</v>
      </c>
      <c r="F23" s="26">
        <f t="shared" si="2"/>
        <v>0</v>
      </c>
      <c r="G23" s="27"/>
      <c r="H23" s="27">
        <f>rate!$C21</f>
        <v>0</v>
      </c>
      <c r="I23" s="27">
        <f t="shared" si="3"/>
        <v>0</v>
      </c>
    </row>
    <row r="24" spans="1:9" ht="12" customHeight="1">
      <c r="A24" s="11">
        <f>rate!$A22</f>
        <v>15</v>
      </c>
      <c r="B24" s="14"/>
      <c r="C24" s="25">
        <f t="shared" si="0"/>
        <v>0</v>
      </c>
      <c r="D24" s="14"/>
      <c r="E24" s="25">
        <f t="shared" si="1"/>
        <v>0</v>
      </c>
      <c r="F24" s="26">
        <f t="shared" si="2"/>
        <v>0</v>
      </c>
      <c r="G24" s="27"/>
      <c r="H24" s="27">
        <f>rate!$C22</f>
        <v>0</v>
      </c>
      <c r="I24" s="27">
        <f t="shared" si="3"/>
        <v>0</v>
      </c>
    </row>
    <row r="25" spans="6:9" ht="12" customHeight="1">
      <c r="F25" s="28"/>
      <c r="G25" s="29"/>
      <c r="H25" s="29"/>
      <c r="I25" s="29"/>
    </row>
    <row r="26" spans="6:9" ht="12" customHeight="1">
      <c r="F26" s="27">
        <f>SUM(F10:F24)</f>
        <v>0</v>
      </c>
      <c r="G26" s="27"/>
      <c r="H26" s="27">
        <f>SUM(H10:H24)</f>
        <v>0</v>
      </c>
      <c r="I26" s="27">
        <f>SUM(I10:I24)</f>
        <v>0</v>
      </c>
    </row>
    <row r="28" spans="2:5" ht="12" customHeight="1">
      <c r="B28" s="30">
        <f>CONCATENATE("saldo+",rate!$E$5)</f>
        <v>0</v>
      </c>
      <c r="C28" s="18"/>
      <c r="D28" s="19">
        <f>rate!$E$6</f>
        <v>41985</v>
      </c>
      <c r="E28" s="18"/>
    </row>
    <row r="30" spans="1:10" ht="12" customHeight="1">
      <c r="A30" s="11" t="s">
        <v>38</v>
      </c>
      <c r="B30" s="11" t="s">
        <v>39</v>
      </c>
      <c r="D30" s="11" t="s">
        <v>40</v>
      </c>
      <c r="F30" s="21" t="s">
        <v>41</v>
      </c>
      <c r="G30" s="21" t="s">
        <v>44</v>
      </c>
      <c r="H30" s="21" t="s">
        <v>45</v>
      </c>
      <c r="I30" s="21" t="s">
        <v>43</v>
      </c>
      <c r="J30" s="21" t="s">
        <v>46</v>
      </c>
    </row>
    <row r="31" spans="1:10" ht="12" customHeight="1">
      <c r="A31" s="22"/>
      <c r="B31" s="22"/>
      <c r="C31" s="23"/>
      <c r="D31" s="22"/>
      <c r="E31" s="23"/>
      <c r="F31" s="22"/>
      <c r="G31" s="24"/>
      <c r="H31" s="24"/>
      <c r="I31" s="24"/>
      <c r="J31" s="24"/>
    </row>
    <row r="32" spans="1:5" ht="12" customHeight="1">
      <c r="A32" s="11"/>
      <c r="E32" s="11" t="s">
        <v>36</v>
      </c>
    </row>
    <row r="33" spans="1:13" s="10" customFormat="1" ht="12" customHeight="1">
      <c r="A33" s="11">
        <f>rate!$A8</f>
        <v>1</v>
      </c>
      <c r="B33" s="14">
        <v>41969</v>
      </c>
      <c r="C33" s="25">
        <f aca="true" t="shared" si="4" ref="C33:C47">IF(B33&lt;36000,"*","")</f>
        <v>0</v>
      </c>
      <c r="D33" s="14">
        <v>41969</v>
      </c>
      <c r="E33" s="25">
        <f aca="true" t="shared" si="5" ref="E33:E47">IF(D33&lt;36000,"*","")</f>
        <v>0</v>
      </c>
      <c r="F33" s="26">
        <f>H33</f>
        <v>247.0300000000001</v>
      </c>
      <c r="G33" s="8">
        <f>rate!$E8</f>
        <v>763.83</v>
      </c>
      <c r="H33" s="27">
        <f aca="true" t="shared" si="6" ref="H33:H47">J33+G33-H10+I10</f>
        <v>247.0300000000001</v>
      </c>
      <c r="I33" s="27">
        <f aca="true" t="shared" si="7" ref="I33:I47">H33-IF(B33&gt;0,F33,0)</f>
        <v>0</v>
      </c>
      <c r="J33" s="31">
        <f>rate!$D8</f>
        <v>-516.8</v>
      </c>
      <c r="M33" s="26"/>
    </row>
    <row r="34" spans="1:14" s="10" customFormat="1" ht="12" customHeight="1">
      <c r="A34" s="11">
        <f>rate!$A9</f>
        <v>2</v>
      </c>
      <c r="B34" s="14">
        <v>41978</v>
      </c>
      <c r="C34" s="25">
        <f t="shared" si="4"/>
        <v>0</v>
      </c>
      <c r="D34" s="14">
        <v>41978</v>
      </c>
      <c r="E34" s="25">
        <f t="shared" si="5"/>
        <v>0</v>
      </c>
      <c r="F34" s="26">
        <f>2340.01-157.66</f>
        <v>2182.3500000000004</v>
      </c>
      <c r="G34" s="8">
        <f>rate!$E9</f>
        <v>1319.87</v>
      </c>
      <c r="H34" s="27">
        <f t="shared" si="6"/>
        <v>864.3499999999999</v>
      </c>
      <c r="I34" s="27">
        <f t="shared" si="7"/>
        <v>-1318.0000000000005</v>
      </c>
      <c r="J34" s="31">
        <f>rate!$D9</f>
        <v>-455.52</v>
      </c>
      <c r="M34" s="26"/>
      <c r="N34" s="27"/>
    </row>
    <row r="35" spans="1:14" s="10" customFormat="1" ht="12" customHeight="1">
      <c r="A35" s="11">
        <f>rate!$A10</f>
        <v>3</v>
      </c>
      <c r="B35" s="14">
        <v>41978</v>
      </c>
      <c r="C35" s="25">
        <f t="shared" si="4"/>
        <v>0</v>
      </c>
      <c r="D35" s="14">
        <v>41978</v>
      </c>
      <c r="E35" s="25">
        <f t="shared" si="5"/>
        <v>0</v>
      </c>
      <c r="F35" s="26">
        <f>674.61-99.81</f>
        <v>574.8</v>
      </c>
      <c r="G35" s="8">
        <f>rate!$E10</f>
        <v>839.49</v>
      </c>
      <c r="H35" s="27">
        <f t="shared" si="6"/>
        <v>574.4000000000001</v>
      </c>
      <c r="I35" s="27">
        <f t="shared" si="7"/>
        <v>-0.3999999999998636</v>
      </c>
      <c r="J35" s="31">
        <f>rate!$D10</f>
        <v>-265.09</v>
      </c>
      <c r="M35" s="26"/>
      <c r="N35" s="27"/>
    </row>
    <row r="36" spans="1:14" s="10" customFormat="1" ht="12" customHeight="1">
      <c r="A36" s="11">
        <f>rate!$A11</f>
        <v>4</v>
      </c>
      <c r="B36" s="14">
        <v>41977</v>
      </c>
      <c r="C36" s="25">
        <f t="shared" si="4"/>
        <v>0</v>
      </c>
      <c r="D36" s="14">
        <v>41977</v>
      </c>
      <c r="E36" s="25">
        <f t="shared" si="5"/>
        <v>0</v>
      </c>
      <c r="F36" s="26">
        <f>H36</f>
        <v>437.95</v>
      </c>
      <c r="G36" s="8">
        <f>rate!$E11</f>
        <v>746.13</v>
      </c>
      <c r="H36" s="27">
        <f t="shared" si="6"/>
        <v>437.95</v>
      </c>
      <c r="I36" s="27">
        <f t="shared" si="7"/>
        <v>0</v>
      </c>
      <c r="J36" s="31">
        <f>rate!$D11</f>
        <v>-308.18</v>
      </c>
      <c r="M36" s="26"/>
      <c r="N36" s="27"/>
    </row>
    <row r="37" spans="1:14" s="10" customFormat="1" ht="12" customHeight="1">
      <c r="A37" s="11">
        <f>rate!$A12</f>
        <v>5</v>
      </c>
      <c r="B37" s="14">
        <v>41978</v>
      </c>
      <c r="C37" s="25">
        <f t="shared" si="4"/>
        <v>0</v>
      </c>
      <c r="D37" s="14">
        <v>41978</v>
      </c>
      <c r="E37" s="25">
        <f t="shared" si="5"/>
        <v>0</v>
      </c>
      <c r="F37" s="26">
        <f>932-632.94</f>
        <v>299.05999999999995</v>
      </c>
      <c r="G37" s="8">
        <f>rate!$E12</f>
        <v>932.34</v>
      </c>
      <c r="H37" s="27">
        <f t="shared" si="6"/>
        <v>299.4</v>
      </c>
      <c r="I37" s="27">
        <f t="shared" si="7"/>
        <v>0.34000000000003183</v>
      </c>
      <c r="J37" s="31">
        <f>rate!$D12</f>
        <v>-632.94</v>
      </c>
      <c r="M37" s="26"/>
      <c r="N37" s="27"/>
    </row>
    <row r="38" spans="1:14" s="10" customFormat="1" ht="12" customHeight="1">
      <c r="A38" s="11">
        <f>rate!$A13</f>
        <v>6</v>
      </c>
      <c r="B38" s="14">
        <v>41988</v>
      </c>
      <c r="C38" s="25">
        <f t="shared" si="4"/>
        <v>0</v>
      </c>
      <c r="D38" s="14">
        <v>41988</v>
      </c>
      <c r="E38" s="25">
        <f t="shared" si="5"/>
        <v>0</v>
      </c>
      <c r="F38" s="26">
        <f>H38</f>
        <v>559.53</v>
      </c>
      <c r="G38" s="8">
        <f>rate!$E13</f>
        <v>818.72</v>
      </c>
      <c r="H38" s="27">
        <f t="shared" si="6"/>
        <v>559.53</v>
      </c>
      <c r="I38" s="27">
        <f t="shared" si="7"/>
        <v>0</v>
      </c>
      <c r="J38" s="31">
        <f>rate!$D13</f>
        <v>-259.19</v>
      </c>
      <c r="M38" s="26"/>
      <c r="N38" s="27"/>
    </row>
    <row r="39" spans="1:14" s="10" customFormat="1" ht="12" customHeight="1">
      <c r="A39" s="11">
        <f>rate!$A14</f>
        <v>7</v>
      </c>
      <c r="B39" s="14">
        <v>41984</v>
      </c>
      <c r="C39" s="25">
        <f t="shared" si="4"/>
        <v>0</v>
      </c>
      <c r="D39" s="14">
        <v>41984</v>
      </c>
      <c r="E39" s="25">
        <f t="shared" si="5"/>
        <v>0</v>
      </c>
      <c r="F39" s="26">
        <f>459.16-102.58</f>
        <v>356.58000000000004</v>
      </c>
      <c r="G39" s="8">
        <f>rate!$E14</f>
        <v>726.32</v>
      </c>
      <c r="H39" s="27">
        <f t="shared" si="6"/>
        <v>356.58000000000004</v>
      </c>
      <c r="I39" s="27">
        <f t="shared" si="7"/>
        <v>0</v>
      </c>
      <c r="J39" s="31">
        <f>rate!$D14</f>
        <v>-369.74</v>
      </c>
      <c r="M39" s="26"/>
      <c r="N39" s="27"/>
    </row>
    <row r="40" spans="1:14" s="10" customFormat="1" ht="12" customHeight="1">
      <c r="A40" s="11">
        <f>rate!$A15</f>
        <v>8</v>
      </c>
      <c r="B40" s="14">
        <v>41982</v>
      </c>
      <c r="C40" s="25">
        <f t="shared" si="4"/>
        <v>0</v>
      </c>
      <c r="D40" s="14">
        <v>41982</v>
      </c>
      <c r="E40" s="25">
        <f t="shared" si="5"/>
        <v>0</v>
      </c>
      <c r="F40" s="26">
        <f>H40+6</f>
        <v>475.64</v>
      </c>
      <c r="G40" s="8">
        <f>rate!$E15</f>
        <v>1101.76</v>
      </c>
      <c r="H40" s="27">
        <f t="shared" si="6"/>
        <v>469.64</v>
      </c>
      <c r="I40" s="27">
        <f t="shared" si="7"/>
        <v>-6</v>
      </c>
      <c r="J40" s="31">
        <f>rate!$D15</f>
        <v>-632.12</v>
      </c>
      <c r="M40" s="26"/>
      <c r="N40" s="27"/>
    </row>
    <row r="41" spans="1:14" s="10" customFormat="1" ht="12" customHeight="1">
      <c r="A41" s="11">
        <f>rate!$A16</f>
        <v>9</v>
      </c>
      <c r="B41" s="14">
        <v>41990</v>
      </c>
      <c r="C41" s="25">
        <f t="shared" si="4"/>
        <v>0</v>
      </c>
      <c r="D41" s="14">
        <v>41990</v>
      </c>
      <c r="E41" s="25">
        <f t="shared" si="5"/>
        <v>0</v>
      </c>
      <c r="F41" s="26">
        <f>899.16-112.28</f>
        <v>786.88</v>
      </c>
      <c r="G41" s="8">
        <f>rate!$E16</f>
        <v>815.28</v>
      </c>
      <c r="H41" s="27">
        <f t="shared" si="6"/>
        <v>786.88</v>
      </c>
      <c r="I41" s="27">
        <f t="shared" si="7"/>
        <v>0</v>
      </c>
      <c r="J41" s="31">
        <f>rate!$D16</f>
        <v>-28.4</v>
      </c>
      <c r="M41" s="26"/>
      <c r="N41" s="27"/>
    </row>
    <row r="42" spans="1:14" s="10" customFormat="1" ht="12" customHeight="1">
      <c r="A42" s="11">
        <f>rate!$A17</f>
        <v>10</v>
      </c>
      <c r="B42" s="14">
        <v>41992</v>
      </c>
      <c r="C42" s="25">
        <f t="shared" si="4"/>
        <v>0</v>
      </c>
      <c r="D42" s="14">
        <v>41992</v>
      </c>
      <c r="E42" s="25">
        <f t="shared" si="5"/>
        <v>0</v>
      </c>
      <c r="F42" s="26">
        <f aca="true" t="shared" si="8" ref="F42:F43">H42</f>
        <v>560.25</v>
      </c>
      <c r="G42" s="8">
        <f>rate!$E17</f>
        <v>832.59</v>
      </c>
      <c r="H42" s="27">
        <f t="shared" si="6"/>
        <v>560.25</v>
      </c>
      <c r="I42" s="27">
        <f t="shared" si="7"/>
        <v>0</v>
      </c>
      <c r="J42" s="31">
        <f>rate!$D17</f>
        <v>-272.34</v>
      </c>
      <c r="M42" s="26"/>
      <c r="N42" s="27"/>
    </row>
    <row r="43" spans="1:14" s="10" customFormat="1" ht="12" customHeight="1">
      <c r="A43" s="11">
        <f>rate!$A18</f>
        <v>11</v>
      </c>
      <c r="B43" s="14">
        <v>41978</v>
      </c>
      <c r="C43" s="25">
        <f t="shared" si="4"/>
        <v>0</v>
      </c>
      <c r="D43" s="14">
        <v>41978</v>
      </c>
      <c r="E43" s="25">
        <f t="shared" si="5"/>
        <v>0</v>
      </c>
      <c r="F43" s="26">
        <f t="shared" si="8"/>
        <v>1104.4699999999998</v>
      </c>
      <c r="G43" s="8">
        <f>rate!$E18</f>
        <v>1265.87</v>
      </c>
      <c r="H43" s="27">
        <f t="shared" si="6"/>
        <v>1104.4699999999998</v>
      </c>
      <c r="I43" s="27">
        <f t="shared" si="7"/>
        <v>0</v>
      </c>
      <c r="J43" s="31">
        <f>rate!$D18</f>
        <v>-161.4</v>
      </c>
      <c r="M43" s="26"/>
      <c r="N43" s="27"/>
    </row>
    <row r="44" spans="1:14" s="10" customFormat="1" ht="12" customHeight="1">
      <c r="A44" s="11">
        <f>rate!$A19</f>
        <v>12</v>
      </c>
      <c r="B44" s="14">
        <v>42011</v>
      </c>
      <c r="C44" s="25">
        <f t="shared" si="4"/>
        <v>0</v>
      </c>
      <c r="D44" s="14">
        <v>42011</v>
      </c>
      <c r="E44" s="25">
        <f t="shared" si="5"/>
        <v>0</v>
      </c>
      <c r="F44" s="26">
        <v>1890.85</v>
      </c>
      <c r="G44" s="8">
        <f>rate!$E19</f>
        <v>1172.47</v>
      </c>
      <c r="H44" s="27">
        <f t="shared" si="6"/>
        <v>1768.21</v>
      </c>
      <c r="I44" s="27">
        <f t="shared" si="7"/>
        <v>-122.63999999999987</v>
      </c>
      <c r="J44" s="31">
        <f>rate!$D19</f>
        <v>595.74</v>
      </c>
      <c r="M44" s="26"/>
      <c r="N44" s="27"/>
    </row>
    <row r="45" spans="1:14" s="10" customFormat="1" ht="12" customHeight="1">
      <c r="A45" s="11">
        <f>rate!$A20</f>
        <v>13</v>
      </c>
      <c r="B45" s="14">
        <v>41984</v>
      </c>
      <c r="C45" s="25">
        <f t="shared" si="4"/>
        <v>0</v>
      </c>
      <c r="D45" s="14">
        <v>41984</v>
      </c>
      <c r="E45" s="25">
        <f t="shared" si="5"/>
        <v>0</v>
      </c>
      <c r="F45" s="26">
        <f>441.54-115.73</f>
        <v>325.81</v>
      </c>
      <c r="G45" s="8">
        <f>rate!$E20</f>
        <v>804.71</v>
      </c>
      <c r="H45" s="27">
        <f t="shared" si="6"/>
        <v>325.81000000000006</v>
      </c>
      <c r="I45" s="27">
        <f t="shared" si="7"/>
        <v>0</v>
      </c>
      <c r="J45" s="31">
        <f>rate!$D20</f>
        <v>-478.9</v>
      </c>
      <c r="M45" s="26"/>
      <c r="N45" s="27"/>
    </row>
    <row r="46" spans="1:14" ht="12" customHeight="1">
      <c r="A46" s="11">
        <f>rate!$A21</f>
        <v>14</v>
      </c>
      <c r="B46" s="14">
        <v>41983</v>
      </c>
      <c r="C46" s="25">
        <f t="shared" si="4"/>
        <v>0</v>
      </c>
      <c r="D46" s="14">
        <v>41996</v>
      </c>
      <c r="E46" s="25">
        <f t="shared" si="5"/>
        <v>0</v>
      </c>
      <c r="F46" s="26">
        <f aca="true" t="shared" si="9" ref="F46:F47">H46</f>
        <v>854.65</v>
      </c>
      <c r="G46" s="8">
        <f>rate!$E21</f>
        <v>855.93</v>
      </c>
      <c r="H46" s="27">
        <f t="shared" si="6"/>
        <v>854.65</v>
      </c>
      <c r="I46" s="27">
        <f t="shared" si="7"/>
        <v>0</v>
      </c>
      <c r="J46" s="31">
        <f>rate!$D21</f>
        <v>-1.28</v>
      </c>
      <c r="L46" s="12"/>
      <c r="M46" s="26"/>
      <c r="N46" s="27"/>
    </row>
    <row r="47" spans="1:13" s="10" customFormat="1" ht="12" customHeight="1">
      <c r="A47" s="11">
        <f>rate!$A22</f>
        <v>15</v>
      </c>
      <c r="B47" s="14">
        <v>41988</v>
      </c>
      <c r="C47" s="25">
        <f t="shared" si="4"/>
        <v>0</v>
      </c>
      <c r="D47" s="14">
        <v>41988</v>
      </c>
      <c r="E47" s="25">
        <f t="shared" si="5"/>
        <v>0</v>
      </c>
      <c r="F47" s="26">
        <f t="shared" si="9"/>
        <v>33.72</v>
      </c>
      <c r="G47" s="8">
        <f>rate!$E22</f>
        <v>60.69</v>
      </c>
      <c r="H47" s="27">
        <f t="shared" si="6"/>
        <v>33.72</v>
      </c>
      <c r="I47" s="27">
        <f t="shared" si="7"/>
        <v>0</v>
      </c>
      <c r="J47" s="31">
        <f>rate!$D22</f>
        <v>-26.97</v>
      </c>
      <c r="M47" s="26"/>
    </row>
    <row r="48" spans="6:10" ht="12" customHeight="1">
      <c r="F48" s="28"/>
      <c r="G48" s="29"/>
      <c r="H48" s="29"/>
      <c r="I48" s="29"/>
      <c r="J48" s="29"/>
    </row>
    <row r="49" spans="6:10" ht="12" customHeight="1">
      <c r="F49" s="27">
        <f>SUM(F33:F47)</f>
        <v>10689.57</v>
      </c>
      <c r="G49" s="27">
        <f>SUM(G33:G47)</f>
        <v>13056.000000000002</v>
      </c>
      <c r="H49" s="27">
        <f>SUM(H33:H47)</f>
        <v>9242.869999999999</v>
      </c>
      <c r="I49" s="27">
        <f>SUM(I33:I47)</f>
        <v>-1446.7000000000003</v>
      </c>
      <c r="J49" s="27">
        <f>SUM(J33:J47)</f>
        <v>-3813.1300000000006</v>
      </c>
    </row>
    <row r="51" spans="2:5" ht="12" customHeight="1">
      <c r="B51" s="30">
        <f>rate!$F$5</f>
        <v>0</v>
      </c>
      <c r="C51" s="18"/>
      <c r="D51" s="19">
        <f>rate!$F$6</f>
        <v>42019</v>
      </c>
      <c r="E51" s="18"/>
    </row>
    <row r="53" spans="1:10" ht="12" customHeight="1">
      <c r="A53" s="11" t="s">
        <v>38</v>
      </c>
      <c r="B53" s="11" t="s">
        <v>39</v>
      </c>
      <c r="D53" s="11" t="s">
        <v>40</v>
      </c>
      <c r="F53" s="21" t="s">
        <v>41</v>
      </c>
      <c r="G53" s="21" t="s">
        <v>44</v>
      </c>
      <c r="H53" s="21" t="s">
        <v>45</v>
      </c>
      <c r="I53" s="21" t="s">
        <v>43</v>
      </c>
      <c r="J53" s="11"/>
    </row>
    <row r="54" spans="1:9" ht="12" customHeight="1">
      <c r="A54" s="22"/>
      <c r="B54" s="22"/>
      <c r="C54" s="23"/>
      <c r="D54" s="22"/>
      <c r="E54" s="23"/>
      <c r="F54" s="22"/>
      <c r="G54" s="24"/>
      <c r="H54" s="24"/>
      <c r="I54" s="24"/>
    </row>
    <row r="56" spans="1:10" ht="12" customHeight="1">
      <c r="A56" s="11">
        <f>rate!$A8</f>
        <v>1</v>
      </c>
      <c r="B56" s="14">
        <v>42020</v>
      </c>
      <c r="C56" s="25">
        <f aca="true" t="shared" si="10" ref="C56:C70">IF(B56&lt;36000,"*","")</f>
        <v>0</v>
      </c>
      <c r="D56" s="14">
        <v>42020</v>
      </c>
      <c r="E56" s="25">
        <f aca="true" t="shared" si="11" ref="E56:E70">IF(D56&lt;36000,"*","")</f>
        <v>0</v>
      </c>
      <c r="F56" s="26">
        <f aca="true" t="shared" si="12" ref="F56:F57">H56</f>
        <v>764</v>
      </c>
      <c r="G56" s="8">
        <f>rate!$F8</f>
        <v>764</v>
      </c>
      <c r="H56" s="27">
        <f aca="true" ca="1" t="shared" si="13" ref="H56:H70">G56+OFFSET(I56,-23,0)-J56</f>
        <v>764</v>
      </c>
      <c r="I56" s="27">
        <f aca="true" t="shared" si="14" ref="I56:I70">H56-IF(B56&gt;0,F56,0)</f>
        <v>0</v>
      </c>
      <c r="J56" s="32"/>
    </row>
    <row r="57" spans="1:10" ht="12" customHeight="1">
      <c r="A57" s="11">
        <f>rate!$A9</f>
        <v>2</v>
      </c>
      <c r="B57" s="14"/>
      <c r="C57" s="25">
        <f t="shared" si="10"/>
        <v>0</v>
      </c>
      <c r="D57" s="14"/>
      <c r="E57" s="25">
        <f t="shared" si="11"/>
        <v>0</v>
      </c>
      <c r="F57" s="26">
        <f t="shared" si="12"/>
        <v>0</v>
      </c>
      <c r="G57" s="8">
        <f>rate!$F9</f>
        <v>1318</v>
      </c>
      <c r="H57" s="27">
        <f ca="1" t="shared" si="13"/>
        <v>0</v>
      </c>
      <c r="I57" s="27">
        <f t="shared" si="14"/>
        <v>0</v>
      </c>
      <c r="J57" s="32"/>
    </row>
    <row r="58" spans="1:10" ht="12" customHeight="1">
      <c r="A58" s="11">
        <f>rate!$A10</f>
        <v>3</v>
      </c>
      <c r="B58" s="14">
        <v>42019</v>
      </c>
      <c r="C58" s="25">
        <f t="shared" si="10"/>
        <v>0</v>
      </c>
      <c r="D58" s="14">
        <v>42019</v>
      </c>
      <c r="E58" s="25">
        <f t="shared" si="11"/>
        <v>0</v>
      </c>
      <c r="F58" s="26">
        <v>840</v>
      </c>
      <c r="G58" s="8">
        <f>rate!$F10</f>
        <v>840</v>
      </c>
      <c r="H58" s="27">
        <f ca="1" t="shared" si="13"/>
        <v>839.6000000000001</v>
      </c>
      <c r="I58" s="27">
        <f t="shared" si="14"/>
        <v>-0.3999999999998636</v>
      </c>
      <c r="J58" s="32"/>
    </row>
    <row r="59" spans="1:10" ht="12" customHeight="1">
      <c r="A59" s="11">
        <f>rate!$A11</f>
        <v>4</v>
      </c>
      <c r="B59" s="14">
        <v>42024</v>
      </c>
      <c r="C59" s="25">
        <f t="shared" si="10"/>
        <v>0</v>
      </c>
      <c r="D59" s="14">
        <v>42024</v>
      </c>
      <c r="E59" s="25">
        <f t="shared" si="11"/>
        <v>0</v>
      </c>
      <c r="F59" s="26">
        <f>H59</f>
        <v>745</v>
      </c>
      <c r="G59" s="8">
        <f>rate!$F11</f>
        <v>745</v>
      </c>
      <c r="H59" s="27">
        <f ca="1" t="shared" si="13"/>
        <v>745</v>
      </c>
      <c r="I59" s="27">
        <f t="shared" si="14"/>
        <v>0</v>
      </c>
      <c r="J59" s="32"/>
    </row>
    <row r="60" spans="1:10" ht="12" customHeight="1">
      <c r="A60" s="11">
        <f>rate!$A12</f>
        <v>5</v>
      </c>
      <c r="B60" s="14">
        <v>42025</v>
      </c>
      <c r="C60" s="25">
        <f t="shared" si="10"/>
        <v>0</v>
      </c>
      <c r="D60" s="14">
        <v>42025</v>
      </c>
      <c r="E60" s="25">
        <f t="shared" si="11"/>
        <v>0</v>
      </c>
      <c r="F60" s="26">
        <v>932</v>
      </c>
      <c r="G60" s="8">
        <f>rate!$F12</f>
        <v>932</v>
      </c>
      <c r="H60" s="27">
        <f ca="1" t="shared" si="13"/>
        <v>932.34</v>
      </c>
      <c r="I60" s="27">
        <f t="shared" si="14"/>
        <v>0.34000000000003183</v>
      </c>
      <c r="J60" s="32"/>
    </row>
    <row r="61" spans="1:10" ht="12" customHeight="1">
      <c r="A61" s="11">
        <f>rate!$A13</f>
        <v>6</v>
      </c>
      <c r="B61" s="14">
        <v>42032</v>
      </c>
      <c r="C61" s="25">
        <f t="shared" si="10"/>
        <v>0</v>
      </c>
      <c r="D61" s="14">
        <v>42032</v>
      </c>
      <c r="E61" s="25">
        <f t="shared" si="11"/>
        <v>0</v>
      </c>
      <c r="F61" s="26">
        <f aca="true" t="shared" si="15" ref="F61:F62">H61</f>
        <v>817</v>
      </c>
      <c r="G61" s="8">
        <f>rate!$F13</f>
        <v>817</v>
      </c>
      <c r="H61" s="27">
        <f ca="1" t="shared" si="13"/>
        <v>817</v>
      </c>
      <c r="I61" s="27">
        <f t="shared" si="14"/>
        <v>0</v>
      </c>
      <c r="J61" s="32"/>
    </row>
    <row r="62" spans="1:10" ht="12" customHeight="1">
      <c r="A62" s="11">
        <f>rate!$A14</f>
        <v>7</v>
      </c>
      <c r="B62" s="14">
        <v>42032</v>
      </c>
      <c r="C62" s="25">
        <f t="shared" si="10"/>
        <v>0</v>
      </c>
      <c r="D62" s="14">
        <v>42032</v>
      </c>
      <c r="E62" s="25">
        <f t="shared" si="11"/>
        <v>0</v>
      </c>
      <c r="F62" s="26">
        <f t="shared" si="15"/>
        <v>727</v>
      </c>
      <c r="G62" s="8">
        <f>rate!$F14</f>
        <v>727</v>
      </c>
      <c r="H62" s="27">
        <f ca="1" t="shared" si="13"/>
        <v>727</v>
      </c>
      <c r="I62" s="27">
        <f t="shared" si="14"/>
        <v>0</v>
      </c>
      <c r="J62" s="32"/>
    </row>
    <row r="63" spans="1:10" ht="12" customHeight="1">
      <c r="A63" s="11">
        <f>rate!$A15</f>
        <v>8</v>
      </c>
      <c r="B63" s="14">
        <v>42026</v>
      </c>
      <c r="C63" s="25">
        <f t="shared" si="10"/>
        <v>0</v>
      </c>
      <c r="D63" s="14">
        <v>42026</v>
      </c>
      <c r="E63" s="25">
        <f t="shared" si="11"/>
        <v>0</v>
      </c>
      <c r="F63" s="26">
        <v>1101</v>
      </c>
      <c r="G63" s="8">
        <f>rate!$F15</f>
        <v>1101</v>
      </c>
      <c r="H63" s="27">
        <f ca="1" t="shared" si="13"/>
        <v>1095</v>
      </c>
      <c r="I63" s="27">
        <f t="shared" si="14"/>
        <v>-6</v>
      </c>
      <c r="J63" s="32"/>
    </row>
    <row r="64" spans="1:10" ht="12" customHeight="1">
      <c r="A64" s="11">
        <f>rate!$A16</f>
        <v>9</v>
      </c>
      <c r="B64" s="14">
        <v>42020</v>
      </c>
      <c r="C64" s="25">
        <f t="shared" si="10"/>
        <v>0</v>
      </c>
      <c r="D64" s="14">
        <v>42020</v>
      </c>
      <c r="E64" s="25">
        <f t="shared" si="11"/>
        <v>0</v>
      </c>
      <c r="F64" s="26">
        <f aca="true" t="shared" si="16" ref="F64:F66">H64</f>
        <v>814</v>
      </c>
      <c r="G64" s="8">
        <f>rate!$F16</f>
        <v>814</v>
      </c>
      <c r="H64" s="27">
        <f ca="1" t="shared" si="13"/>
        <v>814</v>
      </c>
      <c r="I64" s="27">
        <f t="shared" si="14"/>
        <v>0</v>
      </c>
      <c r="J64" s="32"/>
    </row>
    <row r="65" spans="1:10" ht="12" customHeight="1">
      <c r="A65" s="11">
        <f>rate!$A17</f>
        <v>10</v>
      </c>
      <c r="B65" s="14">
        <v>42080</v>
      </c>
      <c r="C65" s="25">
        <f t="shared" si="10"/>
        <v>0</v>
      </c>
      <c r="D65" s="14">
        <v>42080</v>
      </c>
      <c r="E65" s="25">
        <f t="shared" si="11"/>
        <v>0</v>
      </c>
      <c r="F65" s="26">
        <f t="shared" si="16"/>
        <v>833</v>
      </c>
      <c r="G65" s="8">
        <f>rate!$F17</f>
        <v>833</v>
      </c>
      <c r="H65" s="27">
        <f ca="1" t="shared" si="13"/>
        <v>833</v>
      </c>
      <c r="I65" s="27">
        <f t="shared" si="14"/>
        <v>0</v>
      </c>
      <c r="J65" s="32"/>
    </row>
    <row r="66" spans="1:10" ht="12" customHeight="1">
      <c r="A66" s="11">
        <f>rate!$A18</f>
        <v>11</v>
      </c>
      <c r="B66" s="14">
        <v>42018</v>
      </c>
      <c r="C66" s="25">
        <f t="shared" si="10"/>
        <v>0</v>
      </c>
      <c r="D66" s="14">
        <v>42018</v>
      </c>
      <c r="E66" s="25">
        <f t="shared" si="11"/>
        <v>0</v>
      </c>
      <c r="F66" s="26">
        <f t="shared" si="16"/>
        <v>1264</v>
      </c>
      <c r="G66" s="8">
        <f>rate!$F18</f>
        <v>1264</v>
      </c>
      <c r="H66" s="27">
        <f ca="1" t="shared" si="13"/>
        <v>1264</v>
      </c>
      <c r="I66" s="27">
        <f t="shared" si="14"/>
        <v>0</v>
      </c>
      <c r="J66" s="32"/>
    </row>
    <row r="67" spans="1:10" ht="12" customHeight="1">
      <c r="A67" s="11">
        <f>rate!$A19</f>
        <v>12</v>
      </c>
      <c r="B67" s="14">
        <v>42030</v>
      </c>
      <c r="C67" s="25">
        <f t="shared" si="10"/>
        <v>0</v>
      </c>
      <c r="D67" s="14">
        <v>42030</v>
      </c>
      <c r="E67" s="25">
        <f t="shared" si="11"/>
        <v>0</v>
      </c>
      <c r="F67" s="26">
        <v>1172</v>
      </c>
      <c r="G67" s="8">
        <f>rate!$F19</f>
        <v>1172</v>
      </c>
      <c r="H67" s="27">
        <f ca="1" t="shared" si="13"/>
        <v>1049.3600000000001</v>
      </c>
      <c r="I67" s="27">
        <f t="shared" si="14"/>
        <v>-122.63999999999987</v>
      </c>
      <c r="J67" s="32"/>
    </row>
    <row r="68" spans="1:10" ht="12" customHeight="1">
      <c r="A68" s="11">
        <f>rate!$A20</f>
        <v>13</v>
      </c>
      <c r="B68" s="14">
        <v>42031</v>
      </c>
      <c r="C68" s="25">
        <f t="shared" si="10"/>
        <v>0</v>
      </c>
      <c r="D68" s="14">
        <v>42031</v>
      </c>
      <c r="E68" s="25">
        <f t="shared" si="11"/>
        <v>0</v>
      </c>
      <c r="F68" s="26">
        <f aca="true" t="shared" si="17" ref="F68:F70">H68</f>
        <v>804</v>
      </c>
      <c r="G68" s="8">
        <f>rate!$F20</f>
        <v>804</v>
      </c>
      <c r="H68" s="27">
        <f ca="1" t="shared" si="13"/>
        <v>804</v>
      </c>
      <c r="I68" s="27">
        <f t="shared" si="14"/>
        <v>0</v>
      </c>
      <c r="J68" s="32"/>
    </row>
    <row r="69" spans="1:10" ht="12" customHeight="1">
      <c r="A69" s="11">
        <f>rate!$A21</f>
        <v>14</v>
      </c>
      <c r="B69" s="14">
        <v>42024</v>
      </c>
      <c r="C69" s="25">
        <f t="shared" si="10"/>
        <v>0</v>
      </c>
      <c r="D69" s="14">
        <v>42031</v>
      </c>
      <c r="E69" s="25">
        <f t="shared" si="11"/>
        <v>0</v>
      </c>
      <c r="F69" s="26">
        <f t="shared" si="17"/>
        <v>857</v>
      </c>
      <c r="G69" s="8">
        <f>rate!$F21</f>
        <v>857</v>
      </c>
      <c r="H69" s="27">
        <f ca="1" t="shared" si="13"/>
        <v>857</v>
      </c>
      <c r="I69" s="27">
        <f t="shared" si="14"/>
        <v>0</v>
      </c>
      <c r="J69" s="32"/>
    </row>
    <row r="70" spans="1:10" ht="12" customHeight="1">
      <c r="A70" s="11">
        <f>rate!$A22</f>
        <v>15</v>
      </c>
      <c r="B70" s="14">
        <v>41988</v>
      </c>
      <c r="C70" s="25">
        <f t="shared" si="10"/>
        <v>0</v>
      </c>
      <c r="D70" s="14">
        <v>41988</v>
      </c>
      <c r="E70" s="25">
        <f t="shared" si="11"/>
        <v>0</v>
      </c>
      <c r="F70" s="26">
        <f t="shared" si="17"/>
        <v>60</v>
      </c>
      <c r="G70" s="8">
        <f>rate!$F22</f>
        <v>60</v>
      </c>
      <c r="H70" s="27">
        <f ca="1" t="shared" si="13"/>
        <v>60</v>
      </c>
      <c r="I70" s="27">
        <f t="shared" si="14"/>
        <v>0</v>
      </c>
      <c r="J70" s="32"/>
    </row>
    <row r="71" spans="6:9" ht="12" customHeight="1">
      <c r="F71" s="28"/>
      <c r="G71" s="29"/>
      <c r="H71" s="29"/>
      <c r="I71" s="29"/>
    </row>
    <row r="72" spans="6:9" ht="12" customHeight="1">
      <c r="F72" s="27">
        <f>SUM(F56:F70)</f>
        <v>11730</v>
      </c>
      <c r="G72" s="27">
        <f>SUM(G56:G70)</f>
        <v>13048</v>
      </c>
      <c r="H72" s="27">
        <f>SUM(H56:H70)</f>
        <v>11601.300000000001</v>
      </c>
      <c r="I72" s="27">
        <f>SUM(I56:I70)</f>
        <v>-128.6999999999997</v>
      </c>
    </row>
    <row r="74" spans="2:5" ht="12" customHeight="1">
      <c r="B74" s="30">
        <f>rate!$G$5</f>
        <v>0</v>
      </c>
      <c r="C74" s="18"/>
      <c r="D74" s="19">
        <f>rate!$G$6</f>
        <v>42078</v>
      </c>
      <c r="E74" s="18"/>
    </row>
    <row r="76" spans="1:9" ht="12" customHeight="1">
      <c r="A76" s="11" t="s">
        <v>38</v>
      </c>
      <c r="B76" s="11" t="s">
        <v>39</v>
      </c>
      <c r="D76" s="11" t="s">
        <v>40</v>
      </c>
      <c r="F76" s="21" t="s">
        <v>41</v>
      </c>
      <c r="G76" s="21" t="s">
        <v>44</v>
      </c>
      <c r="H76" s="21" t="s">
        <v>45</v>
      </c>
      <c r="I76" s="21" t="s">
        <v>43</v>
      </c>
    </row>
    <row r="77" spans="1:9" ht="12" customHeight="1">
      <c r="A77" s="22"/>
      <c r="B77" s="22"/>
      <c r="C77" s="23"/>
      <c r="D77" s="22"/>
      <c r="E77" s="23"/>
      <c r="F77" s="22"/>
      <c r="G77" s="24"/>
      <c r="H77" s="24"/>
      <c r="I77" s="24"/>
    </row>
    <row r="79" spans="1:10" ht="12" customHeight="1">
      <c r="A79" s="11">
        <f>rate!$A8</f>
        <v>1</v>
      </c>
      <c r="B79" s="14">
        <v>42076</v>
      </c>
      <c r="C79" s="25">
        <f aca="true" t="shared" si="18" ref="C79:C93">IF(B79&lt;36000,"*","")</f>
        <v>0</v>
      </c>
      <c r="D79" s="14">
        <v>42076</v>
      </c>
      <c r="E79" s="25">
        <f aca="true" t="shared" si="19" ref="E79:E93">IF(D79&lt;36000,"*","")</f>
        <v>0</v>
      </c>
      <c r="F79" s="26">
        <f>H79</f>
        <v>764</v>
      </c>
      <c r="G79" s="8">
        <f>rate!$G8</f>
        <v>764</v>
      </c>
      <c r="H79" s="27">
        <f aca="true" ca="1" t="shared" si="20" ref="H79:H93">G79+OFFSET(I79,-23,0)-J79</f>
        <v>764</v>
      </c>
      <c r="I79" s="27">
        <f aca="true" t="shared" si="21" ref="I79:I93">H79-IF(B79&gt;0,F79,0)</f>
        <v>0</v>
      </c>
      <c r="J79" s="32"/>
    </row>
    <row r="80" spans="1:11" ht="12" customHeight="1">
      <c r="A80" s="11">
        <f>rate!$A9</f>
        <v>2</v>
      </c>
      <c r="B80" s="14">
        <v>42075</v>
      </c>
      <c r="C80" s="25">
        <f t="shared" si="18"/>
        <v>0</v>
      </c>
      <c r="D80" s="14">
        <v>42075</v>
      </c>
      <c r="E80" s="25">
        <f t="shared" si="19"/>
        <v>0</v>
      </c>
      <c r="F80" s="26">
        <v>2636</v>
      </c>
      <c r="G80" s="8">
        <f>rate!$G9</f>
        <v>1318</v>
      </c>
      <c r="H80" s="27">
        <f ca="1" t="shared" si="20"/>
        <v>1318</v>
      </c>
      <c r="I80" s="27">
        <f t="shared" si="21"/>
        <v>-1318</v>
      </c>
      <c r="J80" s="32"/>
      <c r="K80" s="14"/>
    </row>
    <row r="81" spans="1:11" ht="12" customHeight="1">
      <c r="A81" s="11">
        <f>rate!$A10</f>
        <v>3</v>
      </c>
      <c r="B81" s="14">
        <v>42076</v>
      </c>
      <c r="C81" s="25">
        <f t="shared" si="18"/>
        <v>0</v>
      </c>
      <c r="D81" s="14">
        <v>42076</v>
      </c>
      <c r="E81" s="25">
        <f t="shared" si="19"/>
        <v>0</v>
      </c>
      <c r="F81" s="26">
        <v>840</v>
      </c>
      <c r="G81" s="8">
        <f>rate!$G10</f>
        <v>840</v>
      </c>
      <c r="H81" s="27">
        <f ca="1" t="shared" si="20"/>
        <v>839.6000000000001</v>
      </c>
      <c r="I81" s="27">
        <f t="shared" si="21"/>
        <v>-0.3999999999998636</v>
      </c>
      <c r="J81" s="32"/>
      <c r="K81" s="14"/>
    </row>
    <row r="82" spans="1:11" ht="12" customHeight="1">
      <c r="A82" s="11">
        <f>rate!$A11</f>
        <v>4</v>
      </c>
      <c r="B82" s="14">
        <v>42079</v>
      </c>
      <c r="C82" s="25">
        <f t="shared" si="18"/>
        <v>0</v>
      </c>
      <c r="D82" s="14">
        <v>42079</v>
      </c>
      <c r="E82" s="25">
        <f t="shared" si="19"/>
        <v>0</v>
      </c>
      <c r="F82" s="26">
        <f>H82</f>
        <v>745</v>
      </c>
      <c r="G82" s="8">
        <f>rate!$G11</f>
        <v>745</v>
      </c>
      <c r="H82" s="27">
        <f ca="1" t="shared" si="20"/>
        <v>745</v>
      </c>
      <c r="I82" s="27">
        <f t="shared" si="21"/>
        <v>0</v>
      </c>
      <c r="J82" s="32"/>
      <c r="K82" s="14"/>
    </row>
    <row r="83" spans="1:11" ht="12" customHeight="1">
      <c r="A83" s="11">
        <f>rate!$A12</f>
        <v>5</v>
      </c>
      <c r="B83" s="14">
        <v>42083</v>
      </c>
      <c r="C83" s="25">
        <f t="shared" si="18"/>
        <v>0</v>
      </c>
      <c r="D83" s="14">
        <v>42083</v>
      </c>
      <c r="E83" s="25">
        <f t="shared" si="19"/>
        <v>0</v>
      </c>
      <c r="F83" s="26">
        <v>932</v>
      </c>
      <c r="G83" s="8">
        <f>rate!$G12</f>
        <v>932</v>
      </c>
      <c r="H83" s="27">
        <f ca="1" t="shared" si="20"/>
        <v>932.34</v>
      </c>
      <c r="I83" s="27">
        <f t="shared" si="21"/>
        <v>0.34000000000003183</v>
      </c>
      <c r="J83" s="32"/>
      <c r="K83" s="14"/>
    </row>
    <row r="84" spans="1:11" ht="12" customHeight="1">
      <c r="A84" s="11">
        <f>rate!$A13</f>
        <v>6</v>
      </c>
      <c r="B84" s="14">
        <v>42080</v>
      </c>
      <c r="C84" s="25">
        <f t="shared" si="18"/>
        <v>0</v>
      </c>
      <c r="D84" s="14">
        <v>42080</v>
      </c>
      <c r="E84" s="25">
        <f t="shared" si="19"/>
        <v>0</v>
      </c>
      <c r="F84" s="26">
        <f aca="true" t="shared" si="22" ref="F84:F85">H84</f>
        <v>817</v>
      </c>
      <c r="G84" s="8">
        <f>rate!$G13</f>
        <v>817</v>
      </c>
      <c r="H84" s="27">
        <f ca="1" t="shared" si="20"/>
        <v>817</v>
      </c>
      <c r="I84" s="27">
        <f t="shared" si="21"/>
        <v>0</v>
      </c>
      <c r="J84" s="32"/>
      <c r="K84" s="14"/>
    </row>
    <row r="85" spans="1:11" ht="12" customHeight="1">
      <c r="A85" s="11">
        <f>rate!$A14</f>
        <v>7</v>
      </c>
      <c r="B85" s="14">
        <v>42081</v>
      </c>
      <c r="C85" s="25">
        <f t="shared" si="18"/>
        <v>0</v>
      </c>
      <c r="D85" s="14">
        <v>42081</v>
      </c>
      <c r="E85" s="25">
        <f t="shared" si="19"/>
        <v>0</v>
      </c>
      <c r="F85" s="26">
        <f t="shared" si="22"/>
        <v>727</v>
      </c>
      <c r="G85" s="8">
        <f>rate!$G14</f>
        <v>727</v>
      </c>
      <c r="H85" s="27">
        <f ca="1" t="shared" si="20"/>
        <v>727</v>
      </c>
      <c r="I85" s="27">
        <f t="shared" si="21"/>
        <v>0</v>
      </c>
      <c r="J85" s="32"/>
      <c r="K85" s="14"/>
    </row>
    <row r="86" spans="1:11" ht="12" customHeight="1">
      <c r="A86" s="11">
        <f>rate!$A15</f>
        <v>8</v>
      </c>
      <c r="B86" s="14">
        <v>42080</v>
      </c>
      <c r="C86" s="25">
        <f t="shared" si="18"/>
        <v>0</v>
      </c>
      <c r="D86" s="14">
        <v>42080</v>
      </c>
      <c r="E86" s="25">
        <f t="shared" si="19"/>
        <v>0</v>
      </c>
      <c r="F86" s="26">
        <v>1101</v>
      </c>
      <c r="G86" s="8">
        <f>rate!$G15</f>
        <v>1101</v>
      </c>
      <c r="H86" s="27">
        <f ca="1" t="shared" si="20"/>
        <v>1095</v>
      </c>
      <c r="I86" s="27">
        <f t="shared" si="21"/>
        <v>-6</v>
      </c>
      <c r="J86" s="32"/>
      <c r="K86" s="14"/>
    </row>
    <row r="87" spans="1:11" ht="12" customHeight="1">
      <c r="A87" s="11">
        <f>rate!$A16</f>
        <v>9</v>
      </c>
      <c r="B87" s="14">
        <v>42079</v>
      </c>
      <c r="C87" s="25">
        <f t="shared" si="18"/>
        <v>0</v>
      </c>
      <c r="D87" s="14">
        <v>42079</v>
      </c>
      <c r="E87" s="25">
        <f t="shared" si="19"/>
        <v>0</v>
      </c>
      <c r="F87" s="26">
        <f aca="true" t="shared" si="23" ref="F87:F89">H87</f>
        <v>814</v>
      </c>
      <c r="G87" s="8">
        <f>rate!$G16</f>
        <v>814</v>
      </c>
      <c r="H87" s="27">
        <f ca="1" t="shared" si="20"/>
        <v>814</v>
      </c>
      <c r="I87" s="27">
        <f t="shared" si="21"/>
        <v>0</v>
      </c>
      <c r="J87" s="32"/>
      <c r="K87" s="14"/>
    </row>
    <row r="88" spans="1:11" ht="12" customHeight="1">
      <c r="A88" s="11">
        <f>rate!$A17</f>
        <v>10</v>
      </c>
      <c r="B88" s="14"/>
      <c r="C88" s="25">
        <f t="shared" si="18"/>
        <v>0</v>
      </c>
      <c r="D88" s="14"/>
      <c r="E88" s="25">
        <f t="shared" si="19"/>
        <v>0</v>
      </c>
      <c r="F88" s="26">
        <f t="shared" si="23"/>
        <v>833</v>
      </c>
      <c r="G88" s="8">
        <f>rate!$G17</f>
        <v>833</v>
      </c>
      <c r="H88" s="27">
        <f ca="1" t="shared" si="20"/>
        <v>833</v>
      </c>
      <c r="I88" s="27">
        <f t="shared" si="21"/>
        <v>833</v>
      </c>
      <c r="J88" s="32"/>
      <c r="K88" s="14"/>
    </row>
    <row r="89" spans="1:11" ht="12" customHeight="1">
      <c r="A89" s="11">
        <f>rate!$A18</f>
        <v>11</v>
      </c>
      <c r="B89" s="14">
        <v>42076</v>
      </c>
      <c r="C89" s="25">
        <f t="shared" si="18"/>
        <v>0</v>
      </c>
      <c r="D89" s="14">
        <v>42076</v>
      </c>
      <c r="E89" s="25">
        <f t="shared" si="19"/>
        <v>0</v>
      </c>
      <c r="F89" s="26">
        <f t="shared" si="23"/>
        <v>1264</v>
      </c>
      <c r="G89" s="8">
        <f>rate!$G18</f>
        <v>1264</v>
      </c>
      <c r="H89" s="27">
        <f ca="1" t="shared" si="20"/>
        <v>1264</v>
      </c>
      <c r="I89" s="27">
        <f t="shared" si="21"/>
        <v>0</v>
      </c>
      <c r="J89" s="32"/>
      <c r="K89" s="14"/>
    </row>
    <row r="90" spans="1:11" ht="12" customHeight="1">
      <c r="A90" s="11">
        <f>rate!$A19</f>
        <v>12</v>
      </c>
      <c r="B90" s="14">
        <v>42080</v>
      </c>
      <c r="C90" s="25">
        <f t="shared" si="18"/>
        <v>0</v>
      </c>
      <c r="D90" s="14">
        <v>42080</v>
      </c>
      <c r="E90" s="25">
        <f t="shared" si="19"/>
        <v>0</v>
      </c>
      <c r="F90" s="26">
        <v>1172</v>
      </c>
      <c r="G90" s="8">
        <f>rate!$G19</f>
        <v>1172</v>
      </c>
      <c r="H90" s="27">
        <f ca="1" t="shared" si="20"/>
        <v>1049.3600000000001</v>
      </c>
      <c r="I90" s="27">
        <f t="shared" si="21"/>
        <v>-122.63999999999987</v>
      </c>
      <c r="J90" s="32"/>
      <c r="K90" s="14"/>
    </row>
    <row r="91" spans="1:11" ht="12" customHeight="1">
      <c r="A91" s="11">
        <f>rate!$A20</f>
        <v>13</v>
      </c>
      <c r="B91" s="14"/>
      <c r="C91" s="25">
        <f t="shared" si="18"/>
        <v>0</v>
      </c>
      <c r="D91" s="14"/>
      <c r="E91" s="25">
        <f t="shared" si="19"/>
        <v>0</v>
      </c>
      <c r="F91" s="26">
        <f aca="true" t="shared" si="24" ref="F91:F93">H91</f>
        <v>804</v>
      </c>
      <c r="G91" s="8">
        <f>rate!$G20</f>
        <v>804</v>
      </c>
      <c r="H91" s="27">
        <f ca="1" t="shared" si="20"/>
        <v>804</v>
      </c>
      <c r="I91" s="27">
        <f t="shared" si="21"/>
        <v>804</v>
      </c>
      <c r="J91" s="32"/>
      <c r="K91" s="14"/>
    </row>
    <row r="92" spans="1:10" ht="12" customHeight="1">
      <c r="A92" s="11">
        <f>rate!$A21</f>
        <v>14</v>
      </c>
      <c r="B92" s="14">
        <v>42093</v>
      </c>
      <c r="C92" s="25">
        <f t="shared" si="18"/>
        <v>0</v>
      </c>
      <c r="D92" s="14">
        <v>42093</v>
      </c>
      <c r="E92" s="25">
        <f t="shared" si="19"/>
        <v>0</v>
      </c>
      <c r="F92" s="26">
        <f t="shared" si="24"/>
        <v>857</v>
      </c>
      <c r="G92" s="8">
        <f>rate!$G21</f>
        <v>857</v>
      </c>
      <c r="H92" s="27">
        <f ca="1" t="shared" si="20"/>
        <v>857</v>
      </c>
      <c r="I92" s="27">
        <f t="shared" si="21"/>
        <v>0</v>
      </c>
      <c r="J92" s="32"/>
    </row>
    <row r="93" spans="1:11" ht="12" customHeight="1">
      <c r="A93" s="11">
        <f>rate!$A22</f>
        <v>15</v>
      </c>
      <c r="B93" s="14">
        <v>41988</v>
      </c>
      <c r="C93" s="25">
        <f t="shared" si="18"/>
        <v>0</v>
      </c>
      <c r="D93" s="14">
        <v>41988</v>
      </c>
      <c r="E93" s="25">
        <f t="shared" si="19"/>
        <v>0</v>
      </c>
      <c r="F93" s="26">
        <f t="shared" si="24"/>
        <v>60</v>
      </c>
      <c r="G93" s="8">
        <f>rate!$G22</f>
        <v>60</v>
      </c>
      <c r="H93" s="27">
        <f ca="1" t="shared" si="20"/>
        <v>60</v>
      </c>
      <c r="I93" s="27">
        <f t="shared" si="21"/>
        <v>0</v>
      </c>
      <c r="J93" s="32"/>
      <c r="K93" s="14"/>
    </row>
    <row r="94" spans="6:11" ht="12" customHeight="1">
      <c r="F94" s="28"/>
      <c r="G94" s="29"/>
      <c r="H94" s="29"/>
      <c r="I94" s="29"/>
      <c r="K94" s="14"/>
    </row>
    <row r="95" spans="6:9" ht="12" customHeight="1">
      <c r="F95" s="27">
        <f>SUM(F79:F93)</f>
        <v>14366</v>
      </c>
      <c r="G95" s="27">
        <f>SUM(G79:G93)</f>
        <v>13048</v>
      </c>
      <c r="H95" s="27">
        <f>SUM(H79:H93)</f>
        <v>12919.300000000001</v>
      </c>
      <c r="I95" s="27">
        <f>SUM(I79:I93)</f>
        <v>190.30000000000018</v>
      </c>
    </row>
    <row r="97" spans="2:5" ht="12" customHeight="1">
      <c r="B97" s="30">
        <f>rate!$H$5</f>
        <v>0</v>
      </c>
      <c r="C97" s="18"/>
      <c r="D97" s="19">
        <f>rate!$H$6</f>
        <v>42139</v>
      </c>
      <c r="E97" s="18"/>
    </row>
    <row r="99" spans="1:9" ht="12" customHeight="1">
      <c r="A99" s="11" t="s">
        <v>38</v>
      </c>
      <c r="B99" s="11" t="s">
        <v>39</v>
      </c>
      <c r="D99" s="11" t="s">
        <v>40</v>
      </c>
      <c r="F99" s="21" t="s">
        <v>41</v>
      </c>
      <c r="G99" s="21" t="s">
        <v>44</v>
      </c>
      <c r="H99" s="21" t="s">
        <v>45</v>
      </c>
      <c r="I99" s="21" t="s">
        <v>43</v>
      </c>
    </row>
    <row r="100" spans="1:9" ht="12" customHeight="1">
      <c r="A100" s="22"/>
      <c r="B100" s="22"/>
      <c r="C100" s="23"/>
      <c r="D100" s="22"/>
      <c r="E100" s="23"/>
      <c r="F100" s="22"/>
      <c r="G100" s="24"/>
      <c r="H100" s="24"/>
      <c r="I100" s="24"/>
    </row>
    <row r="102" spans="1:10" ht="12" customHeight="1">
      <c r="A102" s="11">
        <f>rate!$A8</f>
        <v>1</v>
      </c>
      <c r="B102" s="14"/>
      <c r="C102" s="25">
        <f aca="true" t="shared" si="25" ref="C102:C116">IF(B102&lt;36000,"*","")</f>
        <v>0</v>
      </c>
      <c r="D102" s="14"/>
      <c r="E102" s="25">
        <f aca="true" t="shared" si="26" ref="E102:E116">IF(D102&lt;36000,"*","")</f>
        <v>0</v>
      </c>
      <c r="F102" s="26">
        <f aca="true" t="shared" si="27" ref="F102:F116">H102</f>
        <v>764</v>
      </c>
      <c r="G102" s="8">
        <f>rate!$H8</f>
        <v>764</v>
      </c>
      <c r="H102" s="27">
        <f aca="true" ca="1" t="shared" si="28" ref="H102:H116">G102+OFFSET(I102,-23,0)-J102</f>
        <v>764</v>
      </c>
      <c r="I102" s="27">
        <f aca="true" t="shared" si="29" ref="I102:I116">H102-IF(B102&gt;0,F102,0)</f>
        <v>764</v>
      </c>
      <c r="J102" s="32"/>
    </row>
    <row r="103" spans="1:10" ht="12" customHeight="1">
      <c r="A103" s="11">
        <f>rate!$A9</f>
        <v>2</v>
      </c>
      <c r="B103" s="14"/>
      <c r="C103" s="25">
        <f t="shared" si="25"/>
        <v>0</v>
      </c>
      <c r="D103" s="14"/>
      <c r="E103" s="25">
        <f t="shared" si="26"/>
        <v>0</v>
      </c>
      <c r="F103" s="26">
        <f t="shared" si="27"/>
        <v>0</v>
      </c>
      <c r="G103" s="8">
        <f>rate!$H9</f>
        <v>1318</v>
      </c>
      <c r="H103" s="27">
        <f ca="1" t="shared" si="28"/>
        <v>0</v>
      </c>
      <c r="I103" s="27">
        <f t="shared" si="29"/>
        <v>0</v>
      </c>
      <c r="J103" s="32"/>
    </row>
    <row r="104" spans="1:10" ht="12" customHeight="1">
      <c r="A104" s="11">
        <f>rate!$A10</f>
        <v>3</v>
      </c>
      <c r="B104" s="14"/>
      <c r="C104" s="25">
        <f t="shared" si="25"/>
        <v>0</v>
      </c>
      <c r="D104" s="14"/>
      <c r="E104" s="25">
        <f t="shared" si="26"/>
        <v>0</v>
      </c>
      <c r="F104" s="26">
        <f t="shared" si="27"/>
        <v>839.6000000000001</v>
      </c>
      <c r="G104" s="8">
        <f>rate!$H10</f>
        <v>840</v>
      </c>
      <c r="H104" s="27">
        <f ca="1" t="shared" si="28"/>
        <v>839.6000000000001</v>
      </c>
      <c r="I104" s="27">
        <f t="shared" si="29"/>
        <v>839.6000000000001</v>
      </c>
      <c r="J104" s="32"/>
    </row>
    <row r="105" spans="1:10" ht="12" customHeight="1">
      <c r="A105" s="11">
        <f>rate!$A11</f>
        <v>4</v>
      </c>
      <c r="B105" s="14"/>
      <c r="C105" s="25">
        <f t="shared" si="25"/>
        <v>0</v>
      </c>
      <c r="D105" s="14"/>
      <c r="E105" s="25">
        <f t="shared" si="26"/>
        <v>0</v>
      </c>
      <c r="F105" s="26">
        <f t="shared" si="27"/>
        <v>745</v>
      </c>
      <c r="G105" s="8">
        <f>rate!$H11</f>
        <v>745</v>
      </c>
      <c r="H105" s="27">
        <f ca="1" t="shared" si="28"/>
        <v>745</v>
      </c>
      <c r="I105" s="27">
        <f t="shared" si="29"/>
        <v>745</v>
      </c>
      <c r="J105" s="32"/>
    </row>
    <row r="106" spans="1:10" ht="12" customHeight="1">
      <c r="A106" s="11">
        <f>rate!$A12</f>
        <v>5</v>
      </c>
      <c r="B106" s="14"/>
      <c r="C106" s="25">
        <f t="shared" si="25"/>
        <v>0</v>
      </c>
      <c r="D106" s="14"/>
      <c r="E106" s="25">
        <f t="shared" si="26"/>
        <v>0</v>
      </c>
      <c r="F106" s="26">
        <f t="shared" si="27"/>
        <v>932.34</v>
      </c>
      <c r="G106" s="8">
        <f>rate!$H12</f>
        <v>932</v>
      </c>
      <c r="H106" s="27">
        <f ca="1" t="shared" si="28"/>
        <v>932.34</v>
      </c>
      <c r="I106" s="27">
        <f t="shared" si="29"/>
        <v>932.34</v>
      </c>
      <c r="J106" s="32"/>
    </row>
    <row r="107" spans="1:10" ht="12" customHeight="1">
      <c r="A107" s="11">
        <f>rate!$A13</f>
        <v>6</v>
      </c>
      <c r="B107" s="14"/>
      <c r="C107" s="25">
        <f t="shared" si="25"/>
        <v>0</v>
      </c>
      <c r="D107" s="14"/>
      <c r="E107" s="25">
        <f t="shared" si="26"/>
        <v>0</v>
      </c>
      <c r="F107" s="26">
        <f t="shared" si="27"/>
        <v>817</v>
      </c>
      <c r="G107" s="8">
        <f>rate!$H13</f>
        <v>817</v>
      </c>
      <c r="H107" s="27">
        <f ca="1" t="shared" si="28"/>
        <v>817</v>
      </c>
      <c r="I107" s="27">
        <f t="shared" si="29"/>
        <v>817</v>
      </c>
      <c r="J107" s="32"/>
    </row>
    <row r="108" spans="1:10" ht="12" customHeight="1">
      <c r="A108" s="11">
        <f>rate!$A14</f>
        <v>7</v>
      </c>
      <c r="B108" s="14"/>
      <c r="C108" s="25">
        <f t="shared" si="25"/>
        <v>0</v>
      </c>
      <c r="D108" s="14"/>
      <c r="E108" s="25">
        <f t="shared" si="26"/>
        <v>0</v>
      </c>
      <c r="F108" s="26">
        <f t="shared" si="27"/>
        <v>727</v>
      </c>
      <c r="G108" s="8">
        <f>rate!$H14</f>
        <v>727</v>
      </c>
      <c r="H108" s="27">
        <f ca="1" t="shared" si="28"/>
        <v>727</v>
      </c>
      <c r="I108" s="27">
        <f t="shared" si="29"/>
        <v>727</v>
      </c>
      <c r="J108" s="32"/>
    </row>
    <row r="109" spans="1:11" ht="12" customHeight="1">
      <c r="A109" s="11">
        <f>rate!$A15</f>
        <v>8</v>
      </c>
      <c r="B109" s="14"/>
      <c r="C109" s="25">
        <f t="shared" si="25"/>
        <v>0</v>
      </c>
      <c r="D109" s="14"/>
      <c r="E109" s="25">
        <f t="shared" si="26"/>
        <v>0</v>
      </c>
      <c r="F109" s="26">
        <f t="shared" si="27"/>
        <v>1095</v>
      </c>
      <c r="G109" s="8">
        <f>rate!$H15</f>
        <v>1101</v>
      </c>
      <c r="H109" s="27">
        <f ca="1" t="shared" si="28"/>
        <v>1095</v>
      </c>
      <c r="I109" s="27">
        <f t="shared" si="29"/>
        <v>1095</v>
      </c>
      <c r="J109" s="32"/>
      <c r="K109" s="14"/>
    </row>
    <row r="110" spans="1:11" ht="12" customHeight="1">
      <c r="A110" s="11">
        <f>rate!$A16</f>
        <v>9</v>
      </c>
      <c r="B110" s="14"/>
      <c r="C110" s="25">
        <f t="shared" si="25"/>
        <v>0</v>
      </c>
      <c r="D110" s="14"/>
      <c r="E110" s="25">
        <f t="shared" si="26"/>
        <v>0</v>
      </c>
      <c r="F110" s="26">
        <f t="shared" si="27"/>
        <v>814</v>
      </c>
      <c r="G110" s="8">
        <f>rate!$H16</f>
        <v>814</v>
      </c>
      <c r="H110" s="27">
        <f ca="1" t="shared" si="28"/>
        <v>814</v>
      </c>
      <c r="I110" s="27">
        <f t="shared" si="29"/>
        <v>814</v>
      </c>
      <c r="J110" s="32"/>
      <c r="K110" s="14"/>
    </row>
    <row r="111" spans="1:11" ht="12" customHeight="1">
      <c r="A111" s="11">
        <f>rate!$A17</f>
        <v>10</v>
      </c>
      <c r="B111" s="14"/>
      <c r="C111" s="25">
        <f t="shared" si="25"/>
        <v>0</v>
      </c>
      <c r="D111" s="14"/>
      <c r="E111" s="25">
        <f t="shared" si="26"/>
        <v>0</v>
      </c>
      <c r="F111" s="26">
        <f t="shared" si="27"/>
        <v>1666</v>
      </c>
      <c r="G111" s="8">
        <f>rate!$H17</f>
        <v>833</v>
      </c>
      <c r="H111" s="27">
        <f ca="1" t="shared" si="28"/>
        <v>1666</v>
      </c>
      <c r="I111" s="27">
        <f t="shared" si="29"/>
        <v>1666</v>
      </c>
      <c r="J111" s="32"/>
      <c r="K111" s="14"/>
    </row>
    <row r="112" spans="1:11" ht="12" customHeight="1">
      <c r="A112" s="11">
        <f>rate!$A18</f>
        <v>11</v>
      </c>
      <c r="B112" s="14"/>
      <c r="C112" s="25">
        <f t="shared" si="25"/>
        <v>0</v>
      </c>
      <c r="D112" s="14"/>
      <c r="E112" s="25">
        <f t="shared" si="26"/>
        <v>0</v>
      </c>
      <c r="F112" s="26">
        <f t="shared" si="27"/>
        <v>1264</v>
      </c>
      <c r="G112" s="8">
        <f>rate!$H18</f>
        <v>1264</v>
      </c>
      <c r="H112" s="27">
        <f ca="1" t="shared" si="28"/>
        <v>1264</v>
      </c>
      <c r="I112" s="27">
        <f t="shared" si="29"/>
        <v>1264</v>
      </c>
      <c r="J112" s="32"/>
      <c r="K112" s="14"/>
    </row>
    <row r="113" spans="1:11" ht="12" customHeight="1">
      <c r="A113" s="11">
        <f>rate!$A19</f>
        <v>12</v>
      </c>
      <c r="B113" s="14"/>
      <c r="C113" s="25">
        <f t="shared" si="25"/>
        <v>0</v>
      </c>
      <c r="D113" s="14"/>
      <c r="E113" s="25">
        <f t="shared" si="26"/>
        <v>0</v>
      </c>
      <c r="F113" s="26">
        <f t="shared" si="27"/>
        <v>1049.3600000000001</v>
      </c>
      <c r="G113" s="8">
        <f>rate!$H19</f>
        <v>1172</v>
      </c>
      <c r="H113" s="27">
        <f ca="1" t="shared" si="28"/>
        <v>1049.3600000000001</v>
      </c>
      <c r="I113" s="27">
        <f t="shared" si="29"/>
        <v>1049.3600000000001</v>
      </c>
      <c r="J113" s="32"/>
      <c r="K113" s="14"/>
    </row>
    <row r="114" spans="1:10" ht="12" customHeight="1">
      <c r="A114" s="11">
        <f>rate!$A20</f>
        <v>13</v>
      </c>
      <c r="B114" s="14"/>
      <c r="C114" s="25">
        <f t="shared" si="25"/>
        <v>0</v>
      </c>
      <c r="D114" s="14"/>
      <c r="E114" s="25">
        <f t="shared" si="26"/>
        <v>0</v>
      </c>
      <c r="F114" s="26">
        <f t="shared" si="27"/>
        <v>1608</v>
      </c>
      <c r="G114" s="8">
        <f>rate!$H20</f>
        <v>804</v>
      </c>
      <c r="H114" s="27">
        <f ca="1" t="shared" si="28"/>
        <v>1608</v>
      </c>
      <c r="I114" s="27">
        <f t="shared" si="29"/>
        <v>1608</v>
      </c>
      <c r="J114" s="32"/>
    </row>
    <row r="115" spans="1:10" ht="12" customHeight="1">
      <c r="A115" s="11">
        <f>rate!$A21</f>
        <v>14</v>
      </c>
      <c r="B115" s="14">
        <v>42143</v>
      </c>
      <c r="C115" s="25">
        <f t="shared" si="25"/>
        <v>0</v>
      </c>
      <c r="D115" s="14">
        <v>42143</v>
      </c>
      <c r="E115" s="25">
        <f t="shared" si="26"/>
        <v>0</v>
      </c>
      <c r="F115" s="26">
        <f t="shared" si="27"/>
        <v>857</v>
      </c>
      <c r="G115" s="8">
        <f>rate!$H21</f>
        <v>857</v>
      </c>
      <c r="H115" s="27">
        <f ca="1" t="shared" si="28"/>
        <v>857</v>
      </c>
      <c r="I115" s="27">
        <f t="shared" si="29"/>
        <v>0</v>
      </c>
      <c r="J115" s="32"/>
    </row>
    <row r="116" spans="1:11" ht="12" customHeight="1">
      <c r="A116" s="11">
        <f>rate!$A22</f>
        <v>15</v>
      </c>
      <c r="B116" s="14">
        <v>41988</v>
      </c>
      <c r="C116" s="25">
        <f t="shared" si="25"/>
        <v>0</v>
      </c>
      <c r="D116" s="14">
        <v>41988</v>
      </c>
      <c r="E116" s="25">
        <f t="shared" si="26"/>
        <v>0</v>
      </c>
      <c r="F116" s="26">
        <f t="shared" si="27"/>
        <v>60</v>
      </c>
      <c r="G116" s="8">
        <f>rate!$H22</f>
        <v>60</v>
      </c>
      <c r="H116" s="27">
        <f ca="1" t="shared" si="28"/>
        <v>60</v>
      </c>
      <c r="I116" s="27">
        <f t="shared" si="29"/>
        <v>0</v>
      </c>
      <c r="J116" s="32"/>
      <c r="K116" s="14"/>
    </row>
    <row r="117" spans="6:11" ht="12" customHeight="1">
      <c r="F117" s="28"/>
      <c r="G117" s="29"/>
      <c r="H117" s="29"/>
      <c r="I117" s="29"/>
      <c r="K117" s="14"/>
    </row>
    <row r="118" spans="6:11" ht="12" customHeight="1">
      <c r="F118" s="27">
        <f>SUM(F102:F116)</f>
        <v>13238.300000000001</v>
      </c>
      <c r="G118" s="27">
        <f>SUM(G102:G116)</f>
        <v>13048</v>
      </c>
      <c r="H118" s="27">
        <f>SUM(H102:H116)</f>
        <v>13238.300000000001</v>
      </c>
      <c r="I118" s="27">
        <f>SUM(I102:I116)</f>
        <v>12321.300000000001</v>
      </c>
      <c r="K118" s="14"/>
    </row>
    <row r="119" ht="13.5" customHeight="1">
      <c r="K119" s="14"/>
    </row>
    <row r="120" spans="2:11" ht="13.5" customHeight="1">
      <c r="B120" s="30">
        <f>rate!$K$5</f>
        <v>0</v>
      </c>
      <c r="C120" s="18"/>
      <c r="D120" s="33">
        <f>rate!$K$6</f>
        <v>41985</v>
      </c>
      <c r="E120" s="18"/>
      <c r="K120" s="14"/>
    </row>
    <row r="121" ht="13.5" customHeight="1">
      <c r="K121" s="14"/>
    </row>
    <row r="122" spans="1:11" ht="13.5" customHeight="1">
      <c r="A122" s="11" t="s">
        <v>38</v>
      </c>
      <c r="B122" s="11" t="s">
        <v>39</v>
      </c>
      <c r="D122" s="11" t="s">
        <v>40</v>
      </c>
      <c r="F122" s="21" t="s">
        <v>41</v>
      </c>
      <c r="G122" s="21" t="s">
        <v>44</v>
      </c>
      <c r="H122" s="21" t="s">
        <v>45</v>
      </c>
      <c r="I122" s="21" t="s">
        <v>43</v>
      </c>
      <c r="K122" s="14"/>
    </row>
    <row r="123" spans="1:11" ht="13.5" customHeight="1">
      <c r="A123" s="22"/>
      <c r="B123" s="22"/>
      <c r="C123" s="23"/>
      <c r="D123" s="22"/>
      <c r="E123" s="23"/>
      <c r="F123" s="22"/>
      <c r="G123" s="24"/>
      <c r="H123" s="24"/>
      <c r="I123" s="24"/>
      <c r="K123" s="14"/>
    </row>
    <row r="125" spans="1:10" ht="13.5" customHeight="1">
      <c r="A125" s="11">
        <f>rate!$A8</f>
        <v>1</v>
      </c>
      <c r="B125" s="14">
        <v>41983</v>
      </c>
      <c r="C125" s="25">
        <f aca="true" t="shared" si="30" ref="C125:C139">IF(B125&lt;36000,"*","")</f>
        <v>0</v>
      </c>
      <c r="D125" s="14">
        <v>41983</v>
      </c>
      <c r="E125" s="25">
        <f aca="true" t="shared" si="31" ref="E125:E139">IF(D125&lt;36000,"*","")</f>
        <v>0</v>
      </c>
      <c r="F125" s="26">
        <f aca="true" t="shared" si="32" ref="F125:F131">G125</f>
        <v>95.28</v>
      </c>
      <c r="G125" s="8">
        <f>rate!$K8</f>
        <v>95.28</v>
      </c>
      <c r="H125" s="27">
        <f aca="true" ca="1" t="shared" si="33" ref="H125:H139">G125+OFFSET(I125,-23,0)-J125</f>
        <v>859.28</v>
      </c>
      <c r="I125" s="27">
        <f aca="true" t="shared" si="34" ref="I125:I139">H125-IF(B125&gt;0,F125,0)</f>
        <v>764</v>
      </c>
      <c r="J125" s="32"/>
    </row>
    <row r="126" spans="1:10" ht="13.5" customHeight="1">
      <c r="A126" s="11">
        <f>rate!$A9</f>
        <v>2</v>
      </c>
      <c r="B126" s="14">
        <v>41978</v>
      </c>
      <c r="C126" s="25">
        <f t="shared" si="30"/>
        <v>0</v>
      </c>
      <c r="D126" s="14">
        <v>41978</v>
      </c>
      <c r="E126" s="25">
        <f t="shared" si="31"/>
        <v>0</v>
      </c>
      <c r="F126" s="26">
        <f t="shared" si="32"/>
        <v>157.66</v>
      </c>
      <c r="G126" s="8">
        <f>rate!$K9</f>
        <v>157.66</v>
      </c>
      <c r="H126" s="27">
        <f ca="1" t="shared" si="33"/>
        <v>157.66</v>
      </c>
      <c r="I126" s="27">
        <f t="shared" si="34"/>
        <v>0</v>
      </c>
      <c r="J126" s="32"/>
    </row>
    <row r="127" spans="1:10" ht="13.5" customHeight="1">
      <c r="A127" s="11">
        <f>rate!$A10</f>
        <v>3</v>
      </c>
      <c r="B127" s="14">
        <v>41978</v>
      </c>
      <c r="C127" s="25">
        <f t="shared" si="30"/>
        <v>0</v>
      </c>
      <c r="D127" s="14">
        <v>41978</v>
      </c>
      <c r="E127" s="25">
        <f t="shared" si="31"/>
        <v>0</v>
      </c>
      <c r="F127" s="26">
        <f t="shared" si="32"/>
        <v>99.81</v>
      </c>
      <c r="G127" s="8">
        <f>rate!$K10</f>
        <v>99.81</v>
      </c>
      <c r="H127" s="27">
        <f ca="1" t="shared" si="33"/>
        <v>939.4100000000001</v>
      </c>
      <c r="I127" s="27">
        <f t="shared" si="34"/>
        <v>839.6000000000001</v>
      </c>
      <c r="J127" s="32"/>
    </row>
    <row r="128" spans="1:10" ht="13.5" customHeight="1">
      <c r="A128" s="11">
        <f>rate!$A11</f>
        <v>4</v>
      </c>
      <c r="B128" s="14">
        <v>41988</v>
      </c>
      <c r="C128" s="25">
        <f t="shared" si="30"/>
        <v>0</v>
      </c>
      <c r="D128" s="14">
        <v>41988</v>
      </c>
      <c r="E128" s="25">
        <f t="shared" si="31"/>
        <v>0</v>
      </c>
      <c r="F128" s="26">
        <f t="shared" si="32"/>
        <v>95.64</v>
      </c>
      <c r="G128" s="8">
        <f>rate!$K11</f>
        <v>95.64</v>
      </c>
      <c r="H128" s="27">
        <f ca="1" t="shared" si="33"/>
        <v>840.64</v>
      </c>
      <c r="I128" s="27">
        <f t="shared" si="34"/>
        <v>745</v>
      </c>
      <c r="J128" s="32"/>
    </row>
    <row r="129" spans="1:10" ht="13.5" customHeight="1">
      <c r="A129" s="11">
        <f>rate!$A12</f>
        <v>5</v>
      </c>
      <c r="B129" s="14">
        <v>41978</v>
      </c>
      <c r="C129" s="25">
        <f t="shared" si="30"/>
        <v>0</v>
      </c>
      <c r="D129" s="14">
        <v>41978</v>
      </c>
      <c r="E129" s="25">
        <f t="shared" si="31"/>
        <v>0</v>
      </c>
      <c r="F129" s="26">
        <f t="shared" si="32"/>
        <v>142.69</v>
      </c>
      <c r="G129" s="8">
        <f>rate!$K12</f>
        <v>142.69</v>
      </c>
      <c r="H129" s="27">
        <f ca="1" t="shared" si="33"/>
        <v>1075.03</v>
      </c>
      <c r="I129" s="27">
        <f t="shared" si="34"/>
        <v>932.3399999999999</v>
      </c>
      <c r="J129" s="32"/>
    </row>
    <row r="130" spans="1:10" ht="13.5" customHeight="1">
      <c r="A130" s="11">
        <f>rate!$A13</f>
        <v>6</v>
      </c>
      <c r="B130" s="14">
        <v>41988</v>
      </c>
      <c r="C130" s="25">
        <f t="shared" si="30"/>
        <v>0</v>
      </c>
      <c r="D130" s="14">
        <v>41988</v>
      </c>
      <c r="E130" s="25">
        <f t="shared" si="31"/>
        <v>0</v>
      </c>
      <c r="F130" s="26">
        <f t="shared" si="32"/>
        <v>125.52</v>
      </c>
      <c r="G130" s="8">
        <f>rate!$K13</f>
        <v>125.52</v>
      </c>
      <c r="H130" s="27">
        <f ca="1" t="shared" si="33"/>
        <v>942.52</v>
      </c>
      <c r="I130" s="27">
        <f t="shared" si="34"/>
        <v>817</v>
      </c>
      <c r="J130" s="32"/>
    </row>
    <row r="131" spans="1:10" ht="13.5" customHeight="1">
      <c r="A131" s="11">
        <f>rate!$A14</f>
        <v>7</v>
      </c>
      <c r="B131" s="14">
        <v>41984</v>
      </c>
      <c r="C131" s="25">
        <f t="shared" si="30"/>
        <v>0</v>
      </c>
      <c r="D131" s="14">
        <v>41984</v>
      </c>
      <c r="E131" s="25">
        <f t="shared" si="31"/>
        <v>0</v>
      </c>
      <c r="F131" s="26">
        <f t="shared" si="32"/>
        <v>102.58</v>
      </c>
      <c r="G131" s="8">
        <f>rate!$K14</f>
        <v>102.58</v>
      </c>
      <c r="H131" s="27">
        <f ca="1" t="shared" si="33"/>
        <v>829.58</v>
      </c>
      <c r="I131" s="27">
        <f t="shared" si="34"/>
        <v>727</v>
      </c>
      <c r="J131" s="32"/>
    </row>
    <row r="132" spans="1:10" ht="13.5" customHeight="1">
      <c r="A132" s="11">
        <f>rate!$A15</f>
        <v>8</v>
      </c>
      <c r="B132" s="14">
        <v>41988</v>
      </c>
      <c r="C132" s="25">
        <f t="shared" si="30"/>
        <v>0</v>
      </c>
      <c r="D132" s="14">
        <v>41988</v>
      </c>
      <c r="E132" s="25">
        <f t="shared" si="31"/>
        <v>0</v>
      </c>
      <c r="F132" s="26">
        <f>176.46-6</f>
        <v>170.46</v>
      </c>
      <c r="G132" s="8">
        <f>rate!$K15</f>
        <v>170.46</v>
      </c>
      <c r="H132" s="27">
        <f ca="1" t="shared" si="33"/>
        <v>1265.46</v>
      </c>
      <c r="I132" s="27">
        <f t="shared" si="34"/>
        <v>1095</v>
      </c>
      <c r="J132" s="32"/>
    </row>
    <row r="133" spans="1:10" ht="13.5" customHeight="1">
      <c r="A133" s="11">
        <f>rate!$A16</f>
        <v>9</v>
      </c>
      <c r="B133" s="14">
        <v>41990</v>
      </c>
      <c r="C133" s="25">
        <f t="shared" si="30"/>
        <v>0</v>
      </c>
      <c r="D133" s="14">
        <v>41990</v>
      </c>
      <c r="E133" s="25">
        <f t="shared" si="31"/>
        <v>0</v>
      </c>
      <c r="F133" s="26">
        <f aca="true" t="shared" si="35" ref="F133:F139">G133</f>
        <v>112.28</v>
      </c>
      <c r="G133" s="8">
        <f>rate!$K16</f>
        <v>112.28</v>
      </c>
      <c r="H133" s="27">
        <f ca="1" t="shared" si="33"/>
        <v>926.28</v>
      </c>
      <c r="I133" s="27">
        <f t="shared" si="34"/>
        <v>814</v>
      </c>
      <c r="J133" s="32"/>
    </row>
    <row r="134" spans="1:10" ht="13.5" customHeight="1">
      <c r="A134" s="11">
        <f>rate!$A17</f>
        <v>10</v>
      </c>
      <c r="B134" s="14">
        <v>41992</v>
      </c>
      <c r="C134" s="25">
        <f t="shared" si="30"/>
        <v>0</v>
      </c>
      <c r="D134" s="14">
        <v>41992</v>
      </c>
      <c r="E134" s="25">
        <f t="shared" si="31"/>
        <v>0</v>
      </c>
      <c r="F134" s="26">
        <f t="shared" si="35"/>
        <v>114.68</v>
      </c>
      <c r="G134" s="8">
        <f>rate!$K17</f>
        <v>114.68</v>
      </c>
      <c r="H134" s="27">
        <f ca="1" t="shared" si="33"/>
        <v>1780.68</v>
      </c>
      <c r="I134" s="27">
        <f t="shared" si="34"/>
        <v>1666</v>
      </c>
      <c r="J134" s="32"/>
    </row>
    <row r="135" spans="1:10" ht="13.5" customHeight="1">
      <c r="A135" s="11">
        <f>rate!$A18</f>
        <v>11</v>
      </c>
      <c r="B135" s="14">
        <v>41977</v>
      </c>
      <c r="C135" s="25">
        <f t="shared" si="30"/>
        <v>0</v>
      </c>
      <c r="D135" s="14">
        <v>41977</v>
      </c>
      <c r="E135" s="25">
        <f t="shared" si="31"/>
        <v>0</v>
      </c>
      <c r="F135" s="26">
        <f t="shared" si="35"/>
        <v>179.28</v>
      </c>
      <c r="G135" s="8">
        <f>rate!$K18</f>
        <v>179.28</v>
      </c>
      <c r="H135" s="27">
        <f ca="1" t="shared" si="33"/>
        <v>1443.28</v>
      </c>
      <c r="I135" s="27">
        <f t="shared" si="34"/>
        <v>1264</v>
      </c>
      <c r="J135" s="32"/>
    </row>
    <row r="136" spans="1:10" ht="13.5" customHeight="1">
      <c r="A136" s="11">
        <f>rate!$A19</f>
        <v>12</v>
      </c>
      <c r="B136" s="14"/>
      <c r="C136" s="25">
        <f t="shared" si="30"/>
        <v>0</v>
      </c>
      <c r="D136" s="14"/>
      <c r="E136" s="25">
        <f t="shared" si="31"/>
        <v>0</v>
      </c>
      <c r="F136" s="26">
        <f t="shared" si="35"/>
        <v>122.64</v>
      </c>
      <c r="G136" s="8">
        <f>rate!$K19</f>
        <v>122.64</v>
      </c>
      <c r="H136" s="27">
        <f ca="1" t="shared" si="33"/>
        <v>1172.0000000000002</v>
      </c>
      <c r="I136" s="27">
        <f t="shared" si="34"/>
        <v>1172.0000000000002</v>
      </c>
      <c r="J136" s="32"/>
    </row>
    <row r="137" spans="1:10" ht="13.5" customHeight="1">
      <c r="A137" s="11">
        <f>rate!$A20</f>
        <v>13</v>
      </c>
      <c r="B137" s="14">
        <v>41984</v>
      </c>
      <c r="C137" s="25">
        <f t="shared" si="30"/>
        <v>0</v>
      </c>
      <c r="D137" s="14">
        <v>41984</v>
      </c>
      <c r="E137" s="25">
        <f t="shared" si="31"/>
        <v>0</v>
      </c>
      <c r="F137" s="26">
        <f t="shared" si="35"/>
        <v>115.73</v>
      </c>
      <c r="G137" s="8">
        <f>rate!$K20</f>
        <v>115.73</v>
      </c>
      <c r="H137" s="27">
        <f ca="1" t="shared" si="33"/>
        <v>1723.73</v>
      </c>
      <c r="I137" s="27">
        <f t="shared" si="34"/>
        <v>1608</v>
      </c>
      <c r="J137" s="32"/>
    </row>
    <row r="138" spans="1:10" ht="13.5" customHeight="1">
      <c r="A138" s="11">
        <f>rate!$A21</f>
        <v>14</v>
      </c>
      <c r="B138" s="14">
        <v>41983</v>
      </c>
      <c r="C138" s="25">
        <f t="shared" si="30"/>
        <v>0</v>
      </c>
      <c r="D138" s="14">
        <v>41996</v>
      </c>
      <c r="E138" s="25">
        <f t="shared" si="31"/>
        <v>0</v>
      </c>
      <c r="F138" s="26">
        <f t="shared" si="35"/>
        <v>115.01</v>
      </c>
      <c r="G138" s="8">
        <f>rate!$K21</f>
        <v>115.01</v>
      </c>
      <c r="H138" s="27">
        <f ca="1" t="shared" si="33"/>
        <v>115.01</v>
      </c>
      <c r="I138" s="27">
        <f t="shared" si="34"/>
        <v>0</v>
      </c>
      <c r="J138" s="32"/>
    </row>
    <row r="139" spans="1:10" ht="13.5" customHeight="1">
      <c r="A139" s="11">
        <f>rate!$A22</f>
        <v>15</v>
      </c>
      <c r="B139" s="14">
        <v>41988</v>
      </c>
      <c r="C139" s="25">
        <f t="shared" si="30"/>
        <v>0</v>
      </c>
      <c r="D139" s="14">
        <v>41988</v>
      </c>
      <c r="E139" s="25">
        <f t="shared" si="31"/>
        <v>0</v>
      </c>
      <c r="F139" s="26">
        <f t="shared" si="35"/>
        <v>10.74</v>
      </c>
      <c r="G139" s="8">
        <f>rate!$K22</f>
        <v>10.74</v>
      </c>
      <c r="H139" s="27">
        <f ca="1" t="shared" si="33"/>
        <v>10.74</v>
      </c>
      <c r="I139" s="27">
        <f t="shared" si="34"/>
        <v>0</v>
      </c>
      <c r="J139" s="32"/>
    </row>
    <row r="140" spans="6:9" ht="13.5" customHeight="1">
      <c r="F140" s="28"/>
      <c r="G140" s="29"/>
      <c r="H140" s="29"/>
      <c r="I140" s="29"/>
    </row>
    <row r="141" spans="6:9" ht="13.5" customHeight="1">
      <c r="F141" s="27">
        <f>SUM(F125:F139)</f>
        <v>1760.0000000000002</v>
      </c>
      <c r="G141" s="27">
        <f>SUM(G125:G139)</f>
        <v>1760.0000000000002</v>
      </c>
      <c r="H141" s="27">
        <f>SUM(H125:H139)</f>
        <v>14081.3</v>
      </c>
      <c r="I141" s="27">
        <f>SUM(I125:I139)</f>
        <v>12443.94</v>
      </c>
    </row>
    <row r="142" spans="6:9" ht="14.25" customHeight="1">
      <c r="F142" s="27"/>
      <c r="G142" s="27"/>
      <c r="H142" s="27"/>
      <c r="I142" s="27"/>
    </row>
    <row r="143" spans="2:5" ht="15" customHeight="1">
      <c r="B143" s="30">
        <f>rate!$L$5</f>
        <v>0</v>
      </c>
      <c r="C143" s="18"/>
      <c r="D143" s="33">
        <f>rate!$L$6</f>
        <v>42186</v>
      </c>
      <c r="E143" s="18"/>
    </row>
    <row r="144" ht="14.25" customHeight="1"/>
    <row r="145" spans="1:9" ht="14.25" customHeight="1">
      <c r="A145" s="11" t="s">
        <v>38</v>
      </c>
      <c r="B145" s="11" t="s">
        <v>39</v>
      </c>
      <c r="D145" s="11" t="s">
        <v>40</v>
      </c>
      <c r="F145" s="21" t="s">
        <v>41</v>
      </c>
      <c r="G145" s="21" t="s">
        <v>44</v>
      </c>
      <c r="H145" s="21" t="s">
        <v>45</v>
      </c>
      <c r="I145" s="21" t="s">
        <v>43</v>
      </c>
    </row>
    <row r="146" spans="1:9" ht="14.25" customHeight="1">
      <c r="A146" s="22"/>
      <c r="B146" s="22"/>
      <c r="C146" s="23"/>
      <c r="D146" s="22"/>
      <c r="E146" s="23"/>
      <c r="F146" s="22"/>
      <c r="G146" s="24"/>
      <c r="H146" s="24"/>
      <c r="I146" s="24"/>
    </row>
    <row r="147" ht="14.25" customHeight="1"/>
    <row r="148" spans="1:10" ht="14.25" customHeight="1">
      <c r="A148" s="11">
        <f>rate!$A8</f>
        <v>1</v>
      </c>
      <c r="B148" s="14"/>
      <c r="C148" s="25">
        <f aca="true" t="shared" si="36" ref="C148:C162">IF(B148&lt;36000,"*","")</f>
        <v>0</v>
      </c>
      <c r="D148" s="14"/>
      <c r="E148" s="25">
        <f aca="true" t="shared" si="37" ref="E148:E162">IF(D148&lt;36000,"*","")</f>
        <v>0</v>
      </c>
      <c r="F148" s="26">
        <f aca="true" t="shared" si="38" ref="F148:F162">G148</f>
        <v>0</v>
      </c>
      <c r="G148" s="8">
        <f>rate!$M8</f>
        <v>0</v>
      </c>
      <c r="H148" s="27">
        <f aca="true" ca="1" t="shared" si="39" ref="H148:H162">G148+OFFSET(I148,-23,0)-J148</f>
        <v>764</v>
      </c>
      <c r="I148" s="27">
        <f aca="true" t="shared" si="40" ref="I148:I162">H148-IF(B148&gt;0,F148,0)</f>
        <v>764</v>
      </c>
      <c r="J148" s="32"/>
    </row>
    <row r="149" spans="1:9" ht="14.25" customHeight="1">
      <c r="A149" s="11">
        <f>rate!$A9</f>
        <v>2</v>
      </c>
      <c r="B149" s="14"/>
      <c r="C149" s="25">
        <f t="shared" si="36"/>
        <v>0</v>
      </c>
      <c r="D149" s="14"/>
      <c r="E149" s="25">
        <f t="shared" si="37"/>
        <v>0</v>
      </c>
      <c r="F149" s="26">
        <f t="shared" si="38"/>
        <v>0</v>
      </c>
      <c r="G149" s="8">
        <f>rate!$M9</f>
        <v>0</v>
      </c>
      <c r="H149" s="27">
        <f ca="1" t="shared" si="39"/>
        <v>0</v>
      </c>
      <c r="I149" s="27">
        <f t="shared" si="40"/>
        <v>0</v>
      </c>
    </row>
    <row r="150" spans="1:9" ht="14.25" customHeight="1">
      <c r="A150" s="11">
        <f>rate!$A10</f>
        <v>3</v>
      </c>
      <c r="B150" s="14"/>
      <c r="C150" s="25">
        <f t="shared" si="36"/>
        <v>0</v>
      </c>
      <c r="D150" s="14"/>
      <c r="E150" s="25">
        <f t="shared" si="37"/>
        <v>0</v>
      </c>
      <c r="F150" s="26">
        <f t="shared" si="38"/>
        <v>0</v>
      </c>
      <c r="G150" s="8">
        <f>rate!$M10</f>
        <v>0</v>
      </c>
      <c r="H150" s="27">
        <f ca="1" t="shared" si="39"/>
        <v>839.6000000000001</v>
      </c>
      <c r="I150" s="27">
        <f t="shared" si="40"/>
        <v>839.6000000000001</v>
      </c>
    </row>
    <row r="151" spans="1:9" ht="14.25" customHeight="1">
      <c r="A151" s="11">
        <f>rate!$A11</f>
        <v>4</v>
      </c>
      <c r="B151" s="14"/>
      <c r="C151" s="25">
        <f t="shared" si="36"/>
        <v>0</v>
      </c>
      <c r="D151" s="14"/>
      <c r="E151" s="25">
        <f t="shared" si="37"/>
        <v>0</v>
      </c>
      <c r="F151" s="26">
        <f t="shared" si="38"/>
        <v>0</v>
      </c>
      <c r="G151" s="8">
        <f>rate!$M11</f>
        <v>0</v>
      </c>
      <c r="H151" s="27">
        <f ca="1" t="shared" si="39"/>
        <v>745</v>
      </c>
      <c r="I151" s="27">
        <f t="shared" si="40"/>
        <v>745</v>
      </c>
    </row>
    <row r="152" spans="1:9" ht="14.25" customHeight="1">
      <c r="A152" s="11">
        <f>rate!$A12</f>
        <v>5</v>
      </c>
      <c r="B152" s="14"/>
      <c r="C152" s="25">
        <f t="shared" si="36"/>
        <v>0</v>
      </c>
      <c r="D152" s="14"/>
      <c r="E152" s="25">
        <f t="shared" si="37"/>
        <v>0</v>
      </c>
      <c r="F152" s="26">
        <f t="shared" si="38"/>
        <v>0</v>
      </c>
      <c r="G152" s="8">
        <f>rate!$M12</f>
        <v>0</v>
      </c>
      <c r="H152" s="27">
        <f ca="1" t="shared" si="39"/>
        <v>932.3399999999999</v>
      </c>
      <c r="I152" s="27">
        <f t="shared" si="40"/>
        <v>932.3399999999999</v>
      </c>
    </row>
    <row r="153" spans="1:9" ht="14.25" customHeight="1">
      <c r="A153" s="11">
        <f>rate!$A13</f>
        <v>6</v>
      </c>
      <c r="B153" s="14"/>
      <c r="C153" s="25">
        <f t="shared" si="36"/>
        <v>0</v>
      </c>
      <c r="D153" s="14"/>
      <c r="E153" s="25">
        <f t="shared" si="37"/>
        <v>0</v>
      </c>
      <c r="F153" s="26">
        <f t="shared" si="38"/>
        <v>0</v>
      </c>
      <c r="G153" s="8">
        <f>rate!$M13</f>
        <v>0</v>
      </c>
      <c r="H153" s="27">
        <f ca="1" t="shared" si="39"/>
        <v>817</v>
      </c>
      <c r="I153" s="27">
        <f t="shared" si="40"/>
        <v>817</v>
      </c>
    </row>
    <row r="154" spans="1:9" ht="14.25" customHeight="1">
      <c r="A154" s="11">
        <f>rate!$A14</f>
        <v>7</v>
      </c>
      <c r="B154" s="14"/>
      <c r="C154" s="25">
        <f t="shared" si="36"/>
        <v>0</v>
      </c>
      <c r="D154" s="14"/>
      <c r="E154" s="25">
        <f t="shared" si="37"/>
        <v>0</v>
      </c>
      <c r="F154" s="26">
        <f t="shared" si="38"/>
        <v>0</v>
      </c>
      <c r="G154" s="8">
        <f>rate!$M14</f>
        <v>0</v>
      </c>
      <c r="H154" s="27">
        <f ca="1" t="shared" si="39"/>
        <v>727</v>
      </c>
      <c r="I154" s="27">
        <f t="shared" si="40"/>
        <v>727</v>
      </c>
    </row>
    <row r="155" spans="1:9" ht="14.25" customHeight="1">
      <c r="A155" s="11">
        <f>rate!$A15</f>
        <v>8</v>
      </c>
      <c r="B155" s="14"/>
      <c r="C155" s="25">
        <f t="shared" si="36"/>
        <v>0</v>
      </c>
      <c r="D155" s="14"/>
      <c r="E155" s="25">
        <f t="shared" si="37"/>
        <v>0</v>
      </c>
      <c r="F155" s="26">
        <f t="shared" si="38"/>
        <v>0</v>
      </c>
      <c r="G155" s="8">
        <f>rate!$M15</f>
        <v>0</v>
      </c>
      <c r="H155" s="27">
        <f ca="1" t="shared" si="39"/>
        <v>1095</v>
      </c>
      <c r="I155" s="27">
        <f t="shared" si="40"/>
        <v>1095</v>
      </c>
    </row>
    <row r="156" spans="1:9" ht="14.25" customHeight="1">
      <c r="A156" s="11">
        <f>rate!$A16</f>
        <v>9</v>
      </c>
      <c r="B156" s="14"/>
      <c r="C156" s="25">
        <f t="shared" si="36"/>
        <v>0</v>
      </c>
      <c r="D156" s="14"/>
      <c r="E156" s="25">
        <f t="shared" si="37"/>
        <v>0</v>
      </c>
      <c r="F156" s="26">
        <f t="shared" si="38"/>
        <v>0</v>
      </c>
      <c r="G156" s="8">
        <f>rate!$M16</f>
        <v>0</v>
      </c>
      <c r="H156" s="27">
        <f ca="1" t="shared" si="39"/>
        <v>814</v>
      </c>
      <c r="I156" s="27">
        <f t="shared" si="40"/>
        <v>814</v>
      </c>
    </row>
    <row r="157" spans="1:9" ht="14.25" customHeight="1">
      <c r="A157" s="11">
        <f>rate!$A17</f>
        <v>10</v>
      </c>
      <c r="B157" s="14"/>
      <c r="C157" s="25">
        <f t="shared" si="36"/>
        <v>0</v>
      </c>
      <c r="D157" s="14"/>
      <c r="E157" s="25">
        <f t="shared" si="37"/>
        <v>0</v>
      </c>
      <c r="F157" s="26">
        <f t="shared" si="38"/>
        <v>0</v>
      </c>
      <c r="G157" s="8">
        <f>rate!$M17</f>
        <v>0</v>
      </c>
      <c r="H157" s="27">
        <f ca="1" t="shared" si="39"/>
        <v>1666</v>
      </c>
      <c r="I157" s="27">
        <f t="shared" si="40"/>
        <v>1666</v>
      </c>
    </row>
    <row r="158" spans="1:9" ht="14.25" customHeight="1">
      <c r="A158" s="11">
        <f>rate!$A18</f>
        <v>11</v>
      </c>
      <c r="B158" s="14"/>
      <c r="C158" s="25">
        <f t="shared" si="36"/>
        <v>0</v>
      </c>
      <c r="D158" s="14"/>
      <c r="E158" s="25">
        <f t="shared" si="37"/>
        <v>0</v>
      </c>
      <c r="F158" s="26">
        <f t="shared" si="38"/>
        <v>0</v>
      </c>
      <c r="G158" s="8">
        <f>rate!$M18</f>
        <v>0</v>
      </c>
      <c r="H158" s="27">
        <f ca="1" t="shared" si="39"/>
        <v>1264</v>
      </c>
      <c r="I158" s="27">
        <f t="shared" si="40"/>
        <v>1264</v>
      </c>
    </row>
    <row r="159" spans="1:9" ht="14.25" customHeight="1">
      <c r="A159" s="11">
        <f>rate!$A19</f>
        <v>12</v>
      </c>
      <c r="B159" s="14"/>
      <c r="C159" s="25">
        <f t="shared" si="36"/>
        <v>0</v>
      </c>
      <c r="D159" s="14"/>
      <c r="E159" s="25">
        <f t="shared" si="37"/>
        <v>0</v>
      </c>
      <c r="F159" s="26">
        <f t="shared" si="38"/>
        <v>0</v>
      </c>
      <c r="G159" s="8">
        <f>rate!$M19</f>
        <v>0</v>
      </c>
      <c r="H159" s="27">
        <f ca="1" t="shared" si="39"/>
        <v>1172.0000000000002</v>
      </c>
      <c r="I159" s="27">
        <f t="shared" si="40"/>
        <v>1172.0000000000002</v>
      </c>
    </row>
    <row r="160" spans="1:9" ht="14.25" customHeight="1">
      <c r="A160" s="11">
        <f>rate!$A20</f>
        <v>13</v>
      </c>
      <c r="B160" s="14"/>
      <c r="C160" s="25">
        <f t="shared" si="36"/>
        <v>0</v>
      </c>
      <c r="D160" s="14"/>
      <c r="E160" s="25">
        <f t="shared" si="37"/>
        <v>0</v>
      </c>
      <c r="F160" s="26">
        <f t="shared" si="38"/>
        <v>0</v>
      </c>
      <c r="G160" s="8">
        <f>rate!$M20</f>
        <v>0</v>
      </c>
      <c r="H160" s="27">
        <f ca="1" t="shared" si="39"/>
        <v>1608</v>
      </c>
      <c r="I160" s="27">
        <f t="shared" si="40"/>
        <v>1608</v>
      </c>
    </row>
    <row r="161" spans="1:9" ht="14.25" customHeight="1">
      <c r="A161" s="11">
        <f>rate!$A21</f>
        <v>14</v>
      </c>
      <c r="B161" s="14"/>
      <c r="C161" s="25">
        <f t="shared" si="36"/>
        <v>0</v>
      </c>
      <c r="D161" s="14"/>
      <c r="E161" s="25">
        <f t="shared" si="37"/>
        <v>0</v>
      </c>
      <c r="F161" s="26">
        <f t="shared" si="38"/>
        <v>0</v>
      </c>
      <c r="G161" s="8">
        <f>rate!$M21</f>
        <v>0</v>
      </c>
      <c r="H161" s="27">
        <f ca="1" t="shared" si="39"/>
        <v>0</v>
      </c>
      <c r="I161" s="27">
        <f t="shared" si="40"/>
        <v>0</v>
      </c>
    </row>
    <row r="162" spans="1:9" ht="14.25" customHeight="1">
      <c r="A162" s="11">
        <f>rate!$A22</f>
        <v>15</v>
      </c>
      <c r="B162" s="14"/>
      <c r="C162" s="25">
        <f t="shared" si="36"/>
        <v>0</v>
      </c>
      <c r="D162" s="14"/>
      <c r="E162" s="25">
        <f t="shared" si="37"/>
        <v>0</v>
      </c>
      <c r="F162" s="26">
        <f t="shared" si="38"/>
        <v>0</v>
      </c>
      <c r="G162" s="8">
        <f>rate!$M22</f>
        <v>0</v>
      </c>
      <c r="H162" s="27">
        <f ca="1" t="shared" si="39"/>
        <v>0</v>
      </c>
      <c r="I162" s="27">
        <f t="shared" si="40"/>
        <v>0</v>
      </c>
    </row>
    <row r="163" spans="1:9" ht="14.25" customHeight="1">
      <c r="A163" s="11"/>
      <c r="B163" s="14"/>
      <c r="C163" s="25"/>
      <c r="D163" s="14"/>
      <c r="E163" s="25"/>
      <c r="F163" s="28"/>
      <c r="G163" s="29"/>
      <c r="H163" s="29"/>
      <c r="I163" s="29"/>
    </row>
    <row r="164" spans="6:9" ht="14.25" customHeight="1">
      <c r="F164" s="27">
        <f>SUM(F148:F162)</f>
        <v>0</v>
      </c>
      <c r="G164" s="27">
        <f>SUM(G148:G162)</f>
        <v>0</v>
      </c>
      <c r="H164" s="27">
        <f>SUM(H148:H162)</f>
        <v>12443.94</v>
      </c>
      <c r="I164" s="27">
        <f>SUM(I148:I162)</f>
        <v>12443.94</v>
      </c>
    </row>
    <row r="166" spans="2:5" ht="13.5" customHeight="1">
      <c r="B166" s="30">
        <f>rate!$M$5</f>
        <v>0</v>
      </c>
      <c r="C166" s="18"/>
      <c r="D166" s="33">
        <f>rate!$M$6</f>
        <v>42248</v>
      </c>
      <c r="E166" s="18"/>
    </row>
    <row r="168" spans="1:9" ht="13.5" customHeight="1">
      <c r="A168" s="11" t="s">
        <v>38</v>
      </c>
      <c r="B168" s="11" t="s">
        <v>39</v>
      </c>
      <c r="D168" s="11" t="s">
        <v>40</v>
      </c>
      <c r="F168" s="21" t="s">
        <v>41</v>
      </c>
      <c r="G168" s="21" t="s">
        <v>44</v>
      </c>
      <c r="H168" s="21" t="s">
        <v>45</v>
      </c>
      <c r="I168" s="21" t="s">
        <v>43</v>
      </c>
    </row>
    <row r="169" spans="1:9" ht="13.5" customHeight="1">
      <c r="A169" s="22"/>
      <c r="B169" s="22"/>
      <c r="C169" s="23"/>
      <c r="D169" s="22"/>
      <c r="E169" s="23"/>
      <c r="F169" s="22"/>
      <c r="G169" s="24"/>
      <c r="H169" s="24"/>
      <c r="I169" s="24"/>
    </row>
    <row r="171" spans="1:10" ht="13.5" customHeight="1">
      <c r="A171" s="11">
        <f>rate!$A8</f>
        <v>1</v>
      </c>
      <c r="B171" s="14"/>
      <c r="C171" s="25">
        <f aca="true" t="shared" si="41" ref="C171:C185">IF(B171&lt;36000,"*","")</f>
        <v>0</v>
      </c>
      <c r="D171" s="14"/>
      <c r="E171" s="25">
        <f aca="true" t="shared" si="42" ref="E171:E185">IF(D171&lt;36000,"*","")</f>
        <v>0</v>
      </c>
      <c r="F171" s="26">
        <f aca="true" t="shared" si="43" ref="F171:F185">G171</f>
        <v>0</v>
      </c>
      <c r="G171" s="8">
        <f>rate!$M8</f>
        <v>0</v>
      </c>
      <c r="H171" s="27">
        <f aca="true" ca="1" t="shared" si="44" ref="H171:H185">G171+OFFSET(I171,-23,0)-J171</f>
        <v>764</v>
      </c>
      <c r="I171" s="27">
        <f aca="true" t="shared" si="45" ref="I171:I185">H171-IF(B171&gt;0,F171,0)</f>
        <v>764</v>
      </c>
      <c r="J171" s="32"/>
    </row>
    <row r="172" spans="1:10" ht="13.5" customHeight="1">
      <c r="A172" s="11">
        <f>rate!$A9</f>
        <v>2</v>
      </c>
      <c r="B172" s="14"/>
      <c r="C172" s="25">
        <f t="shared" si="41"/>
        <v>0</v>
      </c>
      <c r="D172" s="14"/>
      <c r="E172" s="25">
        <f t="shared" si="42"/>
        <v>0</v>
      </c>
      <c r="F172" s="26">
        <f t="shared" si="43"/>
        <v>0</v>
      </c>
      <c r="G172" s="8">
        <f>rate!$M9</f>
        <v>0</v>
      </c>
      <c r="H172" s="27">
        <f ca="1" t="shared" si="44"/>
        <v>0</v>
      </c>
      <c r="I172" s="27">
        <f t="shared" si="45"/>
        <v>0</v>
      </c>
      <c r="J172" s="32"/>
    </row>
    <row r="173" spans="1:10" ht="13.5" customHeight="1">
      <c r="A173" s="11">
        <f>rate!$A10</f>
        <v>3</v>
      </c>
      <c r="B173" s="14"/>
      <c r="C173" s="25">
        <f t="shared" si="41"/>
        <v>0</v>
      </c>
      <c r="D173" s="14"/>
      <c r="E173" s="25">
        <f t="shared" si="42"/>
        <v>0</v>
      </c>
      <c r="F173" s="26">
        <f t="shared" si="43"/>
        <v>0</v>
      </c>
      <c r="G173" s="8">
        <f>rate!$M10</f>
        <v>0</v>
      </c>
      <c r="H173" s="27">
        <f ca="1" t="shared" si="44"/>
        <v>839.6000000000001</v>
      </c>
      <c r="I173" s="27">
        <f t="shared" si="45"/>
        <v>839.6000000000001</v>
      </c>
      <c r="J173" s="32"/>
    </row>
    <row r="174" spans="1:10" ht="13.5" customHeight="1">
      <c r="A174" s="11">
        <f>rate!$A11</f>
        <v>4</v>
      </c>
      <c r="B174" s="14"/>
      <c r="C174" s="25">
        <f t="shared" si="41"/>
        <v>0</v>
      </c>
      <c r="D174" s="14"/>
      <c r="E174" s="25">
        <f t="shared" si="42"/>
        <v>0</v>
      </c>
      <c r="F174" s="26">
        <f t="shared" si="43"/>
        <v>0</v>
      </c>
      <c r="G174" s="8">
        <f>rate!$M11</f>
        <v>0</v>
      </c>
      <c r="H174" s="27">
        <f ca="1" t="shared" si="44"/>
        <v>745</v>
      </c>
      <c r="I174" s="27">
        <f t="shared" si="45"/>
        <v>745</v>
      </c>
      <c r="J174" s="32"/>
    </row>
    <row r="175" spans="1:10" ht="13.5" customHeight="1">
      <c r="A175" s="11">
        <f>rate!$A12</f>
        <v>5</v>
      </c>
      <c r="B175" s="14"/>
      <c r="C175" s="25">
        <f t="shared" si="41"/>
        <v>0</v>
      </c>
      <c r="D175" s="14"/>
      <c r="E175" s="25">
        <f t="shared" si="42"/>
        <v>0</v>
      </c>
      <c r="F175" s="26">
        <f t="shared" si="43"/>
        <v>0</v>
      </c>
      <c r="G175" s="8">
        <f>rate!$M12</f>
        <v>0</v>
      </c>
      <c r="H175" s="27">
        <f ca="1" t="shared" si="44"/>
        <v>932.3399999999999</v>
      </c>
      <c r="I175" s="27">
        <f t="shared" si="45"/>
        <v>932.3399999999999</v>
      </c>
      <c r="J175" s="32"/>
    </row>
    <row r="176" spans="1:10" ht="13.5" customHeight="1">
      <c r="A176" s="11">
        <f>rate!$A13</f>
        <v>6</v>
      </c>
      <c r="B176" s="14"/>
      <c r="C176" s="25">
        <f t="shared" si="41"/>
        <v>0</v>
      </c>
      <c r="D176" s="14"/>
      <c r="E176" s="25">
        <f t="shared" si="42"/>
        <v>0</v>
      </c>
      <c r="F176" s="26">
        <f t="shared" si="43"/>
        <v>0</v>
      </c>
      <c r="G176" s="8">
        <f>rate!$M13</f>
        <v>0</v>
      </c>
      <c r="H176" s="27">
        <f ca="1" t="shared" si="44"/>
        <v>817</v>
      </c>
      <c r="I176" s="27">
        <f t="shared" si="45"/>
        <v>817</v>
      </c>
      <c r="J176" s="32"/>
    </row>
    <row r="177" spans="1:10" ht="13.5" customHeight="1">
      <c r="A177" s="11">
        <f>rate!$A14</f>
        <v>7</v>
      </c>
      <c r="B177" s="14"/>
      <c r="C177" s="25">
        <f t="shared" si="41"/>
        <v>0</v>
      </c>
      <c r="D177" s="14"/>
      <c r="E177" s="25">
        <f t="shared" si="42"/>
        <v>0</v>
      </c>
      <c r="F177" s="26">
        <f t="shared" si="43"/>
        <v>0</v>
      </c>
      <c r="G177" s="8">
        <f>rate!$M14</f>
        <v>0</v>
      </c>
      <c r="H177" s="27">
        <f ca="1" t="shared" si="44"/>
        <v>727</v>
      </c>
      <c r="I177" s="27">
        <f t="shared" si="45"/>
        <v>727</v>
      </c>
      <c r="J177" s="32"/>
    </row>
    <row r="178" spans="1:10" ht="13.5" customHeight="1">
      <c r="A178" s="11">
        <f>rate!$A15</f>
        <v>8</v>
      </c>
      <c r="B178" s="14"/>
      <c r="C178" s="25">
        <f t="shared" si="41"/>
        <v>0</v>
      </c>
      <c r="D178" s="14"/>
      <c r="E178" s="25">
        <f t="shared" si="42"/>
        <v>0</v>
      </c>
      <c r="F178" s="26">
        <f t="shared" si="43"/>
        <v>0</v>
      </c>
      <c r="G178" s="8">
        <f>rate!$M15</f>
        <v>0</v>
      </c>
      <c r="H178" s="27">
        <f ca="1" t="shared" si="44"/>
        <v>1095</v>
      </c>
      <c r="I178" s="27">
        <f t="shared" si="45"/>
        <v>1095</v>
      </c>
      <c r="J178" s="32"/>
    </row>
    <row r="179" spans="1:10" ht="13.5" customHeight="1">
      <c r="A179" s="11">
        <f>rate!$A16</f>
        <v>9</v>
      </c>
      <c r="B179" s="14"/>
      <c r="C179" s="25">
        <f t="shared" si="41"/>
        <v>0</v>
      </c>
      <c r="D179" s="14"/>
      <c r="E179" s="25">
        <f t="shared" si="42"/>
        <v>0</v>
      </c>
      <c r="F179" s="26">
        <f t="shared" si="43"/>
        <v>0</v>
      </c>
      <c r="G179" s="8">
        <f>rate!$M16</f>
        <v>0</v>
      </c>
      <c r="H179" s="27">
        <f ca="1" t="shared" si="44"/>
        <v>814</v>
      </c>
      <c r="I179" s="27">
        <f t="shared" si="45"/>
        <v>814</v>
      </c>
      <c r="J179" s="32"/>
    </row>
    <row r="180" spans="1:10" ht="13.5" customHeight="1">
      <c r="A180" s="11">
        <f>rate!$A17</f>
        <v>10</v>
      </c>
      <c r="B180" s="14"/>
      <c r="C180" s="25">
        <f t="shared" si="41"/>
        <v>0</v>
      </c>
      <c r="D180" s="14"/>
      <c r="E180" s="25">
        <f t="shared" si="42"/>
        <v>0</v>
      </c>
      <c r="F180" s="26">
        <f t="shared" si="43"/>
        <v>0</v>
      </c>
      <c r="G180" s="8">
        <f>rate!$M17</f>
        <v>0</v>
      </c>
      <c r="H180" s="27">
        <f ca="1" t="shared" si="44"/>
        <v>1666</v>
      </c>
      <c r="I180" s="27">
        <f t="shared" si="45"/>
        <v>1666</v>
      </c>
      <c r="J180" s="32"/>
    </row>
    <row r="181" spans="1:10" ht="13.5" customHeight="1">
      <c r="A181" s="11">
        <f>rate!$A18</f>
        <v>11</v>
      </c>
      <c r="B181" s="14"/>
      <c r="C181" s="25">
        <f t="shared" si="41"/>
        <v>0</v>
      </c>
      <c r="D181" s="14"/>
      <c r="E181" s="25">
        <f t="shared" si="42"/>
        <v>0</v>
      </c>
      <c r="F181" s="26">
        <f t="shared" si="43"/>
        <v>0</v>
      </c>
      <c r="G181" s="8">
        <f>rate!$M18</f>
        <v>0</v>
      </c>
      <c r="H181" s="27">
        <f ca="1" t="shared" si="44"/>
        <v>1264</v>
      </c>
      <c r="I181" s="27">
        <f t="shared" si="45"/>
        <v>1264</v>
      </c>
      <c r="J181" s="32"/>
    </row>
    <row r="182" spans="1:10" ht="13.5" customHeight="1">
      <c r="A182" s="11">
        <f>rate!$A19</f>
        <v>12</v>
      </c>
      <c r="B182" s="14"/>
      <c r="C182" s="25">
        <f t="shared" si="41"/>
        <v>0</v>
      </c>
      <c r="D182" s="14"/>
      <c r="E182" s="25">
        <f t="shared" si="42"/>
        <v>0</v>
      </c>
      <c r="F182" s="26">
        <f t="shared" si="43"/>
        <v>0</v>
      </c>
      <c r="G182" s="8">
        <f>rate!$M19</f>
        <v>0</v>
      </c>
      <c r="H182" s="27">
        <f ca="1" t="shared" si="44"/>
        <v>1172.0000000000002</v>
      </c>
      <c r="I182" s="27">
        <f t="shared" si="45"/>
        <v>1172.0000000000002</v>
      </c>
      <c r="J182" s="32"/>
    </row>
    <row r="183" spans="1:10" ht="13.5" customHeight="1">
      <c r="A183" s="11">
        <f>rate!$A20</f>
        <v>13</v>
      </c>
      <c r="B183" s="14"/>
      <c r="C183" s="25">
        <f t="shared" si="41"/>
        <v>0</v>
      </c>
      <c r="D183" s="14"/>
      <c r="E183" s="25">
        <f t="shared" si="42"/>
        <v>0</v>
      </c>
      <c r="F183" s="26">
        <f t="shared" si="43"/>
        <v>0</v>
      </c>
      <c r="G183" s="8">
        <f>rate!$M20</f>
        <v>0</v>
      </c>
      <c r="H183" s="27">
        <f ca="1" t="shared" si="44"/>
        <v>1608</v>
      </c>
      <c r="I183" s="27">
        <f t="shared" si="45"/>
        <v>1608</v>
      </c>
      <c r="J183" s="32"/>
    </row>
    <row r="184" spans="1:10" ht="13.5" customHeight="1">
      <c r="A184" s="11">
        <f>rate!$A21</f>
        <v>14</v>
      </c>
      <c r="B184" s="14"/>
      <c r="C184" s="25">
        <f t="shared" si="41"/>
        <v>0</v>
      </c>
      <c r="D184" s="14"/>
      <c r="E184" s="25">
        <f t="shared" si="42"/>
        <v>0</v>
      </c>
      <c r="F184" s="26">
        <f t="shared" si="43"/>
        <v>0</v>
      </c>
      <c r="G184" s="8">
        <f>rate!$M21</f>
        <v>0</v>
      </c>
      <c r="H184" s="27">
        <f ca="1" t="shared" si="44"/>
        <v>0</v>
      </c>
      <c r="I184" s="27">
        <f t="shared" si="45"/>
        <v>0</v>
      </c>
      <c r="J184" s="32"/>
    </row>
    <row r="185" spans="1:10" ht="13.5" customHeight="1">
      <c r="A185" s="11">
        <f>rate!$A22</f>
        <v>15</v>
      </c>
      <c r="B185" s="14"/>
      <c r="C185" s="25">
        <f t="shared" si="41"/>
        <v>0</v>
      </c>
      <c r="D185" s="14"/>
      <c r="E185" s="25">
        <f t="shared" si="42"/>
        <v>0</v>
      </c>
      <c r="F185" s="26">
        <f t="shared" si="43"/>
        <v>0</v>
      </c>
      <c r="G185" s="8">
        <f>rate!$M22</f>
        <v>0</v>
      </c>
      <c r="H185" s="27">
        <f ca="1" t="shared" si="44"/>
        <v>0</v>
      </c>
      <c r="I185" s="27">
        <f t="shared" si="45"/>
        <v>0</v>
      </c>
      <c r="J185" s="32"/>
    </row>
    <row r="186" spans="6:9" ht="13.5" customHeight="1">
      <c r="F186" s="28"/>
      <c r="G186" s="29"/>
      <c r="H186" s="29"/>
      <c r="I186" s="29"/>
    </row>
    <row r="187" spans="6:9" ht="13.5" customHeight="1">
      <c r="F187" s="27">
        <f>SUM(F171:F185)</f>
        <v>0</v>
      </c>
      <c r="G187" s="27">
        <f>SUM(G171:G185)</f>
        <v>0</v>
      </c>
      <c r="H187" s="27">
        <f>SUM(H171:H185)</f>
        <v>12443.94</v>
      </c>
      <c r="I187" s="27">
        <f>SUM(I171:I185)</f>
        <v>12443.94</v>
      </c>
    </row>
    <row r="189" spans="2:5" ht="12" customHeight="1">
      <c r="B189" s="34" t="s">
        <v>47</v>
      </c>
      <c r="C189" s="18"/>
      <c r="D189" s="19">
        <f>rate!$F$2</f>
        <v>42277</v>
      </c>
      <c r="E189" s="18"/>
    </row>
    <row r="191" spans="1:9" ht="12" customHeight="1">
      <c r="A191" s="11" t="s">
        <v>38</v>
      </c>
      <c r="B191" s="11" t="s">
        <v>39</v>
      </c>
      <c r="D191" s="11" t="s">
        <v>40</v>
      </c>
      <c r="F191" s="21" t="s">
        <v>41</v>
      </c>
      <c r="G191" s="21" t="s">
        <v>44</v>
      </c>
      <c r="H191" s="21" t="s">
        <v>45</v>
      </c>
      <c r="I191" s="21" t="s">
        <v>43</v>
      </c>
    </row>
    <row r="192" spans="1:9" ht="12" customHeight="1">
      <c r="A192" s="22"/>
      <c r="B192" s="22"/>
      <c r="C192" s="23"/>
      <c r="D192" s="22"/>
      <c r="E192" s="23"/>
      <c r="F192" s="22"/>
      <c r="G192" s="24"/>
      <c r="H192" s="24"/>
      <c r="I192" s="24"/>
    </row>
    <row r="194" spans="1:9" ht="12" customHeight="1">
      <c r="A194" s="11">
        <f>rate!$A8</f>
        <v>1</v>
      </c>
      <c r="B194" s="14"/>
      <c r="C194" s="25">
        <f aca="true" t="shared" si="46" ref="C194:C208">IF(B194&lt;36000,"*","")</f>
        <v>0</v>
      </c>
      <c r="D194" s="14"/>
      <c r="E194" s="25">
        <f aca="true" t="shared" si="47" ref="E194:E208">IF(D194&lt;36000,"*","")</f>
        <v>0</v>
      </c>
      <c r="F194" s="26">
        <f aca="true" t="shared" si="48" ref="F194:F208">H194</f>
        <v>764</v>
      </c>
      <c r="G194" s="27"/>
      <c r="H194" s="27">
        <f aca="true" ca="1" t="shared" si="49" ref="H194:H208">G194+OFFSET(I194,-23,0)</f>
        <v>764</v>
      </c>
      <c r="I194" s="27">
        <f aca="true" t="shared" si="50" ref="I194:I208">H194-IF(B194&gt;0,F194,0)</f>
        <v>764</v>
      </c>
    </row>
    <row r="195" spans="1:9" ht="12" customHeight="1">
      <c r="A195" s="11">
        <f>rate!$A9</f>
        <v>2</v>
      </c>
      <c r="B195" s="14"/>
      <c r="C195" s="25">
        <f t="shared" si="46"/>
        <v>0</v>
      </c>
      <c r="D195" s="14"/>
      <c r="E195" s="25">
        <f t="shared" si="47"/>
        <v>0</v>
      </c>
      <c r="F195" s="26">
        <f t="shared" si="48"/>
        <v>0</v>
      </c>
      <c r="G195" s="27"/>
      <c r="H195" s="27">
        <f ca="1" t="shared" si="49"/>
        <v>0</v>
      </c>
      <c r="I195" s="27">
        <f t="shared" si="50"/>
        <v>0</v>
      </c>
    </row>
    <row r="196" spans="1:9" ht="12" customHeight="1">
      <c r="A196" s="11">
        <f>rate!$A10</f>
        <v>3</v>
      </c>
      <c r="B196" s="14"/>
      <c r="C196" s="25">
        <f t="shared" si="46"/>
        <v>0</v>
      </c>
      <c r="D196" s="14"/>
      <c r="E196" s="25">
        <f t="shared" si="47"/>
        <v>0</v>
      </c>
      <c r="F196" s="26">
        <f t="shared" si="48"/>
        <v>839.6000000000001</v>
      </c>
      <c r="G196" s="27"/>
      <c r="H196" s="27">
        <f ca="1" t="shared" si="49"/>
        <v>839.6000000000001</v>
      </c>
      <c r="I196" s="27">
        <f t="shared" si="50"/>
        <v>839.6000000000001</v>
      </c>
    </row>
    <row r="197" spans="1:9" ht="12" customHeight="1">
      <c r="A197" s="11">
        <f>rate!$A11</f>
        <v>4</v>
      </c>
      <c r="B197" s="14"/>
      <c r="C197" s="25">
        <f t="shared" si="46"/>
        <v>0</v>
      </c>
      <c r="D197" s="14"/>
      <c r="E197" s="25">
        <f t="shared" si="47"/>
        <v>0</v>
      </c>
      <c r="F197" s="26">
        <f t="shared" si="48"/>
        <v>745</v>
      </c>
      <c r="G197" s="27"/>
      <c r="H197" s="27">
        <f ca="1" t="shared" si="49"/>
        <v>745</v>
      </c>
      <c r="I197" s="27">
        <f t="shared" si="50"/>
        <v>745</v>
      </c>
    </row>
    <row r="198" spans="1:9" ht="12" customHeight="1">
      <c r="A198" s="11">
        <f>rate!$A12</f>
        <v>5</v>
      </c>
      <c r="B198" s="14"/>
      <c r="C198" s="25">
        <f t="shared" si="46"/>
        <v>0</v>
      </c>
      <c r="D198" s="14"/>
      <c r="E198" s="25">
        <f t="shared" si="47"/>
        <v>0</v>
      </c>
      <c r="F198" s="26">
        <f t="shared" si="48"/>
        <v>932.3399999999999</v>
      </c>
      <c r="G198" s="27"/>
      <c r="H198" s="27">
        <f ca="1" t="shared" si="49"/>
        <v>932.3399999999999</v>
      </c>
      <c r="I198" s="27">
        <f t="shared" si="50"/>
        <v>932.3399999999999</v>
      </c>
    </row>
    <row r="199" spans="1:9" ht="12" customHeight="1">
      <c r="A199" s="11">
        <f>rate!$A13</f>
        <v>6</v>
      </c>
      <c r="B199" s="14"/>
      <c r="C199" s="25">
        <f t="shared" si="46"/>
        <v>0</v>
      </c>
      <c r="D199" s="14"/>
      <c r="E199" s="25">
        <f t="shared" si="47"/>
        <v>0</v>
      </c>
      <c r="F199" s="26">
        <f t="shared" si="48"/>
        <v>817</v>
      </c>
      <c r="G199" s="27"/>
      <c r="H199" s="27">
        <f ca="1" t="shared" si="49"/>
        <v>817</v>
      </c>
      <c r="I199" s="27">
        <f t="shared" si="50"/>
        <v>817</v>
      </c>
    </row>
    <row r="200" spans="1:9" ht="12" customHeight="1">
      <c r="A200" s="11">
        <f>rate!$A14</f>
        <v>7</v>
      </c>
      <c r="B200" s="14"/>
      <c r="C200" s="25">
        <f t="shared" si="46"/>
        <v>0</v>
      </c>
      <c r="D200" s="14"/>
      <c r="E200" s="25">
        <f t="shared" si="47"/>
        <v>0</v>
      </c>
      <c r="F200" s="26">
        <f t="shared" si="48"/>
        <v>727</v>
      </c>
      <c r="G200" s="27"/>
      <c r="H200" s="27">
        <f ca="1" t="shared" si="49"/>
        <v>727</v>
      </c>
      <c r="I200" s="27">
        <f t="shared" si="50"/>
        <v>727</v>
      </c>
    </row>
    <row r="201" spans="1:9" ht="12" customHeight="1">
      <c r="A201" s="11">
        <f>rate!$A15</f>
        <v>8</v>
      </c>
      <c r="B201" s="14"/>
      <c r="C201" s="25">
        <f t="shared" si="46"/>
        <v>0</v>
      </c>
      <c r="D201" s="14"/>
      <c r="E201" s="25">
        <f t="shared" si="47"/>
        <v>0</v>
      </c>
      <c r="F201" s="26">
        <f t="shared" si="48"/>
        <v>1095</v>
      </c>
      <c r="G201" s="27"/>
      <c r="H201" s="27">
        <f ca="1" t="shared" si="49"/>
        <v>1095</v>
      </c>
      <c r="I201" s="27">
        <f t="shared" si="50"/>
        <v>1095</v>
      </c>
    </row>
    <row r="202" spans="1:9" ht="12" customHeight="1">
      <c r="A202" s="11">
        <f>rate!$A16</f>
        <v>9</v>
      </c>
      <c r="B202" s="14"/>
      <c r="C202" s="25">
        <f t="shared" si="46"/>
        <v>0</v>
      </c>
      <c r="D202" s="14"/>
      <c r="E202" s="25">
        <f t="shared" si="47"/>
        <v>0</v>
      </c>
      <c r="F202" s="26">
        <f t="shared" si="48"/>
        <v>814</v>
      </c>
      <c r="G202" s="27"/>
      <c r="H202" s="27">
        <f ca="1" t="shared" si="49"/>
        <v>814</v>
      </c>
      <c r="I202" s="27">
        <f t="shared" si="50"/>
        <v>814</v>
      </c>
    </row>
    <row r="203" spans="1:9" ht="12" customHeight="1">
      <c r="A203" s="11">
        <f>rate!$A17</f>
        <v>10</v>
      </c>
      <c r="B203" s="14"/>
      <c r="C203" s="25">
        <f t="shared" si="46"/>
        <v>0</v>
      </c>
      <c r="D203" s="14"/>
      <c r="E203" s="25">
        <f t="shared" si="47"/>
        <v>0</v>
      </c>
      <c r="F203" s="26">
        <f t="shared" si="48"/>
        <v>1666</v>
      </c>
      <c r="G203" s="27"/>
      <c r="H203" s="27">
        <f ca="1" t="shared" si="49"/>
        <v>1666</v>
      </c>
      <c r="I203" s="27">
        <f t="shared" si="50"/>
        <v>1666</v>
      </c>
    </row>
    <row r="204" spans="1:9" ht="12" customHeight="1">
      <c r="A204" s="11">
        <f>rate!$A18</f>
        <v>11</v>
      </c>
      <c r="B204" s="14"/>
      <c r="C204" s="25">
        <f t="shared" si="46"/>
        <v>0</v>
      </c>
      <c r="D204" s="14"/>
      <c r="E204" s="25">
        <f t="shared" si="47"/>
        <v>0</v>
      </c>
      <c r="F204" s="26">
        <f t="shared" si="48"/>
        <v>1264</v>
      </c>
      <c r="G204" s="27"/>
      <c r="H204" s="27">
        <f ca="1" t="shared" si="49"/>
        <v>1264</v>
      </c>
      <c r="I204" s="27">
        <f t="shared" si="50"/>
        <v>1264</v>
      </c>
    </row>
    <row r="205" spans="1:9" ht="12" customHeight="1">
      <c r="A205" s="11">
        <f>rate!$A19</f>
        <v>12</v>
      </c>
      <c r="B205" s="14"/>
      <c r="C205" s="25">
        <f t="shared" si="46"/>
        <v>0</v>
      </c>
      <c r="D205" s="14"/>
      <c r="E205" s="25">
        <f t="shared" si="47"/>
        <v>0</v>
      </c>
      <c r="F205" s="26">
        <f t="shared" si="48"/>
        <v>1172.0000000000002</v>
      </c>
      <c r="G205" s="27"/>
      <c r="H205" s="27">
        <f ca="1" t="shared" si="49"/>
        <v>1172.0000000000002</v>
      </c>
      <c r="I205" s="27">
        <f t="shared" si="50"/>
        <v>1172.0000000000002</v>
      </c>
    </row>
    <row r="206" spans="1:9" ht="12" customHeight="1">
      <c r="A206" s="11">
        <f>rate!$A20</f>
        <v>13</v>
      </c>
      <c r="B206" s="14"/>
      <c r="C206" s="25">
        <f t="shared" si="46"/>
        <v>0</v>
      </c>
      <c r="D206" s="14"/>
      <c r="E206" s="25">
        <f t="shared" si="47"/>
        <v>0</v>
      </c>
      <c r="F206" s="26">
        <f t="shared" si="48"/>
        <v>1608</v>
      </c>
      <c r="G206" s="27"/>
      <c r="H206" s="27">
        <f ca="1" t="shared" si="49"/>
        <v>1608</v>
      </c>
      <c r="I206" s="27">
        <f t="shared" si="50"/>
        <v>1608</v>
      </c>
    </row>
    <row r="207" spans="1:9" ht="12" customHeight="1">
      <c r="A207" s="11">
        <f>rate!$A21</f>
        <v>14</v>
      </c>
      <c r="B207" s="14"/>
      <c r="C207" s="25">
        <f t="shared" si="46"/>
        <v>0</v>
      </c>
      <c r="D207" s="14"/>
      <c r="E207" s="25">
        <f t="shared" si="47"/>
        <v>0</v>
      </c>
      <c r="F207" s="26">
        <f t="shared" si="48"/>
        <v>0</v>
      </c>
      <c r="G207" s="27"/>
      <c r="H207" s="27">
        <f ca="1" t="shared" si="49"/>
        <v>0</v>
      </c>
      <c r="I207" s="27">
        <f t="shared" si="50"/>
        <v>0</v>
      </c>
    </row>
    <row r="208" spans="1:9" ht="12" customHeight="1">
      <c r="A208" s="11">
        <f>rate!$A22</f>
        <v>15</v>
      </c>
      <c r="B208" s="14"/>
      <c r="C208" s="25">
        <f t="shared" si="46"/>
        <v>0</v>
      </c>
      <c r="D208" s="14"/>
      <c r="E208" s="25">
        <f t="shared" si="47"/>
        <v>0</v>
      </c>
      <c r="F208" s="26">
        <f t="shared" si="48"/>
        <v>0</v>
      </c>
      <c r="G208" s="27"/>
      <c r="H208" s="27">
        <f ca="1" t="shared" si="49"/>
        <v>0</v>
      </c>
      <c r="I208" s="27">
        <f t="shared" si="50"/>
        <v>0</v>
      </c>
    </row>
    <row r="209" spans="6:9" ht="12" customHeight="1">
      <c r="F209" s="28"/>
      <c r="G209" s="29"/>
      <c r="H209" s="29"/>
      <c r="I209" s="29"/>
    </row>
    <row r="210" spans="6:9" ht="12" customHeight="1">
      <c r="F210" s="27">
        <f>SUM(F194:F208)</f>
        <v>12443.94</v>
      </c>
      <c r="G210" s="27">
        <f>SUM(G194:G208)</f>
        <v>0</v>
      </c>
      <c r="H210" s="27">
        <f>SUM(H194:H208)</f>
        <v>12443.94</v>
      </c>
      <c r="I210" s="27">
        <f>SUM(I194:I208)</f>
        <v>12443.94</v>
      </c>
    </row>
    <row r="213" spans="4:6" ht="13.5" customHeight="1">
      <c r="D213" s="21"/>
      <c r="F213" s="27"/>
    </row>
    <row r="214" spans="1:2" ht="13.5" customHeight="1">
      <c r="A214" s="10" t="s">
        <v>46</v>
      </c>
      <c r="B214" s="27">
        <f>J49</f>
        <v>-3813.1300000000006</v>
      </c>
    </row>
    <row r="215" spans="1:9" ht="12" customHeight="1">
      <c r="A215" s="13" t="s">
        <v>48</v>
      </c>
      <c r="B215" s="27">
        <f>SUM(G10:G210)/2</f>
        <v>53960</v>
      </c>
      <c r="D215" s="21" t="s">
        <v>49</v>
      </c>
      <c r="F215" s="27">
        <f>B214+B215-H215</f>
        <v>37702.93</v>
      </c>
      <c r="G215" s="21" t="s">
        <v>50</v>
      </c>
      <c r="H215" s="27">
        <f>I210</f>
        <v>12443.94</v>
      </c>
      <c r="I215" s="35"/>
    </row>
  </sheetData>
  <sheetProtection selectLockedCells="1" selectUnlockedCells="1"/>
  <conditionalFormatting sqref="D166 D120">
    <cfRule type="cellIs" priority="1" dxfId="0" operator="equal" stopIfTrue="1">
      <formula>0</formula>
    </cfRule>
  </conditionalFormatting>
  <conditionalFormatting sqref="D143">
    <cfRule type="cellIs" priority="2" dxfId="0" operator="equal" stopIfTrue="1">
      <formula>0</formula>
    </cfRule>
  </conditionalFormatting>
  <printOptions/>
  <pageMargins left="0.39375" right="0" top="0.39375" bottom="0.39375" header="0.5118055555555555" footer="0.5118055555555555"/>
  <pageSetup horizontalDpi="300" verticalDpi="300" orientation="portrait" paperSize="9" scale="76"/>
  <rowBreaks count="2" manualBreakCount="2">
    <brk id="49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5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28125" defaultRowHeight="12.75" customHeight="1"/>
  <cols>
    <col min="1" max="1" width="4.7109375" style="11" customWidth="1"/>
    <col min="2" max="2" width="0.5625" style="11" customWidth="1"/>
    <col min="3" max="3" width="16.57421875" style="10" customWidth="1"/>
    <col min="4" max="4" width="14.421875" style="10" customWidth="1"/>
    <col min="5" max="5" width="4.28125" style="10" customWidth="1"/>
    <col min="6" max="8" width="13.7109375" style="10" customWidth="1"/>
    <col min="9" max="9" width="9.7109375" style="10" customWidth="1"/>
    <col min="10" max="10" width="12.7109375" style="10" customWidth="1"/>
    <col min="11" max="14" width="1.7109375" style="10" customWidth="1"/>
    <col min="15" max="15" width="2.7109375" style="10" customWidth="1"/>
    <col min="16" max="16" width="11.00390625" style="13" customWidth="1"/>
    <col min="17" max="16384" width="10.00390625" style="10" customWidth="1"/>
  </cols>
  <sheetData>
    <row r="1" spans="1:16" ht="12" customHeight="1">
      <c r="A1" s="36">
        <v>-1</v>
      </c>
      <c r="B1" s="11">
        <v>0.1</v>
      </c>
      <c r="D1" s="13"/>
      <c r="E1" s="13"/>
      <c r="F1" s="11"/>
      <c r="G1" s="37"/>
      <c r="H1" s="38"/>
      <c r="I1" s="21"/>
      <c r="J1"/>
      <c r="K1" s="10" t="s">
        <v>51</v>
      </c>
      <c r="O1" s="10" t="s">
        <v>52</v>
      </c>
      <c r="P1"/>
    </row>
    <row r="2" spans="1:16" ht="12" customHeight="1">
      <c r="A2" s="36">
        <v>-1</v>
      </c>
      <c r="B2" s="11">
        <v>0.2</v>
      </c>
      <c r="C2" s="11"/>
      <c r="D2" s="11" t="s">
        <v>53</v>
      </c>
      <c r="E2" s="11"/>
      <c r="F2" s="11" t="s">
        <v>54</v>
      </c>
      <c r="G2" s="11" t="s">
        <v>55</v>
      </c>
      <c r="H2" s="11" t="s">
        <v>56</v>
      </c>
      <c r="I2" s="11" t="s">
        <v>57</v>
      </c>
      <c r="J2" s="15">
        <v>0.2</v>
      </c>
      <c r="K2" s="10" t="s">
        <v>51</v>
      </c>
      <c r="L2" s="21" t="s">
        <v>58</v>
      </c>
      <c r="M2" s="21" t="s">
        <v>59</v>
      </c>
      <c r="N2" s="21" t="s">
        <v>60</v>
      </c>
      <c r="O2" s="10" t="s">
        <v>52</v>
      </c>
      <c r="P2" s="39" t="s">
        <v>61</v>
      </c>
    </row>
    <row r="3" spans="1:15" ht="12" customHeight="1">
      <c r="A3" s="36">
        <v>-1</v>
      </c>
      <c r="B3" s="11">
        <v>0.30000000000000004</v>
      </c>
      <c r="C3" s="10" t="s">
        <v>62</v>
      </c>
      <c r="D3" s="37"/>
      <c r="E3" s="40"/>
      <c r="F3" s="41"/>
      <c r="G3" s="41"/>
      <c r="H3" s="42"/>
      <c r="I3" s="43"/>
      <c r="J3" s="41"/>
      <c r="K3" s="10" t="s">
        <v>51</v>
      </c>
      <c r="N3" s="44"/>
      <c r="O3" s="10" t="s">
        <v>52</v>
      </c>
    </row>
    <row r="4" spans="1:16" ht="12" customHeight="1">
      <c r="A4" s="16">
        <f>IF(D4,'x rata'!A10,0)</f>
        <v>0</v>
      </c>
      <c r="B4" s="11">
        <v>1</v>
      </c>
      <c r="C4" s="45" t="s">
        <v>63</v>
      </c>
      <c r="D4" s="14">
        <f>'x rata'!D10</f>
        <v>0</v>
      </c>
      <c r="E4" s="25">
        <f aca="true" ca="1" t="shared" si="0" ref="E4:E95">IF(D4&lt;OFFSET(D4,-1,0),"#","")</f>
      </c>
      <c r="F4" s="27"/>
      <c r="G4" s="26">
        <f>IF(D4,'x rata'!F10,0)</f>
        <v>0</v>
      </c>
      <c r="H4" s="27">
        <f aca="true" ca="1" t="shared" si="1" ref="H4:H95">OFFSET(H4,-1,0)+F4-G4</f>
        <v>0</v>
      </c>
      <c r="I4" s="46">
        <f aca="true" ca="1" t="shared" si="2" ref="I4:I95">IF(SIGN(H4)=1,OFFSET(D4,1,0)-D4,0)</f>
        <v>0</v>
      </c>
      <c r="J4" s="27">
        <f aca="true" t="shared" si="3" ref="J4:J95">IF(I4&gt;8,ROUND(H4*I4*J$2/365,2),0)</f>
        <v>0</v>
      </c>
      <c r="K4" s="10" t="s">
        <v>51</v>
      </c>
      <c r="L4" s="44">
        <f aca="true" ca="1" t="shared" si="4" ref="L4:L95">OFFSET(L4,-1,0)+F4</f>
        <v>0</v>
      </c>
      <c r="M4" s="44">
        <f aca="true" ca="1" t="shared" si="5" ref="M4:M95">OFFSET(M4,-1,0)+G4</f>
        <v>0</v>
      </c>
      <c r="N4" s="44">
        <f aca="true" ca="1" t="shared" si="6" ref="N4:N95">OFFSET(N4,-1,0)+J4</f>
        <v>0</v>
      </c>
      <c r="O4" s="10" t="s">
        <v>52</v>
      </c>
      <c r="P4" s="26">
        <f>IF('x rata'!K41&gt;0,'x rata'!K41," ")</f>
        <v>0</v>
      </c>
    </row>
    <row r="5" spans="1:16" ht="12" customHeight="1">
      <c r="A5" s="16">
        <f>IF(D5,'x rata'!A11,0)</f>
        <v>0</v>
      </c>
      <c r="B5" s="11">
        <v>1</v>
      </c>
      <c r="C5" s="45" t="s">
        <v>63</v>
      </c>
      <c r="D5" s="14">
        <f>'x rata'!D11</f>
        <v>0</v>
      </c>
      <c r="E5" s="25">
        <f ca="1" t="shared" si="0"/>
      </c>
      <c r="F5" s="27"/>
      <c r="G5" s="26">
        <f>IF(D5,'x rata'!F11,0)</f>
        <v>0</v>
      </c>
      <c r="H5" s="27">
        <f ca="1" t="shared" si="1"/>
        <v>0</v>
      </c>
      <c r="I5" s="46">
        <f ca="1" t="shared" si="2"/>
        <v>0</v>
      </c>
      <c r="J5" s="27">
        <f t="shared" si="3"/>
        <v>0</v>
      </c>
      <c r="K5" s="10" t="s">
        <v>51</v>
      </c>
      <c r="L5" s="44">
        <f ca="1" t="shared" si="4"/>
        <v>0</v>
      </c>
      <c r="M5" s="44">
        <f ca="1" t="shared" si="5"/>
        <v>0</v>
      </c>
      <c r="N5" s="44">
        <f ca="1" t="shared" si="6"/>
        <v>0</v>
      </c>
      <c r="O5" s="10" t="s">
        <v>52</v>
      </c>
      <c r="P5" s="26"/>
    </row>
    <row r="6" spans="1:16" ht="12" customHeight="1">
      <c r="A6" s="16">
        <f>IF(D6,'x rata'!A12,0)</f>
        <v>0</v>
      </c>
      <c r="B6" s="11">
        <v>1</v>
      </c>
      <c r="C6" s="45" t="s">
        <v>63</v>
      </c>
      <c r="D6" s="14">
        <f>'x rata'!D12</f>
        <v>0</v>
      </c>
      <c r="E6" s="25">
        <f ca="1" t="shared" si="0"/>
      </c>
      <c r="F6" s="27"/>
      <c r="G6" s="26">
        <f>IF(D6,'x rata'!F12,0)</f>
        <v>0</v>
      </c>
      <c r="H6" s="27">
        <f ca="1" t="shared" si="1"/>
        <v>0</v>
      </c>
      <c r="I6" s="46">
        <f ca="1" t="shared" si="2"/>
        <v>0</v>
      </c>
      <c r="J6" s="27">
        <f t="shared" si="3"/>
        <v>0</v>
      </c>
      <c r="K6" s="10" t="s">
        <v>51</v>
      </c>
      <c r="L6" s="44">
        <f ca="1" t="shared" si="4"/>
        <v>0</v>
      </c>
      <c r="M6" s="44">
        <f ca="1" t="shared" si="5"/>
        <v>0</v>
      </c>
      <c r="N6" s="44">
        <f ca="1" t="shared" si="6"/>
        <v>0</v>
      </c>
      <c r="O6" s="10" t="s">
        <v>52</v>
      </c>
      <c r="P6" s="26"/>
    </row>
    <row r="7" spans="1:16" ht="12" customHeight="1">
      <c r="A7" s="16">
        <f>IF(D7,'x rata'!A13,0)</f>
        <v>0</v>
      </c>
      <c r="B7" s="11">
        <v>1</v>
      </c>
      <c r="C7" s="45" t="s">
        <v>63</v>
      </c>
      <c r="D7" s="14">
        <f>'x rata'!D13</f>
        <v>0</v>
      </c>
      <c r="E7" s="25">
        <f ca="1" t="shared" si="0"/>
      </c>
      <c r="F7" s="27"/>
      <c r="G7" s="26">
        <f>IF(D7,'x rata'!F13,0)</f>
        <v>0</v>
      </c>
      <c r="H7" s="27">
        <f ca="1" t="shared" si="1"/>
        <v>0</v>
      </c>
      <c r="I7" s="46">
        <f ca="1" t="shared" si="2"/>
        <v>0</v>
      </c>
      <c r="J7" s="27">
        <f t="shared" si="3"/>
        <v>0</v>
      </c>
      <c r="K7" s="10" t="s">
        <v>51</v>
      </c>
      <c r="L7" s="44">
        <f ca="1" t="shared" si="4"/>
        <v>0</v>
      </c>
      <c r="M7" s="44">
        <f ca="1" t="shared" si="5"/>
        <v>0</v>
      </c>
      <c r="N7" s="44">
        <f ca="1" t="shared" si="6"/>
        <v>0</v>
      </c>
      <c r="O7" s="10" t="s">
        <v>52</v>
      </c>
      <c r="P7" s="26"/>
    </row>
    <row r="8" spans="1:16" ht="12" customHeight="1">
      <c r="A8" s="16">
        <f>IF(D8,'x rata'!A14,0)</f>
        <v>0</v>
      </c>
      <c r="B8" s="11">
        <v>1</v>
      </c>
      <c r="C8" s="45" t="s">
        <v>63</v>
      </c>
      <c r="D8" s="14">
        <f>'x rata'!D14</f>
        <v>0</v>
      </c>
      <c r="E8" s="25">
        <f ca="1" t="shared" si="0"/>
      </c>
      <c r="F8" s="27"/>
      <c r="G8" s="26">
        <f>IF(D8,'x rata'!F14,0)</f>
        <v>0</v>
      </c>
      <c r="H8" s="27">
        <f ca="1" t="shared" si="1"/>
        <v>0</v>
      </c>
      <c r="I8" s="46">
        <f ca="1" t="shared" si="2"/>
        <v>0</v>
      </c>
      <c r="J8" s="27">
        <f t="shared" si="3"/>
        <v>0</v>
      </c>
      <c r="K8" s="10" t="s">
        <v>51</v>
      </c>
      <c r="L8" s="44">
        <f ca="1" t="shared" si="4"/>
        <v>0</v>
      </c>
      <c r="M8" s="44">
        <f ca="1" t="shared" si="5"/>
        <v>0</v>
      </c>
      <c r="N8" s="44">
        <f ca="1" t="shared" si="6"/>
        <v>0</v>
      </c>
      <c r="O8" s="10" t="s">
        <v>52</v>
      </c>
      <c r="P8" s="26"/>
    </row>
    <row r="9" spans="1:16" ht="12" customHeight="1">
      <c r="A9" s="16">
        <f>IF(D9,'x rata'!A15,0)</f>
        <v>0</v>
      </c>
      <c r="B9" s="11">
        <v>1</v>
      </c>
      <c r="C9" s="45" t="s">
        <v>63</v>
      </c>
      <c r="D9" s="14">
        <f>'x rata'!D15</f>
        <v>0</v>
      </c>
      <c r="E9" s="25">
        <f ca="1" t="shared" si="0"/>
      </c>
      <c r="F9" s="27"/>
      <c r="G9" s="26">
        <f>IF(D9,'x rata'!F15,0)</f>
        <v>0</v>
      </c>
      <c r="H9" s="27">
        <f ca="1" t="shared" si="1"/>
        <v>0</v>
      </c>
      <c r="I9" s="46">
        <f ca="1" t="shared" si="2"/>
        <v>0</v>
      </c>
      <c r="J9" s="27">
        <f t="shared" si="3"/>
        <v>0</v>
      </c>
      <c r="K9" s="10" t="s">
        <v>51</v>
      </c>
      <c r="L9" s="44">
        <f ca="1" t="shared" si="4"/>
        <v>0</v>
      </c>
      <c r="M9" s="44">
        <f ca="1" t="shared" si="5"/>
        <v>0</v>
      </c>
      <c r="N9" s="44">
        <f ca="1" t="shared" si="6"/>
        <v>0</v>
      </c>
      <c r="O9" s="10" t="s">
        <v>52</v>
      </c>
      <c r="P9" s="26"/>
    </row>
    <row r="10" spans="1:16" ht="12" customHeight="1">
      <c r="A10" s="16">
        <f>IF(D10,'x rata'!A16,0)</f>
        <v>0</v>
      </c>
      <c r="B10" s="11">
        <v>1</v>
      </c>
      <c r="C10" s="45" t="s">
        <v>63</v>
      </c>
      <c r="D10" s="14">
        <f>'x rata'!D16</f>
        <v>0</v>
      </c>
      <c r="E10" s="25">
        <f ca="1" t="shared" si="0"/>
      </c>
      <c r="F10" s="27"/>
      <c r="G10" s="26">
        <f>IF(D10,'x rata'!F16,0)</f>
        <v>0</v>
      </c>
      <c r="H10" s="27">
        <f ca="1" t="shared" si="1"/>
        <v>0</v>
      </c>
      <c r="I10" s="46">
        <f ca="1" t="shared" si="2"/>
        <v>0</v>
      </c>
      <c r="J10" s="27">
        <f t="shared" si="3"/>
        <v>0</v>
      </c>
      <c r="K10" s="10" t="s">
        <v>51</v>
      </c>
      <c r="L10" s="44">
        <f ca="1" t="shared" si="4"/>
        <v>0</v>
      </c>
      <c r="M10" s="44">
        <f ca="1" t="shared" si="5"/>
        <v>0</v>
      </c>
      <c r="N10" s="44">
        <f ca="1" t="shared" si="6"/>
        <v>0</v>
      </c>
      <c r="O10" s="10" t="s">
        <v>52</v>
      </c>
      <c r="P10" s="26"/>
    </row>
    <row r="11" spans="1:16" ht="12" customHeight="1">
      <c r="A11" s="16">
        <f>IF(D11,'x rata'!A17,0)</f>
        <v>0</v>
      </c>
      <c r="B11" s="11">
        <v>1</v>
      </c>
      <c r="C11" s="45" t="s">
        <v>63</v>
      </c>
      <c r="D11" s="14">
        <f>'x rata'!D17</f>
        <v>0</v>
      </c>
      <c r="E11" s="25">
        <f ca="1" t="shared" si="0"/>
      </c>
      <c r="F11" s="27"/>
      <c r="G11" s="26">
        <f>IF(D11,'x rata'!F17,0)</f>
        <v>0</v>
      </c>
      <c r="H11" s="27">
        <f ca="1" t="shared" si="1"/>
        <v>0</v>
      </c>
      <c r="I11" s="46">
        <f ca="1" t="shared" si="2"/>
        <v>0</v>
      </c>
      <c r="J11" s="27">
        <f t="shared" si="3"/>
        <v>0</v>
      </c>
      <c r="K11" s="10" t="s">
        <v>51</v>
      </c>
      <c r="L11" s="44">
        <f ca="1" t="shared" si="4"/>
        <v>0</v>
      </c>
      <c r="M11" s="44">
        <f ca="1" t="shared" si="5"/>
        <v>0</v>
      </c>
      <c r="N11" s="44">
        <f ca="1" t="shared" si="6"/>
        <v>0</v>
      </c>
      <c r="O11" s="10" t="s">
        <v>52</v>
      </c>
      <c r="P11" s="26"/>
    </row>
    <row r="12" spans="1:16" ht="12" customHeight="1">
      <c r="A12" s="16">
        <f>IF(D12,'x rata'!A18,0)</f>
        <v>0</v>
      </c>
      <c r="B12" s="11">
        <v>1</v>
      </c>
      <c r="C12" s="45" t="s">
        <v>63</v>
      </c>
      <c r="D12" s="14">
        <f>'x rata'!D18</f>
        <v>0</v>
      </c>
      <c r="E12" s="25">
        <f ca="1" t="shared" si="0"/>
      </c>
      <c r="F12" s="27"/>
      <c r="G12" s="26">
        <f>IF(D12,'x rata'!F18,0)</f>
        <v>0</v>
      </c>
      <c r="H12" s="27">
        <f ca="1" t="shared" si="1"/>
        <v>0</v>
      </c>
      <c r="I12" s="46">
        <f ca="1" t="shared" si="2"/>
        <v>0</v>
      </c>
      <c r="J12" s="27">
        <f t="shared" si="3"/>
        <v>0</v>
      </c>
      <c r="K12" s="10" t="s">
        <v>51</v>
      </c>
      <c r="L12" s="44">
        <f ca="1" t="shared" si="4"/>
        <v>0</v>
      </c>
      <c r="M12" s="44">
        <f ca="1" t="shared" si="5"/>
        <v>0</v>
      </c>
      <c r="N12" s="44">
        <f ca="1" t="shared" si="6"/>
        <v>0</v>
      </c>
      <c r="O12" s="10" t="s">
        <v>52</v>
      </c>
      <c r="P12" s="26"/>
    </row>
    <row r="13" spans="1:16" ht="12" customHeight="1">
      <c r="A13" s="16">
        <f>IF(D13,'x rata'!A19,0)</f>
        <v>0</v>
      </c>
      <c r="B13" s="11">
        <v>1</v>
      </c>
      <c r="C13" s="45" t="s">
        <v>63</v>
      </c>
      <c r="D13" s="14">
        <f>'x rata'!D19</f>
        <v>0</v>
      </c>
      <c r="E13" s="25">
        <f ca="1" t="shared" si="0"/>
      </c>
      <c r="F13" s="27"/>
      <c r="G13" s="26">
        <f>IF(D13,'x rata'!F19,0)</f>
        <v>0</v>
      </c>
      <c r="H13" s="27">
        <f ca="1" t="shared" si="1"/>
        <v>0</v>
      </c>
      <c r="I13" s="46">
        <f ca="1" t="shared" si="2"/>
        <v>0</v>
      </c>
      <c r="J13" s="27">
        <f t="shared" si="3"/>
        <v>0</v>
      </c>
      <c r="K13" s="10" t="s">
        <v>51</v>
      </c>
      <c r="L13" s="44">
        <f ca="1" t="shared" si="4"/>
        <v>0</v>
      </c>
      <c r="M13" s="44">
        <f ca="1" t="shared" si="5"/>
        <v>0</v>
      </c>
      <c r="N13" s="44">
        <f ca="1" t="shared" si="6"/>
        <v>0</v>
      </c>
      <c r="O13" s="10" t="s">
        <v>52</v>
      </c>
      <c r="P13" s="26"/>
    </row>
    <row r="14" spans="1:16" ht="12" customHeight="1">
      <c r="A14" s="16">
        <f>IF(D14,'x rata'!A20,0)</f>
        <v>0</v>
      </c>
      <c r="B14" s="11">
        <v>1</v>
      </c>
      <c r="C14" s="45" t="s">
        <v>63</v>
      </c>
      <c r="D14" s="14">
        <f>'x rata'!D20</f>
        <v>0</v>
      </c>
      <c r="E14" s="25">
        <f ca="1" t="shared" si="0"/>
      </c>
      <c r="F14" s="27"/>
      <c r="G14" s="26">
        <f>IF(D14,'x rata'!F20,0)</f>
        <v>0</v>
      </c>
      <c r="H14" s="27">
        <f ca="1" t="shared" si="1"/>
        <v>0</v>
      </c>
      <c r="I14" s="46">
        <f ca="1" t="shared" si="2"/>
        <v>0</v>
      </c>
      <c r="J14" s="27">
        <f t="shared" si="3"/>
        <v>0</v>
      </c>
      <c r="K14" s="10" t="s">
        <v>51</v>
      </c>
      <c r="L14" s="44">
        <f ca="1" t="shared" si="4"/>
        <v>0</v>
      </c>
      <c r="M14" s="44">
        <f ca="1" t="shared" si="5"/>
        <v>0</v>
      </c>
      <c r="N14" s="44">
        <f ca="1" t="shared" si="6"/>
        <v>0</v>
      </c>
      <c r="O14" s="10" t="s">
        <v>52</v>
      </c>
      <c r="P14" s="26"/>
    </row>
    <row r="15" spans="1:16" ht="12" customHeight="1">
      <c r="A15" s="16">
        <f>IF(D15,'x rata'!A21,0)</f>
        <v>0</v>
      </c>
      <c r="B15" s="11">
        <v>1</v>
      </c>
      <c r="C15" s="45" t="s">
        <v>63</v>
      </c>
      <c r="D15" s="14">
        <f>'x rata'!D21</f>
        <v>0</v>
      </c>
      <c r="E15" s="25">
        <f ca="1" t="shared" si="0"/>
      </c>
      <c r="F15" s="27"/>
      <c r="G15" s="26">
        <f>IF(D15,'x rata'!F21,0)</f>
        <v>0</v>
      </c>
      <c r="H15" s="27">
        <f ca="1" t="shared" si="1"/>
        <v>0</v>
      </c>
      <c r="I15" s="46">
        <f ca="1" t="shared" si="2"/>
        <v>0</v>
      </c>
      <c r="J15" s="27">
        <f t="shared" si="3"/>
        <v>0</v>
      </c>
      <c r="K15" s="10" t="s">
        <v>51</v>
      </c>
      <c r="L15" s="44">
        <f ca="1" t="shared" si="4"/>
        <v>0</v>
      </c>
      <c r="M15" s="44">
        <f ca="1" t="shared" si="5"/>
        <v>0</v>
      </c>
      <c r="N15" s="44">
        <f ca="1" t="shared" si="6"/>
        <v>0</v>
      </c>
      <c r="O15" s="10" t="s">
        <v>52</v>
      </c>
      <c r="P15" s="26"/>
    </row>
    <row r="16" spans="1:16" ht="12" customHeight="1">
      <c r="A16" s="16">
        <f>IF(D16,'x rata'!A22,0)</f>
        <v>0</v>
      </c>
      <c r="B16" s="11">
        <v>1</v>
      </c>
      <c r="C16" s="45" t="s">
        <v>63</v>
      </c>
      <c r="D16" s="14">
        <f>'x rata'!D22</f>
        <v>0</v>
      </c>
      <c r="E16" s="25">
        <f ca="1" t="shared" si="0"/>
      </c>
      <c r="F16" s="27"/>
      <c r="G16" s="26">
        <f>IF(D16,'x rata'!F22,0)</f>
        <v>0</v>
      </c>
      <c r="H16" s="27">
        <f ca="1" t="shared" si="1"/>
        <v>0</v>
      </c>
      <c r="I16" s="46">
        <f ca="1" t="shared" si="2"/>
        <v>0</v>
      </c>
      <c r="J16" s="27">
        <f t="shared" si="3"/>
        <v>0</v>
      </c>
      <c r="K16" s="10" t="s">
        <v>51</v>
      </c>
      <c r="L16" s="44">
        <f ca="1" t="shared" si="4"/>
        <v>0</v>
      </c>
      <c r="M16" s="44">
        <f ca="1" t="shared" si="5"/>
        <v>0</v>
      </c>
      <c r="N16" s="44">
        <f ca="1" t="shared" si="6"/>
        <v>0</v>
      </c>
      <c r="O16" s="10" t="s">
        <v>52</v>
      </c>
      <c r="P16" s="26"/>
    </row>
    <row r="17" spans="1:16" ht="12" customHeight="1">
      <c r="A17" s="16">
        <f>IF(D17,'x rata'!A23,0)</f>
        <v>0</v>
      </c>
      <c r="B17" s="11">
        <v>1</v>
      </c>
      <c r="C17" s="45" t="s">
        <v>63</v>
      </c>
      <c r="D17" s="14">
        <f>'x rata'!D23</f>
        <v>0</v>
      </c>
      <c r="E17" s="25">
        <f ca="1" t="shared" si="0"/>
      </c>
      <c r="F17" s="27"/>
      <c r="G17" s="26">
        <f>IF(D17,'x rata'!F23,0)</f>
        <v>0</v>
      </c>
      <c r="H17" s="27">
        <f ca="1" t="shared" si="1"/>
        <v>0</v>
      </c>
      <c r="I17" s="46">
        <f ca="1" t="shared" si="2"/>
        <v>0</v>
      </c>
      <c r="J17" s="27">
        <f t="shared" si="3"/>
        <v>0</v>
      </c>
      <c r="K17" s="10" t="s">
        <v>51</v>
      </c>
      <c r="L17" s="44">
        <f ca="1" t="shared" si="4"/>
        <v>0</v>
      </c>
      <c r="M17" s="44">
        <f ca="1" t="shared" si="5"/>
        <v>0</v>
      </c>
      <c r="N17" s="44">
        <f ca="1" t="shared" si="6"/>
        <v>0</v>
      </c>
      <c r="O17" s="10" t="s">
        <v>52</v>
      </c>
      <c r="P17" s="26"/>
    </row>
    <row r="18" spans="1:16" ht="12" customHeight="1">
      <c r="A18" s="16">
        <f>IF(D18,'x rata'!A24,0)</f>
        <v>0</v>
      </c>
      <c r="B18" s="11">
        <v>1</v>
      </c>
      <c r="C18" s="45" t="s">
        <v>63</v>
      </c>
      <c r="D18" s="14">
        <f>'x rata'!D24</f>
        <v>0</v>
      </c>
      <c r="E18" s="25">
        <f ca="1" t="shared" si="0"/>
      </c>
      <c r="F18" s="27"/>
      <c r="G18" s="26">
        <f>IF(D18,'x rata'!F24,0)</f>
        <v>0</v>
      </c>
      <c r="H18" s="27">
        <f ca="1" t="shared" si="1"/>
        <v>0</v>
      </c>
      <c r="I18" s="46">
        <f ca="1" t="shared" si="2"/>
        <v>0</v>
      </c>
      <c r="J18" s="27">
        <f t="shared" si="3"/>
        <v>0</v>
      </c>
      <c r="K18" s="10" t="s">
        <v>51</v>
      </c>
      <c r="L18" s="44">
        <f ca="1" t="shared" si="4"/>
        <v>0</v>
      </c>
      <c r="M18" s="44">
        <f ca="1" t="shared" si="5"/>
        <v>0</v>
      </c>
      <c r="N18" s="44">
        <f ca="1" t="shared" si="6"/>
        <v>0</v>
      </c>
      <c r="O18" s="10" t="s">
        <v>52</v>
      </c>
      <c r="P18" s="26"/>
    </row>
    <row r="19" spans="1:16" ht="12" customHeight="1">
      <c r="A19" s="16">
        <f>IF(D19,'x rata'!A57,0.2)</f>
        <v>0.2</v>
      </c>
      <c r="B19" s="11">
        <v>1</v>
      </c>
      <c r="C19" s="45" t="s">
        <v>64</v>
      </c>
      <c r="D19" s="14">
        <f>'x rata'!D57</f>
        <v>0</v>
      </c>
      <c r="E19" s="25">
        <f ca="1" t="shared" si="0"/>
      </c>
      <c r="F19" s="27"/>
      <c r="G19" s="26">
        <f>IF(D19,'x rata'!F57,0)</f>
        <v>0</v>
      </c>
      <c r="H19" s="27">
        <f ca="1" t="shared" si="1"/>
        <v>0</v>
      </c>
      <c r="I19" s="46">
        <f ca="1" t="shared" si="2"/>
        <v>0</v>
      </c>
      <c r="J19" s="27">
        <f t="shared" si="3"/>
        <v>0</v>
      </c>
      <c r="K19" s="10" t="s">
        <v>51</v>
      </c>
      <c r="L19" s="44">
        <f ca="1" t="shared" si="4"/>
        <v>0</v>
      </c>
      <c r="M19" s="44">
        <f ca="1" t="shared" si="5"/>
        <v>0</v>
      </c>
      <c r="N19" s="44">
        <f ca="1" t="shared" si="6"/>
        <v>0</v>
      </c>
      <c r="O19" s="10" t="s">
        <v>52</v>
      </c>
      <c r="P19" s="26">
        <f>IF('x rata'!K57&gt;0,'x rata'!K57," ")</f>
        <v>0</v>
      </c>
    </row>
    <row r="20" spans="1:16" ht="12" customHeight="1">
      <c r="A20" s="16">
        <f>IF(D20,'x rata'!A88,0.3)</f>
        <v>0.30000000000000004</v>
      </c>
      <c r="B20" s="11">
        <v>1</v>
      </c>
      <c r="C20" s="45" t="s">
        <v>64</v>
      </c>
      <c r="D20" s="14">
        <f>'x rata'!D88</f>
        <v>0</v>
      </c>
      <c r="E20" s="25">
        <f ca="1" t="shared" si="0"/>
      </c>
      <c r="F20" s="27"/>
      <c r="G20" s="26">
        <f>IF(D20,'x rata'!F88,0)</f>
        <v>0</v>
      </c>
      <c r="H20" s="27">
        <f ca="1" t="shared" si="1"/>
        <v>0</v>
      </c>
      <c r="I20" s="46">
        <f ca="1" t="shared" si="2"/>
        <v>0</v>
      </c>
      <c r="J20" s="27">
        <f t="shared" si="3"/>
        <v>0</v>
      </c>
      <c r="K20" s="10" t="s">
        <v>51</v>
      </c>
      <c r="L20" s="44">
        <f ca="1" t="shared" si="4"/>
        <v>0</v>
      </c>
      <c r="M20" s="44">
        <f ca="1" t="shared" si="5"/>
        <v>0</v>
      </c>
      <c r="N20" s="44">
        <f ca="1" t="shared" si="6"/>
        <v>0</v>
      </c>
      <c r="O20" s="10" t="s">
        <v>52</v>
      </c>
      <c r="P20" s="26">
        <f>IF('x rata'!K88&gt;0,'x rata'!K88," ")</f>
        <v>0</v>
      </c>
    </row>
    <row r="21" spans="1:16" ht="12" customHeight="1">
      <c r="A21" s="16">
        <f>IF(D21,'x rata'!A91,0.3)</f>
        <v>0.30000000000000004</v>
      </c>
      <c r="B21" s="11">
        <v>1</v>
      </c>
      <c r="C21" s="45" t="s">
        <v>64</v>
      </c>
      <c r="D21" s="14">
        <f>'x rata'!D91</f>
        <v>0</v>
      </c>
      <c r="E21" s="25">
        <f ca="1" t="shared" si="0"/>
      </c>
      <c r="F21" s="27"/>
      <c r="G21" s="26">
        <f>IF(D21,'x rata'!F91,0)</f>
        <v>0</v>
      </c>
      <c r="H21" s="27">
        <f ca="1" t="shared" si="1"/>
        <v>0</v>
      </c>
      <c r="I21" s="46">
        <f ca="1" t="shared" si="2"/>
        <v>0</v>
      </c>
      <c r="J21" s="27">
        <f t="shared" si="3"/>
        <v>0</v>
      </c>
      <c r="K21" s="10" t="s">
        <v>51</v>
      </c>
      <c r="L21" s="44">
        <f ca="1" t="shared" si="4"/>
        <v>0</v>
      </c>
      <c r="M21" s="44">
        <f ca="1" t="shared" si="5"/>
        <v>0</v>
      </c>
      <c r="N21" s="44">
        <f ca="1" t="shared" si="6"/>
        <v>0</v>
      </c>
      <c r="O21" s="10" t="s">
        <v>52</v>
      </c>
      <c r="P21" s="26">
        <f>IF('x rata'!K91&gt;0,'x rata'!K91," ")</f>
        <v>0</v>
      </c>
    </row>
    <row r="22" spans="1:16" ht="12" customHeight="1">
      <c r="A22" s="16">
        <f>IF(D22,'x rata'!A102,0.4)</f>
        <v>0.4</v>
      </c>
      <c r="B22" s="11">
        <v>1</v>
      </c>
      <c r="C22" s="45" t="s">
        <v>64</v>
      </c>
      <c r="D22" s="14">
        <f>'x rata'!D102</f>
        <v>0</v>
      </c>
      <c r="E22" s="25">
        <f ca="1" t="shared" si="0"/>
      </c>
      <c r="F22" s="27"/>
      <c r="G22" s="26">
        <f>IF(D22,'x rata'!F102,0)</f>
        <v>0</v>
      </c>
      <c r="H22" s="27">
        <f ca="1" t="shared" si="1"/>
        <v>0</v>
      </c>
      <c r="I22" s="46">
        <f ca="1" t="shared" si="2"/>
        <v>0</v>
      </c>
      <c r="J22" s="27">
        <f t="shared" si="3"/>
        <v>0</v>
      </c>
      <c r="K22" s="10" t="s">
        <v>51</v>
      </c>
      <c r="L22" s="44">
        <f ca="1" t="shared" si="4"/>
        <v>0</v>
      </c>
      <c r="M22" s="44">
        <f ca="1" t="shared" si="5"/>
        <v>0</v>
      </c>
      <c r="N22" s="44">
        <f ca="1" t="shared" si="6"/>
        <v>0</v>
      </c>
      <c r="O22" s="10" t="s">
        <v>52</v>
      </c>
      <c r="P22" s="26">
        <f>IF('x rata'!K102&gt;0,'x rata'!K102," ")</f>
        <v>0</v>
      </c>
    </row>
    <row r="23" spans="1:16" ht="12" customHeight="1">
      <c r="A23" s="16">
        <f>IF(D23,'x rata'!A103,0.4)</f>
        <v>0.4</v>
      </c>
      <c r="B23" s="11">
        <v>1</v>
      </c>
      <c r="C23" s="45" t="s">
        <v>64</v>
      </c>
      <c r="D23" s="14">
        <f>'x rata'!D103</f>
        <v>0</v>
      </c>
      <c r="E23" s="25">
        <f ca="1" t="shared" si="0"/>
      </c>
      <c r="F23" s="27"/>
      <c r="G23" s="26">
        <f>IF(D23,'x rata'!F103,0)</f>
        <v>0</v>
      </c>
      <c r="H23" s="27">
        <f ca="1" t="shared" si="1"/>
        <v>0</v>
      </c>
      <c r="I23" s="46">
        <f ca="1" t="shared" si="2"/>
        <v>0</v>
      </c>
      <c r="J23" s="27">
        <f t="shared" si="3"/>
        <v>0</v>
      </c>
      <c r="K23" s="10" t="s">
        <v>51</v>
      </c>
      <c r="L23" s="44">
        <f ca="1" t="shared" si="4"/>
        <v>0</v>
      </c>
      <c r="M23" s="44">
        <f ca="1" t="shared" si="5"/>
        <v>0</v>
      </c>
      <c r="N23" s="44">
        <f ca="1" t="shared" si="6"/>
        <v>0</v>
      </c>
      <c r="O23" s="10" t="s">
        <v>52</v>
      </c>
      <c r="P23" s="26">
        <f>IF('x rata'!K103&gt;0,'x rata'!K103," ")</f>
        <v>0</v>
      </c>
    </row>
    <row r="24" spans="1:16" ht="12" customHeight="1">
      <c r="A24" s="16">
        <f>IF(D24,'x rata'!A104,0.4)</f>
        <v>0.4</v>
      </c>
      <c r="B24" s="11">
        <v>1</v>
      </c>
      <c r="C24" s="45" t="s">
        <v>64</v>
      </c>
      <c r="D24" s="14">
        <f>'x rata'!D104</f>
        <v>0</v>
      </c>
      <c r="E24" s="25">
        <f ca="1" t="shared" si="0"/>
      </c>
      <c r="F24" s="27"/>
      <c r="G24" s="26">
        <f>IF(D24,'x rata'!F104,0)</f>
        <v>0</v>
      </c>
      <c r="H24" s="27">
        <f ca="1" t="shared" si="1"/>
        <v>0</v>
      </c>
      <c r="I24" s="46">
        <f ca="1" t="shared" si="2"/>
        <v>0</v>
      </c>
      <c r="J24" s="27">
        <f t="shared" si="3"/>
        <v>0</v>
      </c>
      <c r="K24" s="10" t="s">
        <v>51</v>
      </c>
      <c r="L24" s="44">
        <f ca="1" t="shared" si="4"/>
        <v>0</v>
      </c>
      <c r="M24" s="44">
        <f ca="1" t="shared" si="5"/>
        <v>0</v>
      </c>
      <c r="N24" s="44">
        <f ca="1" t="shared" si="6"/>
        <v>0</v>
      </c>
      <c r="O24" s="10" t="s">
        <v>52</v>
      </c>
      <c r="P24" s="26">
        <f>IF('x rata'!K104&gt;0,'x rata'!K104," ")</f>
        <v>0</v>
      </c>
    </row>
    <row r="25" spans="1:16" ht="12" customHeight="1">
      <c r="A25" s="16">
        <f>IF(D25,'x rata'!A105,0.4)</f>
        <v>0.4</v>
      </c>
      <c r="B25" s="11">
        <v>1</v>
      </c>
      <c r="C25" s="45" t="s">
        <v>64</v>
      </c>
      <c r="D25" s="14">
        <f>'x rata'!D105</f>
        <v>0</v>
      </c>
      <c r="E25" s="25">
        <f ca="1" t="shared" si="0"/>
      </c>
      <c r="F25" s="27"/>
      <c r="G25" s="26">
        <f>IF(D25,'x rata'!F105,0)</f>
        <v>0</v>
      </c>
      <c r="H25" s="27">
        <f ca="1" t="shared" si="1"/>
        <v>0</v>
      </c>
      <c r="I25" s="46">
        <f ca="1" t="shared" si="2"/>
        <v>0</v>
      </c>
      <c r="J25" s="27">
        <f t="shared" si="3"/>
        <v>0</v>
      </c>
      <c r="K25" s="10" t="s">
        <v>51</v>
      </c>
      <c r="L25" s="44">
        <f ca="1" t="shared" si="4"/>
        <v>0</v>
      </c>
      <c r="M25" s="44">
        <f ca="1" t="shared" si="5"/>
        <v>0</v>
      </c>
      <c r="N25" s="44">
        <f ca="1" t="shared" si="6"/>
        <v>0</v>
      </c>
      <c r="O25" s="10" t="s">
        <v>52</v>
      </c>
      <c r="P25" s="26">
        <f>IF('x rata'!K105&gt;0,'x rata'!K105," ")</f>
        <v>0</v>
      </c>
    </row>
    <row r="26" spans="1:16" ht="12" customHeight="1">
      <c r="A26" s="16">
        <f>IF(D26,'x rata'!A106,0.4)</f>
        <v>0.4</v>
      </c>
      <c r="B26" s="11">
        <v>1</v>
      </c>
      <c r="C26" s="45" t="s">
        <v>64</v>
      </c>
      <c r="D26" s="14">
        <f>'x rata'!D106</f>
        <v>0</v>
      </c>
      <c r="E26" s="25">
        <f ca="1" t="shared" si="0"/>
      </c>
      <c r="F26" s="27"/>
      <c r="G26" s="26">
        <f>IF(D26,'x rata'!F106,0)</f>
        <v>0</v>
      </c>
      <c r="H26" s="27">
        <f ca="1" t="shared" si="1"/>
        <v>0</v>
      </c>
      <c r="I26" s="46">
        <f ca="1" t="shared" si="2"/>
        <v>0</v>
      </c>
      <c r="J26" s="27">
        <f t="shared" si="3"/>
        <v>0</v>
      </c>
      <c r="K26" s="10" t="s">
        <v>51</v>
      </c>
      <c r="L26" s="44">
        <f ca="1" t="shared" si="4"/>
        <v>0</v>
      </c>
      <c r="M26" s="44">
        <f ca="1" t="shared" si="5"/>
        <v>0</v>
      </c>
      <c r="N26" s="44">
        <f ca="1" t="shared" si="6"/>
        <v>0</v>
      </c>
      <c r="O26" s="10" t="s">
        <v>52</v>
      </c>
      <c r="P26" s="26">
        <f>IF('x rata'!K106&gt;0,'x rata'!K106," ")</f>
        <v>0</v>
      </c>
    </row>
    <row r="27" spans="1:16" ht="12" customHeight="1">
      <c r="A27" s="16">
        <f>IF(D27,'x rata'!A107,0.4)</f>
        <v>0.4</v>
      </c>
      <c r="B27" s="11">
        <v>1</v>
      </c>
      <c r="C27" s="45" t="s">
        <v>64</v>
      </c>
      <c r="D27" s="14">
        <f>'x rata'!D107</f>
        <v>0</v>
      </c>
      <c r="E27" s="25">
        <f ca="1" t="shared" si="0"/>
      </c>
      <c r="F27" s="27"/>
      <c r="G27" s="26">
        <f>IF(D27,'x rata'!F107,0)</f>
        <v>0</v>
      </c>
      <c r="H27" s="27">
        <f ca="1" t="shared" si="1"/>
        <v>0</v>
      </c>
      <c r="I27" s="46">
        <f ca="1" t="shared" si="2"/>
        <v>0</v>
      </c>
      <c r="J27" s="27">
        <f t="shared" si="3"/>
        <v>0</v>
      </c>
      <c r="K27" s="10" t="s">
        <v>51</v>
      </c>
      <c r="L27" s="44">
        <f ca="1" t="shared" si="4"/>
        <v>0</v>
      </c>
      <c r="M27" s="44">
        <f ca="1" t="shared" si="5"/>
        <v>0</v>
      </c>
      <c r="N27" s="44">
        <f ca="1" t="shared" si="6"/>
        <v>0</v>
      </c>
      <c r="O27" s="10" t="s">
        <v>52</v>
      </c>
      <c r="P27" s="26">
        <f>IF('x rata'!K107&gt;0,'x rata'!K107," ")</f>
        <v>0</v>
      </c>
    </row>
    <row r="28" spans="1:16" ht="12" customHeight="1">
      <c r="A28" s="16">
        <f>IF(D28,'x rata'!A108,0.4)</f>
        <v>0.4</v>
      </c>
      <c r="B28" s="11">
        <v>1</v>
      </c>
      <c r="C28" s="45" t="s">
        <v>64</v>
      </c>
      <c r="D28" s="14">
        <f>'x rata'!D108</f>
        <v>0</v>
      </c>
      <c r="E28" s="25">
        <f ca="1" t="shared" si="0"/>
      </c>
      <c r="F28" s="27"/>
      <c r="G28" s="26">
        <f>IF(D28,'x rata'!F108,0)</f>
        <v>0</v>
      </c>
      <c r="H28" s="27">
        <f ca="1" t="shared" si="1"/>
        <v>0</v>
      </c>
      <c r="I28" s="46">
        <f ca="1" t="shared" si="2"/>
        <v>0</v>
      </c>
      <c r="J28" s="27">
        <f t="shared" si="3"/>
        <v>0</v>
      </c>
      <c r="K28" s="10" t="s">
        <v>51</v>
      </c>
      <c r="L28" s="44">
        <f ca="1" t="shared" si="4"/>
        <v>0</v>
      </c>
      <c r="M28" s="44">
        <f ca="1" t="shared" si="5"/>
        <v>0</v>
      </c>
      <c r="N28" s="44">
        <f ca="1" t="shared" si="6"/>
        <v>0</v>
      </c>
      <c r="O28" s="10" t="s">
        <v>52</v>
      </c>
      <c r="P28" s="26">
        <f>IF('x rata'!K108&gt;0,'x rata'!K108," ")</f>
        <v>0</v>
      </c>
    </row>
    <row r="29" spans="1:16" ht="12" customHeight="1">
      <c r="A29" s="16">
        <f>IF(D29,'x rata'!A109,0.4)</f>
        <v>0.4</v>
      </c>
      <c r="B29" s="11">
        <v>1</v>
      </c>
      <c r="C29" s="45" t="s">
        <v>64</v>
      </c>
      <c r="D29" s="14">
        <f>'x rata'!D109</f>
        <v>0</v>
      </c>
      <c r="E29" s="25">
        <f ca="1" t="shared" si="0"/>
      </c>
      <c r="F29" s="27"/>
      <c r="G29" s="26">
        <f>IF(D29,'x rata'!F109,0)</f>
        <v>0</v>
      </c>
      <c r="H29" s="27">
        <f ca="1" t="shared" si="1"/>
        <v>0</v>
      </c>
      <c r="I29" s="46">
        <f ca="1" t="shared" si="2"/>
        <v>0</v>
      </c>
      <c r="J29" s="27">
        <f t="shared" si="3"/>
        <v>0</v>
      </c>
      <c r="K29" s="10" t="s">
        <v>51</v>
      </c>
      <c r="L29" s="44">
        <f ca="1" t="shared" si="4"/>
        <v>0</v>
      </c>
      <c r="M29" s="44">
        <f ca="1" t="shared" si="5"/>
        <v>0</v>
      </c>
      <c r="N29" s="44">
        <f ca="1" t="shared" si="6"/>
        <v>0</v>
      </c>
      <c r="O29" s="10" t="s">
        <v>52</v>
      </c>
      <c r="P29" s="26">
        <f>IF('x rata'!K109&gt;0,'x rata'!K109," ")</f>
        <v>0</v>
      </c>
    </row>
    <row r="30" spans="1:16" ht="12" customHeight="1">
      <c r="A30" s="16">
        <f>IF(D30,'x rata'!A110,0.4)</f>
        <v>0.4</v>
      </c>
      <c r="B30" s="11">
        <v>1</v>
      </c>
      <c r="C30" s="45" t="s">
        <v>64</v>
      </c>
      <c r="D30" s="14">
        <f>'x rata'!D110</f>
        <v>0</v>
      </c>
      <c r="E30" s="25">
        <f ca="1" t="shared" si="0"/>
      </c>
      <c r="F30" s="27"/>
      <c r="G30" s="26">
        <f>IF(D30,'x rata'!F110,0)</f>
        <v>0</v>
      </c>
      <c r="H30" s="27">
        <f ca="1" t="shared" si="1"/>
        <v>0</v>
      </c>
      <c r="I30" s="46">
        <f ca="1" t="shared" si="2"/>
        <v>0</v>
      </c>
      <c r="J30" s="27">
        <f t="shared" si="3"/>
        <v>0</v>
      </c>
      <c r="K30" s="10" t="s">
        <v>51</v>
      </c>
      <c r="L30" s="44">
        <f ca="1" t="shared" si="4"/>
        <v>0</v>
      </c>
      <c r="M30" s="44">
        <f ca="1" t="shared" si="5"/>
        <v>0</v>
      </c>
      <c r="N30" s="44">
        <f ca="1" t="shared" si="6"/>
        <v>0</v>
      </c>
      <c r="O30" s="10" t="s">
        <v>52</v>
      </c>
      <c r="P30" s="26">
        <f>IF('x rata'!K110&gt;0,'x rata'!K110," ")</f>
        <v>0</v>
      </c>
    </row>
    <row r="31" spans="1:16" ht="12" customHeight="1">
      <c r="A31" s="16">
        <f>IF(D31,'x rata'!A111,0.4)</f>
        <v>0.4</v>
      </c>
      <c r="B31" s="11">
        <v>1</v>
      </c>
      <c r="C31" s="45" t="s">
        <v>64</v>
      </c>
      <c r="D31" s="14">
        <f>'x rata'!D111</f>
        <v>0</v>
      </c>
      <c r="E31" s="25">
        <f ca="1" t="shared" si="0"/>
      </c>
      <c r="F31" s="27"/>
      <c r="G31" s="26">
        <f>IF(D31,'x rata'!F111,0)</f>
        <v>0</v>
      </c>
      <c r="H31" s="27">
        <f ca="1" t="shared" si="1"/>
        <v>0</v>
      </c>
      <c r="I31" s="46">
        <f ca="1" t="shared" si="2"/>
        <v>0</v>
      </c>
      <c r="J31" s="27">
        <f t="shared" si="3"/>
        <v>0</v>
      </c>
      <c r="K31" s="10" t="s">
        <v>51</v>
      </c>
      <c r="L31" s="44">
        <f ca="1" t="shared" si="4"/>
        <v>0</v>
      </c>
      <c r="M31" s="44">
        <f ca="1" t="shared" si="5"/>
        <v>0</v>
      </c>
      <c r="N31" s="44">
        <f ca="1" t="shared" si="6"/>
        <v>0</v>
      </c>
      <c r="O31" s="10" t="s">
        <v>52</v>
      </c>
      <c r="P31" s="26">
        <f>IF('x rata'!K111&gt;0,'x rata'!K111," ")</f>
        <v>0</v>
      </c>
    </row>
    <row r="32" spans="1:16" ht="12" customHeight="1">
      <c r="A32" s="16">
        <f>IF(D32,'x rata'!A112,0.4)</f>
        <v>0.4</v>
      </c>
      <c r="B32" s="11">
        <v>1</v>
      </c>
      <c r="C32" s="45" t="s">
        <v>64</v>
      </c>
      <c r="D32" s="14">
        <f>'x rata'!D112</f>
        <v>0</v>
      </c>
      <c r="E32" s="25">
        <f ca="1" t="shared" si="0"/>
      </c>
      <c r="F32" s="27"/>
      <c r="G32" s="26">
        <f>IF(D32,'x rata'!F112,0)</f>
        <v>0</v>
      </c>
      <c r="H32" s="27">
        <f ca="1" t="shared" si="1"/>
        <v>0</v>
      </c>
      <c r="I32" s="46">
        <f ca="1" t="shared" si="2"/>
        <v>0</v>
      </c>
      <c r="J32" s="27">
        <f t="shared" si="3"/>
        <v>0</v>
      </c>
      <c r="K32" s="10" t="s">
        <v>51</v>
      </c>
      <c r="L32" s="44">
        <f ca="1" t="shared" si="4"/>
        <v>0</v>
      </c>
      <c r="M32" s="44">
        <f ca="1" t="shared" si="5"/>
        <v>0</v>
      </c>
      <c r="N32" s="44">
        <f ca="1" t="shared" si="6"/>
        <v>0</v>
      </c>
      <c r="O32" s="10" t="s">
        <v>52</v>
      </c>
      <c r="P32" s="26">
        <f>IF('x rata'!K112&gt;0,'x rata'!K112," ")</f>
        <v>0</v>
      </c>
    </row>
    <row r="33" spans="1:16" ht="12" customHeight="1">
      <c r="A33" s="16">
        <f>IF(D33,'x rata'!A113,0.4)</f>
        <v>0.4</v>
      </c>
      <c r="B33" s="11">
        <v>1</v>
      </c>
      <c r="C33" s="45" t="s">
        <v>64</v>
      </c>
      <c r="D33" s="14">
        <f>'x rata'!D113</f>
        <v>0</v>
      </c>
      <c r="E33" s="25">
        <f ca="1" t="shared" si="0"/>
      </c>
      <c r="F33" s="27"/>
      <c r="G33" s="26">
        <f>IF(D33,'x rata'!F113,0)</f>
        <v>0</v>
      </c>
      <c r="H33" s="27">
        <f ca="1" t="shared" si="1"/>
        <v>0</v>
      </c>
      <c r="I33" s="46">
        <f ca="1" t="shared" si="2"/>
        <v>0</v>
      </c>
      <c r="J33" s="27">
        <f t="shared" si="3"/>
        <v>0</v>
      </c>
      <c r="K33" s="10" t="s">
        <v>51</v>
      </c>
      <c r="L33" s="44">
        <f ca="1" t="shared" si="4"/>
        <v>0</v>
      </c>
      <c r="M33" s="44">
        <f ca="1" t="shared" si="5"/>
        <v>0</v>
      </c>
      <c r="N33" s="44">
        <f ca="1" t="shared" si="6"/>
        <v>0</v>
      </c>
      <c r="O33" s="10" t="s">
        <v>52</v>
      </c>
      <c r="P33" s="26">
        <f>IF('x rata'!K113&gt;0,'x rata'!K113," ")</f>
        <v>0</v>
      </c>
    </row>
    <row r="34" spans="1:16" ht="12" customHeight="1">
      <c r="A34" s="16">
        <f>IF(D34,'x rata'!A114,0.4)</f>
        <v>0.4</v>
      </c>
      <c r="B34" s="11">
        <v>1</v>
      </c>
      <c r="C34" s="45" t="s">
        <v>64</v>
      </c>
      <c r="D34" s="14">
        <f>'x rata'!D114</f>
        <v>0</v>
      </c>
      <c r="E34" s="25">
        <f ca="1" t="shared" si="0"/>
      </c>
      <c r="F34" s="27"/>
      <c r="G34" s="26">
        <f>IF(D34,'x rata'!F114,0)</f>
        <v>0</v>
      </c>
      <c r="H34" s="27">
        <f ca="1" t="shared" si="1"/>
        <v>0</v>
      </c>
      <c r="I34" s="46">
        <f ca="1" t="shared" si="2"/>
        <v>0</v>
      </c>
      <c r="J34" s="27">
        <f t="shared" si="3"/>
        <v>0</v>
      </c>
      <c r="K34" s="10" t="s">
        <v>51</v>
      </c>
      <c r="L34" s="44">
        <f ca="1" t="shared" si="4"/>
        <v>0</v>
      </c>
      <c r="M34" s="44">
        <f ca="1" t="shared" si="5"/>
        <v>0</v>
      </c>
      <c r="N34" s="44">
        <f ca="1" t="shared" si="6"/>
        <v>0</v>
      </c>
      <c r="O34" s="10" t="s">
        <v>52</v>
      </c>
      <c r="P34" s="26">
        <f>IF('x rata'!K114&gt;0,'x rata'!K114," ")</f>
        <v>0</v>
      </c>
    </row>
    <row r="35" spans="1:16" ht="12" customHeight="1">
      <c r="A35" s="16">
        <f>IF(D35,'x rata'!A136,0.5)</f>
        <v>0.5</v>
      </c>
      <c r="B35" s="11">
        <v>1</v>
      </c>
      <c r="C35" s="45" t="s">
        <v>64</v>
      </c>
      <c r="D35" s="14">
        <f>'x rata'!D136</f>
        <v>0</v>
      </c>
      <c r="E35" s="25">
        <f ca="1" t="shared" si="0"/>
      </c>
      <c r="F35" s="27"/>
      <c r="G35" s="26">
        <f>IF(D35,'x rata'!F136,0)</f>
        <v>0</v>
      </c>
      <c r="H35" s="27">
        <f ca="1" t="shared" si="1"/>
        <v>0</v>
      </c>
      <c r="I35" s="46">
        <f ca="1" t="shared" si="2"/>
        <v>0</v>
      </c>
      <c r="J35" s="27">
        <f t="shared" si="3"/>
        <v>0</v>
      </c>
      <c r="K35" s="10" t="s">
        <v>51</v>
      </c>
      <c r="L35" s="44">
        <f ca="1" t="shared" si="4"/>
        <v>0</v>
      </c>
      <c r="M35" s="44">
        <f ca="1" t="shared" si="5"/>
        <v>0</v>
      </c>
      <c r="N35" s="44">
        <f ca="1" t="shared" si="6"/>
        <v>0</v>
      </c>
      <c r="O35" s="10" t="s">
        <v>52</v>
      </c>
      <c r="P35" s="26">
        <f>IF('x rata'!K136&gt;0,'x rata'!K136," ")</f>
        <v>0</v>
      </c>
    </row>
    <row r="36" spans="1:16" ht="12" customHeight="1">
      <c r="A36" s="16">
        <f>IF(D36,'x rata'!A148,0.6)</f>
        <v>0.6000000000000001</v>
      </c>
      <c r="B36" s="11">
        <v>1</v>
      </c>
      <c r="C36" s="45" t="s">
        <v>64</v>
      </c>
      <c r="D36" s="14">
        <f>'x rata'!D148</f>
        <v>0</v>
      </c>
      <c r="E36" s="25">
        <f ca="1" t="shared" si="0"/>
      </c>
      <c r="F36" s="27"/>
      <c r="G36" s="26">
        <f>IF(D36,'x rata'!F148,0)</f>
        <v>0</v>
      </c>
      <c r="H36" s="27">
        <f ca="1" t="shared" si="1"/>
        <v>0</v>
      </c>
      <c r="I36" s="46">
        <f ca="1" t="shared" si="2"/>
        <v>0</v>
      </c>
      <c r="J36" s="27">
        <f t="shared" si="3"/>
        <v>0</v>
      </c>
      <c r="K36" s="10" t="s">
        <v>51</v>
      </c>
      <c r="L36" s="44">
        <f ca="1" t="shared" si="4"/>
        <v>0</v>
      </c>
      <c r="M36" s="44">
        <f ca="1" t="shared" si="5"/>
        <v>0</v>
      </c>
      <c r="N36" s="44">
        <f ca="1" t="shared" si="6"/>
        <v>0</v>
      </c>
      <c r="O36" s="10" t="s">
        <v>52</v>
      </c>
      <c r="P36" s="26">
        <f>IF('x rata'!K148&gt;0,'x rata'!K148," ")</f>
        <v>0</v>
      </c>
    </row>
    <row r="37" spans="1:16" ht="12" customHeight="1">
      <c r="A37" s="16">
        <f>IF(F37&gt;0,rate!$A9,0.6)</f>
        <v>0.6000000000000001</v>
      </c>
      <c r="B37" s="11">
        <v>1</v>
      </c>
      <c r="C37" s="47">
        <f>rate!$L$5</f>
        <v>0</v>
      </c>
      <c r="D37" s="37">
        <f>rate!$L$6</f>
        <v>42186</v>
      </c>
      <c r="E37" s="25">
        <f ca="1" t="shared" si="0"/>
      </c>
      <c r="F37" s="27">
        <f>rate!$L9</f>
        <v>0</v>
      </c>
      <c r="G37" s="27"/>
      <c r="H37" s="27">
        <f ca="1" t="shared" si="1"/>
        <v>0</v>
      </c>
      <c r="I37" s="46">
        <f ca="1" t="shared" si="2"/>
        <v>0</v>
      </c>
      <c r="J37" s="27">
        <f t="shared" si="3"/>
        <v>0</v>
      </c>
      <c r="K37" s="10" t="s">
        <v>51</v>
      </c>
      <c r="L37" s="44">
        <f ca="1" t="shared" si="4"/>
        <v>0</v>
      </c>
      <c r="M37" s="44">
        <f ca="1" t="shared" si="5"/>
        <v>0</v>
      </c>
      <c r="N37" s="44">
        <f ca="1" t="shared" si="6"/>
        <v>0</v>
      </c>
      <c r="O37" s="10" t="s">
        <v>52</v>
      </c>
      <c r="P37" s="26"/>
    </row>
    <row r="38" spans="1:16" ht="12" customHeight="1">
      <c r="A38" s="16">
        <f>IF(F38&gt;0,rate!$A10,0.6)</f>
        <v>0.6000000000000001</v>
      </c>
      <c r="B38" s="11">
        <v>1</v>
      </c>
      <c r="C38" s="47">
        <f>rate!$L$5</f>
        <v>0</v>
      </c>
      <c r="D38" s="37">
        <f>rate!$L$6</f>
        <v>42186</v>
      </c>
      <c r="E38" s="25">
        <f ca="1" t="shared" si="0"/>
      </c>
      <c r="F38" s="27">
        <f>rate!$L10</f>
        <v>0</v>
      </c>
      <c r="G38" s="27"/>
      <c r="H38" s="27">
        <f ca="1" t="shared" si="1"/>
        <v>0</v>
      </c>
      <c r="I38" s="46">
        <f ca="1" t="shared" si="2"/>
        <v>0</v>
      </c>
      <c r="J38" s="27">
        <f t="shared" si="3"/>
        <v>0</v>
      </c>
      <c r="K38" s="10" t="s">
        <v>51</v>
      </c>
      <c r="L38" s="44">
        <f ca="1" t="shared" si="4"/>
        <v>0</v>
      </c>
      <c r="M38" s="44">
        <f ca="1" t="shared" si="5"/>
        <v>0</v>
      </c>
      <c r="N38" s="44">
        <f ca="1" t="shared" si="6"/>
        <v>0</v>
      </c>
      <c r="O38" s="10" t="s">
        <v>52</v>
      </c>
      <c r="P38" s="26"/>
    </row>
    <row r="39" spans="1:16" ht="12" customHeight="1">
      <c r="A39" s="16">
        <f>IF(F39&gt;0,rate!$A11,0.6)</f>
        <v>0.6000000000000001</v>
      </c>
      <c r="B39" s="11">
        <v>1</v>
      </c>
      <c r="C39" s="47">
        <f>rate!$L$5</f>
        <v>0</v>
      </c>
      <c r="D39" s="37">
        <f>rate!$L$6</f>
        <v>42186</v>
      </c>
      <c r="E39" s="25">
        <f ca="1" t="shared" si="0"/>
      </c>
      <c r="F39" s="27">
        <f>rate!$L11</f>
        <v>0</v>
      </c>
      <c r="G39" s="27"/>
      <c r="H39" s="27">
        <f ca="1" t="shared" si="1"/>
        <v>0</v>
      </c>
      <c r="I39" s="46">
        <f ca="1" t="shared" si="2"/>
        <v>0</v>
      </c>
      <c r="J39" s="27">
        <f t="shared" si="3"/>
        <v>0</v>
      </c>
      <c r="K39" s="10" t="s">
        <v>51</v>
      </c>
      <c r="L39" s="44">
        <f ca="1" t="shared" si="4"/>
        <v>0</v>
      </c>
      <c r="M39" s="44">
        <f ca="1" t="shared" si="5"/>
        <v>0</v>
      </c>
      <c r="N39" s="44">
        <f ca="1" t="shared" si="6"/>
        <v>0</v>
      </c>
      <c r="O39" s="10" t="s">
        <v>52</v>
      </c>
      <c r="P39" s="26"/>
    </row>
    <row r="40" spans="1:16" ht="12" customHeight="1">
      <c r="A40" s="16">
        <f>IF(F40&gt;0,rate!$A12,0.6)</f>
        <v>0.6000000000000001</v>
      </c>
      <c r="B40" s="11">
        <v>1</v>
      </c>
      <c r="C40" s="47">
        <f>rate!$L$5</f>
        <v>0</v>
      </c>
      <c r="D40" s="37">
        <f>rate!$L$6</f>
        <v>42186</v>
      </c>
      <c r="E40" s="25">
        <f ca="1" t="shared" si="0"/>
      </c>
      <c r="F40" s="27">
        <f>rate!$L12</f>
        <v>0</v>
      </c>
      <c r="G40" s="27"/>
      <c r="H40" s="27">
        <f ca="1" t="shared" si="1"/>
        <v>0</v>
      </c>
      <c r="I40" s="46">
        <f ca="1" t="shared" si="2"/>
        <v>0</v>
      </c>
      <c r="J40" s="27">
        <f t="shared" si="3"/>
        <v>0</v>
      </c>
      <c r="K40" s="10" t="s">
        <v>51</v>
      </c>
      <c r="L40" s="44">
        <f ca="1" t="shared" si="4"/>
        <v>0</v>
      </c>
      <c r="M40" s="44">
        <f ca="1" t="shared" si="5"/>
        <v>0</v>
      </c>
      <c r="N40" s="44">
        <f ca="1" t="shared" si="6"/>
        <v>0</v>
      </c>
      <c r="O40" s="10" t="s">
        <v>52</v>
      </c>
      <c r="P40" s="26"/>
    </row>
    <row r="41" spans="1:16" ht="12" customHeight="1">
      <c r="A41" s="16">
        <f>IF(F41&gt;0,rate!$A13,0.6)</f>
        <v>0.6000000000000001</v>
      </c>
      <c r="B41" s="11">
        <v>1</v>
      </c>
      <c r="C41" s="47">
        <f>rate!$L$5</f>
        <v>0</v>
      </c>
      <c r="D41" s="37">
        <f>rate!$L$6</f>
        <v>42186</v>
      </c>
      <c r="E41" s="25">
        <f ca="1" t="shared" si="0"/>
      </c>
      <c r="F41" s="27">
        <f>rate!$L13</f>
        <v>0</v>
      </c>
      <c r="G41" s="27"/>
      <c r="H41" s="27">
        <f ca="1" t="shared" si="1"/>
        <v>0</v>
      </c>
      <c r="I41" s="46">
        <f ca="1" t="shared" si="2"/>
        <v>0</v>
      </c>
      <c r="J41" s="27">
        <f t="shared" si="3"/>
        <v>0</v>
      </c>
      <c r="K41" s="10" t="s">
        <v>51</v>
      </c>
      <c r="L41" s="44">
        <f ca="1" t="shared" si="4"/>
        <v>0</v>
      </c>
      <c r="M41" s="44">
        <f ca="1" t="shared" si="5"/>
        <v>0</v>
      </c>
      <c r="N41" s="44">
        <f ca="1" t="shared" si="6"/>
        <v>0</v>
      </c>
      <c r="O41" s="10" t="s">
        <v>52</v>
      </c>
      <c r="P41" s="26"/>
    </row>
    <row r="42" spans="1:16" ht="12" customHeight="1">
      <c r="A42" s="16">
        <f>IF(F42&gt;0,rate!$A14,0.6)</f>
        <v>0.6000000000000001</v>
      </c>
      <c r="B42" s="11">
        <v>1</v>
      </c>
      <c r="C42" s="47">
        <f>rate!$L$5</f>
        <v>0</v>
      </c>
      <c r="D42" s="37">
        <f>rate!$L$6</f>
        <v>42186</v>
      </c>
      <c r="E42" s="25">
        <f ca="1" t="shared" si="0"/>
      </c>
      <c r="F42" s="27">
        <f>rate!$L14</f>
        <v>0</v>
      </c>
      <c r="G42" s="27"/>
      <c r="H42" s="27">
        <f ca="1" t="shared" si="1"/>
        <v>0</v>
      </c>
      <c r="I42" s="46">
        <f ca="1" t="shared" si="2"/>
        <v>0</v>
      </c>
      <c r="J42" s="27">
        <f t="shared" si="3"/>
        <v>0</v>
      </c>
      <c r="K42" s="10" t="s">
        <v>51</v>
      </c>
      <c r="L42" s="44">
        <f ca="1" t="shared" si="4"/>
        <v>0</v>
      </c>
      <c r="M42" s="44">
        <f ca="1" t="shared" si="5"/>
        <v>0</v>
      </c>
      <c r="N42" s="44">
        <f ca="1" t="shared" si="6"/>
        <v>0</v>
      </c>
      <c r="O42" s="10" t="s">
        <v>52</v>
      </c>
      <c r="P42" s="26"/>
    </row>
    <row r="43" spans="1:16" ht="12" customHeight="1">
      <c r="A43" s="16">
        <f>IF(F43&gt;0,rate!$A15,0.6)</f>
        <v>0.6000000000000001</v>
      </c>
      <c r="B43" s="11">
        <v>1</v>
      </c>
      <c r="C43" s="47">
        <f>rate!$L$5</f>
        <v>0</v>
      </c>
      <c r="D43" s="37">
        <f>rate!$L$6</f>
        <v>42186</v>
      </c>
      <c r="E43" s="25">
        <f ca="1" t="shared" si="0"/>
      </c>
      <c r="F43" s="27">
        <f>rate!$L15</f>
        <v>0</v>
      </c>
      <c r="G43" s="27"/>
      <c r="H43" s="27">
        <f ca="1" t="shared" si="1"/>
        <v>0</v>
      </c>
      <c r="I43" s="46">
        <f ca="1" t="shared" si="2"/>
        <v>0</v>
      </c>
      <c r="J43" s="27">
        <f t="shared" si="3"/>
        <v>0</v>
      </c>
      <c r="K43" s="10" t="s">
        <v>51</v>
      </c>
      <c r="L43" s="44">
        <f ca="1" t="shared" si="4"/>
        <v>0</v>
      </c>
      <c r="M43" s="44">
        <f ca="1" t="shared" si="5"/>
        <v>0</v>
      </c>
      <c r="N43" s="44">
        <f ca="1" t="shared" si="6"/>
        <v>0</v>
      </c>
      <c r="O43" s="10" t="s">
        <v>52</v>
      </c>
      <c r="P43" s="26"/>
    </row>
    <row r="44" spans="1:16" ht="12" customHeight="1">
      <c r="A44" s="16">
        <f>IF(F44&gt;0,rate!$A16,0.6)</f>
        <v>0.6000000000000001</v>
      </c>
      <c r="B44" s="11">
        <v>1</v>
      </c>
      <c r="C44" s="47">
        <f>rate!$L$5</f>
        <v>0</v>
      </c>
      <c r="D44" s="37">
        <f>rate!$L$6</f>
        <v>42186</v>
      </c>
      <c r="E44" s="25">
        <f ca="1" t="shared" si="0"/>
      </c>
      <c r="F44" s="27">
        <f>rate!$L16</f>
        <v>0</v>
      </c>
      <c r="G44" s="27"/>
      <c r="H44" s="27">
        <f ca="1" t="shared" si="1"/>
        <v>0</v>
      </c>
      <c r="I44" s="46">
        <f ca="1" t="shared" si="2"/>
        <v>0</v>
      </c>
      <c r="J44" s="27">
        <f t="shared" si="3"/>
        <v>0</v>
      </c>
      <c r="K44" s="10" t="s">
        <v>51</v>
      </c>
      <c r="L44" s="44">
        <f ca="1" t="shared" si="4"/>
        <v>0</v>
      </c>
      <c r="M44" s="44">
        <f ca="1" t="shared" si="5"/>
        <v>0</v>
      </c>
      <c r="N44" s="44">
        <f ca="1" t="shared" si="6"/>
        <v>0</v>
      </c>
      <c r="O44" s="10" t="s">
        <v>52</v>
      </c>
      <c r="P44" s="26"/>
    </row>
    <row r="45" spans="1:16" ht="12" customHeight="1">
      <c r="A45" s="16">
        <f>IF(F45&gt;0,rate!$A17,0.6)</f>
        <v>0.6000000000000001</v>
      </c>
      <c r="B45" s="11">
        <v>1</v>
      </c>
      <c r="C45" s="47">
        <f>rate!$L$5</f>
        <v>0</v>
      </c>
      <c r="D45" s="37">
        <f>rate!$L$6</f>
        <v>42186</v>
      </c>
      <c r="E45" s="25">
        <f ca="1" t="shared" si="0"/>
      </c>
      <c r="F45" s="27">
        <f>rate!$L17</f>
        <v>0</v>
      </c>
      <c r="G45" s="27"/>
      <c r="H45" s="27">
        <f ca="1" t="shared" si="1"/>
        <v>0</v>
      </c>
      <c r="I45" s="46">
        <f ca="1" t="shared" si="2"/>
        <v>0</v>
      </c>
      <c r="J45" s="27">
        <f t="shared" si="3"/>
        <v>0</v>
      </c>
      <c r="K45" s="10" t="s">
        <v>51</v>
      </c>
      <c r="L45" s="44">
        <f ca="1" t="shared" si="4"/>
        <v>0</v>
      </c>
      <c r="M45" s="44">
        <f ca="1" t="shared" si="5"/>
        <v>0</v>
      </c>
      <c r="N45" s="44">
        <f ca="1" t="shared" si="6"/>
        <v>0</v>
      </c>
      <c r="O45" s="10" t="s">
        <v>52</v>
      </c>
      <c r="P45" s="26"/>
    </row>
    <row r="46" spans="1:16" ht="12" customHeight="1">
      <c r="A46" s="16">
        <f>IF(F46&gt;0,rate!$A18,0.6)</f>
        <v>0.6000000000000001</v>
      </c>
      <c r="B46" s="11">
        <v>1</v>
      </c>
      <c r="C46" s="47">
        <f>rate!$L$5</f>
        <v>0</v>
      </c>
      <c r="D46" s="37">
        <f>rate!$L$6</f>
        <v>42186</v>
      </c>
      <c r="E46" s="25">
        <f ca="1" t="shared" si="0"/>
      </c>
      <c r="F46" s="27">
        <f>rate!$L18</f>
        <v>0</v>
      </c>
      <c r="G46" s="27"/>
      <c r="H46" s="27">
        <f ca="1" t="shared" si="1"/>
        <v>0</v>
      </c>
      <c r="I46" s="46">
        <f ca="1" t="shared" si="2"/>
        <v>0</v>
      </c>
      <c r="J46" s="27">
        <f t="shared" si="3"/>
        <v>0</v>
      </c>
      <c r="K46" s="10" t="s">
        <v>51</v>
      </c>
      <c r="L46" s="44">
        <f ca="1" t="shared" si="4"/>
        <v>0</v>
      </c>
      <c r="M46" s="44">
        <f ca="1" t="shared" si="5"/>
        <v>0</v>
      </c>
      <c r="N46" s="44">
        <f ca="1" t="shared" si="6"/>
        <v>0</v>
      </c>
      <c r="O46" s="10" t="s">
        <v>52</v>
      </c>
      <c r="P46" s="26"/>
    </row>
    <row r="47" spans="1:16" ht="12" customHeight="1">
      <c r="A47" s="16">
        <f>IF(F47&gt;0,rate!$A19,0.6)</f>
        <v>0.6000000000000001</v>
      </c>
      <c r="B47" s="11">
        <v>1</v>
      </c>
      <c r="C47" s="47">
        <f>rate!$L$5</f>
        <v>0</v>
      </c>
      <c r="D47" s="37">
        <f>rate!$L$6</f>
        <v>42186</v>
      </c>
      <c r="E47" s="25">
        <f ca="1" t="shared" si="0"/>
      </c>
      <c r="F47" s="27">
        <f>rate!$L19</f>
        <v>0</v>
      </c>
      <c r="G47" s="27"/>
      <c r="H47" s="27">
        <f ca="1" t="shared" si="1"/>
        <v>0</v>
      </c>
      <c r="I47" s="46">
        <f ca="1" t="shared" si="2"/>
        <v>0</v>
      </c>
      <c r="J47" s="27">
        <f t="shared" si="3"/>
        <v>0</v>
      </c>
      <c r="K47" s="10" t="s">
        <v>51</v>
      </c>
      <c r="L47" s="44">
        <f ca="1" t="shared" si="4"/>
        <v>0</v>
      </c>
      <c r="M47" s="44">
        <f ca="1" t="shared" si="5"/>
        <v>0</v>
      </c>
      <c r="N47" s="44">
        <f ca="1" t="shared" si="6"/>
        <v>0</v>
      </c>
      <c r="O47" s="10" t="s">
        <v>52</v>
      </c>
      <c r="P47" s="26"/>
    </row>
    <row r="48" spans="1:16" ht="12" customHeight="1">
      <c r="A48" s="16">
        <f>IF(F48&gt;0,rate!$A20,0.6)</f>
        <v>0.6000000000000001</v>
      </c>
      <c r="B48" s="11">
        <v>1</v>
      </c>
      <c r="C48" s="47">
        <f>rate!$L$5</f>
        <v>0</v>
      </c>
      <c r="D48" s="37">
        <f>rate!$L$6</f>
        <v>42186</v>
      </c>
      <c r="E48" s="25">
        <f ca="1" t="shared" si="0"/>
      </c>
      <c r="F48" s="27">
        <f>rate!$L20</f>
        <v>0</v>
      </c>
      <c r="G48" s="27"/>
      <c r="H48" s="27">
        <f ca="1" t="shared" si="1"/>
        <v>0</v>
      </c>
      <c r="I48" s="46">
        <f ca="1" t="shared" si="2"/>
        <v>0</v>
      </c>
      <c r="J48" s="27">
        <f t="shared" si="3"/>
        <v>0</v>
      </c>
      <c r="K48" s="10" t="s">
        <v>51</v>
      </c>
      <c r="L48" s="44">
        <f ca="1" t="shared" si="4"/>
        <v>0</v>
      </c>
      <c r="M48" s="44">
        <f ca="1" t="shared" si="5"/>
        <v>0</v>
      </c>
      <c r="N48" s="44">
        <f ca="1" t="shared" si="6"/>
        <v>0</v>
      </c>
      <c r="O48" s="10" t="s">
        <v>52</v>
      </c>
      <c r="P48" s="26"/>
    </row>
    <row r="49" spans="1:16" ht="12" customHeight="1">
      <c r="A49" s="16">
        <f>IF(F49&gt;0,rate!$A21,0.6)</f>
        <v>0.6000000000000001</v>
      </c>
      <c r="B49" s="11">
        <v>1</v>
      </c>
      <c r="C49" s="47">
        <f>rate!$L$5</f>
        <v>0</v>
      </c>
      <c r="D49" s="37">
        <f>rate!$L$6</f>
        <v>42186</v>
      </c>
      <c r="E49" s="25">
        <f ca="1" t="shared" si="0"/>
      </c>
      <c r="F49" s="27">
        <f>rate!$L21</f>
        <v>0</v>
      </c>
      <c r="G49" s="27"/>
      <c r="H49" s="27">
        <f ca="1" t="shared" si="1"/>
        <v>0</v>
      </c>
      <c r="I49" s="46">
        <f ca="1" t="shared" si="2"/>
        <v>0</v>
      </c>
      <c r="J49" s="27">
        <f t="shared" si="3"/>
        <v>0</v>
      </c>
      <c r="K49" s="10" t="s">
        <v>51</v>
      </c>
      <c r="L49" s="44">
        <f ca="1" t="shared" si="4"/>
        <v>0</v>
      </c>
      <c r="M49" s="44">
        <f ca="1" t="shared" si="5"/>
        <v>0</v>
      </c>
      <c r="N49" s="44">
        <f ca="1" t="shared" si="6"/>
        <v>0</v>
      </c>
      <c r="O49" s="10" t="s">
        <v>52</v>
      </c>
      <c r="P49" s="26"/>
    </row>
    <row r="50" spans="1:16" ht="12" customHeight="1">
      <c r="A50" s="16">
        <f>IF(F50&gt;0,rate!$A22,0.6)</f>
        <v>0.6000000000000001</v>
      </c>
      <c r="B50" s="11">
        <v>1</v>
      </c>
      <c r="C50" s="47">
        <f>rate!$L$5</f>
        <v>0</v>
      </c>
      <c r="D50" s="37">
        <f>rate!$L$6</f>
        <v>42186</v>
      </c>
      <c r="E50" s="25">
        <f ca="1" t="shared" si="0"/>
      </c>
      <c r="F50" s="27">
        <f>rate!$L22</f>
        <v>0</v>
      </c>
      <c r="G50" s="27"/>
      <c r="H50" s="27">
        <f ca="1" t="shared" si="1"/>
        <v>0</v>
      </c>
      <c r="I50" s="46">
        <f ca="1" t="shared" si="2"/>
        <v>0</v>
      </c>
      <c r="J50" s="27">
        <f t="shared" si="3"/>
        <v>0</v>
      </c>
      <c r="K50" s="10" t="s">
        <v>51</v>
      </c>
      <c r="L50" s="44">
        <f ca="1" t="shared" si="4"/>
        <v>0</v>
      </c>
      <c r="M50" s="44">
        <f ca="1" t="shared" si="5"/>
        <v>0</v>
      </c>
      <c r="N50" s="44">
        <f ca="1" t="shared" si="6"/>
        <v>0</v>
      </c>
      <c r="O50" s="10" t="s">
        <v>52</v>
      </c>
      <c r="P50" s="26"/>
    </row>
    <row r="51" spans="1:16" ht="12" customHeight="1">
      <c r="A51" s="16">
        <f>IF(F51&gt;0,rate!$A8,0.6)</f>
        <v>0.6000000000000001</v>
      </c>
      <c r="B51" s="11">
        <v>1</v>
      </c>
      <c r="C51" s="47">
        <f>rate!$L$5</f>
        <v>0</v>
      </c>
      <c r="D51" s="37">
        <f>rate!$L$6</f>
        <v>42186</v>
      </c>
      <c r="E51" s="25">
        <f ca="1" t="shared" si="0"/>
      </c>
      <c r="F51" s="27">
        <f>rate!$L8</f>
        <v>0</v>
      </c>
      <c r="G51" s="27"/>
      <c r="H51" s="27">
        <f ca="1" t="shared" si="1"/>
        <v>0</v>
      </c>
      <c r="I51" s="46">
        <f ca="1" t="shared" si="2"/>
        <v>0</v>
      </c>
      <c r="J51" s="27">
        <f t="shared" si="3"/>
        <v>0</v>
      </c>
      <c r="K51" s="10" t="s">
        <v>51</v>
      </c>
      <c r="L51" s="44">
        <f ca="1" t="shared" si="4"/>
        <v>0</v>
      </c>
      <c r="M51" s="44">
        <f ca="1" t="shared" si="5"/>
        <v>0</v>
      </c>
      <c r="N51" s="44">
        <f ca="1" t="shared" si="6"/>
        <v>0</v>
      </c>
      <c r="O51" s="10" t="s">
        <v>52</v>
      </c>
      <c r="P51" s="26"/>
    </row>
    <row r="52" spans="1:16" ht="12" customHeight="1">
      <c r="A52" s="16">
        <f>IF(D52,'x rata'!A149,0.6)</f>
        <v>0.6000000000000001</v>
      </c>
      <c r="B52" s="11">
        <v>2</v>
      </c>
      <c r="C52" s="45" t="s">
        <v>64</v>
      </c>
      <c r="D52" s="14">
        <f>'x rata'!D149</f>
        <v>0</v>
      </c>
      <c r="E52" s="25" t="str">
        <f ca="1" t="shared" si="0"/>
        <v>#</v>
      </c>
      <c r="F52" s="27"/>
      <c r="G52" s="26">
        <f>IF(D52,'x rata'!F149,0)</f>
        <v>0</v>
      </c>
      <c r="H52" s="27">
        <f ca="1" t="shared" si="1"/>
        <v>0</v>
      </c>
      <c r="I52" s="46">
        <f ca="1" t="shared" si="2"/>
        <v>0</v>
      </c>
      <c r="J52" s="27">
        <f t="shared" si="3"/>
        <v>0</v>
      </c>
      <c r="K52" s="10" t="s">
        <v>51</v>
      </c>
      <c r="L52" s="44">
        <f ca="1" t="shared" si="4"/>
        <v>0</v>
      </c>
      <c r="M52" s="44">
        <f ca="1" t="shared" si="5"/>
        <v>0</v>
      </c>
      <c r="N52" s="44">
        <f ca="1" t="shared" si="6"/>
        <v>0</v>
      </c>
      <c r="O52" s="10" t="s">
        <v>52</v>
      </c>
      <c r="P52" s="26">
        <f>IF('x rata'!K149&gt;0,'x rata'!K149," ")</f>
        <v>0</v>
      </c>
    </row>
    <row r="53" spans="1:16" ht="12" customHeight="1">
      <c r="A53" s="16">
        <f>IF(D53,'x rata'!A150,0.6)</f>
        <v>0.6000000000000001</v>
      </c>
      <c r="B53" s="11">
        <v>3</v>
      </c>
      <c r="C53" s="45" t="s">
        <v>64</v>
      </c>
      <c r="D53" s="14">
        <f>'x rata'!D150</f>
        <v>0</v>
      </c>
      <c r="E53" s="25">
        <f ca="1" t="shared" si="0"/>
      </c>
      <c r="F53" s="27"/>
      <c r="G53" s="26">
        <f>IF(D53,'x rata'!F150,0)</f>
        <v>0</v>
      </c>
      <c r="H53" s="27">
        <f ca="1" t="shared" si="1"/>
        <v>0</v>
      </c>
      <c r="I53" s="46">
        <f ca="1" t="shared" si="2"/>
        <v>0</v>
      </c>
      <c r="J53" s="27">
        <f t="shared" si="3"/>
        <v>0</v>
      </c>
      <c r="K53" s="10" t="s">
        <v>51</v>
      </c>
      <c r="L53" s="44">
        <f ca="1" t="shared" si="4"/>
        <v>0</v>
      </c>
      <c r="M53" s="44">
        <f ca="1" t="shared" si="5"/>
        <v>0</v>
      </c>
      <c r="N53" s="44">
        <f ca="1" t="shared" si="6"/>
        <v>0</v>
      </c>
      <c r="O53" s="10" t="s">
        <v>52</v>
      </c>
      <c r="P53" s="26">
        <f>IF('x rata'!K150&gt;0,'x rata'!K150," ")</f>
        <v>0</v>
      </c>
    </row>
    <row r="54" spans="1:16" ht="12" customHeight="1">
      <c r="A54" s="16">
        <f>IF(D54,'x rata'!A151,0.6)</f>
        <v>0.6000000000000001</v>
      </c>
      <c r="B54" s="11">
        <v>4</v>
      </c>
      <c r="C54" s="45" t="s">
        <v>64</v>
      </c>
      <c r="D54" s="14">
        <f>'x rata'!D151</f>
        <v>0</v>
      </c>
      <c r="E54" s="25">
        <f ca="1" t="shared" si="0"/>
      </c>
      <c r="F54" s="27"/>
      <c r="G54" s="26">
        <f>IF(D54,'x rata'!F151,0)</f>
        <v>0</v>
      </c>
      <c r="H54" s="27">
        <f ca="1" t="shared" si="1"/>
        <v>0</v>
      </c>
      <c r="I54" s="46">
        <f ca="1" t="shared" si="2"/>
        <v>0</v>
      </c>
      <c r="J54" s="27">
        <f t="shared" si="3"/>
        <v>0</v>
      </c>
      <c r="K54" s="10" t="s">
        <v>51</v>
      </c>
      <c r="L54" s="44">
        <f ca="1" t="shared" si="4"/>
        <v>0</v>
      </c>
      <c r="M54" s="44">
        <f ca="1" t="shared" si="5"/>
        <v>0</v>
      </c>
      <c r="N54" s="44">
        <f ca="1" t="shared" si="6"/>
        <v>0</v>
      </c>
      <c r="O54" s="10" t="s">
        <v>52</v>
      </c>
      <c r="P54" s="26">
        <f>IF('x rata'!K151&gt;0,'x rata'!K151," ")</f>
        <v>0</v>
      </c>
    </row>
    <row r="55" spans="1:16" ht="12" customHeight="1">
      <c r="A55" s="16">
        <f>IF(D55,'x rata'!A152,0.6)</f>
        <v>0.6000000000000001</v>
      </c>
      <c r="B55" s="11">
        <v>5</v>
      </c>
      <c r="C55" s="45" t="s">
        <v>64</v>
      </c>
      <c r="D55" s="14">
        <f>'x rata'!D152</f>
        <v>0</v>
      </c>
      <c r="E55" s="25">
        <f ca="1" t="shared" si="0"/>
      </c>
      <c r="F55" s="27"/>
      <c r="G55" s="26">
        <f>IF(D55,'x rata'!F152,0)</f>
        <v>0</v>
      </c>
      <c r="H55" s="27">
        <f ca="1" t="shared" si="1"/>
        <v>0</v>
      </c>
      <c r="I55" s="46">
        <f ca="1" t="shared" si="2"/>
        <v>0</v>
      </c>
      <c r="J55" s="27">
        <f t="shared" si="3"/>
        <v>0</v>
      </c>
      <c r="K55" s="10" t="s">
        <v>51</v>
      </c>
      <c r="L55" s="44">
        <f ca="1" t="shared" si="4"/>
        <v>0</v>
      </c>
      <c r="M55" s="44">
        <f ca="1" t="shared" si="5"/>
        <v>0</v>
      </c>
      <c r="N55" s="44">
        <f ca="1" t="shared" si="6"/>
        <v>0</v>
      </c>
      <c r="O55" s="10" t="s">
        <v>52</v>
      </c>
      <c r="P55" s="26">
        <f>IF('x rata'!K152&gt;0,'x rata'!K152," ")</f>
        <v>0</v>
      </c>
    </row>
    <row r="56" spans="1:16" ht="12" customHeight="1">
      <c r="A56" s="16">
        <f>IF(D56,'x rata'!A153,0.6)</f>
        <v>0.6000000000000001</v>
      </c>
      <c r="B56" s="11">
        <v>6</v>
      </c>
      <c r="C56" s="45" t="s">
        <v>64</v>
      </c>
      <c r="D56" s="14">
        <f>'x rata'!D153</f>
        <v>0</v>
      </c>
      <c r="E56" s="25">
        <f ca="1" t="shared" si="0"/>
      </c>
      <c r="F56" s="27"/>
      <c r="G56" s="26">
        <f>IF(D56,'x rata'!F153,0)</f>
        <v>0</v>
      </c>
      <c r="H56" s="27">
        <f ca="1" t="shared" si="1"/>
        <v>0</v>
      </c>
      <c r="I56" s="46">
        <f ca="1" t="shared" si="2"/>
        <v>0</v>
      </c>
      <c r="J56" s="27">
        <f t="shared" si="3"/>
        <v>0</v>
      </c>
      <c r="K56" s="10" t="s">
        <v>51</v>
      </c>
      <c r="L56" s="44">
        <f ca="1" t="shared" si="4"/>
        <v>0</v>
      </c>
      <c r="M56" s="44">
        <f ca="1" t="shared" si="5"/>
        <v>0</v>
      </c>
      <c r="N56" s="44">
        <f ca="1" t="shared" si="6"/>
        <v>0</v>
      </c>
      <c r="O56" s="10" t="s">
        <v>52</v>
      </c>
      <c r="P56" s="26">
        <f>IF('x rata'!K153&gt;0,'x rata'!K153," ")</f>
        <v>0</v>
      </c>
    </row>
    <row r="57" spans="1:16" ht="12" customHeight="1">
      <c r="A57" s="16">
        <f>IF(D57,'x rata'!A154,0.6)</f>
        <v>0.6000000000000001</v>
      </c>
      <c r="B57" s="11">
        <v>7</v>
      </c>
      <c r="C57" s="45" t="s">
        <v>64</v>
      </c>
      <c r="D57" s="14">
        <f>'x rata'!D154</f>
        <v>0</v>
      </c>
      <c r="E57" s="25">
        <f ca="1" t="shared" si="0"/>
      </c>
      <c r="F57" s="27"/>
      <c r="G57" s="26">
        <f>IF(D57,'x rata'!F154,0)</f>
        <v>0</v>
      </c>
      <c r="H57" s="27">
        <f ca="1" t="shared" si="1"/>
        <v>0</v>
      </c>
      <c r="I57" s="46">
        <f ca="1" t="shared" si="2"/>
        <v>0</v>
      </c>
      <c r="J57" s="27">
        <f t="shared" si="3"/>
        <v>0</v>
      </c>
      <c r="K57" s="10" t="s">
        <v>51</v>
      </c>
      <c r="L57" s="44">
        <f ca="1" t="shared" si="4"/>
        <v>0</v>
      </c>
      <c r="M57" s="44">
        <f ca="1" t="shared" si="5"/>
        <v>0</v>
      </c>
      <c r="N57" s="44">
        <f ca="1" t="shared" si="6"/>
        <v>0</v>
      </c>
      <c r="O57" s="10" t="s">
        <v>52</v>
      </c>
      <c r="P57" s="26">
        <f>IF('x rata'!K154&gt;0,'x rata'!K154," ")</f>
        <v>0</v>
      </c>
    </row>
    <row r="58" spans="1:16" ht="12" customHeight="1">
      <c r="A58" s="16">
        <f>IF(D58,'x rata'!A155,0.6)</f>
        <v>0.6000000000000001</v>
      </c>
      <c r="B58" s="11">
        <v>8</v>
      </c>
      <c r="C58" s="45" t="s">
        <v>64</v>
      </c>
      <c r="D58" s="14">
        <f>'x rata'!D155</f>
        <v>0</v>
      </c>
      <c r="E58" s="25">
        <f ca="1" t="shared" si="0"/>
      </c>
      <c r="F58" s="27"/>
      <c r="G58" s="26">
        <f>IF(D58,'x rata'!F155,0)</f>
        <v>0</v>
      </c>
      <c r="H58" s="27">
        <f ca="1" t="shared" si="1"/>
        <v>0</v>
      </c>
      <c r="I58" s="46">
        <f ca="1" t="shared" si="2"/>
        <v>0</v>
      </c>
      <c r="J58" s="27">
        <f t="shared" si="3"/>
        <v>0</v>
      </c>
      <c r="K58" s="10" t="s">
        <v>51</v>
      </c>
      <c r="L58" s="44">
        <f ca="1" t="shared" si="4"/>
        <v>0</v>
      </c>
      <c r="M58" s="44">
        <f ca="1" t="shared" si="5"/>
        <v>0</v>
      </c>
      <c r="N58" s="44">
        <f ca="1" t="shared" si="6"/>
        <v>0</v>
      </c>
      <c r="O58" s="10" t="s">
        <v>52</v>
      </c>
      <c r="P58" s="26">
        <f>IF('x rata'!K155&gt;0,'x rata'!K155," ")</f>
        <v>0</v>
      </c>
    </row>
    <row r="59" spans="1:16" ht="12" customHeight="1">
      <c r="A59" s="16">
        <f>IF(D59,'x rata'!A156,0.6)</f>
        <v>0.6000000000000001</v>
      </c>
      <c r="B59" s="11">
        <v>9</v>
      </c>
      <c r="C59" s="45" t="s">
        <v>64</v>
      </c>
      <c r="D59" s="14">
        <f>'x rata'!D156</f>
        <v>0</v>
      </c>
      <c r="E59" s="25">
        <f ca="1" t="shared" si="0"/>
      </c>
      <c r="F59" s="27"/>
      <c r="G59" s="26">
        <f>IF(D59,'x rata'!F156,0)</f>
        <v>0</v>
      </c>
      <c r="H59" s="27">
        <f ca="1" t="shared" si="1"/>
        <v>0</v>
      </c>
      <c r="I59" s="46">
        <f ca="1" t="shared" si="2"/>
        <v>0</v>
      </c>
      <c r="J59" s="27">
        <f t="shared" si="3"/>
        <v>0</v>
      </c>
      <c r="K59" s="10" t="s">
        <v>51</v>
      </c>
      <c r="L59" s="44">
        <f ca="1" t="shared" si="4"/>
        <v>0</v>
      </c>
      <c r="M59" s="44">
        <f ca="1" t="shared" si="5"/>
        <v>0</v>
      </c>
      <c r="N59" s="44">
        <f ca="1" t="shared" si="6"/>
        <v>0</v>
      </c>
      <c r="O59" s="10" t="s">
        <v>52</v>
      </c>
      <c r="P59" s="26">
        <f>IF('x rata'!K156&gt;0,'x rata'!K156," ")</f>
        <v>0</v>
      </c>
    </row>
    <row r="60" spans="1:16" ht="12" customHeight="1">
      <c r="A60" s="16">
        <f>IF(D60,'x rata'!A157,0.6)</f>
        <v>0.6000000000000001</v>
      </c>
      <c r="B60" s="11">
        <v>10</v>
      </c>
      <c r="C60" s="45" t="s">
        <v>64</v>
      </c>
      <c r="D60" s="14">
        <f>'x rata'!D157</f>
        <v>0</v>
      </c>
      <c r="E60" s="25">
        <f ca="1" t="shared" si="0"/>
      </c>
      <c r="F60" s="27"/>
      <c r="G60" s="26">
        <f>IF(D60,'x rata'!F157,0)</f>
        <v>0</v>
      </c>
      <c r="H60" s="27">
        <f ca="1" t="shared" si="1"/>
        <v>0</v>
      </c>
      <c r="I60" s="46">
        <f ca="1" t="shared" si="2"/>
        <v>0</v>
      </c>
      <c r="J60" s="27">
        <f t="shared" si="3"/>
        <v>0</v>
      </c>
      <c r="K60" s="10" t="s">
        <v>51</v>
      </c>
      <c r="L60" s="44">
        <f ca="1" t="shared" si="4"/>
        <v>0</v>
      </c>
      <c r="M60" s="44">
        <f ca="1" t="shared" si="5"/>
        <v>0</v>
      </c>
      <c r="N60" s="44">
        <f ca="1" t="shared" si="6"/>
        <v>0</v>
      </c>
      <c r="O60" s="10" t="s">
        <v>52</v>
      </c>
      <c r="P60" s="26">
        <f>IF('x rata'!K157&gt;0,'x rata'!K157," ")</f>
        <v>0</v>
      </c>
    </row>
    <row r="61" spans="1:16" ht="12" customHeight="1">
      <c r="A61" s="16">
        <f>IF(D61,'x rata'!A158,0.6)</f>
        <v>0.6000000000000001</v>
      </c>
      <c r="B61" s="11">
        <v>11</v>
      </c>
      <c r="C61" s="45" t="s">
        <v>64</v>
      </c>
      <c r="D61" s="14">
        <f>'x rata'!D158</f>
        <v>0</v>
      </c>
      <c r="E61" s="25">
        <f ca="1" t="shared" si="0"/>
      </c>
      <c r="F61" s="27"/>
      <c r="G61" s="26">
        <f>IF(D61,'x rata'!F158,0)</f>
        <v>0</v>
      </c>
      <c r="H61" s="27">
        <f ca="1" t="shared" si="1"/>
        <v>0</v>
      </c>
      <c r="I61" s="46">
        <f ca="1" t="shared" si="2"/>
        <v>0</v>
      </c>
      <c r="J61" s="27">
        <f t="shared" si="3"/>
        <v>0</v>
      </c>
      <c r="K61" s="10" t="s">
        <v>51</v>
      </c>
      <c r="L61" s="44">
        <f ca="1" t="shared" si="4"/>
        <v>0</v>
      </c>
      <c r="M61" s="44">
        <f ca="1" t="shared" si="5"/>
        <v>0</v>
      </c>
      <c r="N61" s="44">
        <f ca="1" t="shared" si="6"/>
        <v>0</v>
      </c>
      <c r="O61" s="10" t="s">
        <v>52</v>
      </c>
      <c r="P61" s="26">
        <f>IF('x rata'!K158&gt;0,'x rata'!K158," ")</f>
        <v>0</v>
      </c>
    </row>
    <row r="62" spans="1:16" ht="12" customHeight="1">
      <c r="A62" s="16">
        <f>IF(D62,'x rata'!A159,0.6)</f>
        <v>0.6000000000000001</v>
      </c>
      <c r="B62" s="11">
        <v>12</v>
      </c>
      <c r="C62" s="45" t="s">
        <v>64</v>
      </c>
      <c r="D62" s="14">
        <f>'x rata'!D159</f>
        <v>0</v>
      </c>
      <c r="E62" s="25">
        <f ca="1" t="shared" si="0"/>
      </c>
      <c r="F62" s="27"/>
      <c r="G62" s="26">
        <f>IF(D62,'x rata'!F159,0)</f>
        <v>0</v>
      </c>
      <c r="H62" s="27">
        <f ca="1" t="shared" si="1"/>
        <v>0</v>
      </c>
      <c r="I62" s="46">
        <f ca="1" t="shared" si="2"/>
        <v>0</v>
      </c>
      <c r="J62" s="27">
        <f t="shared" si="3"/>
        <v>0</v>
      </c>
      <c r="K62" s="10" t="s">
        <v>51</v>
      </c>
      <c r="L62" s="44">
        <f ca="1" t="shared" si="4"/>
        <v>0</v>
      </c>
      <c r="M62" s="44">
        <f ca="1" t="shared" si="5"/>
        <v>0</v>
      </c>
      <c r="N62" s="44">
        <f ca="1" t="shared" si="6"/>
        <v>0</v>
      </c>
      <c r="O62" s="10" t="s">
        <v>52</v>
      </c>
      <c r="P62" s="26">
        <f>IF('x rata'!K159&gt;0,'x rata'!K159," ")</f>
        <v>0</v>
      </c>
    </row>
    <row r="63" spans="1:16" ht="12" customHeight="1">
      <c r="A63" s="16">
        <f>IF(D63,'x rata'!A160,0.6)</f>
        <v>0.6000000000000001</v>
      </c>
      <c r="B63" s="11">
        <v>13</v>
      </c>
      <c r="C63" s="45" t="s">
        <v>64</v>
      </c>
      <c r="D63" s="14">
        <f>'x rata'!D160</f>
        <v>0</v>
      </c>
      <c r="E63" s="25">
        <f ca="1" t="shared" si="0"/>
      </c>
      <c r="F63" s="27"/>
      <c r="G63" s="26">
        <f>IF(D63,'x rata'!F160,0)</f>
        <v>0</v>
      </c>
      <c r="H63" s="27">
        <f ca="1" t="shared" si="1"/>
        <v>0</v>
      </c>
      <c r="I63" s="46">
        <f ca="1" t="shared" si="2"/>
        <v>0</v>
      </c>
      <c r="J63" s="27">
        <f t="shared" si="3"/>
        <v>0</v>
      </c>
      <c r="K63" s="10" t="s">
        <v>51</v>
      </c>
      <c r="L63" s="44">
        <f ca="1" t="shared" si="4"/>
        <v>0</v>
      </c>
      <c r="M63" s="44">
        <f ca="1" t="shared" si="5"/>
        <v>0</v>
      </c>
      <c r="N63" s="44">
        <f ca="1" t="shared" si="6"/>
        <v>0</v>
      </c>
      <c r="O63" s="10" t="s">
        <v>52</v>
      </c>
      <c r="P63" s="26">
        <f>IF('x rata'!K160&gt;0,'x rata'!K160," ")</f>
        <v>0</v>
      </c>
    </row>
    <row r="64" spans="1:16" ht="12" customHeight="1">
      <c r="A64" s="16">
        <f>IF(D64,'x rata'!A161,0.6)</f>
        <v>0.6000000000000001</v>
      </c>
      <c r="B64" s="11">
        <v>14</v>
      </c>
      <c r="C64" s="45" t="s">
        <v>64</v>
      </c>
      <c r="D64" s="14">
        <f>'x rata'!D161</f>
        <v>0</v>
      </c>
      <c r="E64" s="25">
        <f ca="1" t="shared" si="0"/>
      </c>
      <c r="F64" s="27"/>
      <c r="G64" s="26">
        <f>IF(D64,'x rata'!F161,0)</f>
        <v>0</v>
      </c>
      <c r="H64" s="27">
        <f ca="1" t="shared" si="1"/>
        <v>0</v>
      </c>
      <c r="I64" s="46">
        <f ca="1" t="shared" si="2"/>
        <v>0</v>
      </c>
      <c r="J64" s="27">
        <f t="shared" si="3"/>
        <v>0</v>
      </c>
      <c r="K64" s="10" t="s">
        <v>51</v>
      </c>
      <c r="L64" s="44">
        <f ca="1" t="shared" si="4"/>
        <v>0</v>
      </c>
      <c r="M64" s="44">
        <f ca="1" t="shared" si="5"/>
        <v>0</v>
      </c>
      <c r="N64" s="44">
        <f ca="1" t="shared" si="6"/>
        <v>0</v>
      </c>
      <c r="O64" s="10" t="s">
        <v>52</v>
      </c>
      <c r="P64" s="26">
        <f>IF('x rata'!K161&gt;0,'x rata'!K161," ")</f>
        <v>0</v>
      </c>
    </row>
    <row r="65" spans="1:16" ht="12" customHeight="1">
      <c r="A65" s="16">
        <f>IF(D65,'x rata'!A162,0.6)</f>
        <v>0.6000000000000001</v>
      </c>
      <c r="B65" s="11">
        <v>15</v>
      </c>
      <c r="C65" s="45" t="s">
        <v>64</v>
      </c>
      <c r="D65" s="14">
        <f>'x rata'!D162</f>
        <v>0</v>
      </c>
      <c r="E65" s="25">
        <f ca="1" t="shared" si="0"/>
      </c>
      <c r="F65" s="27"/>
      <c r="G65" s="26">
        <f>IF(D65,'x rata'!F162,0)</f>
        <v>0</v>
      </c>
      <c r="H65" s="27">
        <f ca="1" t="shared" si="1"/>
        <v>0</v>
      </c>
      <c r="I65" s="46">
        <f ca="1" t="shared" si="2"/>
        <v>0</v>
      </c>
      <c r="J65" s="27">
        <f t="shared" si="3"/>
        <v>0</v>
      </c>
      <c r="K65" s="10" t="s">
        <v>51</v>
      </c>
      <c r="L65" s="44">
        <f ca="1" t="shared" si="4"/>
        <v>0</v>
      </c>
      <c r="M65" s="44">
        <f ca="1" t="shared" si="5"/>
        <v>0</v>
      </c>
      <c r="N65" s="44">
        <f ca="1" t="shared" si="6"/>
        <v>0</v>
      </c>
      <c r="O65" s="10" t="s">
        <v>52</v>
      </c>
      <c r="P65" s="26">
        <f>IF('x rata'!K162&gt;0,'x rata'!K162," ")</f>
        <v>0</v>
      </c>
    </row>
    <row r="66" spans="1:16" ht="12" customHeight="1">
      <c r="A66" s="16">
        <f>IF(D66,'x rata'!A171,0.7)</f>
        <v>0.7000000000000001</v>
      </c>
      <c r="B66" s="11">
        <v>1</v>
      </c>
      <c r="C66" s="45" t="s">
        <v>64</v>
      </c>
      <c r="D66" s="14">
        <f>'x rata'!D171</f>
        <v>0</v>
      </c>
      <c r="E66" s="25">
        <f ca="1" t="shared" si="0"/>
      </c>
      <c r="F66" s="27"/>
      <c r="G66" s="26">
        <f>IF(D66,'x rata'!F171,0)</f>
        <v>0</v>
      </c>
      <c r="H66" s="27">
        <f ca="1" t="shared" si="1"/>
        <v>0</v>
      </c>
      <c r="I66" s="46">
        <f ca="1" t="shared" si="2"/>
        <v>0</v>
      </c>
      <c r="J66" s="27">
        <f t="shared" si="3"/>
        <v>0</v>
      </c>
      <c r="K66" s="10" t="s">
        <v>51</v>
      </c>
      <c r="L66" s="44">
        <f ca="1" t="shared" si="4"/>
        <v>0</v>
      </c>
      <c r="M66" s="44">
        <f ca="1" t="shared" si="5"/>
        <v>0</v>
      </c>
      <c r="N66" s="44">
        <f ca="1" t="shared" si="6"/>
        <v>0</v>
      </c>
      <c r="O66" s="10" t="s">
        <v>52</v>
      </c>
      <c r="P66" s="26">
        <f>IF('x rata'!K171&gt;0,'x rata'!K171," ")</f>
        <v>0</v>
      </c>
    </row>
    <row r="67" spans="1:16" ht="12" customHeight="1">
      <c r="A67" s="16">
        <f>IF(D67,'x rata'!A172,0.7)</f>
        <v>0.7000000000000001</v>
      </c>
      <c r="B67" s="11">
        <v>1</v>
      </c>
      <c r="C67" s="45" t="s">
        <v>64</v>
      </c>
      <c r="D67" s="14">
        <f>'x rata'!D172</f>
        <v>0</v>
      </c>
      <c r="E67" s="25">
        <f ca="1" t="shared" si="0"/>
      </c>
      <c r="F67" s="27"/>
      <c r="G67" s="26">
        <f>IF(D67,'x rata'!F172,0)</f>
        <v>0</v>
      </c>
      <c r="H67" s="27">
        <f ca="1" t="shared" si="1"/>
        <v>0</v>
      </c>
      <c r="I67" s="46">
        <f ca="1" t="shared" si="2"/>
        <v>0</v>
      </c>
      <c r="J67" s="27">
        <f t="shared" si="3"/>
        <v>0</v>
      </c>
      <c r="K67" s="10" t="s">
        <v>51</v>
      </c>
      <c r="L67" s="44">
        <f ca="1" t="shared" si="4"/>
        <v>0</v>
      </c>
      <c r="M67" s="44">
        <f ca="1" t="shared" si="5"/>
        <v>0</v>
      </c>
      <c r="N67" s="44">
        <f ca="1" t="shared" si="6"/>
        <v>0</v>
      </c>
      <c r="O67" s="10" t="s">
        <v>52</v>
      </c>
      <c r="P67" s="26">
        <f>IF('x rata'!K172&gt;0,'x rata'!K172," ")</f>
        <v>0</v>
      </c>
    </row>
    <row r="68" spans="1:16" ht="12" customHeight="1">
      <c r="A68" s="16">
        <f>IF(D68,'x rata'!A173,0.7)</f>
        <v>0.7000000000000001</v>
      </c>
      <c r="B68" s="11">
        <v>1</v>
      </c>
      <c r="C68" s="45" t="s">
        <v>64</v>
      </c>
      <c r="D68" s="14">
        <f>'x rata'!D173</f>
        <v>0</v>
      </c>
      <c r="E68" s="25">
        <f ca="1" t="shared" si="0"/>
      </c>
      <c r="F68" s="27"/>
      <c r="G68" s="26">
        <f>IF(D68,'x rata'!F173,0)</f>
        <v>0</v>
      </c>
      <c r="H68" s="27">
        <f ca="1" t="shared" si="1"/>
        <v>0</v>
      </c>
      <c r="I68" s="46">
        <f ca="1" t="shared" si="2"/>
        <v>0</v>
      </c>
      <c r="J68" s="27">
        <f t="shared" si="3"/>
        <v>0</v>
      </c>
      <c r="K68" s="10" t="s">
        <v>51</v>
      </c>
      <c r="L68" s="44">
        <f ca="1" t="shared" si="4"/>
        <v>0</v>
      </c>
      <c r="M68" s="44">
        <f ca="1" t="shared" si="5"/>
        <v>0</v>
      </c>
      <c r="N68" s="44">
        <f ca="1" t="shared" si="6"/>
        <v>0</v>
      </c>
      <c r="O68" s="10" t="s">
        <v>52</v>
      </c>
      <c r="P68" s="26">
        <f>IF('x rata'!K173&gt;0,'x rata'!K173," ")</f>
        <v>0</v>
      </c>
    </row>
    <row r="69" spans="1:16" ht="12" customHeight="1">
      <c r="A69" s="16">
        <f>IF(D69,'x rata'!A174,0.7)</f>
        <v>0.7000000000000001</v>
      </c>
      <c r="B69" s="11">
        <v>1</v>
      </c>
      <c r="C69" s="45" t="s">
        <v>64</v>
      </c>
      <c r="D69" s="14">
        <f>'x rata'!D174</f>
        <v>0</v>
      </c>
      <c r="E69" s="25">
        <f ca="1" t="shared" si="0"/>
      </c>
      <c r="F69" s="27"/>
      <c r="G69" s="26">
        <f>IF(D69,'x rata'!F174,0)</f>
        <v>0</v>
      </c>
      <c r="H69" s="27">
        <f ca="1" t="shared" si="1"/>
        <v>0</v>
      </c>
      <c r="I69" s="46">
        <f ca="1" t="shared" si="2"/>
        <v>0</v>
      </c>
      <c r="J69" s="27">
        <f t="shared" si="3"/>
        <v>0</v>
      </c>
      <c r="K69" s="10" t="s">
        <v>51</v>
      </c>
      <c r="L69" s="44">
        <f ca="1" t="shared" si="4"/>
        <v>0</v>
      </c>
      <c r="M69" s="44">
        <f ca="1" t="shared" si="5"/>
        <v>0</v>
      </c>
      <c r="N69" s="44">
        <f ca="1" t="shared" si="6"/>
        <v>0</v>
      </c>
      <c r="O69" s="10" t="s">
        <v>52</v>
      </c>
      <c r="P69" s="26">
        <f>IF('x rata'!K174&gt;0,'x rata'!K174," ")</f>
        <v>0</v>
      </c>
    </row>
    <row r="70" spans="1:16" ht="12" customHeight="1">
      <c r="A70" s="16">
        <f>IF(D70,'x rata'!A175,0.7)</f>
        <v>0.7000000000000001</v>
      </c>
      <c r="B70" s="11">
        <v>1</v>
      </c>
      <c r="C70" s="45" t="s">
        <v>64</v>
      </c>
      <c r="D70" s="14">
        <f>'x rata'!D175</f>
        <v>0</v>
      </c>
      <c r="E70" s="25">
        <f ca="1" t="shared" si="0"/>
      </c>
      <c r="F70" s="27"/>
      <c r="G70" s="26">
        <f>IF(D70,'x rata'!F175,0)</f>
        <v>0</v>
      </c>
      <c r="H70" s="27">
        <f ca="1" t="shared" si="1"/>
        <v>0</v>
      </c>
      <c r="I70" s="46">
        <f ca="1" t="shared" si="2"/>
        <v>0</v>
      </c>
      <c r="J70" s="27">
        <f t="shared" si="3"/>
        <v>0</v>
      </c>
      <c r="K70" s="10" t="s">
        <v>51</v>
      </c>
      <c r="L70" s="44">
        <f ca="1" t="shared" si="4"/>
        <v>0</v>
      </c>
      <c r="M70" s="44">
        <f ca="1" t="shared" si="5"/>
        <v>0</v>
      </c>
      <c r="N70" s="44">
        <f ca="1" t="shared" si="6"/>
        <v>0</v>
      </c>
      <c r="O70" s="10" t="s">
        <v>52</v>
      </c>
      <c r="P70" s="26">
        <f>IF('x rata'!K175&gt;0,'x rata'!K175," ")</f>
        <v>0</v>
      </c>
    </row>
    <row r="71" spans="1:16" ht="12" customHeight="1">
      <c r="A71" s="16">
        <f>IF(D71,'x rata'!A176,0.7)</f>
        <v>0.7000000000000001</v>
      </c>
      <c r="B71" s="11">
        <v>1</v>
      </c>
      <c r="C71" s="45" t="s">
        <v>64</v>
      </c>
      <c r="D71" s="14">
        <f>'x rata'!D176</f>
        <v>0</v>
      </c>
      <c r="E71" s="25">
        <f ca="1" t="shared" si="0"/>
      </c>
      <c r="F71" s="27"/>
      <c r="G71" s="26">
        <f>IF(D71,'x rata'!F176,0)</f>
        <v>0</v>
      </c>
      <c r="H71" s="27">
        <f ca="1" t="shared" si="1"/>
        <v>0</v>
      </c>
      <c r="I71" s="46">
        <f ca="1" t="shared" si="2"/>
        <v>0</v>
      </c>
      <c r="J71" s="27">
        <f t="shared" si="3"/>
        <v>0</v>
      </c>
      <c r="K71" s="10" t="s">
        <v>51</v>
      </c>
      <c r="L71" s="44">
        <f ca="1" t="shared" si="4"/>
        <v>0</v>
      </c>
      <c r="M71" s="44">
        <f ca="1" t="shared" si="5"/>
        <v>0</v>
      </c>
      <c r="N71" s="44">
        <f ca="1" t="shared" si="6"/>
        <v>0</v>
      </c>
      <c r="O71" s="10" t="s">
        <v>52</v>
      </c>
      <c r="P71" s="26">
        <f>IF('x rata'!K176&gt;0,'x rata'!K176," ")</f>
        <v>0</v>
      </c>
    </row>
    <row r="72" spans="1:16" ht="12" customHeight="1">
      <c r="A72" s="16">
        <f>IF(D72,'x rata'!A177,0.7)</f>
        <v>0.7000000000000001</v>
      </c>
      <c r="B72" s="11">
        <v>1</v>
      </c>
      <c r="C72" s="45" t="s">
        <v>64</v>
      </c>
      <c r="D72" s="14">
        <f>'x rata'!D177</f>
        <v>0</v>
      </c>
      <c r="E72" s="25">
        <f ca="1" t="shared" si="0"/>
      </c>
      <c r="F72" s="27"/>
      <c r="G72" s="26">
        <f>IF(D72,'x rata'!F177,0)</f>
        <v>0</v>
      </c>
      <c r="H72" s="27">
        <f ca="1" t="shared" si="1"/>
        <v>0</v>
      </c>
      <c r="I72" s="46">
        <f ca="1" t="shared" si="2"/>
        <v>0</v>
      </c>
      <c r="J72" s="27">
        <f t="shared" si="3"/>
        <v>0</v>
      </c>
      <c r="K72" s="10" t="s">
        <v>51</v>
      </c>
      <c r="L72" s="44">
        <f ca="1" t="shared" si="4"/>
        <v>0</v>
      </c>
      <c r="M72" s="44">
        <f ca="1" t="shared" si="5"/>
        <v>0</v>
      </c>
      <c r="N72" s="44">
        <f ca="1" t="shared" si="6"/>
        <v>0</v>
      </c>
      <c r="O72" s="10" t="s">
        <v>52</v>
      </c>
      <c r="P72" s="26">
        <f>IF('x rata'!K177&gt;0,'x rata'!K177," ")</f>
        <v>0</v>
      </c>
    </row>
    <row r="73" spans="1:16" ht="12" customHeight="1">
      <c r="A73" s="16">
        <f>IF(D73,'x rata'!A178,0.7)</f>
        <v>0.7000000000000001</v>
      </c>
      <c r="B73" s="11">
        <v>1</v>
      </c>
      <c r="C73" s="45" t="s">
        <v>64</v>
      </c>
      <c r="D73" s="14">
        <f>'x rata'!D178</f>
        <v>0</v>
      </c>
      <c r="E73" s="25">
        <f ca="1" t="shared" si="0"/>
      </c>
      <c r="F73" s="27"/>
      <c r="G73" s="26">
        <f>IF(D73,'x rata'!F178,0)</f>
        <v>0</v>
      </c>
      <c r="H73" s="27">
        <f ca="1" t="shared" si="1"/>
        <v>0</v>
      </c>
      <c r="I73" s="46">
        <f ca="1" t="shared" si="2"/>
        <v>0</v>
      </c>
      <c r="J73" s="27">
        <f t="shared" si="3"/>
        <v>0</v>
      </c>
      <c r="K73" s="10" t="s">
        <v>51</v>
      </c>
      <c r="L73" s="44">
        <f ca="1" t="shared" si="4"/>
        <v>0</v>
      </c>
      <c r="M73" s="44">
        <f ca="1" t="shared" si="5"/>
        <v>0</v>
      </c>
      <c r="N73" s="44">
        <f ca="1" t="shared" si="6"/>
        <v>0</v>
      </c>
      <c r="O73" s="10" t="s">
        <v>52</v>
      </c>
      <c r="P73" s="26">
        <f>IF('x rata'!K178&gt;0,'x rata'!K178," ")</f>
        <v>0</v>
      </c>
    </row>
    <row r="74" spans="1:16" ht="12" customHeight="1">
      <c r="A74" s="16">
        <f>IF(D74,'x rata'!A179,0.7)</f>
        <v>0.7000000000000001</v>
      </c>
      <c r="B74" s="11">
        <v>1</v>
      </c>
      <c r="C74" s="45" t="s">
        <v>64</v>
      </c>
      <c r="D74" s="14">
        <f>'x rata'!D179</f>
        <v>0</v>
      </c>
      <c r="E74" s="25">
        <f ca="1" t="shared" si="0"/>
      </c>
      <c r="F74" s="27"/>
      <c r="G74" s="26">
        <f>IF(D74,'x rata'!F179,0)</f>
        <v>0</v>
      </c>
      <c r="H74" s="27">
        <f ca="1" t="shared" si="1"/>
        <v>0</v>
      </c>
      <c r="I74" s="46">
        <f ca="1" t="shared" si="2"/>
        <v>0</v>
      </c>
      <c r="J74" s="27">
        <f t="shared" si="3"/>
        <v>0</v>
      </c>
      <c r="K74" s="10" t="s">
        <v>51</v>
      </c>
      <c r="L74" s="44">
        <f ca="1" t="shared" si="4"/>
        <v>0</v>
      </c>
      <c r="M74" s="44">
        <f ca="1" t="shared" si="5"/>
        <v>0</v>
      </c>
      <c r="N74" s="44">
        <f ca="1" t="shared" si="6"/>
        <v>0</v>
      </c>
      <c r="O74" s="10" t="s">
        <v>52</v>
      </c>
      <c r="P74" s="26">
        <f>IF('x rata'!K179&gt;0,'x rata'!K179," ")</f>
        <v>0</v>
      </c>
    </row>
    <row r="75" spans="1:16" ht="12" customHeight="1">
      <c r="A75" s="16">
        <f>IF(D75,'x rata'!A180,0.7)</f>
        <v>0.7000000000000001</v>
      </c>
      <c r="B75" s="11">
        <v>1</v>
      </c>
      <c r="C75" s="45" t="s">
        <v>64</v>
      </c>
      <c r="D75" s="14">
        <f>'x rata'!D180</f>
        <v>0</v>
      </c>
      <c r="E75" s="25">
        <f ca="1" t="shared" si="0"/>
      </c>
      <c r="F75" s="27"/>
      <c r="G75" s="26">
        <f>IF(D75,'x rata'!F180,0)</f>
        <v>0</v>
      </c>
      <c r="H75" s="27">
        <f ca="1" t="shared" si="1"/>
        <v>0</v>
      </c>
      <c r="I75" s="46">
        <f ca="1" t="shared" si="2"/>
        <v>0</v>
      </c>
      <c r="J75" s="27">
        <f t="shared" si="3"/>
        <v>0</v>
      </c>
      <c r="K75" s="10" t="s">
        <v>51</v>
      </c>
      <c r="L75" s="44">
        <f ca="1" t="shared" si="4"/>
        <v>0</v>
      </c>
      <c r="M75" s="44">
        <f ca="1" t="shared" si="5"/>
        <v>0</v>
      </c>
      <c r="N75" s="44">
        <f ca="1" t="shared" si="6"/>
        <v>0</v>
      </c>
      <c r="O75" s="10" t="s">
        <v>52</v>
      </c>
      <c r="P75" s="26">
        <f>IF('x rata'!K180&gt;0,'x rata'!K180," ")</f>
        <v>0</v>
      </c>
    </row>
    <row r="76" spans="1:16" ht="12" customHeight="1">
      <c r="A76" s="16">
        <f>IF(D76,'x rata'!A181,0.7)</f>
        <v>0.7000000000000001</v>
      </c>
      <c r="B76" s="11">
        <v>1</v>
      </c>
      <c r="C76" s="45" t="s">
        <v>64</v>
      </c>
      <c r="D76" s="14">
        <f>'x rata'!D181</f>
        <v>0</v>
      </c>
      <c r="E76" s="25">
        <f ca="1" t="shared" si="0"/>
      </c>
      <c r="F76" s="27"/>
      <c r="G76" s="26">
        <f>IF(D76,'x rata'!F181,0)</f>
        <v>0</v>
      </c>
      <c r="H76" s="27">
        <f ca="1" t="shared" si="1"/>
        <v>0</v>
      </c>
      <c r="I76" s="46">
        <f ca="1" t="shared" si="2"/>
        <v>0</v>
      </c>
      <c r="J76" s="27">
        <f t="shared" si="3"/>
        <v>0</v>
      </c>
      <c r="K76" s="10" t="s">
        <v>51</v>
      </c>
      <c r="L76" s="44">
        <f ca="1" t="shared" si="4"/>
        <v>0</v>
      </c>
      <c r="M76" s="44">
        <f ca="1" t="shared" si="5"/>
        <v>0</v>
      </c>
      <c r="N76" s="44">
        <f ca="1" t="shared" si="6"/>
        <v>0</v>
      </c>
      <c r="O76" s="10" t="s">
        <v>52</v>
      </c>
      <c r="P76" s="26">
        <f>IF('x rata'!K181&gt;0,'x rata'!K181," ")</f>
        <v>0</v>
      </c>
    </row>
    <row r="77" spans="1:16" ht="12" customHeight="1">
      <c r="A77" s="16">
        <f>IF(D77,'x rata'!A182,0.7)</f>
        <v>0.7000000000000001</v>
      </c>
      <c r="B77" s="11">
        <v>1</v>
      </c>
      <c r="C77" s="45" t="s">
        <v>64</v>
      </c>
      <c r="D77" s="14">
        <f>'x rata'!D182</f>
        <v>0</v>
      </c>
      <c r="E77" s="25">
        <f ca="1" t="shared" si="0"/>
      </c>
      <c r="F77" s="27"/>
      <c r="G77" s="26">
        <f>IF(D77,'x rata'!F182,0)</f>
        <v>0</v>
      </c>
      <c r="H77" s="27">
        <f ca="1" t="shared" si="1"/>
        <v>0</v>
      </c>
      <c r="I77" s="46">
        <f ca="1" t="shared" si="2"/>
        <v>0</v>
      </c>
      <c r="J77" s="27">
        <f t="shared" si="3"/>
        <v>0</v>
      </c>
      <c r="K77" s="10" t="s">
        <v>51</v>
      </c>
      <c r="L77" s="44">
        <f ca="1" t="shared" si="4"/>
        <v>0</v>
      </c>
      <c r="M77" s="44">
        <f ca="1" t="shared" si="5"/>
        <v>0</v>
      </c>
      <c r="N77" s="44">
        <f ca="1" t="shared" si="6"/>
        <v>0</v>
      </c>
      <c r="O77" s="10" t="s">
        <v>52</v>
      </c>
      <c r="P77" s="26">
        <f>IF('x rata'!K182&gt;0,'x rata'!K182," ")</f>
        <v>0</v>
      </c>
    </row>
    <row r="78" spans="1:17" ht="12" customHeight="1">
      <c r="A78" s="16">
        <f>IF(D78,'x rata'!A183,0.7)</f>
        <v>0.7000000000000001</v>
      </c>
      <c r="B78" s="11">
        <v>1</v>
      </c>
      <c r="C78" s="45" t="s">
        <v>64</v>
      </c>
      <c r="D78" s="14">
        <f>'x rata'!D184</f>
        <v>0</v>
      </c>
      <c r="E78" s="25">
        <f ca="1" t="shared" si="0"/>
      </c>
      <c r="F78" s="27"/>
      <c r="G78" s="26">
        <f>IF(D78,'x rata'!F184,0)</f>
        <v>0</v>
      </c>
      <c r="H78" s="27">
        <f ca="1" t="shared" si="1"/>
        <v>0</v>
      </c>
      <c r="I78" s="46">
        <f ca="1" t="shared" si="2"/>
        <v>0</v>
      </c>
      <c r="J78" s="27">
        <f t="shared" si="3"/>
        <v>0</v>
      </c>
      <c r="K78" s="10" t="s">
        <v>51</v>
      </c>
      <c r="L78" s="44">
        <f ca="1" t="shared" si="4"/>
        <v>0</v>
      </c>
      <c r="M78" s="44">
        <f ca="1" t="shared" si="5"/>
        <v>0</v>
      </c>
      <c r="N78" s="44">
        <f ca="1" t="shared" si="6"/>
        <v>0</v>
      </c>
      <c r="O78" s="10" t="s">
        <v>52</v>
      </c>
      <c r="P78" s="26">
        <f>IF('x rata'!K184&gt;0,'x rata'!K184," ")</f>
        <v>0</v>
      </c>
      <c r="Q78" s="46"/>
    </row>
    <row r="79" spans="1:16" ht="12" customHeight="1">
      <c r="A79" s="16">
        <f>IF(D79,'x rata'!A184,0.7)</f>
        <v>0.7000000000000001</v>
      </c>
      <c r="B79" s="11">
        <v>1</v>
      </c>
      <c r="C79" s="45" t="s">
        <v>64</v>
      </c>
      <c r="D79" s="14">
        <f>'x rata'!D185</f>
        <v>0</v>
      </c>
      <c r="E79" s="25">
        <f ca="1" t="shared" si="0"/>
      </c>
      <c r="F79" s="27"/>
      <c r="G79" s="26">
        <f>IF(D79,'x rata'!F185,0)</f>
        <v>0</v>
      </c>
      <c r="H79" s="27">
        <f ca="1" t="shared" si="1"/>
        <v>0</v>
      </c>
      <c r="I79" s="46">
        <f ca="1" t="shared" si="2"/>
        <v>0</v>
      </c>
      <c r="J79" s="27">
        <f t="shared" si="3"/>
        <v>0</v>
      </c>
      <c r="K79" s="10" t="s">
        <v>51</v>
      </c>
      <c r="L79" s="44">
        <f ca="1" t="shared" si="4"/>
        <v>0</v>
      </c>
      <c r="M79" s="44">
        <f ca="1" t="shared" si="5"/>
        <v>0</v>
      </c>
      <c r="N79" s="44">
        <f ca="1" t="shared" si="6"/>
        <v>0</v>
      </c>
      <c r="O79" s="10" t="s">
        <v>52</v>
      </c>
      <c r="P79" s="26">
        <f>IF('x rata'!K185&gt;0,'x rata'!K185," ")</f>
        <v>0</v>
      </c>
    </row>
    <row r="80" spans="1:16" ht="12" customHeight="1">
      <c r="A80" s="16">
        <f>IF(D80,'x rata'!A185,0.7)</f>
        <v>0.7000000000000001</v>
      </c>
      <c r="B80" s="11">
        <v>1</v>
      </c>
      <c r="C80" s="45" t="s">
        <v>64</v>
      </c>
      <c r="D80" s="14">
        <f>'x rata'!D183</f>
        <v>0</v>
      </c>
      <c r="E80" s="25">
        <f ca="1" t="shared" si="0"/>
      </c>
      <c r="F80" s="27"/>
      <c r="G80" s="26">
        <f>IF(D80,'x rata'!F183,0)</f>
        <v>0</v>
      </c>
      <c r="H80" s="27">
        <f ca="1" t="shared" si="1"/>
        <v>0</v>
      </c>
      <c r="I80" s="46">
        <f ca="1" t="shared" si="2"/>
        <v>0</v>
      </c>
      <c r="J80" s="27">
        <f t="shared" si="3"/>
        <v>0</v>
      </c>
      <c r="K80" s="10" t="s">
        <v>51</v>
      </c>
      <c r="L80" s="44">
        <f ca="1" t="shared" si="4"/>
        <v>0</v>
      </c>
      <c r="M80" s="44">
        <f ca="1" t="shared" si="5"/>
        <v>0</v>
      </c>
      <c r="N80" s="44">
        <f ca="1" t="shared" si="6"/>
        <v>0</v>
      </c>
      <c r="O80" s="10" t="s">
        <v>52</v>
      </c>
      <c r="P80" s="26">
        <f>IF('x rata'!K183&gt;0,'x rata'!K183," ")</f>
        <v>0</v>
      </c>
    </row>
    <row r="81" spans="1:16" ht="12" customHeight="1">
      <c r="A81" s="16">
        <f>IF(F81&gt;0,rate!$A8,0.7)</f>
        <v>0.7000000000000001</v>
      </c>
      <c r="B81" s="11">
        <v>1</v>
      </c>
      <c r="C81" s="47">
        <f>rate!$M$5</f>
        <v>0</v>
      </c>
      <c r="D81" s="37">
        <f>rate!$M$6</f>
        <v>42248</v>
      </c>
      <c r="E81" s="25">
        <f ca="1" t="shared" si="0"/>
      </c>
      <c r="F81" s="27">
        <f>rate!$M8</f>
        <v>0</v>
      </c>
      <c r="G81" s="27"/>
      <c r="H81" s="27">
        <f ca="1" t="shared" si="1"/>
        <v>0</v>
      </c>
      <c r="I81" s="46">
        <f ca="1" t="shared" si="2"/>
        <v>0</v>
      </c>
      <c r="J81" s="27">
        <f t="shared" si="3"/>
        <v>0</v>
      </c>
      <c r="K81" s="10" t="s">
        <v>51</v>
      </c>
      <c r="L81" s="44">
        <f ca="1" t="shared" si="4"/>
        <v>0</v>
      </c>
      <c r="M81" s="44">
        <f ca="1" t="shared" si="5"/>
        <v>0</v>
      </c>
      <c r="N81" s="44">
        <f ca="1" t="shared" si="6"/>
        <v>0</v>
      </c>
      <c r="O81" s="10" t="s">
        <v>52</v>
      </c>
      <c r="P81" s="26"/>
    </row>
    <row r="82" spans="1:16" ht="12" customHeight="1">
      <c r="A82" s="16">
        <f>IF(F82&gt;0,rate!$A9,0.7)</f>
        <v>0.7000000000000001</v>
      </c>
      <c r="B82" s="11">
        <v>1</v>
      </c>
      <c r="C82" s="47">
        <f>rate!$M$5</f>
        <v>0</v>
      </c>
      <c r="D82" s="37">
        <f>rate!$M$6</f>
        <v>42248</v>
      </c>
      <c r="E82" s="25">
        <f ca="1" t="shared" si="0"/>
      </c>
      <c r="F82" s="27">
        <f>rate!$M9</f>
        <v>0</v>
      </c>
      <c r="G82" s="27"/>
      <c r="H82" s="27">
        <f ca="1" t="shared" si="1"/>
        <v>0</v>
      </c>
      <c r="I82" s="46">
        <f ca="1" t="shared" si="2"/>
        <v>0</v>
      </c>
      <c r="J82" s="27">
        <f t="shared" si="3"/>
        <v>0</v>
      </c>
      <c r="K82" s="10" t="s">
        <v>51</v>
      </c>
      <c r="L82" s="44">
        <f ca="1" t="shared" si="4"/>
        <v>0</v>
      </c>
      <c r="M82" s="44">
        <f ca="1" t="shared" si="5"/>
        <v>0</v>
      </c>
      <c r="N82" s="44">
        <f ca="1" t="shared" si="6"/>
        <v>0</v>
      </c>
      <c r="O82" s="10" t="s">
        <v>52</v>
      </c>
      <c r="P82" s="26"/>
    </row>
    <row r="83" spans="1:16" ht="12" customHeight="1">
      <c r="A83" s="16">
        <f>IF(F83&gt;0,rate!$A10,0.7)</f>
        <v>0.7000000000000001</v>
      </c>
      <c r="B83" s="11">
        <v>1</v>
      </c>
      <c r="C83" s="47">
        <f>rate!$M$5</f>
        <v>0</v>
      </c>
      <c r="D83" s="37">
        <f>rate!$M$6</f>
        <v>42248</v>
      </c>
      <c r="E83" s="25">
        <f ca="1" t="shared" si="0"/>
      </c>
      <c r="F83" s="27">
        <f>rate!$M10</f>
        <v>0</v>
      </c>
      <c r="G83" s="27"/>
      <c r="H83" s="27">
        <f ca="1" t="shared" si="1"/>
        <v>0</v>
      </c>
      <c r="I83" s="46">
        <f ca="1" t="shared" si="2"/>
        <v>0</v>
      </c>
      <c r="J83" s="27">
        <f t="shared" si="3"/>
        <v>0</v>
      </c>
      <c r="K83" s="10" t="s">
        <v>51</v>
      </c>
      <c r="L83" s="44">
        <f ca="1" t="shared" si="4"/>
        <v>0</v>
      </c>
      <c r="M83" s="44">
        <f ca="1" t="shared" si="5"/>
        <v>0</v>
      </c>
      <c r="N83" s="44">
        <f ca="1" t="shared" si="6"/>
        <v>0</v>
      </c>
      <c r="O83" s="10" t="s">
        <v>52</v>
      </c>
      <c r="P83" s="26"/>
    </row>
    <row r="84" spans="1:16" ht="12" customHeight="1">
      <c r="A84" s="16">
        <f>IF(F84&gt;0,rate!$A11,0.7)</f>
        <v>0.7000000000000001</v>
      </c>
      <c r="B84" s="11">
        <v>1</v>
      </c>
      <c r="C84" s="47">
        <f>rate!$M$5</f>
        <v>0</v>
      </c>
      <c r="D84" s="37">
        <f>rate!$M$6</f>
        <v>42248</v>
      </c>
      <c r="E84" s="25">
        <f ca="1" t="shared" si="0"/>
      </c>
      <c r="F84" s="27">
        <f>rate!$M11</f>
        <v>0</v>
      </c>
      <c r="G84" s="27"/>
      <c r="H84" s="27">
        <f ca="1" t="shared" si="1"/>
        <v>0</v>
      </c>
      <c r="I84" s="46">
        <f ca="1" t="shared" si="2"/>
        <v>0</v>
      </c>
      <c r="J84" s="27">
        <f t="shared" si="3"/>
        <v>0</v>
      </c>
      <c r="K84" s="10" t="s">
        <v>51</v>
      </c>
      <c r="L84" s="44">
        <f ca="1" t="shared" si="4"/>
        <v>0</v>
      </c>
      <c r="M84" s="44">
        <f ca="1" t="shared" si="5"/>
        <v>0</v>
      </c>
      <c r="N84" s="44">
        <f ca="1" t="shared" si="6"/>
        <v>0</v>
      </c>
      <c r="O84" s="10" t="s">
        <v>52</v>
      </c>
      <c r="P84" s="26"/>
    </row>
    <row r="85" spans="1:16" ht="12" customHeight="1">
      <c r="A85" s="16">
        <f>IF(F85&gt;0,rate!$A12,0.7)</f>
        <v>0.7000000000000001</v>
      </c>
      <c r="B85" s="11">
        <v>1</v>
      </c>
      <c r="C85" s="47">
        <f>rate!$M$5</f>
        <v>0</v>
      </c>
      <c r="D85" s="37">
        <f>rate!$M$6</f>
        <v>42248</v>
      </c>
      <c r="E85" s="25">
        <f ca="1" t="shared" si="0"/>
      </c>
      <c r="F85" s="27">
        <f>rate!$M12</f>
        <v>0</v>
      </c>
      <c r="G85" s="27"/>
      <c r="H85" s="27">
        <f ca="1" t="shared" si="1"/>
        <v>0</v>
      </c>
      <c r="I85" s="46">
        <f ca="1" t="shared" si="2"/>
        <v>0</v>
      </c>
      <c r="J85" s="27">
        <f t="shared" si="3"/>
        <v>0</v>
      </c>
      <c r="K85" s="10" t="s">
        <v>51</v>
      </c>
      <c r="L85" s="44">
        <f ca="1" t="shared" si="4"/>
        <v>0</v>
      </c>
      <c r="M85" s="44">
        <f ca="1" t="shared" si="5"/>
        <v>0</v>
      </c>
      <c r="N85" s="44">
        <f ca="1" t="shared" si="6"/>
        <v>0</v>
      </c>
      <c r="O85" s="10" t="s">
        <v>52</v>
      </c>
      <c r="P85" s="26"/>
    </row>
    <row r="86" spans="1:16" ht="12" customHeight="1">
      <c r="A86" s="16">
        <f>IF(F86&gt;0,rate!$A13,0.7)</f>
        <v>0.7000000000000001</v>
      </c>
      <c r="B86" s="11">
        <v>1</v>
      </c>
      <c r="C86" s="47">
        <f>rate!$M$5</f>
        <v>0</v>
      </c>
      <c r="D86" s="37">
        <f>rate!$M$6</f>
        <v>42248</v>
      </c>
      <c r="E86" s="25">
        <f ca="1" t="shared" si="0"/>
      </c>
      <c r="F86" s="27">
        <f>rate!$M13</f>
        <v>0</v>
      </c>
      <c r="G86" s="27"/>
      <c r="H86" s="27">
        <f ca="1" t="shared" si="1"/>
        <v>0</v>
      </c>
      <c r="I86" s="46">
        <f ca="1" t="shared" si="2"/>
        <v>0</v>
      </c>
      <c r="J86" s="27">
        <f t="shared" si="3"/>
        <v>0</v>
      </c>
      <c r="K86" s="10" t="s">
        <v>51</v>
      </c>
      <c r="L86" s="44">
        <f ca="1" t="shared" si="4"/>
        <v>0</v>
      </c>
      <c r="M86" s="44">
        <f ca="1" t="shared" si="5"/>
        <v>0</v>
      </c>
      <c r="N86" s="44">
        <f ca="1" t="shared" si="6"/>
        <v>0</v>
      </c>
      <c r="O86" s="10" t="s">
        <v>52</v>
      </c>
      <c r="P86" s="26"/>
    </row>
    <row r="87" spans="1:16" ht="12" customHeight="1">
      <c r="A87" s="16">
        <f>IF(F87&gt;0,rate!$A14,0.7)</f>
        <v>0.7000000000000001</v>
      </c>
      <c r="B87" s="11">
        <v>1</v>
      </c>
      <c r="C87" s="47">
        <f>rate!$M$5</f>
        <v>0</v>
      </c>
      <c r="D87" s="37">
        <f>rate!$M$6</f>
        <v>42248</v>
      </c>
      <c r="E87" s="25">
        <f ca="1" t="shared" si="0"/>
      </c>
      <c r="F87" s="27">
        <f>rate!$M14</f>
        <v>0</v>
      </c>
      <c r="G87" s="27"/>
      <c r="H87" s="27">
        <f ca="1" t="shared" si="1"/>
        <v>0</v>
      </c>
      <c r="I87" s="46">
        <f ca="1" t="shared" si="2"/>
        <v>0</v>
      </c>
      <c r="J87" s="27">
        <f t="shared" si="3"/>
        <v>0</v>
      </c>
      <c r="K87" s="10" t="s">
        <v>51</v>
      </c>
      <c r="L87" s="44">
        <f ca="1" t="shared" si="4"/>
        <v>0</v>
      </c>
      <c r="M87" s="44">
        <f ca="1" t="shared" si="5"/>
        <v>0</v>
      </c>
      <c r="N87" s="44">
        <f ca="1" t="shared" si="6"/>
        <v>0</v>
      </c>
      <c r="O87" s="10" t="s">
        <v>52</v>
      </c>
      <c r="P87" s="26"/>
    </row>
    <row r="88" spans="1:16" ht="12" customHeight="1">
      <c r="A88" s="16">
        <f>IF(F88&gt;0,rate!$A15,0.7)</f>
        <v>0.7000000000000001</v>
      </c>
      <c r="B88" s="11">
        <v>1</v>
      </c>
      <c r="C88" s="47">
        <f>rate!$M$5</f>
        <v>0</v>
      </c>
      <c r="D88" s="37">
        <f>rate!$M$6</f>
        <v>42248</v>
      </c>
      <c r="E88" s="25">
        <f ca="1" t="shared" si="0"/>
      </c>
      <c r="F88" s="27">
        <f>rate!$M15</f>
        <v>0</v>
      </c>
      <c r="G88" s="27"/>
      <c r="H88" s="27">
        <f ca="1" t="shared" si="1"/>
        <v>0</v>
      </c>
      <c r="I88" s="46">
        <f ca="1" t="shared" si="2"/>
        <v>0</v>
      </c>
      <c r="J88" s="27">
        <f t="shared" si="3"/>
        <v>0</v>
      </c>
      <c r="K88" s="10" t="s">
        <v>51</v>
      </c>
      <c r="L88" s="44">
        <f ca="1" t="shared" si="4"/>
        <v>0</v>
      </c>
      <c r="M88" s="44">
        <f ca="1" t="shared" si="5"/>
        <v>0</v>
      </c>
      <c r="N88" s="44">
        <f ca="1" t="shared" si="6"/>
        <v>0</v>
      </c>
      <c r="O88" s="10" t="s">
        <v>52</v>
      </c>
      <c r="P88" s="26"/>
    </row>
    <row r="89" spans="1:16" ht="12" customHeight="1">
      <c r="A89" s="16">
        <f>IF(F89&gt;0,rate!$A16,0.7)</f>
        <v>0.7000000000000001</v>
      </c>
      <c r="B89" s="11">
        <v>1</v>
      </c>
      <c r="C89" s="47">
        <f>rate!$M$5</f>
        <v>0</v>
      </c>
      <c r="D89" s="37">
        <f>rate!$M$6</f>
        <v>42248</v>
      </c>
      <c r="E89" s="25">
        <f ca="1" t="shared" si="0"/>
      </c>
      <c r="F89" s="27">
        <f>rate!$M16</f>
        <v>0</v>
      </c>
      <c r="G89" s="27"/>
      <c r="H89" s="27">
        <f ca="1" t="shared" si="1"/>
        <v>0</v>
      </c>
      <c r="I89" s="46">
        <f ca="1" t="shared" si="2"/>
        <v>0</v>
      </c>
      <c r="J89" s="27">
        <f t="shared" si="3"/>
        <v>0</v>
      </c>
      <c r="K89" s="10" t="s">
        <v>51</v>
      </c>
      <c r="L89" s="44">
        <f ca="1" t="shared" si="4"/>
        <v>0</v>
      </c>
      <c r="M89" s="44">
        <f ca="1" t="shared" si="5"/>
        <v>0</v>
      </c>
      <c r="N89" s="44">
        <f ca="1" t="shared" si="6"/>
        <v>0</v>
      </c>
      <c r="O89" s="10" t="s">
        <v>52</v>
      </c>
      <c r="P89" s="26"/>
    </row>
    <row r="90" spans="1:16" ht="12" customHeight="1">
      <c r="A90" s="16">
        <f>IF(F90&gt;0,rate!$A17,0.7)</f>
        <v>0.7000000000000001</v>
      </c>
      <c r="B90" s="11">
        <v>1</v>
      </c>
      <c r="C90" s="47">
        <f>rate!$M$5</f>
        <v>0</v>
      </c>
      <c r="D90" s="37">
        <f>rate!$M$6</f>
        <v>42248</v>
      </c>
      <c r="E90" s="25">
        <f ca="1" t="shared" si="0"/>
      </c>
      <c r="F90" s="27">
        <f>rate!$M17</f>
        <v>0</v>
      </c>
      <c r="G90" s="27"/>
      <c r="H90" s="27">
        <f ca="1" t="shared" si="1"/>
        <v>0</v>
      </c>
      <c r="I90" s="46">
        <f ca="1" t="shared" si="2"/>
        <v>0</v>
      </c>
      <c r="J90" s="27">
        <f t="shared" si="3"/>
        <v>0</v>
      </c>
      <c r="K90" s="10" t="s">
        <v>51</v>
      </c>
      <c r="L90" s="44">
        <f ca="1" t="shared" si="4"/>
        <v>0</v>
      </c>
      <c r="M90" s="44">
        <f ca="1" t="shared" si="5"/>
        <v>0</v>
      </c>
      <c r="N90" s="44">
        <f ca="1" t="shared" si="6"/>
        <v>0</v>
      </c>
      <c r="O90" s="10" t="s">
        <v>52</v>
      </c>
      <c r="P90" s="26"/>
    </row>
    <row r="91" spans="1:16" ht="12" customHeight="1">
      <c r="A91" s="16">
        <f>IF(F91&gt;0,rate!$A18,0.7)</f>
        <v>0.7000000000000001</v>
      </c>
      <c r="B91" s="11">
        <v>1</v>
      </c>
      <c r="C91" s="47">
        <f>rate!$M$5</f>
        <v>0</v>
      </c>
      <c r="D91" s="37">
        <f>rate!$M$6</f>
        <v>42248</v>
      </c>
      <c r="E91" s="25">
        <f ca="1" t="shared" si="0"/>
      </c>
      <c r="F91" s="27">
        <f>rate!$M18</f>
        <v>0</v>
      </c>
      <c r="G91" s="27"/>
      <c r="H91" s="27">
        <f ca="1" t="shared" si="1"/>
        <v>0</v>
      </c>
      <c r="I91" s="46">
        <f ca="1" t="shared" si="2"/>
        <v>0</v>
      </c>
      <c r="J91" s="27">
        <f t="shared" si="3"/>
        <v>0</v>
      </c>
      <c r="K91" s="10" t="s">
        <v>51</v>
      </c>
      <c r="L91" s="44">
        <f ca="1" t="shared" si="4"/>
        <v>0</v>
      </c>
      <c r="M91" s="44">
        <f ca="1" t="shared" si="5"/>
        <v>0</v>
      </c>
      <c r="N91" s="44">
        <f ca="1" t="shared" si="6"/>
        <v>0</v>
      </c>
      <c r="O91" s="10" t="s">
        <v>52</v>
      </c>
      <c r="P91" s="26"/>
    </row>
    <row r="92" spans="1:16" ht="12" customHeight="1">
      <c r="A92" s="16">
        <f>IF(F92&gt;0,rate!$A19,0.7)</f>
        <v>0.7000000000000001</v>
      </c>
      <c r="B92" s="11">
        <v>1</v>
      </c>
      <c r="C92" s="47">
        <f>rate!$M$5</f>
        <v>0</v>
      </c>
      <c r="D92" s="37">
        <f>rate!$M$6</f>
        <v>42248</v>
      </c>
      <c r="E92" s="25">
        <f ca="1" t="shared" si="0"/>
      </c>
      <c r="F92" s="27">
        <f>rate!$M19</f>
        <v>0</v>
      </c>
      <c r="G92" s="27"/>
      <c r="H92" s="27">
        <f ca="1" t="shared" si="1"/>
        <v>0</v>
      </c>
      <c r="I92" s="46">
        <f ca="1" t="shared" si="2"/>
        <v>0</v>
      </c>
      <c r="J92" s="27">
        <f t="shared" si="3"/>
        <v>0</v>
      </c>
      <c r="K92" s="10" t="s">
        <v>51</v>
      </c>
      <c r="L92" s="44">
        <f ca="1" t="shared" si="4"/>
        <v>0</v>
      </c>
      <c r="M92" s="44">
        <f ca="1" t="shared" si="5"/>
        <v>0</v>
      </c>
      <c r="N92" s="44">
        <f ca="1" t="shared" si="6"/>
        <v>0</v>
      </c>
      <c r="O92" s="10" t="s">
        <v>52</v>
      </c>
      <c r="P92" s="26"/>
    </row>
    <row r="93" spans="1:16" ht="12" customHeight="1">
      <c r="A93" s="16">
        <f>IF(F93&gt;0,rate!$A20,0.7)</f>
        <v>0.7000000000000001</v>
      </c>
      <c r="B93" s="11">
        <v>1</v>
      </c>
      <c r="C93" s="47">
        <f>rate!$M$5</f>
        <v>0</v>
      </c>
      <c r="D93" s="37">
        <f>rate!$M$6</f>
        <v>42248</v>
      </c>
      <c r="E93" s="25">
        <f ca="1" t="shared" si="0"/>
      </c>
      <c r="F93" s="27">
        <f>rate!$M20</f>
        <v>0</v>
      </c>
      <c r="G93" s="27"/>
      <c r="H93" s="27">
        <f ca="1" t="shared" si="1"/>
        <v>0</v>
      </c>
      <c r="I93" s="46">
        <f ca="1" t="shared" si="2"/>
        <v>0</v>
      </c>
      <c r="J93" s="27">
        <f t="shared" si="3"/>
        <v>0</v>
      </c>
      <c r="K93" s="10" t="s">
        <v>51</v>
      </c>
      <c r="L93" s="44">
        <f ca="1" t="shared" si="4"/>
        <v>0</v>
      </c>
      <c r="M93" s="44">
        <f ca="1" t="shared" si="5"/>
        <v>0</v>
      </c>
      <c r="N93" s="44">
        <f ca="1" t="shared" si="6"/>
        <v>0</v>
      </c>
      <c r="O93" s="10" t="s">
        <v>52</v>
      </c>
      <c r="P93" s="26"/>
    </row>
    <row r="94" spans="1:16" ht="12" customHeight="1">
      <c r="A94" s="16">
        <f>IF(F94&gt;0,rate!$A21,0.7)</f>
        <v>0.7000000000000001</v>
      </c>
      <c r="B94" s="11">
        <v>1</v>
      </c>
      <c r="C94" s="47">
        <f>rate!$M$5</f>
        <v>0</v>
      </c>
      <c r="D94" s="37">
        <f>rate!$M$6</f>
        <v>42248</v>
      </c>
      <c r="E94" s="25">
        <f ca="1" t="shared" si="0"/>
      </c>
      <c r="F94" s="27">
        <f>rate!$M21</f>
        <v>0</v>
      </c>
      <c r="G94" s="27"/>
      <c r="H94" s="27">
        <f ca="1" t="shared" si="1"/>
        <v>0</v>
      </c>
      <c r="I94" s="46">
        <f ca="1" t="shared" si="2"/>
        <v>0</v>
      </c>
      <c r="J94" s="27">
        <f t="shared" si="3"/>
        <v>0</v>
      </c>
      <c r="K94" s="10" t="s">
        <v>51</v>
      </c>
      <c r="L94" s="44">
        <f ca="1" t="shared" si="4"/>
        <v>0</v>
      </c>
      <c r="M94" s="44">
        <f ca="1" t="shared" si="5"/>
        <v>0</v>
      </c>
      <c r="N94" s="44">
        <f ca="1" t="shared" si="6"/>
        <v>0</v>
      </c>
      <c r="O94" s="10" t="s">
        <v>52</v>
      </c>
      <c r="P94" s="26"/>
    </row>
    <row r="95" spans="1:16" ht="12" customHeight="1">
      <c r="A95" s="16">
        <f>IF(F95&gt;0,rate!$A22,0.7)</f>
        <v>0.7000000000000001</v>
      </c>
      <c r="B95" s="11">
        <v>1</v>
      </c>
      <c r="C95" s="47">
        <f>rate!$M$5</f>
        <v>0</v>
      </c>
      <c r="D95" s="37">
        <f>rate!$M$6</f>
        <v>42248</v>
      </c>
      <c r="E95" s="25">
        <f ca="1" t="shared" si="0"/>
      </c>
      <c r="F95" s="27">
        <f>rate!$M22</f>
        <v>0</v>
      </c>
      <c r="G95" s="27"/>
      <c r="H95" s="27">
        <f ca="1" t="shared" si="1"/>
        <v>0</v>
      </c>
      <c r="I95" s="46">
        <f ca="1" t="shared" si="2"/>
        <v>0</v>
      </c>
      <c r="J95" s="27">
        <f t="shared" si="3"/>
        <v>0</v>
      </c>
      <c r="K95" s="10" t="s">
        <v>51</v>
      </c>
      <c r="L95" s="44">
        <f ca="1" t="shared" si="4"/>
        <v>0</v>
      </c>
      <c r="M95" s="44">
        <f ca="1" t="shared" si="5"/>
        <v>0</v>
      </c>
      <c r="N95" s="44">
        <f ca="1" t="shared" si="6"/>
        <v>0</v>
      </c>
      <c r="O95" s="10" t="s">
        <v>52</v>
      </c>
      <c r="P95" s="26"/>
    </row>
    <row r="96" spans="1:15" ht="12" customHeight="1">
      <c r="A96" s="11">
        <v>1</v>
      </c>
      <c r="B96" s="11">
        <v>0</v>
      </c>
      <c r="C96" s="10" t="s">
        <v>62</v>
      </c>
      <c r="D96" s="37"/>
      <c r="E96" s="40"/>
      <c r="F96" s="41"/>
      <c r="G96" s="41"/>
      <c r="H96" s="42"/>
      <c r="I96" s="43"/>
      <c r="J96" s="41"/>
      <c r="K96" s="10" t="s">
        <v>51</v>
      </c>
      <c r="L96" s="27"/>
      <c r="M96" s="27"/>
      <c r="N96" s="44"/>
      <c r="O96" s="10" t="s">
        <v>52</v>
      </c>
    </row>
    <row r="97" spans="1:15" ht="12" customHeight="1">
      <c r="A97" s="11">
        <v>1</v>
      </c>
      <c r="B97" s="11">
        <v>0.1</v>
      </c>
      <c r="C97" s="13" t="s">
        <v>65</v>
      </c>
      <c r="D97" s="37">
        <f>rate!$C$6</f>
        <v>41912</v>
      </c>
      <c r="E97" s="25">
        <f ca="1">IF(OR(D97=0,D97&gt;OFFSET(D97,2,0)),"#","")</f>
        <v>0</v>
      </c>
      <c r="F97" s="27"/>
      <c r="G97" s="48"/>
      <c r="H97" s="49">
        <f>rate!$C8</f>
        <v>0</v>
      </c>
      <c r="I97" s="46">
        <f ca="1">IF(SIGN(H97)=1,OFFSET(D97,2,0)-D97,0)</f>
        <v>0</v>
      </c>
      <c r="J97" s="27">
        <f>IF(I97&gt;8,ROUND(H97*I97*J$2/365,2),0)</f>
        <v>0</v>
      </c>
      <c r="K97" s="10" t="s">
        <v>51</v>
      </c>
      <c r="L97" s="44"/>
      <c r="M97" s="44"/>
      <c r="N97" s="44">
        <f>J97</f>
        <v>0</v>
      </c>
      <c r="O97" s="10" t="s">
        <v>52</v>
      </c>
    </row>
    <row r="98" spans="1:15" ht="12" customHeight="1">
      <c r="A98" s="11">
        <v>1</v>
      </c>
      <c r="B98" s="11">
        <v>0.2</v>
      </c>
      <c r="C98" s="27" t="s">
        <v>66</v>
      </c>
      <c r="D98" s="37"/>
      <c r="E98" s="37"/>
      <c r="F98" s="27"/>
      <c r="G98" s="27"/>
      <c r="H98" s="27"/>
      <c r="I98" s="35"/>
      <c r="J98" s="27"/>
      <c r="K98" s="10" t="s">
        <v>51</v>
      </c>
      <c r="L98" s="44"/>
      <c r="M98" s="44"/>
      <c r="N98" s="44">
        <f aca="true" ca="1" t="shared" si="7" ref="N98:N108">OFFSET(N98,-1,0)+J98</f>
        <v>0</v>
      </c>
      <c r="O98" s="10" t="s">
        <v>52</v>
      </c>
    </row>
    <row r="99" spans="1:16" ht="12" customHeight="1">
      <c r="A99" s="16">
        <f>IF(D99,'x rata'!A33,0.1)</f>
        <v>1</v>
      </c>
      <c r="B99" s="11">
        <v>1</v>
      </c>
      <c r="C99" s="45" t="s">
        <v>64</v>
      </c>
      <c r="D99" s="14">
        <f>'x rata'!D33</f>
        <v>41969</v>
      </c>
      <c r="E99" s="25">
        <f aca="true" ca="1" t="shared" si="8" ref="E99:E109">IF(D99&lt;OFFSET(D99,-1,0),"#","")</f>
      </c>
      <c r="F99" s="27"/>
      <c r="G99" s="26">
        <f>IF(D99,'x rata'!F33,0)</f>
        <v>247.0300000000001</v>
      </c>
      <c r="H99" s="27">
        <f aca="true" ca="1" t="shared" si="9" ref="H99:H108">OFFSET(H99,-1,0)+F99-G99</f>
        <v>-247.0300000000001</v>
      </c>
      <c r="I99" s="46">
        <f aca="true" ca="1" t="shared" si="10" ref="I99:I108">IF(SIGN(H99)=1,OFFSET(D99,1,0)-D99,0)</f>
        <v>0</v>
      </c>
      <c r="J99" s="27">
        <f aca="true" t="shared" si="11" ref="J99:J108">IF(I99&gt;8,ROUND(H99*I99*J$2/365,2),0)</f>
        <v>0</v>
      </c>
      <c r="K99" s="10" t="s">
        <v>51</v>
      </c>
      <c r="L99" s="44">
        <f aca="true" ca="1" t="shared" si="12" ref="L99:L108">OFFSET(L99,-1,0)+F99</f>
        <v>0</v>
      </c>
      <c r="M99" s="44">
        <f aca="true" ca="1" t="shared" si="13" ref="M99:M108">OFFSET(M99,-1,0)+G99</f>
        <v>247.0300000000001</v>
      </c>
      <c r="N99" s="44">
        <f ca="1" t="shared" si="7"/>
        <v>0</v>
      </c>
      <c r="O99" s="10" t="s">
        <v>52</v>
      </c>
      <c r="P99" s="26">
        <f>IF('x rata'!K33&gt;0,'x rata'!K33," ")</f>
        <v>0</v>
      </c>
    </row>
    <row r="100" spans="1:16" ht="12" customHeight="1">
      <c r="A100" s="16">
        <f>IF(D100,'x rata'!A125,0.5)</f>
        <v>1</v>
      </c>
      <c r="B100" s="11">
        <v>1</v>
      </c>
      <c r="C100" s="45" t="s">
        <v>64</v>
      </c>
      <c r="D100" s="14">
        <f>'x rata'!D125</f>
        <v>41983</v>
      </c>
      <c r="E100" s="25">
        <f ca="1" t="shared" si="8"/>
      </c>
      <c r="F100" s="27"/>
      <c r="G100" s="26">
        <f>IF(D100,'x rata'!F125,0)</f>
        <v>95.28</v>
      </c>
      <c r="H100" s="27">
        <f ca="1" t="shared" si="9"/>
        <v>-342.31000000000006</v>
      </c>
      <c r="I100" s="46">
        <f ca="1" t="shared" si="10"/>
        <v>0</v>
      </c>
      <c r="J100" s="27">
        <f t="shared" si="11"/>
        <v>0</v>
      </c>
      <c r="K100" s="10" t="s">
        <v>51</v>
      </c>
      <c r="L100" s="44">
        <f ca="1" t="shared" si="12"/>
        <v>0</v>
      </c>
      <c r="M100" s="44">
        <f ca="1" t="shared" si="13"/>
        <v>342.31000000000006</v>
      </c>
      <c r="N100" s="44">
        <f ca="1" t="shared" si="7"/>
        <v>0</v>
      </c>
      <c r="O100" s="10" t="s">
        <v>52</v>
      </c>
      <c r="P100" s="26">
        <f>IF('x rata'!K125&gt;0,'x rata'!K125," ")</f>
        <v>0</v>
      </c>
    </row>
    <row r="101" spans="1:15" ht="12" customHeight="1">
      <c r="A101" s="11">
        <v>1</v>
      </c>
      <c r="B101" s="11">
        <v>1</v>
      </c>
      <c r="C101" s="13" t="s">
        <v>67</v>
      </c>
      <c r="D101" s="37">
        <f>rate!$D$6</f>
        <v>41985</v>
      </c>
      <c r="E101" s="25">
        <f ca="1" t="shared" si="8"/>
      </c>
      <c r="F101" s="27">
        <f>rate!$D8</f>
        <v>-516.8</v>
      </c>
      <c r="G101" s="27"/>
      <c r="H101" s="27">
        <f ca="1" t="shared" si="9"/>
        <v>-859.11</v>
      </c>
      <c r="I101" s="46">
        <f ca="1" t="shared" si="10"/>
        <v>0</v>
      </c>
      <c r="J101" s="27">
        <f t="shared" si="11"/>
        <v>0</v>
      </c>
      <c r="K101" s="10" t="s">
        <v>51</v>
      </c>
      <c r="L101" s="44">
        <f ca="1" t="shared" si="12"/>
        <v>-516.8</v>
      </c>
      <c r="M101" s="44">
        <f ca="1" t="shared" si="13"/>
        <v>342.31000000000006</v>
      </c>
      <c r="N101" s="44">
        <f ca="1" t="shared" si="7"/>
        <v>0</v>
      </c>
      <c r="O101" s="10" t="s">
        <v>52</v>
      </c>
    </row>
    <row r="102" spans="1:15" ht="12" customHeight="1">
      <c r="A102" s="11">
        <v>1</v>
      </c>
      <c r="B102" s="11">
        <v>1</v>
      </c>
      <c r="C102" s="47">
        <f>rate!$E$5</f>
        <v>0</v>
      </c>
      <c r="D102" s="37">
        <f>rate!$E$6</f>
        <v>41985</v>
      </c>
      <c r="E102" s="25">
        <f ca="1" t="shared" si="8"/>
      </c>
      <c r="F102" s="27">
        <f>rate!$E8</f>
        <v>763.83</v>
      </c>
      <c r="G102" s="27"/>
      <c r="H102" s="27">
        <f ca="1" t="shared" si="9"/>
        <v>-95.27999999999997</v>
      </c>
      <c r="I102" s="46">
        <f ca="1" t="shared" si="10"/>
        <v>0</v>
      </c>
      <c r="J102" s="27">
        <f t="shared" si="11"/>
        <v>0</v>
      </c>
      <c r="K102" s="10" t="s">
        <v>51</v>
      </c>
      <c r="L102" s="44">
        <f ca="1" t="shared" si="12"/>
        <v>247.0300000000001</v>
      </c>
      <c r="M102" s="44">
        <f ca="1" t="shared" si="13"/>
        <v>342.31000000000006</v>
      </c>
      <c r="N102" s="44">
        <f ca="1" t="shared" si="7"/>
        <v>0</v>
      </c>
      <c r="O102" s="10" t="s">
        <v>52</v>
      </c>
    </row>
    <row r="103" spans="1:16" ht="12" customHeight="1">
      <c r="A103" s="16">
        <f>IF(F103&gt;0,rate!$A8,0.5)</f>
        <v>1</v>
      </c>
      <c r="B103" s="11">
        <v>1</v>
      </c>
      <c r="C103" s="47">
        <f>rate!$K$5</f>
        <v>0</v>
      </c>
      <c r="D103" s="37">
        <f>rate!$K$6</f>
        <v>41985</v>
      </c>
      <c r="E103" s="25">
        <f ca="1" t="shared" si="8"/>
      </c>
      <c r="F103" s="27">
        <f>rate!$K8</f>
        <v>95.28</v>
      </c>
      <c r="G103" s="27"/>
      <c r="H103" s="27">
        <f ca="1" t="shared" si="9"/>
        <v>0</v>
      </c>
      <c r="I103" s="46">
        <f ca="1" t="shared" si="10"/>
        <v>0</v>
      </c>
      <c r="J103" s="27">
        <f t="shared" si="11"/>
        <v>0</v>
      </c>
      <c r="K103" s="10" t="s">
        <v>51</v>
      </c>
      <c r="L103" s="44">
        <f ca="1" t="shared" si="12"/>
        <v>342.31000000000006</v>
      </c>
      <c r="M103" s="44">
        <f ca="1" t="shared" si="13"/>
        <v>342.31000000000006</v>
      </c>
      <c r="N103" s="44">
        <f ca="1" t="shared" si="7"/>
        <v>0</v>
      </c>
      <c r="O103" s="10" t="s">
        <v>52</v>
      </c>
      <c r="P103" s="26"/>
    </row>
    <row r="104" spans="1:15" ht="12" customHeight="1">
      <c r="A104" s="11">
        <v>1</v>
      </c>
      <c r="B104" s="11">
        <v>1</v>
      </c>
      <c r="C104" s="47">
        <f>rate!$F$5</f>
        <v>0</v>
      </c>
      <c r="D104" s="37">
        <f>rate!$F$6</f>
        <v>42019</v>
      </c>
      <c r="E104" s="25">
        <f ca="1" t="shared" si="8"/>
      </c>
      <c r="F104" s="27">
        <f>rate!$F8</f>
        <v>764</v>
      </c>
      <c r="G104" s="27"/>
      <c r="H104" s="27">
        <f ca="1" t="shared" si="9"/>
        <v>764</v>
      </c>
      <c r="I104" s="46">
        <f ca="1" t="shared" si="10"/>
        <v>1</v>
      </c>
      <c r="J104" s="27">
        <f t="shared" si="11"/>
        <v>0</v>
      </c>
      <c r="K104" s="10" t="s">
        <v>51</v>
      </c>
      <c r="L104" s="44">
        <f ca="1" t="shared" si="12"/>
        <v>1106.31</v>
      </c>
      <c r="M104" s="44">
        <f ca="1" t="shared" si="13"/>
        <v>342.31000000000006</v>
      </c>
      <c r="N104" s="44">
        <f ca="1" t="shared" si="7"/>
        <v>0</v>
      </c>
      <c r="O104" s="10" t="s">
        <v>52</v>
      </c>
    </row>
    <row r="105" spans="1:16" ht="12" customHeight="1">
      <c r="A105" s="16">
        <f>IF(D105,'x rata'!A56,0.2)</f>
        <v>1</v>
      </c>
      <c r="B105" s="11">
        <v>1</v>
      </c>
      <c r="C105" s="45" t="s">
        <v>64</v>
      </c>
      <c r="D105" s="14">
        <f>'x rata'!D56</f>
        <v>42020</v>
      </c>
      <c r="E105" s="25">
        <f ca="1" t="shared" si="8"/>
      </c>
      <c r="F105" s="27"/>
      <c r="G105" s="26">
        <f>IF(D105,'x rata'!F56,0)</f>
        <v>764</v>
      </c>
      <c r="H105" s="27">
        <f ca="1" t="shared" si="9"/>
        <v>0</v>
      </c>
      <c r="I105" s="46">
        <f ca="1" t="shared" si="10"/>
        <v>0</v>
      </c>
      <c r="J105" s="27">
        <f t="shared" si="11"/>
        <v>0</v>
      </c>
      <c r="K105" s="10" t="s">
        <v>51</v>
      </c>
      <c r="L105" s="44">
        <f ca="1" t="shared" si="12"/>
        <v>1106.31</v>
      </c>
      <c r="M105" s="44">
        <f ca="1" t="shared" si="13"/>
        <v>1106.31</v>
      </c>
      <c r="N105" s="44">
        <f ca="1" t="shared" si="7"/>
        <v>0</v>
      </c>
      <c r="O105" s="10" t="s">
        <v>52</v>
      </c>
      <c r="P105" s="26">
        <f>IF('x rata'!K56&gt;0,'x rata'!K56," ")</f>
        <v>0</v>
      </c>
    </row>
    <row r="106" spans="1:16" ht="12" customHeight="1">
      <c r="A106" s="16">
        <f>IF(D106,'x rata'!A79,0.3)</f>
        <v>1</v>
      </c>
      <c r="B106" s="11">
        <v>1</v>
      </c>
      <c r="C106" s="45" t="s">
        <v>64</v>
      </c>
      <c r="D106" s="14">
        <f>'x rata'!D79</f>
        <v>42076</v>
      </c>
      <c r="E106" s="25">
        <f ca="1" t="shared" si="8"/>
      </c>
      <c r="F106" s="27"/>
      <c r="G106" s="26">
        <f>IF(D106,'x rata'!F79,0)</f>
        <v>764</v>
      </c>
      <c r="H106" s="27">
        <f ca="1" t="shared" si="9"/>
        <v>-764</v>
      </c>
      <c r="I106" s="46">
        <f ca="1" t="shared" si="10"/>
        <v>0</v>
      </c>
      <c r="J106" s="27">
        <f t="shared" si="11"/>
        <v>0</v>
      </c>
      <c r="K106" s="10" t="s">
        <v>51</v>
      </c>
      <c r="L106" s="44">
        <f ca="1" t="shared" si="12"/>
        <v>1106.31</v>
      </c>
      <c r="M106" s="44">
        <f ca="1" t="shared" si="13"/>
        <v>1870.31</v>
      </c>
      <c r="N106" s="44">
        <f ca="1" t="shared" si="7"/>
        <v>0</v>
      </c>
      <c r="O106" s="10" t="s">
        <v>52</v>
      </c>
      <c r="P106" s="26">
        <f>IF('x rata'!K79&gt;0,'x rata'!K79," ")</f>
        <v>0</v>
      </c>
    </row>
    <row r="107" spans="1:15" ht="12" customHeight="1">
      <c r="A107" s="11">
        <v>1</v>
      </c>
      <c r="B107" s="11">
        <v>1</v>
      </c>
      <c r="C107" s="47">
        <f>rate!$G$5</f>
        <v>0</v>
      </c>
      <c r="D107" s="37">
        <f>rate!$G$6</f>
        <v>42078</v>
      </c>
      <c r="E107" s="25">
        <f ca="1" t="shared" si="8"/>
      </c>
      <c r="F107" s="27">
        <f>rate!$G8</f>
        <v>764</v>
      </c>
      <c r="G107" s="27"/>
      <c r="H107" s="27">
        <f ca="1" t="shared" si="9"/>
        <v>0</v>
      </c>
      <c r="I107" s="46">
        <f ca="1" t="shared" si="10"/>
        <v>0</v>
      </c>
      <c r="J107" s="27">
        <f t="shared" si="11"/>
        <v>0</v>
      </c>
      <c r="K107" s="10" t="s">
        <v>51</v>
      </c>
      <c r="L107" s="44">
        <f ca="1" t="shared" si="12"/>
        <v>1870.31</v>
      </c>
      <c r="M107" s="44">
        <f ca="1" t="shared" si="13"/>
        <v>1870.31</v>
      </c>
      <c r="N107" s="44">
        <f ca="1" t="shared" si="7"/>
        <v>0</v>
      </c>
      <c r="O107" s="10" t="s">
        <v>52</v>
      </c>
    </row>
    <row r="108" spans="1:15" ht="12" customHeight="1">
      <c r="A108" s="11">
        <v>1</v>
      </c>
      <c r="B108" s="11">
        <v>1</v>
      </c>
      <c r="C108" s="47">
        <f>rate!$H$5</f>
        <v>0</v>
      </c>
      <c r="D108" s="37">
        <f>rate!$H$6</f>
        <v>42139</v>
      </c>
      <c r="E108" s="25">
        <f ca="1" t="shared" si="8"/>
      </c>
      <c r="F108" s="27">
        <f>rate!$H8</f>
        <v>764</v>
      </c>
      <c r="G108" s="27"/>
      <c r="H108" s="27">
        <f ca="1" t="shared" si="9"/>
        <v>764</v>
      </c>
      <c r="I108" s="46">
        <f ca="1" t="shared" si="10"/>
        <v>138</v>
      </c>
      <c r="J108" s="27">
        <f t="shared" si="11"/>
        <v>57.77</v>
      </c>
      <c r="K108" s="10" t="s">
        <v>51</v>
      </c>
      <c r="L108" s="44">
        <f ca="1" t="shared" si="12"/>
        <v>2634.31</v>
      </c>
      <c r="M108" s="44">
        <f ca="1" t="shared" si="13"/>
        <v>1870.31</v>
      </c>
      <c r="N108" s="44">
        <f ca="1" t="shared" si="7"/>
        <v>57.77</v>
      </c>
      <c r="O108" s="10" t="s">
        <v>52</v>
      </c>
    </row>
    <row r="109" spans="1:15" ht="12" customHeight="1">
      <c r="A109" s="11">
        <v>1</v>
      </c>
      <c r="B109" s="11">
        <v>9.1</v>
      </c>
      <c r="C109" s="11" t="s">
        <v>68</v>
      </c>
      <c r="D109" s="37">
        <f>rate!$F$2</f>
        <v>42277</v>
      </c>
      <c r="E109" s="25">
        <f ca="1" t="shared" si="8"/>
      </c>
      <c r="F109" s="50">
        <f ca="1">OFFSET(L109,-1,0)</f>
        <v>2634.31</v>
      </c>
      <c r="G109" s="50">
        <f ca="1">OFFSET(M109,-1,0)</f>
        <v>1870.31</v>
      </c>
      <c r="H109" s="42">
        <f>F109-G109</f>
        <v>764</v>
      </c>
      <c r="I109" s="43"/>
      <c r="J109" s="50">
        <f ca="1">OFFSET(N109,-1,0)</f>
        <v>57.77</v>
      </c>
      <c r="K109" s="10" t="s">
        <v>51</v>
      </c>
      <c r="L109" s="27"/>
      <c r="M109" s="27"/>
      <c r="N109" s="44"/>
      <c r="O109" s="10" t="s">
        <v>52</v>
      </c>
    </row>
    <row r="110" spans="1:15" ht="12" customHeight="1">
      <c r="A110" s="11">
        <v>1</v>
      </c>
      <c r="B110" s="11">
        <v>9.2</v>
      </c>
      <c r="C110" s="10" t="s">
        <v>62</v>
      </c>
      <c r="D110" s="37"/>
      <c r="E110" s="40"/>
      <c r="F110" s="41"/>
      <c r="G110" s="41"/>
      <c r="H110" s="42"/>
      <c r="I110" s="43"/>
      <c r="J110" s="41"/>
      <c r="K110" s="10" t="s">
        <v>51</v>
      </c>
      <c r="L110" s="27"/>
      <c r="M110" s="27"/>
      <c r="N110" s="44"/>
      <c r="O110" s="10" t="s">
        <v>52</v>
      </c>
    </row>
    <row r="111" spans="1:15" ht="12" customHeight="1">
      <c r="A111" s="11">
        <v>2</v>
      </c>
      <c r="B111" s="11">
        <v>0.1</v>
      </c>
      <c r="C111" s="13" t="s">
        <v>65</v>
      </c>
      <c r="D111" s="37">
        <f>rate!$C$6</f>
        <v>41912</v>
      </c>
      <c r="E111" s="25">
        <f ca="1">IF(OR(D111=0,D111&gt;OFFSET(D111,2,0)),"#","")</f>
        <v>0</v>
      </c>
      <c r="F111" s="27"/>
      <c r="G111" s="48"/>
      <c r="H111" s="49">
        <f>rate!$C9</f>
        <v>0</v>
      </c>
      <c r="I111" s="46">
        <f ca="1">IF(SIGN(H111)=1,OFFSET(D111,2,0)-D111,0)</f>
        <v>0</v>
      </c>
      <c r="J111" s="27">
        <f>IF(I111&gt;8,ROUND(H111*I111*J$2/365,2),0)</f>
        <v>0</v>
      </c>
      <c r="K111" s="10" t="s">
        <v>51</v>
      </c>
      <c r="L111" s="44"/>
      <c r="M111" s="44"/>
      <c r="N111" s="44">
        <f>J111</f>
        <v>0</v>
      </c>
      <c r="O111" s="10" t="s">
        <v>52</v>
      </c>
    </row>
    <row r="112" spans="1:15" ht="12" customHeight="1">
      <c r="A112" s="11">
        <v>2</v>
      </c>
      <c r="B112" s="11">
        <v>0.2</v>
      </c>
      <c r="C112" s="27" t="s">
        <v>66</v>
      </c>
      <c r="D112" s="37"/>
      <c r="E112" s="27"/>
      <c r="F112" s="27"/>
      <c r="G112" s="27"/>
      <c r="H112" s="27"/>
      <c r="I112" s="35"/>
      <c r="J112" s="27"/>
      <c r="K112" s="10" t="s">
        <v>51</v>
      </c>
      <c r="L112" s="44"/>
      <c r="M112" s="44"/>
      <c r="N112" s="44">
        <f aca="true" ca="1" t="shared" si="14" ref="N112:N121">OFFSET(N112,-1,0)+J112</f>
        <v>0</v>
      </c>
      <c r="O112" s="10" t="s">
        <v>52</v>
      </c>
    </row>
    <row r="113" spans="1:16" ht="12" customHeight="1">
      <c r="A113" s="16">
        <f>IF(D113,'x rata'!A34,0.1)</f>
        <v>2</v>
      </c>
      <c r="B113" s="11">
        <v>1</v>
      </c>
      <c r="C113" s="45" t="s">
        <v>64</v>
      </c>
      <c r="D113" s="14">
        <f>'x rata'!D34</f>
        <v>41978</v>
      </c>
      <c r="E113" s="25">
        <f aca="true" ca="1" t="shared" si="15" ref="E113:E122">IF(D113&lt;OFFSET(D113,-1,0),"#","")</f>
      </c>
      <c r="F113" s="27"/>
      <c r="G113" s="26">
        <f>IF(D113,'x rata'!F34,0)</f>
        <v>2182.3500000000004</v>
      </c>
      <c r="H113" s="27">
        <f aca="true" ca="1" t="shared" si="16" ref="H113:H121">OFFSET(H113,-1,0)+F113-G113</f>
        <v>-2182.3500000000004</v>
      </c>
      <c r="I113" s="46">
        <f aca="true" ca="1" t="shared" si="17" ref="I113:I121">IF(SIGN(H113)=1,OFFSET(D113,1,0)-D113,0)</f>
        <v>0</v>
      </c>
      <c r="J113" s="27">
        <f aca="true" t="shared" si="18" ref="J113:J121">IF(I113&gt;8,ROUND(H113*I113*J$2/365,2),0)</f>
        <v>0</v>
      </c>
      <c r="K113" s="10" t="s">
        <v>51</v>
      </c>
      <c r="L113" s="44">
        <f aca="true" ca="1" t="shared" si="19" ref="L113:L121">OFFSET(L113,-1,0)+F113</f>
        <v>0</v>
      </c>
      <c r="M113" s="44">
        <f aca="true" ca="1" t="shared" si="20" ref="M113:M121">OFFSET(M113,-1,0)+G113</f>
        <v>2182.3500000000004</v>
      </c>
      <c r="N113" s="44">
        <f ca="1" t="shared" si="14"/>
        <v>0</v>
      </c>
      <c r="O113" s="10" t="s">
        <v>52</v>
      </c>
      <c r="P113" s="26">
        <f>IF('x rata'!K34&gt;0,'x rata'!K34," ")</f>
        <v>0</v>
      </c>
    </row>
    <row r="114" spans="1:16" ht="12" customHeight="1">
      <c r="A114" s="16">
        <f>IF(D114,'x rata'!A126,0.5)</f>
        <v>2</v>
      </c>
      <c r="B114" s="11">
        <v>1</v>
      </c>
      <c r="C114" s="45" t="s">
        <v>64</v>
      </c>
      <c r="D114" s="14">
        <f>'x rata'!D126</f>
        <v>41978</v>
      </c>
      <c r="E114" s="25">
        <f ca="1" t="shared" si="15"/>
      </c>
      <c r="F114" s="27"/>
      <c r="G114" s="26">
        <f>IF(D114,'x rata'!F126,0)</f>
        <v>157.66</v>
      </c>
      <c r="H114" s="27">
        <f ca="1" t="shared" si="16"/>
        <v>-2340.01</v>
      </c>
      <c r="I114" s="46">
        <f ca="1" t="shared" si="17"/>
        <v>0</v>
      </c>
      <c r="J114" s="27">
        <f t="shared" si="18"/>
        <v>0</v>
      </c>
      <c r="K114" s="10" t="s">
        <v>51</v>
      </c>
      <c r="L114" s="44">
        <f ca="1" t="shared" si="19"/>
        <v>0</v>
      </c>
      <c r="M114" s="44">
        <f ca="1" t="shared" si="20"/>
        <v>2340.01</v>
      </c>
      <c r="N114" s="44">
        <f ca="1" t="shared" si="14"/>
        <v>0</v>
      </c>
      <c r="O114" s="10" t="s">
        <v>52</v>
      </c>
      <c r="P114" s="26">
        <f>IF('x rata'!K126&gt;0,'x rata'!K126," ")</f>
        <v>0</v>
      </c>
    </row>
    <row r="115" spans="1:15" ht="12" customHeight="1">
      <c r="A115" s="11">
        <v>2</v>
      </c>
      <c r="B115" s="11">
        <v>1</v>
      </c>
      <c r="C115" s="13" t="s">
        <v>67</v>
      </c>
      <c r="D115" s="37">
        <f>rate!$D$6</f>
        <v>41985</v>
      </c>
      <c r="E115" s="25">
        <f ca="1" t="shared" si="15"/>
      </c>
      <c r="F115" s="27">
        <f>rate!$D9</f>
        <v>-455.52</v>
      </c>
      <c r="G115" s="27"/>
      <c r="H115" s="27">
        <f ca="1" t="shared" si="16"/>
        <v>-2795.53</v>
      </c>
      <c r="I115" s="46">
        <f ca="1" t="shared" si="17"/>
        <v>0</v>
      </c>
      <c r="J115" s="27">
        <f t="shared" si="18"/>
        <v>0</v>
      </c>
      <c r="K115" s="10" t="s">
        <v>51</v>
      </c>
      <c r="L115" s="44">
        <f ca="1" t="shared" si="19"/>
        <v>-455.52</v>
      </c>
      <c r="M115" s="44">
        <f ca="1" t="shared" si="20"/>
        <v>2340.01</v>
      </c>
      <c r="N115" s="44">
        <f ca="1" t="shared" si="14"/>
        <v>0</v>
      </c>
      <c r="O115" s="10" t="s">
        <v>52</v>
      </c>
    </row>
    <row r="116" spans="1:15" ht="12" customHeight="1">
      <c r="A116" s="11">
        <v>2</v>
      </c>
      <c r="B116" s="11">
        <v>1</v>
      </c>
      <c r="C116" s="47">
        <f>rate!$E$5</f>
        <v>0</v>
      </c>
      <c r="D116" s="37">
        <f>rate!$E$6</f>
        <v>41985</v>
      </c>
      <c r="E116" s="25">
        <f ca="1" t="shared" si="15"/>
      </c>
      <c r="F116" s="27">
        <f>rate!$E9</f>
        <v>1319.87</v>
      </c>
      <c r="G116" s="27"/>
      <c r="H116" s="27">
        <f ca="1" t="shared" si="16"/>
        <v>-1475.6600000000003</v>
      </c>
      <c r="I116" s="46">
        <f ca="1" t="shared" si="17"/>
        <v>0</v>
      </c>
      <c r="J116" s="27">
        <f t="shared" si="18"/>
        <v>0</v>
      </c>
      <c r="K116" s="10" t="s">
        <v>51</v>
      </c>
      <c r="L116" s="44">
        <f ca="1" t="shared" si="19"/>
        <v>864.3499999999999</v>
      </c>
      <c r="M116" s="44">
        <f ca="1" t="shared" si="20"/>
        <v>2340.01</v>
      </c>
      <c r="N116" s="44">
        <f ca="1" t="shared" si="14"/>
        <v>0</v>
      </c>
      <c r="O116" s="10" t="s">
        <v>52</v>
      </c>
    </row>
    <row r="117" spans="1:16" ht="12" customHeight="1">
      <c r="A117" s="16">
        <f>IF(F117&gt;0,rate!$A9,0.5)</f>
        <v>2</v>
      </c>
      <c r="B117" s="11">
        <v>1</v>
      </c>
      <c r="C117" s="47">
        <f>rate!$K$5</f>
        <v>0</v>
      </c>
      <c r="D117" s="37">
        <f>rate!$K$6</f>
        <v>41985</v>
      </c>
      <c r="E117" s="25">
        <f ca="1" t="shared" si="15"/>
      </c>
      <c r="F117" s="27">
        <f>rate!$K9</f>
        <v>157.66</v>
      </c>
      <c r="G117" s="27"/>
      <c r="H117" s="27">
        <f ca="1" t="shared" si="16"/>
        <v>-1318.0000000000002</v>
      </c>
      <c r="I117" s="46">
        <f ca="1" t="shared" si="17"/>
        <v>0</v>
      </c>
      <c r="J117" s="27">
        <f t="shared" si="18"/>
        <v>0</v>
      </c>
      <c r="K117" s="10" t="s">
        <v>51</v>
      </c>
      <c r="L117" s="44">
        <f ca="1" t="shared" si="19"/>
        <v>1022.0099999999999</v>
      </c>
      <c r="M117" s="44">
        <f ca="1" t="shared" si="20"/>
        <v>2340.01</v>
      </c>
      <c r="N117" s="44">
        <f ca="1" t="shared" si="14"/>
        <v>0</v>
      </c>
      <c r="O117" s="10" t="s">
        <v>52</v>
      </c>
      <c r="P117" s="26"/>
    </row>
    <row r="118" spans="1:15" ht="12" customHeight="1">
      <c r="A118" s="11">
        <v>2</v>
      </c>
      <c r="B118" s="11">
        <v>1</v>
      </c>
      <c r="C118" s="47">
        <f>rate!$F$5</f>
        <v>0</v>
      </c>
      <c r="D118" s="37">
        <f>rate!$F$6</f>
        <v>42019</v>
      </c>
      <c r="E118" s="25">
        <f ca="1" t="shared" si="15"/>
      </c>
      <c r="F118" s="27">
        <f>rate!$F9</f>
        <v>1318</v>
      </c>
      <c r="G118" s="27"/>
      <c r="H118" s="27">
        <f ca="1" t="shared" si="16"/>
        <v>0</v>
      </c>
      <c r="I118" s="46">
        <f ca="1" t="shared" si="17"/>
        <v>0</v>
      </c>
      <c r="J118" s="27">
        <f t="shared" si="18"/>
        <v>0</v>
      </c>
      <c r="K118" s="10" t="s">
        <v>51</v>
      </c>
      <c r="L118" s="44">
        <f ca="1" t="shared" si="19"/>
        <v>2340.0099999999998</v>
      </c>
      <c r="M118" s="44">
        <f ca="1" t="shared" si="20"/>
        <v>2340.01</v>
      </c>
      <c r="N118" s="44">
        <f ca="1" t="shared" si="14"/>
        <v>0</v>
      </c>
      <c r="O118" s="10" t="s">
        <v>52</v>
      </c>
    </row>
    <row r="119" spans="1:16" ht="12" customHeight="1">
      <c r="A119" s="16">
        <f>IF(D119,'x rata'!A80,0.3)</f>
        <v>2</v>
      </c>
      <c r="B119" s="11">
        <v>1</v>
      </c>
      <c r="C119" s="45" t="s">
        <v>64</v>
      </c>
      <c r="D119" s="14">
        <f>'x rata'!D80</f>
        <v>42075</v>
      </c>
      <c r="E119" s="25">
        <f ca="1" t="shared" si="15"/>
      </c>
      <c r="F119" s="27"/>
      <c r="G119" s="26">
        <f>IF(D119,'x rata'!F80,0)</f>
        <v>2636</v>
      </c>
      <c r="H119" s="27">
        <f ca="1" t="shared" si="16"/>
        <v>-2636</v>
      </c>
      <c r="I119" s="46">
        <f ca="1" t="shared" si="17"/>
        <v>0</v>
      </c>
      <c r="J119" s="27">
        <f t="shared" si="18"/>
        <v>0</v>
      </c>
      <c r="K119" s="10" t="s">
        <v>51</v>
      </c>
      <c r="L119" s="44">
        <f ca="1" t="shared" si="19"/>
        <v>2340.0099999999998</v>
      </c>
      <c r="M119" s="44">
        <f ca="1" t="shared" si="20"/>
        <v>4976.01</v>
      </c>
      <c r="N119" s="44">
        <f ca="1" t="shared" si="14"/>
        <v>0</v>
      </c>
      <c r="O119" s="10" t="s">
        <v>52</v>
      </c>
      <c r="P119" s="26">
        <f>IF('x rata'!K80&gt;0,'x rata'!K80," ")</f>
        <v>0</v>
      </c>
    </row>
    <row r="120" spans="1:15" ht="12" customHeight="1">
      <c r="A120" s="11">
        <v>2</v>
      </c>
      <c r="B120" s="11">
        <v>1</v>
      </c>
      <c r="C120" s="47">
        <f>rate!$G$5</f>
        <v>0</v>
      </c>
      <c r="D120" s="37">
        <f>rate!$G$6</f>
        <v>42078</v>
      </c>
      <c r="E120" s="25">
        <f ca="1" t="shared" si="15"/>
      </c>
      <c r="F120" s="27">
        <f>rate!$G9</f>
        <v>1318</v>
      </c>
      <c r="G120" s="27"/>
      <c r="H120" s="27">
        <f ca="1" t="shared" si="16"/>
        <v>-1318</v>
      </c>
      <c r="I120" s="46">
        <f ca="1" t="shared" si="17"/>
        <v>0</v>
      </c>
      <c r="J120" s="27">
        <f t="shared" si="18"/>
        <v>0</v>
      </c>
      <c r="K120" s="10" t="s">
        <v>51</v>
      </c>
      <c r="L120" s="44">
        <f ca="1" t="shared" si="19"/>
        <v>3658.0099999999998</v>
      </c>
      <c r="M120" s="44">
        <f ca="1" t="shared" si="20"/>
        <v>4976.01</v>
      </c>
      <c r="N120" s="44">
        <f ca="1" t="shared" si="14"/>
        <v>0</v>
      </c>
      <c r="O120" s="10" t="s">
        <v>52</v>
      </c>
    </row>
    <row r="121" spans="1:15" ht="12" customHeight="1">
      <c r="A121" s="11">
        <v>2</v>
      </c>
      <c r="B121" s="11">
        <v>1</v>
      </c>
      <c r="C121" s="47">
        <f>rate!$H$5</f>
        <v>0</v>
      </c>
      <c r="D121" s="37">
        <f>rate!$H$6</f>
        <v>42139</v>
      </c>
      <c r="E121" s="25">
        <f ca="1" t="shared" si="15"/>
      </c>
      <c r="F121" s="27">
        <f>rate!$H9</f>
        <v>1318</v>
      </c>
      <c r="G121" s="27"/>
      <c r="H121" s="27">
        <f ca="1" t="shared" si="16"/>
        <v>0</v>
      </c>
      <c r="I121" s="46">
        <f ca="1" t="shared" si="17"/>
        <v>0</v>
      </c>
      <c r="J121" s="27">
        <f t="shared" si="18"/>
        <v>0</v>
      </c>
      <c r="K121" s="10" t="s">
        <v>51</v>
      </c>
      <c r="L121" s="44">
        <f ca="1" t="shared" si="19"/>
        <v>4976.01</v>
      </c>
      <c r="M121" s="44">
        <f ca="1" t="shared" si="20"/>
        <v>4976.01</v>
      </c>
      <c r="N121" s="44">
        <f ca="1" t="shared" si="14"/>
        <v>0</v>
      </c>
      <c r="O121" s="10" t="s">
        <v>52</v>
      </c>
    </row>
    <row r="122" spans="1:15" ht="12" customHeight="1">
      <c r="A122" s="11">
        <v>2</v>
      </c>
      <c r="B122" s="11">
        <v>9.1</v>
      </c>
      <c r="C122" s="11" t="s">
        <v>68</v>
      </c>
      <c r="D122" s="37">
        <f>rate!$F$2</f>
        <v>42277</v>
      </c>
      <c r="E122" s="25">
        <f ca="1" t="shared" si="15"/>
      </c>
      <c r="F122" s="50">
        <f ca="1">OFFSET(L122,-1,0)</f>
        <v>4976.01</v>
      </c>
      <c r="G122" s="50">
        <f ca="1">OFFSET(M122,-1,0)</f>
        <v>4976.01</v>
      </c>
      <c r="H122" s="42">
        <f>F122-G122</f>
        <v>0</v>
      </c>
      <c r="I122" s="43"/>
      <c r="J122" s="50">
        <f ca="1">OFFSET(N122,-1,0)</f>
        <v>0</v>
      </c>
      <c r="K122" s="10" t="s">
        <v>51</v>
      </c>
      <c r="L122" s="44"/>
      <c r="M122" s="44"/>
      <c r="N122" s="44"/>
      <c r="O122" s="10" t="s">
        <v>52</v>
      </c>
    </row>
    <row r="123" spans="1:15" ht="12" customHeight="1">
      <c r="A123" s="11">
        <v>2</v>
      </c>
      <c r="B123" s="11">
        <v>9.2</v>
      </c>
      <c r="C123" s="10" t="s">
        <v>62</v>
      </c>
      <c r="D123" s="37"/>
      <c r="E123" s="40"/>
      <c r="F123" s="41"/>
      <c r="G123" s="41"/>
      <c r="H123" s="42"/>
      <c r="I123" s="43"/>
      <c r="J123" s="41"/>
      <c r="K123" s="10" t="s">
        <v>51</v>
      </c>
      <c r="L123" s="44"/>
      <c r="M123" s="44"/>
      <c r="N123" s="44"/>
      <c r="O123" s="10" t="s">
        <v>52</v>
      </c>
    </row>
    <row r="124" spans="1:15" ht="12" customHeight="1">
      <c r="A124" s="11">
        <v>3</v>
      </c>
      <c r="B124" s="11">
        <v>0.1</v>
      </c>
      <c r="C124" s="13" t="s">
        <v>65</v>
      </c>
      <c r="D124" s="37">
        <f>rate!$C$6</f>
        <v>41912</v>
      </c>
      <c r="E124" s="25">
        <f ca="1">IF(OR(D124=0,D124&gt;OFFSET(D124,2,0)),"#","")</f>
        <v>0</v>
      </c>
      <c r="F124" s="27"/>
      <c r="G124" s="48"/>
      <c r="H124" s="49">
        <f>rate!$C10</f>
        <v>0</v>
      </c>
      <c r="I124" s="46">
        <f ca="1">IF(SIGN(H124)=1,OFFSET(D124,2,0)-D124,0)</f>
        <v>0</v>
      </c>
      <c r="J124" s="27">
        <f>IF(I124&gt;8,ROUND(H124*I124*J$2/365,2),0)</f>
        <v>0</v>
      </c>
      <c r="K124" s="10" t="s">
        <v>51</v>
      </c>
      <c r="L124" s="27"/>
      <c r="N124" s="27">
        <f>J124</f>
        <v>0</v>
      </c>
      <c r="O124" s="10" t="s">
        <v>52</v>
      </c>
    </row>
    <row r="125" spans="1:15" ht="12" customHeight="1">
      <c r="A125" s="11">
        <v>3</v>
      </c>
      <c r="B125" s="11">
        <v>0.2</v>
      </c>
      <c r="C125" s="27" t="s">
        <v>66</v>
      </c>
      <c r="D125" s="37"/>
      <c r="E125" s="27"/>
      <c r="F125" s="27"/>
      <c r="G125" s="27"/>
      <c r="H125" s="27"/>
      <c r="I125" s="46"/>
      <c r="J125" s="27"/>
      <c r="K125" s="10" t="s">
        <v>51</v>
      </c>
      <c r="L125" s="27"/>
      <c r="N125" s="44">
        <f aca="true" ca="1" t="shared" si="21" ref="N125:N135">OFFSET(N125,-1,0)+J125</f>
        <v>0</v>
      </c>
      <c r="O125" s="10" t="s">
        <v>52</v>
      </c>
    </row>
    <row r="126" spans="1:16" ht="12" customHeight="1">
      <c r="A126" s="16">
        <f>IF(D126,'x rata'!A35,0.1)</f>
        <v>3</v>
      </c>
      <c r="B126" s="11">
        <v>1</v>
      </c>
      <c r="C126" s="45" t="s">
        <v>64</v>
      </c>
      <c r="D126" s="14">
        <f>'x rata'!D35</f>
        <v>41978</v>
      </c>
      <c r="E126" s="25">
        <f aca="true" ca="1" t="shared" si="22" ref="E126:E136">IF(D126&lt;OFFSET(D126,-1,0),"#","")</f>
      </c>
      <c r="F126" s="27"/>
      <c r="G126" s="26">
        <f>IF(D126,'x rata'!F35,0)</f>
        <v>574.8</v>
      </c>
      <c r="H126" s="27">
        <f aca="true" ca="1" t="shared" si="23" ref="H126:H135">OFFSET(H126,-1,0)+F126-G126</f>
        <v>-574.8</v>
      </c>
      <c r="I126" s="46">
        <f aca="true" ca="1" t="shared" si="24" ref="I126:I135">IF(SIGN(H126)=1,OFFSET(D126,1,0)-D126,0)</f>
        <v>0</v>
      </c>
      <c r="J126" s="27">
        <f aca="true" t="shared" si="25" ref="J126:J135">IF(I126&gt;8,ROUND(H126*I126*J$2/365,2),0)</f>
        <v>0</v>
      </c>
      <c r="K126" s="10" t="s">
        <v>51</v>
      </c>
      <c r="L126" s="44">
        <f aca="true" ca="1" t="shared" si="26" ref="L126:L135">OFFSET(L126,-1,0)+F126</f>
        <v>0</v>
      </c>
      <c r="M126" s="44">
        <f aca="true" ca="1" t="shared" si="27" ref="M126:M135">OFFSET(M126,-1,0)+G126</f>
        <v>574.8</v>
      </c>
      <c r="N126" s="44">
        <f ca="1" t="shared" si="21"/>
        <v>0</v>
      </c>
      <c r="O126" s="10" t="s">
        <v>52</v>
      </c>
      <c r="P126" s="26">
        <f>IF('x rata'!K35&gt;0,'x rata'!K35," ")</f>
        <v>0</v>
      </c>
    </row>
    <row r="127" spans="1:16" ht="12" customHeight="1">
      <c r="A127" s="16">
        <f>IF(D127,'x rata'!A127,0.5)</f>
        <v>3</v>
      </c>
      <c r="B127" s="11">
        <v>1</v>
      </c>
      <c r="C127" s="45" t="s">
        <v>64</v>
      </c>
      <c r="D127" s="14">
        <f>'x rata'!D127</f>
        <v>41978</v>
      </c>
      <c r="E127" s="25">
        <f ca="1" t="shared" si="22"/>
      </c>
      <c r="F127" s="27"/>
      <c r="G127" s="26">
        <f>IF(D127,'x rata'!F127,0)</f>
        <v>99.81</v>
      </c>
      <c r="H127" s="27">
        <f ca="1" t="shared" si="23"/>
        <v>-674.6099999999999</v>
      </c>
      <c r="I127" s="46">
        <f ca="1" t="shared" si="24"/>
        <v>0</v>
      </c>
      <c r="J127" s="27">
        <f t="shared" si="25"/>
        <v>0</v>
      </c>
      <c r="K127" s="10" t="s">
        <v>51</v>
      </c>
      <c r="L127" s="44">
        <f ca="1" t="shared" si="26"/>
        <v>0</v>
      </c>
      <c r="M127" s="44">
        <f ca="1" t="shared" si="27"/>
        <v>674.6099999999999</v>
      </c>
      <c r="N127" s="44">
        <f ca="1" t="shared" si="21"/>
        <v>0</v>
      </c>
      <c r="O127" s="10" t="s">
        <v>52</v>
      </c>
      <c r="P127" s="26">
        <f>IF('x rata'!K127&gt;0,'x rata'!K127," ")</f>
        <v>0</v>
      </c>
    </row>
    <row r="128" spans="1:15" ht="12" customHeight="1">
      <c r="A128" s="11">
        <v>3</v>
      </c>
      <c r="B128" s="11">
        <v>1</v>
      </c>
      <c r="C128" s="13" t="s">
        <v>67</v>
      </c>
      <c r="D128" s="37">
        <f>rate!$D$6</f>
        <v>41985</v>
      </c>
      <c r="E128" s="25">
        <f ca="1" t="shared" si="22"/>
      </c>
      <c r="F128" s="27">
        <f>rate!$D10</f>
        <v>-265.09</v>
      </c>
      <c r="G128" s="27"/>
      <c r="H128" s="27">
        <f ca="1" t="shared" si="23"/>
        <v>-939.6999999999998</v>
      </c>
      <c r="I128" s="46">
        <f ca="1" t="shared" si="24"/>
        <v>0</v>
      </c>
      <c r="J128" s="27">
        <f t="shared" si="25"/>
        <v>0</v>
      </c>
      <c r="K128" s="10" t="s">
        <v>51</v>
      </c>
      <c r="L128" s="44">
        <f ca="1" t="shared" si="26"/>
        <v>-265.09</v>
      </c>
      <c r="M128" s="44">
        <f ca="1" t="shared" si="27"/>
        <v>674.6099999999999</v>
      </c>
      <c r="N128" s="44">
        <f ca="1" t="shared" si="21"/>
        <v>0</v>
      </c>
      <c r="O128" s="10" t="s">
        <v>52</v>
      </c>
    </row>
    <row r="129" spans="1:15" ht="12" customHeight="1">
      <c r="A129" s="11">
        <v>3</v>
      </c>
      <c r="B129" s="11">
        <v>1</v>
      </c>
      <c r="C129" s="47">
        <f>rate!$E$5</f>
        <v>0</v>
      </c>
      <c r="D129" s="37">
        <f>rate!$E$6</f>
        <v>41985</v>
      </c>
      <c r="E129" s="25">
        <f ca="1" t="shared" si="22"/>
      </c>
      <c r="F129" s="27">
        <f>rate!$E10</f>
        <v>839.49</v>
      </c>
      <c r="G129" s="27"/>
      <c r="H129" s="27">
        <f ca="1" t="shared" si="23"/>
        <v>-100.20999999999981</v>
      </c>
      <c r="I129" s="46">
        <f ca="1" t="shared" si="24"/>
        <v>0</v>
      </c>
      <c r="J129" s="27">
        <f t="shared" si="25"/>
        <v>0</v>
      </c>
      <c r="K129" s="10" t="s">
        <v>51</v>
      </c>
      <c r="L129" s="44">
        <f ca="1" t="shared" si="26"/>
        <v>574.4000000000001</v>
      </c>
      <c r="M129" s="44">
        <f ca="1" t="shared" si="27"/>
        <v>674.6099999999999</v>
      </c>
      <c r="N129" s="44">
        <f ca="1" t="shared" si="21"/>
        <v>0</v>
      </c>
      <c r="O129" s="10" t="s">
        <v>52</v>
      </c>
    </row>
    <row r="130" spans="1:16" ht="12" customHeight="1">
      <c r="A130" s="16">
        <f>IF(F130&gt;0,rate!$A10,0.5)</f>
        <v>3</v>
      </c>
      <c r="B130" s="11">
        <v>1</v>
      </c>
      <c r="C130" s="47">
        <f>rate!$K$5</f>
        <v>0</v>
      </c>
      <c r="D130" s="37">
        <f>rate!$K$6</f>
        <v>41985</v>
      </c>
      <c r="E130" s="25">
        <f ca="1" t="shared" si="22"/>
      </c>
      <c r="F130" s="27">
        <f>rate!$K10</f>
        <v>99.81</v>
      </c>
      <c r="G130" s="27"/>
      <c r="H130" s="27">
        <f ca="1" t="shared" si="23"/>
        <v>-0.39999999999980673</v>
      </c>
      <c r="I130" s="46">
        <f ca="1" t="shared" si="24"/>
        <v>0</v>
      </c>
      <c r="J130" s="27">
        <f t="shared" si="25"/>
        <v>0</v>
      </c>
      <c r="K130" s="10" t="s">
        <v>51</v>
      </c>
      <c r="L130" s="44">
        <f ca="1" t="shared" si="26"/>
        <v>674.21</v>
      </c>
      <c r="M130" s="44">
        <f ca="1" t="shared" si="27"/>
        <v>674.6099999999999</v>
      </c>
      <c r="N130" s="44">
        <f ca="1" t="shared" si="21"/>
        <v>0</v>
      </c>
      <c r="O130" s="10" t="s">
        <v>52</v>
      </c>
      <c r="P130" s="26"/>
    </row>
    <row r="131" spans="1:15" ht="12" customHeight="1">
      <c r="A131" s="11">
        <v>3</v>
      </c>
      <c r="B131" s="11">
        <v>1</v>
      </c>
      <c r="C131" s="47">
        <f>rate!$F$5</f>
        <v>0</v>
      </c>
      <c r="D131" s="37">
        <f>rate!$F$6</f>
        <v>42019</v>
      </c>
      <c r="E131" s="25">
        <f ca="1" t="shared" si="22"/>
      </c>
      <c r="F131" s="27">
        <f>rate!$F10</f>
        <v>840</v>
      </c>
      <c r="G131" s="27"/>
      <c r="H131" s="27">
        <f ca="1" t="shared" si="23"/>
        <v>839.6000000000001</v>
      </c>
      <c r="I131" s="46">
        <f ca="1" t="shared" si="24"/>
        <v>0</v>
      </c>
      <c r="J131" s="27">
        <f t="shared" si="25"/>
        <v>0</v>
      </c>
      <c r="K131" s="10" t="s">
        <v>51</v>
      </c>
      <c r="L131" s="44">
        <f ca="1" t="shared" si="26"/>
        <v>1514.21</v>
      </c>
      <c r="M131" s="44">
        <f ca="1" t="shared" si="27"/>
        <v>674.6099999999999</v>
      </c>
      <c r="N131" s="44">
        <f ca="1" t="shared" si="21"/>
        <v>0</v>
      </c>
      <c r="O131" s="10" t="s">
        <v>52</v>
      </c>
    </row>
    <row r="132" spans="1:16" ht="12" customHeight="1">
      <c r="A132" s="16">
        <f>IF(D132,'x rata'!A58,0.2)</f>
        <v>3</v>
      </c>
      <c r="B132" s="11">
        <v>1</v>
      </c>
      <c r="C132" s="45" t="s">
        <v>64</v>
      </c>
      <c r="D132" s="14">
        <f>'x rata'!D58</f>
        <v>42019</v>
      </c>
      <c r="E132" s="25">
        <f ca="1" t="shared" si="22"/>
      </c>
      <c r="F132" s="27"/>
      <c r="G132" s="26">
        <f>IF(D132,'x rata'!F58,0)</f>
        <v>840</v>
      </c>
      <c r="H132" s="27">
        <f ca="1" t="shared" si="23"/>
        <v>-0.3999999999998636</v>
      </c>
      <c r="I132" s="46">
        <f ca="1" t="shared" si="24"/>
        <v>0</v>
      </c>
      <c r="J132" s="27">
        <f t="shared" si="25"/>
        <v>0</v>
      </c>
      <c r="K132" s="10" t="s">
        <v>51</v>
      </c>
      <c r="L132" s="44">
        <f ca="1" t="shared" si="26"/>
        <v>1514.21</v>
      </c>
      <c r="M132" s="44">
        <f ca="1" t="shared" si="27"/>
        <v>1514.61</v>
      </c>
      <c r="N132" s="44">
        <f ca="1" t="shared" si="21"/>
        <v>0</v>
      </c>
      <c r="O132" s="10" t="s">
        <v>52</v>
      </c>
      <c r="P132" s="26">
        <f>IF('x rata'!K58&gt;0,'x rata'!K58," ")</f>
        <v>0</v>
      </c>
    </row>
    <row r="133" spans="1:16" ht="12" customHeight="1">
      <c r="A133" s="16">
        <f>IF(D133,'x rata'!A81,0.3)</f>
        <v>3</v>
      </c>
      <c r="B133" s="11">
        <v>1</v>
      </c>
      <c r="C133" s="45" t="s">
        <v>64</v>
      </c>
      <c r="D133" s="14">
        <f>'x rata'!D81</f>
        <v>42076</v>
      </c>
      <c r="E133" s="25">
        <f ca="1" t="shared" si="22"/>
      </c>
      <c r="F133" s="27"/>
      <c r="G133" s="26">
        <f>IF(D133,'x rata'!F81,0)</f>
        <v>840</v>
      </c>
      <c r="H133" s="27">
        <f ca="1" t="shared" si="23"/>
        <v>-840.3999999999999</v>
      </c>
      <c r="I133" s="46">
        <f ca="1" t="shared" si="24"/>
        <v>0</v>
      </c>
      <c r="J133" s="27">
        <f t="shared" si="25"/>
        <v>0</v>
      </c>
      <c r="K133" s="10" t="s">
        <v>51</v>
      </c>
      <c r="L133" s="44">
        <f ca="1" t="shared" si="26"/>
        <v>1514.21</v>
      </c>
      <c r="M133" s="44">
        <f ca="1" t="shared" si="27"/>
        <v>2354.6099999999997</v>
      </c>
      <c r="N133" s="44">
        <f ca="1" t="shared" si="21"/>
        <v>0</v>
      </c>
      <c r="O133" s="10" t="s">
        <v>52</v>
      </c>
      <c r="P133" s="26">
        <f>IF('x rata'!K81&gt;0,'x rata'!K81," ")</f>
        <v>0</v>
      </c>
    </row>
    <row r="134" spans="1:15" ht="12" customHeight="1">
      <c r="A134" s="11">
        <v>3</v>
      </c>
      <c r="B134" s="11">
        <v>1</v>
      </c>
      <c r="C134" s="47">
        <f>rate!$G$5</f>
        <v>0</v>
      </c>
      <c r="D134" s="37">
        <f>rate!$G$6</f>
        <v>42078</v>
      </c>
      <c r="E134" s="25">
        <f ca="1" t="shared" si="22"/>
      </c>
      <c r="F134" s="27">
        <f>rate!$G10</f>
        <v>840</v>
      </c>
      <c r="G134" s="27"/>
      <c r="H134" s="27">
        <f ca="1" t="shared" si="23"/>
        <v>-0.3999999999998636</v>
      </c>
      <c r="I134" s="46">
        <f ca="1" t="shared" si="24"/>
        <v>0</v>
      </c>
      <c r="J134" s="27">
        <f t="shared" si="25"/>
        <v>0</v>
      </c>
      <c r="K134" s="10" t="s">
        <v>51</v>
      </c>
      <c r="L134" s="44">
        <f ca="1" t="shared" si="26"/>
        <v>2354.21</v>
      </c>
      <c r="M134" s="44">
        <f ca="1" t="shared" si="27"/>
        <v>2354.6099999999997</v>
      </c>
      <c r="N134" s="44">
        <f ca="1" t="shared" si="21"/>
        <v>0</v>
      </c>
      <c r="O134" s="10" t="s">
        <v>52</v>
      </c>
    </row>
    <row r="135" spans="1:15" ht="12" customHeight="1">
      <c r="A135" s="11">
        <v>3</v>
      </c>
      <c r="B135" s="11">
        <v>1</v>
      </c>
      <c r="C135" s="47">
        <f>rate!$H$5</f>
        <v>0</v>
      </c>
      <c r="D135" s="37">
        <f>rate!$H$6</f>
        <v>42139</v>
      </c>
      <c r="E135" s="25">
        <f ca="1" t="shared" si="22"/>
      </c>
      <c r="F135" s="27">
        <f>rate!$H10</f>
        <v>840</v>
      </c>
      <c r="G135" s="27"/>
      <c r="H135" s="27">
        <f ca="1" t="shared" si="23"/>
        <v>839.6000000000001</v>
      </c>
      <c r="I135" s="46">
        <f ca="1" t="shared" si="24"/>
        <v>138</v>
      </c>
      <c r="J135" s="27">
        <f t="shared" si="25"/>
        <v>63.49</v>
      </c>
      <c r="K135" s="10" t="s">
        <v>51</v>
      </c>
      <c r="L135" s="44">
        <f ca="1" t="shared" si="26"/>
        <v>3194.21</v>
      </c>
      <c r="M135" s="44">
        <f ca="1" t="shared" si="27"/>
        <v>2354.6099999999997</v>
      </c>
      <c r="N135" s="44">
        <f ca="1" t="shared" si="21"/>
        <v>63.49</v>
      </c>
      <c r="O135" s="10" t="s">
        <v>52</v>
      </c>
    </row>
    <row r="136" spans="1:15" ht="12" customHeight="1">
      <c r="A136" s="11">
        <v>3</v>
      </c>
      <c r="B136" s="11">
        <v>9.1</v>
      </c>
      <c r="C136" s="11" t="s">
        <v>68</v>
      </c>
      <c r="D136" s="37">
        <f>rate!$F$2</f>
        <v>42277</v>
      </c>
      <c r="E136" s="25">
        <f ca="1" t="shared" si="22"/>
      </c>
      <c r="F136" s="50">
        <f ca="1">OFFSET(L136,-1,0)</f>
        <v>3194.21</v>
      </c>
      <c r="G136" s="50">
        <f ca="1">OFFSET(M136,-1,0)</f>
        <v>2354.6099999999997</v>
      </c>
      <c r="H136" s="42">
        <f>F136-G136</f>
        <v>839.6000000000004</v>
      </c>
      <c r="I136" s="43"/>
      <c r="J136" s="50">
        <f ca="1">OFFSET(N136,-1,0)</f>
        <v>63.49</v>
      </c>
      <c r="K136" s="10" t="s">
        <v>51</v>
      </c>
      <c r="L136" s="44"/>
      <c r="M136" s="44"/>
      <c r="N136" s="44"/>
      <c r="O136" s="10" t="s">
        <v>52</v>
      </c>
    </row>
    <row r="137" spans="1:15" ht="12" customHeight="1">
      <c r="A137" s="11">
        <v>3</v>
      </c>
      <c r="B137" s="11">
        <v>9.2</v>
      </c>
      <c r="C137" s="10" t="s">
        <v>62</v>
      </c>
      <c r="D137" s="37"/>
      <c r="E137" s="40"/>
      <c r="F137" s="41"/>
      <c r="G137" s="41"/>
      <c r="H137" s="42"/>
      <c r="I137" s="43"/>
      <c r="J137" s="41"/>
      <c r="K137" s="10" t="s">
        <v>51</v>
      </c>
      <c r="L137" s="44"/>
      <c r="M137" s="44"/>
      <c r="N137" s="44"/>
      <c r="O137" s="10" t="s">
        <v>52</v>
      </c>
    </row>
    <row r="138" spans="1:15" ht="12" customHeight="1">
      <c r="A138" s="11">
        <v>4</v>
      </c>
      <c r="B138" s="11">
        <v>0.1</v>
      </c>
      <c r="C138" s="13" t="s">
        <v>65</v>
      </c>
      <c r="D138" s="37">
        <f>rate!$C$6</f>
        <v>41912</v>
      </c>
      <c r="E138" s="25">
        <f ca="1">IF(OR(D138=0,D138&gt;OFFSET(D138,2,0)),"#","")</f>
        <v>0</v>
      </c>
      <c r="F138" s="27"/>
      <c r="G138" s="48"/>
      <c r="H138" s="49">
        <f>rate!$C11</f>
        <v>0</v>
      </c>
      <c r="I138" s="46">
        <f ca="1">IF(SIGN(H138)=1,OFFSET(D138,2,0)-D138,0)</f>
        <v>0</v>
      </c>
      <c r="J138" s="27">
        <f>IF(I138&gt;8,ROUND(H138*I138*J$2/365,2),0)</f>
        <v>0</v>
      </c>
      <c r="K138" s="10" t="s">
        <v>51</v>
      </c>
      <c r="L138" s="44"/>
      <c r="M138" s="44"/>
      <c r="N138" s="44">
        <f>J138</f>
        <v>0</v>
      </c>
      <c r="O138" s="10" t="s">
        <v>52</v>
      </c>
    </row>
    <row r="139" spans="1:15" ht="12" customHeight="1">
      <c r="A139" s="11">
        <v>4</v>
      </c>
      <c r="B139" s="11">
        <v>0.2</v>
      </c>
      <c r="C139" s="27" t="s">
        <v>66</v>
      </c>
      <c r="D139" s="37"/>
      <c r="E139" s="27"/>
      <c r="F139" s="27"/>
      <c r="G139" s="27"/>
      <c r="H139" s="27"/>
      <c r="I139" s="35"/>
      <c r="J139" s="27"/>
      <c r="K139" s="10" t="s">
        <v>51</v>
      </c>
      <c r="L139" s="44"/>
      <c r="M139" s="44"/>
      <c r="N139" s="44">
        <f aca="true" ca="1" t="shared" si="28" ref="N139:N149">OFFSET(N139,-1,0)+J139</f>
        <v>0</v>
      </c>
      <c r="O139" s="10" t="s">
        <v>52</v>
      </c>
    </row>
    <row r="140" spans="1:16" ht="12" customHeight="1">
      <c r="A140" s="16">
        <f>IF(D140,'x rata'!A36,0.1)</f>
        <v>4</v>
      </c>
      <c r="B140" s="11">
        <v>1</v>
      </c>
      <c r="C140" s="45" t="s">
        <v>64</v>
      </c>
      <c r="D140" s="14">
        <f>'x rata'!D36</f>
        <v>41977</v>
      </c>
      <c r="E140" s="25">
        <f aca="true" ca="1" t="shared" si="29" ref="E140:E150">IF(D140&lt;OFFSET(D140,-1,0),"#","")</f>
      </c>
      <c r="F140" s="27"/>
      <c r="G140" s="26">
        <f>IF(D140,'x rata'!F36,0)</f>
        <v>437.95</v>
      </c>
      <c r="H140" s="27">
        <f aca="true" ca="1" t="shared" si="30" ref="H140:H149">OFFSET(H140,-1,0)+F140-G140</f>
        <v>-437.95</v>
      </c>
      <c r="I140" s="46">
        <f aca="true" ca="1" t="shared" si="31" ref="I140:I149">IF(SIGN(H140)=1,OFFSET(D140,1,0)-D140,0)</f>
        <v>0</v>
      </c>
      <c r="J140" s="27">
        <f aca="true" t="shared" si="32" ref="J140:J149">IF(I140&gt;8,ROUND(H140*I140*J$2/365,2),0)</f>
        <v>0</v>
      </c>
      <c r="K140" s="10" t="s">
        <v>51</v>
      </c>
      <c r="L140" s="44">
        <f aca="true" ca="1" t="shared" si="33" ref="L140:L149">OFFSET(L140,-1,0)+F140</f>
        <v>0</v>
      </c>
      <c r="M140" s="44">
        <f aca="true" ca="1" t="shared" si="34" ref="M140:M149">OFFSET(M140,-1,0)+G140</f>
        <v>437.95</v>
      </c>
      <c r="N140" s="44">
        <f ca="1" t="shared" si="28"/>
        <v>0</v>
      </c>
      <c r="O140" s="10" t="s">
        <v>52</v>
      </c>
      <c r="P140" s="26">
        <f>IF('x rata'!K36&gt;0,'x rata'!K36," ")</f>
        <v>0</v>
      </c>
    </row>
    <row r="141" spans="1:15" ht="12" customHeight="1">
      <c r="A141" s="11">
        <v>4</v>
      </c>
      <c r="B141" s="11">
        <v>1</v>
      </c>
      <c r="C141" s="13" t="s">
        <v>67</v>
      </c>
      <c r="D141" s="37">
        <f>rate!$D$6</f>
        <v>41985</v>
      </c>
      <c r="E141" s="25">
        <f ca="1" t="shared" si="29"/>
      </c>
      <c r="F141" s="27">
        <f>rate!$D11</f>
        <v>-308.18</v>
      </c>
      <c r="G141" s="27"/>
      <c r="H141" s="27">
        <f ca="1" t="shared" si="30"/>
        <v>-746.13</v>
      </c>
      <c r="I141" s="46">
        <f ca="1" t="shared" si="31"/>
        <v>0</v>
      </c>
      <c r="J141" s="27">
        <f t="shared" si="32"/>
        <v>0</v>
      </c>
      <c r="K141" s="10" t="s">
        <v>51</v>
      </c>
      <c r="L141" s="44">
        <f ca="1" t="shared" si="33"/>
        <v>-308.18</v>
      </c>
      <c r="M141" s="44">
        <f ca="1" t="shared" si="34"/>
        <v>437.95</v>
      </c>
      <c r="N141" s="44">
        <f ca="1" t="shared" si="28"/>
        <v>0</v>
      </c>
      <c r="O141" s="10" t="s">
        <v>52</v>
      </c>
    </row>
    <row r="142" spans="1:15" ht="12" customHeight="1">
      <c r="A142" s="11">
        <v>4</v>
      </c>
      <c r="B142" s="11">
        <v>1</v>
      </c>
      <c r="C142" s="47">
        <f>rate!$E$5</f>
        <v>0</v>
      </c>
      <c r="D142" s="37">
        <f>rate!$E$6</f>
        <v>41985</v>
      </c>
      <c r="E142" s="25">
        <f ca="1" t="shared" si="29"/>
      </c>
      <c r="F142" s="27">
        <f>rate!$E11</f>
        <v>746.13</v>
      </c>
      <c r="G142" s="27"/>
      <c r="H142" s="27">
        <f ca="1" t="shared" si="30"/>
        <v>0</v>
      </c>
      <c r="I142" s="46">
        <f ca="1" t="shared" si="31"/>
        <v>0</v>
      </c>
      <c r="J142" s="27">
        <f t="shared" si="32"/>
        <v>0</v>
      </c>
      <c r="K142" s="10" t="s">
        <v>51</v>
      </c>
      <c r="L142" s="44">
        <f ca="1" t="shared" si="33"/>
        <v>437.95</v>
      </c>
      <c r="M142" s="44">
        <f ca="1" t="shared" si="34"/>
        <v>437.95</v>
      </c>
      <c r="N142" s="44">
        <f ca="1" t="shared" si="28"/>
        <v>0</v>
      </c>
      <c r="O142" s="10" t="s">
        <v>52</v>
      </c>
    </row>
    <row r="143" spans="1:16" ht="12" customHeight="1">
      <c r="A143" s="16">
        <f>IF(F143&gt;0,rate!$A11,0.5)</f>
        <v>4</v>
      </c>
      <c r="B143" s="11">
        <v>1</v>
      </c>
      <c r="C143" s="47">
        <f>rate!$K$5</f>
        <v>0</v>
      </c>
      <c r="D143" s="37">
        <f>rate!$K$6</f>
        <v>41985</v>
      </c>
      <c r="E143" s="25">
        <f ca="1" t="shared" si="29"/>
      </c>
      <c r="F143" s="27">
        <f>rate!$K11</f>
        <v>95.64</v>
      </c>
      <c r="G143" s="27"/>
      <c r="H143" s="27">
        <f ca="1" t="shared" si="30"/>
        <v>95.64</v>
      </c>
      <c r="I143" s="46">
        <f ca="1" t="shared" si="31"/>
        <v>3</v>
      </c>
      <c r="J143" s="27">
        <f t="shared" si="32"/>
        <v>0</v>
      </c>
      <c r="K143" s="10" t="s">
        <v>51</v>
      </c>
      <c r="L143" s="44">
        <f ca="1" t="shared" si="33"/>
        <v>533.59</v>
      </c>
      <c r="M143" s="44">
        <f ca="1" t="shared" si="34"/>
        <v>437.95</v>
      </c>
      <c r="N143" s="44">
        <f ca="1" t="shared" si="28"/>
        <v>0</v>
      </c>
      <c r="O143" s="10" t="s">
        <v>52</v>
      </c>
      <c r="P143" s="26"/>
    </row>
    <row r="144" spans="1:16" ht="12" customHeight="1">
      <c r="A144" s="16">
        <f>IF(D144,'x rata'!A128,0.5)</f>
        <v>4</v>
      </c>
      <c r="B144" s="11">
        <v>1</v>
      </c>
      <c r="C144" s="45" t="s">
        <v>64</v>
      </c>
      <c r="D144" s="14">
        <f>'x rata'!D128</f>
        <v>41988</v>
      </c>
      <c r="E144" s="25">
        <f ca="1" t="shared" si="29"/>
      </c>
      <c r="F144" s="27"/>
      <c r="G144" s="26">
        <f>IF(D144,'x rata'!F128,0)</f>
        <v>95.64</v>
      </c>
      <c r="H144" s="27">
        <f ca="1" t="shared" si="30"/>
        <v>0</v>
      </c>
      <c r="I144" s="46">
        <f ca="1" t="shared" si="31"/>
        <v>0</v>
      </c>
      <c r="J144" s="27">
        <f t="shared" si="32"/>
        <v>0</v>
      </c>
      <c r="K144" s="10" t="s">
        <v>51</v>
      </c>
      <c r="L144" s="44">
        <f ca="1" t="shared" si="33"/>
        <v>533.59</v>
      </c>
      <c r="M144" s="44">
        <f ca="1" t="shared" si="34"/>
        <v>533.59</v>
      </c>
      <c r="N144" s="44">
        <f ca="1" t="shared" si="28"/>
        <v>0</v>
      </c>
      <c r="O144" s="10" t="s">
        <v>52</v>
      </c>
      <c r="P144" s="26">
        <f>IF('x rata'!K128&gt;0,'x rata'!K128," ")</f>
        <v>0</v>
      </c>
    </row>
    <row r="145" spans="1:15" ht="12" customHeight="1">
      <c r="A145" s="11">
        <v>4</v>
      </c>
      <c r="B145" s="11">
        <v>1</v>
      </c>
      <c r="C145" s="47">
        <f>rate!$F$5</f>
        <v>0</v>
      </c>
      <c r="D145" s="37">
        <f>rate!$F$6</f>
        <v>42019</v>
      </c>
      <c r="E145" s="25">
        <f ca="1" t="shared" si="29"/>
      </c>
      <c r="F145" s="27">
        <f>rate!$F11</f>
        <v>745</v>
      </c>
      <c r="G145" s="27"/>
      <c r="H145" s="27">
        <f ca="1" t="shared" si="30"/>
        <v>745</v>
      </c>
      <c r="I145" s="46">
        <f ca="1" t="shared" si="31"/>
        <v>5</v>
      </c>
      <c r="J145" s="27">
        <f t="shared" si="32"/>
        <v>0</v>
      </c>
      <c r="K145" s="10" t="s">
        <v>51</v>
      </c>
      <c r="L145" s="44">
        <f ca="1" t="shared" si="33"/>
        <v>1278.5900000000001</v>
      </c>
      <c r="M145" s="44">
        <f ca="1" t="shared" si="34"/>
        <v>533.59</v>
      </c>
      <c r="N145" s="44">
        <f ca="1" t="shared" si="28"/>
        <v>0</v>
      </c>
      <c r="O145" s="10" t="s">
        <v>52</v>
      </c>
    </row>
    <row r="146" spans="1:16" ht="12" customHeight="1">
      <c r="A146" s="16">
        <f>IF(D146,'x rata'!A59,0.2)</f>
        <v>4</v>
      </c>
      <c r="B146" s="11">
        <v>1</v>
      </c>
      <c r="C146" s="45" t="s">
        <v>64</v>
      </c>
      <c r="D146" s="14">
        <f>'x rata'!D59</f>
        <v>42024</v>
      </c>
      <c r="E146" s="25">
        <f ca="1" t="shared" si="29"/>
      </c>
      <c r="F146" s="27"/>
      <c r="G146" s="26">
        <f>IF(D146,'x rata'!F59,0)</f>
        <v>745</v>
      </c>
      <c r="H146" s="27">
        <f ca="1" t="shared" si="30"/>
        <v>0</v>
      </c>
      <c r="I146" s="46">
        <f ca="1" t="shared" si="31"/>
        <v>0</v>
      </c>
      <c r="J146" s="27">
        <f t="shared" si="32"/>
        <v>0</v>
      </c>
      <c r="K146" s="10" t="s">
        <v>51</v>
      </c>
      <c r="L146" s="44">
        <f ca="1" t="shared" si="33"/>
        <v>1278.5900000000001</v>
      </c>
      <c r="M146" s="44">
        <f ca="1" t="shared" si="34"/>
        <v>1278.5900000000001</v>
      </c>
      <c r="N146" s="44">
        <f ca="1" t="shared" si="28"/>
        <v>0</v>
      </c>
      <c r="O146" s="10" t="s">
        <v>52</v>
      </c>
      <c r="P146" s="26">
        <f>IF('x rata'!K59&gt;0,'x rata'!K59," ")</f>
        <v>0</v>
      </c>
    </row>
    <row r="147" spans="1:15" ht="12" customHeight="1">
      <c r="A147" s="11">
        <v>4</v>
      </c>
      <c r="B147" s="11">
        <v>1</v>
      </c>
      <c r="C147" s="47">
        <f>rate!$G$5</f>
        <v>0</v>
      </c>
      <c r="D147" s="37">
        <f>rate!$G$6</f>
        <v>42078</v>
      </c>
      <c r="E147" s="25">
        <f ca="1" t="shared" si="29"/>
      </c>
      <c r="F147" s="27">
        <f>rate!$G11</f>
        <v>745</v>
      </c>
      <c r="G147" s="27"/>
      <c r="H147" s="27">
        <f ca="1" t="shared" si="30"/>
        <v>745</v>
      </c>
      <c r="I147" s="46">
        <f ca="1" t="shared" si="31"/>
        <v>1</v>
      </c>
      <c r="J147" s="27">
        <f t="shared" si="32"/>
        <v>0</v>
      </c>
      <c r="K147" s="10" t="s">
        <v>51</v>
      </c>
      <c r="L147" s="44">
        <f ca="1" t="shared" si="33"/>
        <v>2023.5900000000001</v>
      </c>
      <c r="M147" s="44">
        <f ca="1" t="shared" si="34"/>
        <v>1278.5900000000001</v>
      </c>
      <c r="N147" s="44">
        <f ca="1" t="shared" si="28"/>
        <v>0</v>
      </c>
      <c r="O147" s="10" t="s">
        <v>52</v>
      </c>
    </row>
    <row r="148" spans="1:16" ht="12" customHeight="1">
      <c r="A148" s="16">
        <f>IF(D148,'x rata'!A82,0.3)</f>
        <v>4</v>
      </c>
      <c r="B148" s="11">
        <v>1</v>
      </c>
      <c r="C148" s="45" t="s">
        <v>64</v>
      </c>
      <c r="D148" s="14">
        <f>'x rata'!D82</f>
        <v>42079</v>
      </c>
      <c r="E148" s="25">
        <f ca="1" t="shared" si="29"/>
      </c>
      <c r="F148" s="27"/>
      <c r="G148" s="26">
        <f>IF(D148,'x rata'!F82,0)</f>
        <v>745</v>
      </c>
      <c r="H148" s="27">
        <f ca="1" t="shared" si="30"/>
        <v>0</v>
      </c>
      <c r="I148" s="46">
        <f ca="1" t="shared" si="31"/>
        <v>0</v>
      </c>
      <c r="J148" s="27">
        <f t="shared" si="32"/>
        <v>0</v>
      </c>
      <c r="K148" s="10" t="s">
        <v>51</v>
      </c>
      <c r="L148" s="44">
        <f ca="1" t="shared" si="33"/>
        <v>2023.5900000000001</v>
      </c>
      <c r="M148" s="44">
        <f ca="1" t="shared" si="34"/>
        <v>2023.5900000000001</v>
      </c>
      <c r="N148" s="44">
        <f ca="1" t="shared" si="28"/>
        <v>0</v>
      </c>
      <c r="O148" s="10" t="s">
        <v>52</v>
      </c>
      <c r="P148" s="26">
        <f>IF('x rata'!K82&gt;0,'x rata'!K82," ")</f>
        <v>0</v>
      </c>
    </row>
    <row r="149" spans="1:15" ht="12" customHeight="1">
      <c r="A149" s="11">
        <v>4</v>
      </c>
      <c r="B149" s="11">
        <v>1</v>
      </c>
      <c r="C149" s="47">
        <f>rate!$H$5</f>
        <v>0</v>
      </c>
      <c r="D149" s="37">
        <f>rate!$H$6</f>
        <v>42139</v>
      </c>
      <c r="E149" s="25">
        <f ca="1" t="shared" si="29"/>
      </c>
      <c r="F149" s="27">
        <f>rate!$H11</f>
        <v>745</v>
      </c>
      <c r="G149" s="27"/>
      <c r="H149" s="27">
        <f ca="1" t="shared" si="30"/>
        <v>745</v>
      </c>
      <c r="I149" s="46">
        <f ca="1" t="shared" si="31"/>
        <v>138</v>
      </c>
      <c r="J149" s="27">
        <f t="shared" si="32"/>
        <v>56.33</v>
      </c>
      <c r="K149" s="10" t="s">
        <v>51</v>
      </c>
      <c r="L149" s="44">
        <f ca="1" t="shared" si="33"/>
        <v>2768.59</v>
      </c>
      <c r="M149" s="44">
        <f ca="1" t="shared" si="34"/>
        <v>2023.5900000000001</v>
      </c>
      <c r="N149" s="44">
        <f ca="1" t="shared" si="28"/>
        <v>56.33</v>
      </c>
      <c r="O149" s="10" t="s">
        <v>52</v>
      </c>
    </row>
    <row r="150" spans="1:15" ht="12" customHeight="1">
      <c r="A150" s="11">
        <v>4</v>
      </c>
      <c r="B150" s="11">
        <v>9.1</v>
      </c>
      <c r="C150" s="11" t="s">
        <v>68</v>
      </c>
      <c r="D150" s="37">
        <f>rate!$F$2</f>
        <v>42277</v>
      </c>
      <c r="E150" s="25">
        <f ca="1" t="shared" si="29"/>
      </c>
      <c r="F150" s="50">
        <f ca="1">OFFSET(L150,-1,0)</f>
        <v>2768.59</v>
      </c>
      <c r="G150" s="50">
        <f ca="1">OFFSET(M150,-1,0)</f>
        <v>2023.5900000000001</v>
      </c>
      <c r="H150" s="42">
        <f>F150-G150</f>
        <v>745</v>
      </c>
      <c r="I150" s="43"/>
      <c r="J150" s="50">
        <f ca="1">OFFSET(N150,-1,0)</f>
        <v>56.33</v>
      </c>
      <c r="K150" s="10" t="s">
        <v>51</v>
      </c>
      <c r="L150" s="27"/>
      <c r="M150" s="27"/>
      <c r="N150" s="44"/>
      <c r="O150" s="10" t="s">
        <v>52</v>
      </c>
    </row>
    <row r="151" spans="1:15" ht="12" customHeight="1">
      <c r="A151" s="11">
        <v>4</v>
      </c>
      <c r="B151" s="11">
        <v>9.2</v>
      </c>
      <c r="C151" s="10" t="s">
        <v>62</v>
      </c>
      <c r="D151" s="37"/>
      <c r="E151" s="40"/>
      <c r="F151" s="41"/>
      <c r="G151" s="41"/>
      <c r="H151" s="42"/>
      <c r="I151" s="43"/>
      <c r="J151" s="41"/>
      <c r="K151" s="10" t="s">
        <v>51</v>
      </c>
      <c r="L151" s="44"/>
      <c r="M151" s="44"/>
      <c r="N151" s="44"/>
      <c r="O151" s="10" t="s">
        <v>52</v>
      </c>
    </row>
    <row r="152" spans="1:15" ht="12" customHeight="1">
      <c r="A152" s="11">
        <v>5</v>
      </c>
      <c r="B152" s="11">
        <v>0.1</v>
      </c>
      <c r="C152" s="13" t="s">
        <v>65</v>
      </c>
      <c r="D152" s="37">
        <f>rate!$C$6</f>
        <v>41912</v>
      </c>
      <c r="E152" s="25">
        <f ca="1">IF(OR(D152=0,D152&gt;OFFSET(D152,2,0)),"#","")</f>
        <v>0</v>
      </c>
      <c r="F152" s="27"/>
      <c r="G152" s="48"/>
      <c r="H152" s="49">
        <f>rate!$C12</f>
        <v>0</v>
      </c>
      <c r="I152" s="46">
        <f ca="1">IF(SIGN(H152)=1,OFFSET(D152,2,0)-D152,0)</f>
        <v>0</v>
      </c>
      <c r="J152" s="27">
        <f>IF(I152&gt;8,ROUND(H152*I152*J$2/365,2),0)</f>
        <v>0</v>
      </c>
      <c r="K152" s="10" t="s">
        <v>51</v>
      </c>
      <c r="L152" s="44"/>
      <c r="M152" s="44"/>
      <c r="N152" s="44">
        <f>J152</f>
        <v>0</v>
      </c>
      <c r="O152" s="10" t="s">
        <v>52</v>
      </c>
    </row>
    <row r="153" spans="1:15" ht="12" customHeight="1">
      <c r="A153" s="11">
        <v>5</v>
      </c>
      <c r="B153" s="11">
        <v>0.2</v>
      </c>
      <c r="C153" s="27" t="s">
        <v>66</v>
      </c>
      <c r="D153" s="37"/>
      <c r="E153" s="27"/>
      <c r="F153" s="27"/>
      <c r="G153" s="27"/>
      <c r="H153" s="27"/>
      <c r="I153" s="35"/>
      <c r="J153" s="27"/>
      <c r="K153" s="10" t="s">
        <v>51</v>
      </c>
      <c r="L153" s="44"/>
      <c r="M153" s="44"/>
      <c r="N153" s="44">
        <f aca="true" ca="1" t="shared" si="35" ref="N153:N163">OFFSET(N153,-1,0)+J153</f>
        <v>0</v>
      </c>
      <c r="O153" s="10" t="s">
        <v>52</v>
      </c>
    </row>
    <row r="154" spans="1:16" ht="12" customHeight="1">
      <c r="A154" s="16">
        <f>IF(D154,'x rata'!A37,0.1)</f>
        <v>5</v>
      </c>
      <c r="B154" s="11">
        <v>1</v>
      </c>
      <c r="C154" s="45" t="s">
        <v>64</v>
      </c>
      <c r="D154" s="14">
        <f>'x rata'!D37</f>
        <v>41978</v>
      </c>
      <c r="E154" s="25">
        <f aca="true" ca="1" t="shared" si="36" ref="E154:E164">IF(D154&lt;OFFSET(D154,-1,0),"#","")</f>
      </c>
      <c r="F154" s="27"/>
      <c r="G154" s="26">
        <f>IF(D154,'x rata'!F37,0)</f>
        <v>299.05999999999995</v>
      </c>
      <c r="H154" s="27">
        <f aca="true" ca="1" t="shared" si="37" ref="H154:H163">OFFSET(H154,-1,0)+F154-G154</f>
        <v>-299.05999999999995</v>
      </c>
      <c r="I154" s="46">
        <f aca="true" ca="1" t="shared" si="38" ref="I154:I163">IF(SIGN(H154)=1,OFFSET(D154,1,0)-D154,0)</f>
        <v>0</v>
      </c>
      <c r="J154" s="27">
        <f aca="true" t="shared" si="39" ref="J154:J163">IF(I154&gt;8,ROUND(H154*I154*J$2/365,2),0)</f>
        <v>0</v>
      </c>
      <c r="K154" s="10" t="s">
        <v>51</v>
      </c>
      <c r="L154" s="44">
        <f aca="true" ca="1" t="shared" si="40" ref="L154:L163">OFFSET(L154,-1,0)+F154</f>
        <v>0</v>
      </c>
      <c r="M154" s="44">
        <f aca="true" ca="1" t="shared" si="41" ref="M154:M163">OFFSET(M154,-1,0)+G154</f>
        <v>299.05999999999995</v>
      </c>
      <c r="N154" s="44">
        <f ca="1" t="shared" si="35"/>
        <v>0</v>
      </c>
      <c r="O154" s="10" t="s">
        <v>52</v>
      </c>
      <c r="P154" s="26">
        <f>IF('x rata'!K37&gt;0,'x rata'!K37," ")</f>
        <v>0</v>
      </c>
    </row>
    <row r="155" spans="1:16" ht="12" customHeight="1">
      <c r="A155" s="16">
        <f>IF(D155,'x rata'!A129,0.5)</f>
        <v>5</v>
      </c>
      <c r="B155" s="11">
        <v>1</v>
      </c>
      <c r="C155" s="45" t="s">
        <v>64</v>
      </c>
      <c r="D155" s="14">
        <f>'x rata'!D129</f>
        <v>41978</v>
      </c>
      <c r="E155" s="25">
        <f ca="1" t="shared" si="36"/>
      </c>
      <c r="F155" s="27"/>
      <c r="G155" s="26">
        <f>IF(D155,'x rata'!F129,0)</f>
        <v>142.69</v>
      </c>
      <c r="H155" s="27">
        <f ca="1" t="shared" si="37"/>
        <v>-441.74999999999994</v>
      </c>
      <c r="I155" s="46">
        <f ca="1" t="shared" si="38"/>
        <v>0</v>
      </c>
      <c r="J155" s="27">
        <f t="shared" si="39"/>
        <v>0</v>
      </c>
      <c r="K155" s="10" t="s">
        <v>51</v>
      </c>
      <c r="L155" s="44">
        <f ca="1" t="shared" si="40"/>
        <v>0</v>
      </c>
      <c r="M155" s="44">
        <f ca="1" t="shared" si="41"/>
        <v>441.74999999999994</v>
      </c>
      <c r="N155" s="44">
        <f ca="1" t="shared" si="35"/>
        <v>0</v>
      </c>
      <c r="O155" s="10" t="s">
        <v>52</v>
      </c>
      <c r="P155" s="26">
        <f>IF('x rata'!K129&gt;0,'x rata'!K129," ")</f>
        <v>0</v>
      </c>
    </row>
    <row r="156" spans="1:15" ht="12" customHeight="1">
      <c r="A156" s="11">
        <v>5</v>
      </c>
      <c r="B156" s="11">
        <v>1</v>
      </c>
      <c r="C156" s="13" t="s">
        <v>67</v>
      </c>
      <c r="D156" s="37">
        <f>rate!$D$6</f>
        <v>41985</v>
      </c>
      <c r="E156" s="25">
        <f ca="1" t="shared" si="36"/>
      </c>
      <c r="F156" s="27">
        <f>rate!$D12</f>
        <v>-632.94</v>
      </c>
      <c r="G156" s="27"/>
      <c r="H156" s="27">
        <f ca="1" t="shared" si="37"/>
        <v>-1074.69</v>
      </c>
      <c r="I156" s="46">
        <f ca="1" t="shared" si="38"/>
        <v>0</v>
      </c>
      <c r="J156" s="27">
        <f t="shared" si="39"/>
        <v>0</v>
      </c>
      <c r="K156" s="10" t="s">
        <v>51</v>
      </c>
      <c r="L156" s="44">
        <f ca="1" t="shared" si="40"/>
        <v>-632.94</v>
      </c>
      <c r="M156" s="44">
        <f ca="1" t="shared" si="41"/>
        <v>441.74999999999994</v>
      </c>
      <c r="N156" s="44">
        <f ca="1" t="shared" si="35"/>
        <v>0</v>
      </c>
      <c r="O156" s="10" t="s">
        <v>52</v>
      </c>
    </row>
    <row r="157" spans="1:15" ht="12" customHeight="1">
      <c r="A157" s="11">
        <v>5</v>
      </c>
      <c r="B157" s="11">
        <v>1</v>
      </c>
      <c r="C157" s="47">
        <f>rate!$E$5</f>
        <v>0</v>
      </c>
      <c r="D157" s="37">
        <f>rate!$E$6</f>
        <v>41985</v>
      </c>
      <c r="E157" s="25">
        <f ca="1" t="shared" si="36"/>
      </c>
      <c r="F157" s="27">
        <f>rate!$E12</f>
        <v>932.34</v>
      </c>
      <c r="G157" s="27"/>
      <c r="H157" s="27">
        <f ca="1" t="shared" si="37"/>
        <v>-142.35000000000002</v>
      </c>
      <c r="I157" s="46">
        <f ca="1" t="shared" si="38"/>
        <v>0</v>
      </c>
      <c r="J157" s="27">
        <f t="shared" si="39"/>
        <v>0</v>
      </c>
      <c r="K157" s="10" t="s">
        <v>51</v>
      </c>
      <c r="L157" s="44">
        <f ca="1" t="shared" si="40"/>
        <v>299.4</v>
      </c>
      <c r="M157" s="44">
        <f ca="1" t="shared" si="41"/>
        <v>441.74999999999994</v>
      </c>
      <c r="N157" s="44">
        <f ca="1" t="shared" si="35"/>
        <v>0</v>
      </c>
      <c r="O157" s="10" t="s">
        <v>52</v>
      </c>
    </row>
    <row r="158" spans="1:16" ht="12" customHeight="1">
      <c r="A158" s="16">
        <f>IF(F158&gt;0,rate!$A12,0.5)</f>
        <v>5</v>
      </c>
      <c r="B158" s="11">
        <v>1</v>
      </c>
      <c r="C158" s="47">
        <f>rate!$K$5</f>
        <v>0</v>
      </c>
      <c r="D158" s="37">
        <f>rate!$K$6</f>
        <v>41985</v>
      </c>
      <c r="E158" s="25">
        <f ca="1" t="shared" si="36"/>
      </c>
      <c r="F158" s="27">
        <f>rate!$K12</f>
        <v>142.69</v>
      </c>
      <c r="G158" s="27"/>
      <c r="H158" s="27">
        <f ca="1" t="shared" si="37"/>
        <v>0.339999999999975</v>
      </c>
      <c r="I158" s="46">
        <f ca="1" t="shared" si="38"/>
        <v>34</v>
      </c>
      <c r="J158" s="27">
        <f t="shared" si="39"/>
        <v>0.01</v>
      </c>
      <c r="K158" s="10" t="s">
        <v>51</v>
      </c>
      <c r="L158" s="44">
        <f ca="1" t="shared" si="40"/>
        <v>442.09</v>
      </c>
      <c r="M158" s="44">
        <f ca="1" t="shared" si="41"/>
        <v>441.74999999999994</v>
      </c>
      <c r="N158" s="44">
        <f ca="1" t="shared" si="35"/>
        <v>0.01</v>
      </c>
      <c r="O158" s="10" t="s">
        <v>52</v>
      </c>
      <c r="P158" s="26"/>
    </row>
    <row r="159" spans="1:15" ht="12" customHeight="1">
      <c r="A159" s="11">
        <v>5</v>
      </c>
      <c r="B159" s="11">
        <v>1</v>
      </c>
      <c r="C159" s="47">
        <f>rate!$F$5</f>
        <v>0</v>
      </c>
      <c r="D159" s="37">
        <f>rate!$F$6</f>
        <v>42019</v>
      </c>
      <c r="E159" s="25">
        <f ca="1" t="shared" si="36"/>
      </c>
      <c r="F159" s="27">
        <f>rate!$F12</f>
        <v>932</v>
      </c>
      <c r="G159" s="27"/>
      <c r="H159" s="27">
        <f ca="1" t="shared" si="37"/>
        <v>932.3399999999999</v>
      </c>
      <c r="I159" s="46">
        <f ca="1" t="shared" si="38"/>
        <v>6</v>
      </c>
      <c r="J159" s="27">
        <f t="shared" si="39"/>
        <v>0</v>
      </c>
      <c r="K159" s="10" t="s">
        <v>51</v>
      </c>
      <c r="L159" s="44">
        <f ca="1" t="shared" si="40"/>
        <v>1374.09</v>
      </c>
      <c r="M159" s="44">
        <f ca="1" t="shared" si="41"/>
        <v>441.74999999999994</v>
      </c>
      <c r="N159" s="44">
        <f ca="1" t="shared" si="35"/>
        <v>0.01</v>
      </c>
      <c r="O159" s="10" t="s">
        <v>52</v>
      </c>
    </row>
    <row r="160" spans="1:16" ht="12" customHeight="1">
      <c r="A160" s="16">
        <f>IF(D160,'x rata'!A60,0.2)</f>
        <v>5</v>
      </c>
      <c r="B160" s="11">
        <v>1</v>
      </c>
      <c r="C160" s="45" t="s">
        <v>64</v>
      </c>
      <c r="D160" s="14">
        <f>'x rata'!D60</f>
        <v>42025</v>
      </c>
      <c r="E160" s="25">
        <f ca="1" t="shared" si="36"/>
      </c>
      <c r="F160" s="27"/>
      <c r="G160" s="26">
        <f>IF(D160,'x rata'!F60,0)</f>
        <v>932</v>
      </c>
      <c r="H160" s="27">
        <f ca="1" t="shared" si="37"/>
        <v>0.33999999999991815</v>
      </c>
      <c r="I160" s="46">
        <f ca="1" t="shared" si="38"/>
        <v>53</v>
      </c>
      <c r="J160" s="27">
        <f t="shared" si="39"/>
        <v>0.01</v>
      </c>
      <c r="K160" s="10" t="s">
        <v>51</v>
      </c>
      <c r="L160" s="44">
        <f ca="1" t="shared" si="40"/>
        <v>1374.09</v>
      </c>
      <c r="M160" s="44">
        <f ca="1" t="shared" si="41"/>
        <v>1373.75</v>
      </c>
      <c r="N160" s="44">
        <f ca="1" t="shared" si="35"/>
        <v>0.02</v>
      </c>
      <c r="O160" s="10" t="s">
        <v>52</v>
      </c>
      <c r="P160" s="26">
        <f>IF('x rata'!K60&gt;0,'x rata'!K60," ")</f>
        <v>0</v>
      </c>
    </row>
    <row r="161" spans="1:15" ht="12" customHeight="1">
      <c r="A161" s="11">
        <v>5</v>
      </c>
      <c r="B161" s="11">
        <v>1</v>
      </c>
      <c r="C161" s="47">
        <f>rate!$G$5</f>
        <v>0</v>
      </c>
      <c r="D161" s="37">
        <f>rate!$G$6</f>
        <v>42078</v>
      </c>
      <c r="E161" s="25">
        <f ca="1" t="shared" si="36"/>
      </c>
      <c r="F161" s="27">
        <f>rate!$G12</f>
        <v>932</v>
      </c>
      <c r="G161" s="27"/>
      <c r="H161" s="27">
        <f ca="1" t="shared" si="37"/>
        <v>932.3399999999999</v>
      </c>
      <c r="I161" s="46">
        <f ca="1" t="shared" si="38"/>
        <v>5</v>
      </c>
      <c r="J161" s="27">
        <f t="shared" si="39"/>
        <v>0</v>
      </c>
      <c r="K161" s="10" t="s">
        <v>51</v>
      </c>
      <c r="L161" s="44">
        <f ca="1" t="shared" si="40"/>
        <v>2306.09</v>
      </c>
      <c r="M161" s="44">
        <f ca="1" t="shared" si="41"/>
        <v>1373.75</v>
      </c>
      <c r="N161" s="44">
        <f ca="1" t="shared" si="35"/>
        <v>0.02</v>
      </c>
      <c r="O161" s="10" t="s">
        <v>52</v>
      </c>
    </row>
    <row r="162" spans="1:16" ht="12" customHeight="1">
      <c r="A162" s="16">
        <f>IF(D162,'x rata'!A83,0.3)</f>
        <v>5</v>
      </c>
      <c r="B162" s="11">
        <v>1</v>
      </c>
      <c r="C162" s="45" t="s">
        <v>64</v>
      </c>
      <c r="D162" s="14">
        <f>'x rata'!D83</f>
        <v>42083</v>
      </c>
      <c r="E162" s="25">
        <f ca="1" t="shared" si="36"/>
      </c>
      <c r="F162" s="27"/>
      <c r="G162" s="26">
        <f>IF(D162,'x rata'!F83,0)</f>
        <v>932</v>
      </c>
      <c r="H162" s="27">
        <f ca="1" t="shared" si="37"/>
        <v>0.33999999999991815</v>
      </c>
      <c r="I162" s="46">
        <f ca="1" t="shared" si="38"/>
        <v>56</v>
      </c>
      <c r="J162" s="27">
        <f t="shared" si="39"/>
        <v>0.01</v>
      </c>
      <c r="K162" s="10" t="s">
        <v>51</v>
      </c>
      <c r="L162" s="44">
        <f ca="1" t="shared" si="40"/>
        <v>2306.09</v>
      </c>
      <c r="M162" s="44">
        <f ca="1" t="shared" si="41"/>
        <v>2305.75</v>
      </c>
      <c r="N162" s="44">
        <f ca="1" t="shared" si="35"/>
        <v>0.03</v>
      </c>
      <c r="O162" s="10" t="s">
        <v>52</v>
      </c>
      <c r="P162" s="26">
        <f>IF('x rata'!K83&gt;0,'x rata'!K83," ")</f>
        <v>0</v>
      </c>
    </row>
    <row r="163" spans="1:15" ht="12" customHeight="1">
      <c r="A163" s="11">
        <v>5</v>
      </c>
      <c r="B163" s="11">
        <v>1</v>
      </c>
      <c r="C163" s="47">
        <f>rate!$H$5</f>
        <v>0</v>
      </c>
      <c r="D163" s="37">
        <f>rate!$H$6</f>
        <v>42139</v>
      </c>
      <c r="E163" s="25">
        <f ca="1" t="shared" si="36"/>
      </c>
      <c r="F163" s="27">
        <f>rate!$H12</f>
        <v>932</v>
      </c>
      <c r="G163" s="27"/>
      <c r="H163" s="27">
        <f ca="1" t="shared" si="37"/>
        <v>932.3399999999999</v>
      </c>
      <c r="I163" s="46">
        <f ca="1" t="shared" si="38"/>
        <v>138</v>
      </c>
      <c r="J163" s="27">
        <f t="shared" si="39"/>
        <v>70.5</v>
      </c>
      <c r="K163" s="10" t="s">
        <v>51</v>
      </c>
      <c r="L163" s="44">
        <f ca="1" t="shared" si="40"/>
        <v>3238.09</v>
      </c>
      <c r="M163" s="44">
        <f ca="1" t="shared" si="41"/>
        <v>2305.75</v>
      </c>
      <c r="N163" s="44">
        <f ca="1" t="shared" si="35"/>
        <v>70.53</v>
      </c>
      <c r="O163" s="10" t="s">
        <v>52</v>
      </c>
    </row>
    <row r="164" spans="1:15" ht="12" customHeight="1">
      <c r="A164" s="11">
        <v>5</v>
      </c>
      <c r="B164" s="11">
        <v>9.1</v>
      </c>
      <c r="C164" s="11" t="s">
        <v>68</v>
      </c>
      <c r="D164" s="37">
        <f>rate!$F$2</f>
        <v>42277</v>
      </c>
      <c r="E164" s="25">
        <f ca="1" t="shared" si="36"/>
      </c>
      <c r="F164" s="50">
        <f ca="1">OFFSET(L164,-1,0)</f>
        <v>3238.09</v>
      </c>
      <c r="G164" s="50">
        <f ca="1">OFFSET(M164,-1,0)</f>
        <v>2305.75</v>
      </c>
      <c r="H164" s="42">
        <f>F164-G164</f>
        <v>932.3400000000001</v>
      </c>
      <c r="I164" s="43"/>
      <c r="J164" s="50">
        <f ca="1">OFFSET(N164,-1,0)</f>
        <v>70.53</v>
      </c>
      <c r="K164" s="10" t="s">
        <v>51</v>
      </c>
      <c r="L164" s="27"/>
      <c r="M164" s="27"/>
      <c r="N164" s="44"/>
      <c r="O164" s="10" t="s">
        <v>52</v>
      </c>
    </row>
    <row r="165" spans="1:15" ht="12" customHeight="1">
      <c r="A165" s="11">
        <v>5</v>
      </c>
      <c r="B165" s="11">
        <v>9.2</v>
      </c>
      <c r="C165" s="10" t="s">
        <v>62</v>
      </c>
      <c r="D165" s="37"/>
      <c r="E165" s="40"/>
      <c r="F165" s="41"/>
      <c r="G165" s="41"/>
      <c r="H165" s="42"/>
      <c r="I165" s="43"/>
      <c r="J165" s="41"/>
      <c r="K165" s="10" t="s">
        <v>51</v>
      </c>
      <c r="L165" s="44"/>
      <c r="M165" s="44"/>
      <c r="N165" s="44"/>
      <c r="O165" s="10" t="s">
        <v>52</v>
      </c>
    </row>
    <row r="166" spans="1:15" ht="12" customHeight="1">
      <c r="A166" s="11">
        <v>6</v>
      </c>
      <c r="B166" s="11">
        <v>0.1</v>
      </c>
      <c r="C166" s="13" t="s">
        <v>65</v>
      </c>
      <c r="D166" s="37">
        <f>rate!$C$6</f>
        <v>41912</v>
      </c>
      <c r="E166" s="25">
        <f ca="1">IF(OR(D166=0,D166&gt;OFFSET(D166,2,0)),"#","")</f>
        <v>0</v>
      </c>
      <c r="F166" s="27"/>
      <c r="G166" s="48"/>
      <c r="H166" s="49">
        <f>rate!$C13</f>
        <v>0</v>
      </c>
      <c r="I166" s="46">
        <f ca="1">IF(SIGN(H166)=1,OFFSET(D166,2,0)-D166,0)</f>
        <v>0</v>
      </c>
      <c r="J166" s="27">
        <f>IF(I166&gt;8,ROUND(H166*I166*J$2/365,2),0)</f>
        <v>0</v>
      </c>
      <c r="K166" s="10" t="s">
        <v>51</v>
      </c>
      <c r="L166" s="44"/>
      <c r="M166" s="44"/>
      <c r="N166" s="44">
        <f>J166</f>
        <v>0</v>
      </c>
      <c r="O166" s="10" t="s">
        <v>52</v>
      </c>
    </row>
    <row r="167" spans="1:15" ht="12" customHeight="1">
      <c r="A167" s="11">
        <v>6</v>
      </c>
      <c r="B167" s="11">
        <v>0.2</v>
      </c>
      <c r="C167" s="27" t="s">
        <v>66</v>
      </c>
      <c r="D167" s="37"/>
      <c r="E167" s="27"/>
      <c r="F167" s="27"/>
      <c r="G167" s="27"/>
      <c r="H167" s="27"/>
      <c r="I167" s="35"/>
      <c r="J167" s="27"/>
      <c r="K167" s="10" t="s">
        <v>51</v>
      </c>
      <c r="L167" s="44"/>
      <c r="M167" s="44"/>
      <c r="N167" s="44">
        <f aca="true" ca="1" t="shared" si="42" ref="N167:N177">OFFSET(N167,-1,0)+J167</f>
        <v>0</v>
      </c>
      <c r="O167" s="10" t="s">
        <v>52</v>
      </c>
    </row>
    <row r="168" spans="1:15" ht="12" customHeight="1">
      <c r="A168" s="11">
        <v>6</v>
      </c>
      <c r="B168" s="11">
        <v>1</v>
      </c>
      <c r="C168" s="13" t="s">
        <v>67</v>
      </c>
      <c r="D168" s="37">
        <f>rate!$D$6</f>
        <v>41985</v>
      </c>
      <c r="E168" s="25">
        <f aca="true" ca="1" t="shared" si="43" ref="E168:E178">IF(D168&lt;OFFSET(D168,-1,0),"#","")</f>
      </c>
      <c r="F168" s="27">
        <f>rate!$D13</f>
        <v>-259.19</v>
      </c>
      <c r="G168" s="27"/>
      <c r="H168" s="27">
        <f aca="true" ca="1" t="shared" si="44" ref="H168:H177">OFFSET(H168,-1,0)+F168-G168</f>
        <v>-259.19</v>
      </c>
      <c r="I168" s="46">
        <f aca="true" ca="1" t="shared" si="45" ref="I168:I177">IF(SIGN(H168)=1,OFFSET(D168,1,0)-D168,0)</f>
        <v>0</v>
      </c>
      <c r="J168" s="27">
        <f aca="true" t="shared" si="46" ref="J168:J177">IF(I168&gt;8,ROUND(H168*I168*J$2/365,2),0)</f>
        <v>0</v>
      </c>
      <c r="K168" s="10" t="s">
        <v>51</v>
      </c>
      <c r="L168" s="44">
        <f aca="true" ca="1" t="shared" si="47" ref="L168:L177">OFFSET(L168,-1,0)+F168</f>
        <v>-259.19</v>
      </c>
      <c r="M168" s="44">
        <f aca="true" ca="1" t="shared" si="48" ref="M168:M177">OFFSET(M168,-1,0)+G168</f>
        <v>0</v>
      </c>
      <c r="N168" s="44">
        <f ca="1" t="shared" si="42"/>
        <v>0</v>
      </c>
      <c r="O168" s="10" t="s">
        <v>52</v>
      </c>
    </row>
    <row r="169" spans="1:15" ht="12" customHeight="1">
      <c r="A169" s="11">
        <v>6</v>
      </c>
      <c r="B169" s="11">
        <v>1</v>
      </c>
      <c r="C169" s="47">
        <f>rate!$E$5</f>
        <v>0</v>
      </c>
      <c r="D169" s="37">
        <f>rate!$E$6</f>
        <v>41985</v>
      </c>
      <c r="E169" s="25">
        <f ca="1" t="shared" si="43"/>
      </c>
      <c r="F169" s="27">
        <f>rate!$E13</f>
        <v>818.72</v>
      </c>
      <c r="G169" s="27"/>
      <c r="H169" s="27">
        <f ca="1" t="shared" si="44"/>
        <v>559.53</v>
      </c>
      <c r="I169" s="46">
        <f ca="1" t="shared" si="45"/>
        <v>0</v>
      </c>
      <c r="J169" s="27">
        <f t="shared" si="46"/>
        <v>0</v>
      </c>
      <c r="K169" s="10" t="s">
        <v>51</v>
      </c>
      <c r="L169" s="44">
        <f ca="1" t="shared" si="47"/>
        <v>559.53</v>
      </c>
      <c r="M169" s="44">
        <f ca="1" t="shared" si="48"/>
        <v>0</v>
      </c>
      <c r="N169" s="44">
        <f ca="1" t="shared" si="42"/>
        <v>0</v>
      </c>
      <c r="O169" s="10" t="s">
        <v>52</v>
      </c>
    </row>
    <row r="170" spans="1:16" ht="12" customHeight="1">
      <c r="A170" s="16">
        <f>IF(F170&gt;0,rate!$A13,0.5)</f>
        <v>6</v>
      </c>
      <c r="B170" s="11">
        <v>1</v>
      </c>
      <c r="C170" s="47">
        <f>rate!$K$5</f>
        <v>0</v>
      </c>
      <c r="D170" s="37">
        <f>rate!$K$6</f>
        <v>41985</v>
      </c>
      <c r="E170" s="25">
        <f ca="1" t="shared" si="43"/>
      </c>
      <c r="F170" s="27">
        <f>rate!$K13</f>
        <v>125.52</v>
      </c>
      <c r="G170" s="27"/>
      <c r="H170" s="27">
        <f ca="1" t="shared" si="44"/>
        <v>685.05</v>
      </c>
      <c r="I170" s="46">
        <f ca="1" t="shared" si="45"/>
        <v>3</v>
      </c>
      <c r="J170" s="27">
        <f t="shared" si="46"/>
        <v>0</v>
      </c>
      <c r="K170" s="10" t="s">
        <v>51</v>
      </c>
      <c r="L170" s="44">
        <f ca="1" t="shared" si="47"/>
        <v>685.05</v>
      </c>
      <c r="M170" s="44">
        <f ca="1" t="shared" si="48"/>
        <v>0</v>
      </c>
      <c r="N170" s="44">
        <f ca="1" t="shared" si="42"/>
        <v>0</v>
      </c>
      <c r="O170" s="10" t="s">
        <v>52</v>
      </c>
      <c r="P170" s="26"/>
    </row>
    <row r="171" spans="1:16" ht="12" customHeight="1">
      <c r="A171" s="16">
        <f>IF(D171,'x rata'!A38,0.1)</f>
        <v>6</v>
      </c>
      <c r="B171" s="11">
        <v>1</v>
      </c>
      <c r="C171" s="45" t="s">
        <v>64</v>
      </c>
      <c r="D171" s="14">
        <f>'x rata'!D38</f>
        <v>41988</v>
      </c>
      <c r="E171" s="25">
        <f ca="1" t="shared" si="43"/>
      </c>
      <c r="F171" s="27"/>
      <c r="G171" s="26">
        <f>IF(D171,'x rata'!F38,0)</f>
        <v>559.53</v>
      </c>
      <c r="H171" s="27">
        <f ca="1" t="shared" si="44"/>
        <v>125.51999999999998</v>
      </c>
      <c r="I171" s="46">
        <f ca="1" t="shared" si="45"/>
        <v>0</v>
      </c>
      <c r="J171" s="27">
        <f t="shared" si="46"/>
        <v>0</v>
      </c>
      <c r="K171" s="10" t="s">
        <v>51</v>
      </c>
      <c r="L171" s="44">
        <f ca="1" t="shared" si="47"/>
        <v>685.05</v>
      </c>
      <c r="M171" s="44">
        <f ca="1" t="shared" si="48"/>
        <v>559.53</v>
      </c>
      <c r="N171" s="44">
        <f ca="1" t="shared" si="42"/>
        <v>0</v>
      </c>
      <c r="O171" s="10" t="s">
        <v>52</v>
      </c>
      <c r="P171" s="26">
        <f>IF('x rata'!K38&gt;0,'x rata'!K38," ")</f>
        <v>0</v>
      </c>
    </row>
    <row r="172" spans="1:16" ht="12" customHeight="1">
      <c r="A172" s="16">
        <f>IF(D172,'x rata'!A130,0.5)</f>
        <v>6</v>
      </c>
      <c r="B172" s="11">
        <v>1</v>
      </c>
      <c r="C172" s="45" t="s">
        <v>64</v>
      </c>
      <c r="D172" s="14">
        <f>'x rata'!D130</f>
        <v>41988</v>
      </c>
      <c r="E172" s="25">
        <f ca="1" t="shared" si="43"/>
      </c>
      <c r="F172" s="27"/>
      <c r="G172" s="26">
        <f>IF(D172,'x rata'!F130,0)</f>
        <v>125.52</v>
      </c>
      <c r="H172" s="27">
        <f ca="1" t="shared" si="44"/>
        <v>0</v>
      </c>
      <c r="I172" s="46">
        <f ca="1" t="shared" si="45"/>
        <v>0</v>
      </c>
      <c r="J172" s="27">
        <f t="shared" si="46"/>
        <v>0</v>
      </c>
      <c r="K172" s="10" t="s">
        <v>51</v>
      </c>
      <c r="L172" s="44">
        <f ca="1" t="shared" si="47"/>
        <v>685.05</v>
      </c>
      <c r="M172" s="44">
        <f ca="1" t="shared" si="48"/>
        <v>685.05</v>
      </c>
      <c r="N172" s="44">
        <f ca="1" t="shared" si="42"/>
        <v>0</v>
      </c>
      <c r="O172" s="10" t="s">
        <v>52</v>
      </c>
      <c r="P172" s="26">
        <f>IF('x rata'!K130&gt;0,'x rata'!K130," ")</f>
        <v>0</v>
      </c>
    </row>
    <row r="173" spans="1:15" ht="12" customHeight="1">
      <c r="A173" s="11">
        <v>6</v>
      </c>
      <c r="B173" s="11">
        <v>1</v>
      </c>
      <c r="C173" s="47">
        <f>rate!$F$5</f>
        <v>0</v>
      </c>
      <c r="D173" s="37">
        <f>rate!$F$6</f>
        <v>42019</v>
      </c>
      <c r="E173" s="25">
        <f ca="1" t="shared" si="43"/>
      </c>
      <c r="F173" s="27">
        <f>rate!$F13</f>
        <v>817</v>
      </c>
      <c r="G173" s="27"/>
      <c r="H173" s="27">
        <f ca="1" t="shared" si="44"/>
        <v>817</v>
      </c>
      <c r="I173" s="46">
        <f ca="1" t="shared" si="45"/>
        <v>13</v>
      </c>
      <c r="J173" s="27">
        <f t="shared" si="46"/>
        <v>5.82</v>
      </c>
      <c r="K173" s="10" t="s">
        <v>51</v>
      </c>
      <c r="L173" s="44">
        <f ca="1" t="shared" si="47"/>
        <v>1502.05</v>
      </c>
      <c r="M173" s="44">
        <f ca="1" t="shared" si="48"/>
        <v>685.05</v>
      </c>
      <c r="N173" s="44">
        <f ca="1" t="shared" si="42"/>
        <v>5.82</v>
      </c>
      <c r="O173" s="10" t="s">
        <v>52</v>
      </c>
    </row>
    <row r="174" spans="1:16" ht="12" customHeight="1">
      <c r="A174" s="16">
        <f>IF(D174,'x rata'!A61,0.2)</f>
        <v>6</v>
      </c>
      <c r="B174" s="11">
        <v>1</v>
      </c>
      <c r="C174" s="45" t="s">
        <v>64</v>
      </c>
      <c r="D174" s="14">
        <f>'x rata'!D61</f>
        <v>42032</v>
      </c>
      <c r="E174" s="25">
        <f ca="1" t="shared" si="43"/>
      </c>
      <c r="F174" s="27"/>
      <c r="G174" s="26">
        <f>IF(D174,'x rata'!F61,0)</f>
        <v>817</v>
      </c>
      <c r="H174" s="27">
        <f ca="1" t="shared" si="44"/>
        <v>0</v>
      </c>
      <c r="I174" s="46">
        <f ca="1" t="shared" si="45"/>
        <v>0</v>
      </c>
      <c r="J174" s="27">
        <f t="shared" si="46"/>
        <v>0</v>
      </c>
      <c r="K174" s="10" t="s">
        <v>51</v>
      </c>
      <c r="L174" s="44">
        <f ca="1" t="shared" si="47"/>
        <v>1502.05</v>
      </c>
      <c r="M174" s="44">
        <f ca="1" t="shared" si="48"/>
        <v>1502.05</v>
      </c>
      <c r="N174" s="44">
        <f ca="1" t="shared" si="42"/>
        <v>5.82</v>
      </c>
      <c r="O174" s="10" t="s">
        <v>52</v>
      </c>
      <c r="P174" s="26">
        <f>IF('x rata'!K61&gt;0,'x rata'!K61," ")</f>
        <v>0</v>
      </c>
    </row>
    <row r="175" spans="1:15" ht="12" customHeight="1">
      <c r="A175" s="11">
        <v>6</v>
      </c>
      <c r="B175" s="11">
        <v>1</v>
      </c>
      <c r="C175" s="47">
        <f>rate!$G$5</f>
        <v>0</v>
      </c>
      <c r="D175" s="37">
        <f>rate!$G$6</f>
        <v>42078</v>
      </c>
      <c r="E175" s="25">
        <f ca="1" t="shared" si="43"/>
      </c>
      <c r="F175" s="27">
        <f>rate!$G13</f>
        <v>817</v>
      </c>
      <c r="G175" s="27"/>
      <c r="H175" s="27">
        <f ca="1" t="shared" si="44"/>
        <v>817</v>
      </c>
      <c r="I175" s="46">
        <f ca="1" t="shared" si="45"/>
        <v>2</v>
      </c>
      <c r="J175" s="27">
        <f t="shared" si="46"/>
        <v>0</v>
      </c>
      <c r="K175" s="10" t="s">
        <v>51</v>
      </c>
      <c r="L175" s="44">
        <f ca="1" t="shared" si="47"/>
        <v>2319.05</v>
      </c>
      <c r="M175" s="44">
        <f ca="1" t="shared" si="48"/>
        <v>1502.05</v>
      </c>
      <c r="N175" s="44">
        <f ca="1" t="shared" si="42"/>
        <v>5.82</v>
      </c>
      <c r="O175" s="10" t="s">
        <v>52</v>
      </c>
    </row>
    <row r="176" spans="1:16" ht="12" customHeight="1">
      <c r="A176" s="16">
        <f>IF(D176,'x rata'!A84,0.3)</f>
        <v>6</v>
      </c>
      <c r="B176" s="11">
        <v>1</v>
      </c>
      <c r="C176" s="45" t="s">
        <v>64</v>
      </c>
      <c r="D176" s="14">
        <f>'x rata'!D84</f>
        <v>42080</v>
      </c>
      <c r="E176" s="25">
        <f ca="1" t="shared" si="43"/>
      </c>
      <c r="F176" s="27"/>
      <c r="G176" s="26">
        <f>IF(D176,'x rata'!F84,0)</f>
        <v>817</v>
      </c>
      <c r="H176" s="27">
        <f ca="1" t="shared" si="44"/>
        <v>0</v>
      </c>
      <c r="I176" s="46">
        <f ca="1" t="shared" si="45"/>
        <v>0</v>
      </c>
      <c r="J176" s="27">
        <f t="shared" si="46"/>
        <v>0</v>
      </c>
      <c r="K176" s="10" t="s">
        <v>51</v>
      </c>
      <c r="L176" s="44">
        <f ca="1" t="shared" si="47"/>
        <v>2319.05</v>
      </c>
      <c r="M176" s="44">
        <f ca="1" t="shared" si="48"/>
        <v>2319.05</v>
      </c>
      <c r="N176" s="44">
        <f ca="1" t="shared" si="42"/>
        <v>5.82</v>
      </c>
      <c r="O176" s="10" t="s">
        <v>52</v>
      </c>
      <c r="P176" s="26">
        <f>IF('x rata'!K84&gt;0,'x rata'!K84," ")</f>
        <v>0</v>
      </c>
    </row>
    <row r="177" spans="1:15" ht="12" customHeight="1">
      <c r="A177" s="11">
        <v>6</v>
      </c>
      <c r="B177" s="11">
        <v>1</v>
      </c>
      <c r="C177" s="47">
        <f>rate!$H$5</f>
        <v>0</v>
      </c>
      <c r="D177" s="37">
        <f>rate!$H$6</f>
        <v>42139</v>
      </c>
      <c r="E177" s="25">
        <f ca="1" t="shared" si="43"/>
      </c>
      <c r="F177" s="27">
        <f>rate!$H13</f>
        <v>817</v>
      </c>
      <c r="G177" s="27"/>
      <c r="H177" s="27">
        <f ca="1" t="shared" si="44"/>
        <v>817</v>
      </c>
      <c r="I177" s="46">
        <f ca="1" t="shared" si="45"/>
        <v>138</v>
      </c>
      <c r="J177" s="27">
        <f t="shared" si="46"/>
        <v>61.78</v>
      </c>
      <c r="K177" s="10" t="s">
        <v>51</v>
      </c>
      <c r="L177" s="44">
        <f ca="1" t="shared" si="47"/>
        <v>3136.05</v>
      </c>
      <c r="M177" s="44">
        <f ca="1" t="shared" si="48"/>
        <v>2319.05</v>
      </c>
      <c r="N177" s="44">
        <f ca="1" t="shared" si="42"/>
        <v>67.6</v>
      </c>
      <c r="O177" s="10" t="s">
        <v>52</v>
      </c>
    </row>
    <row r="178" spans="1:15" ht="12" customHeight="1">
      <c r="A178" s="11">
        <v>6</v>
      </c>
      <c r="B178" s="11">
        <v>9.1</v>
      </c>
      <c r="C178" s="11" t="s">
        <v>68</v>
      </c>
      <c r="D178" s="37">
        <f>rate!$F$2</f>
        <v>42277</v>
      </c>
      <c r="E178" s="25">
        <f ca="1" t="shared" si="43"/>
      </c>
      <c r="F178" s="50">
        <f ca="1">OFFSET(L178,-1,0)</f>
        <v>3136.05</v>
      </c>
      <c r="G178" s="50">
        <f ca="1">OFFSET(M178,-1,0)</f>
        <v>2319.05</v>
      </c>
      <c r="H178" s="42">
        <f>F178-G178</f>
        <v>817</v>
      </c>
      <c r="I178" s="43"/>
      <c r="J178" s="50">
        <f ca="1">OFFSET(N178,-1,0)</f>
        <v>67.6</v>
      </c>
      <c r="K178" s="10" t="s">
        <v>51</v>
      </c>
      <c r="L178" s="44"/>
      <c r="M178" s="44"/>
      <c r="N178" s="44"/>
      <c r="O178" s="10" t="s">
        <v>52</v>
      </c>
    </row>
    <row r="179" spans="1:15" ht="12" customHeight="1">
      <c r="A179" s="11">
        <v>6</v>
      </c>
      <c r="B179" s="11">
        <v>9.2</v>
      </c>
      <c r="C179" s="10" t="s">
        <v>62</v>
      </c>
      <c r="D179" s="37"/>
      <c r="E179" s="40"/>
      <c r="F179" s="41"/>
      <c r="G179" s="41"/>
      <c r="H179" s="42"/>
      <c r="I179" s="43"/>
      <c r="J179" s="41"/>
      <c r="K179" s="10" t="s">
        <v>51</v>
      </c>
      <c r="L179" s="21"/>
      <c r="N179" s="44"/>
      <c r="O179" s="10" t="s">
        <v>52</v>
      </c>
    </row>
    <row r="180" spans="1:15" ht="12" customHeight="1">
      <c r="A180" s="11">
        <v>7</v>
      </c>
      <c r="B180" s="11">
        <v>0.1</v>
      </c>
      <c r="C180" s="13" t="s">
        <v>65</v>
      </c>
      <c r="D180" s="37">
        <f>rate!$C$6</f>
        <v>41912</v>
      </c>
      <c r="E180" s="25">
        <f ca="1">IF(OR(D180=0,D180&gt;OFFSET(D180,2,0)),"#","")</f>
        <v>0</v>
      </c>
      <c r="F180" s="27"/>
      <c r="G180" s="48"/>
      <c r="H180" s="49">
        <f>rate!$C14</f>
        <v>0</v>
      </c>
      <c r="I180" s="46">
        <f ca="1">IF(SIGN(H180)=1,OFFSET(D180,2,0)-D180,0)</f>
        <v>0</v>
      </c>
      <c r="J180" s="27">
        <f>IF(I180&gt;8,ROUND(H180*I180*J$2/365,2),0)</f>
        <v>0</v>
      </c>
      <c r="K180" s="10" t="s">
        <v>51</v>
      </c>
      <c r="L180" s="27"/>
      <c r="N180" s="27">
        <f>J180</f>
        <v>0</v>
      </c>
      <c r="O180" s="10" t="s">
        <v>52</v>
      </c>
    </row>
    <row r="181" spans="1:15" ht="12" customHeight="1">
      <c r="A181" s="11">
        <v>7</v>
      </c>
      <c r="B181" s="11">
        <v>0.2</v>
      </c>
      <c r="C181" s="27" t="s">
        <v>66</v>
      </c>
      <c r="D181" s="37"/>
      <c r="E181" s="27"/>
      <c r="F181" s="27"/>
      <c r="G181" s="27"/>
      <c r="H181" s="27"/>
      <c r="I181" s="35"/>
      <c r="J181" s="27"/>
      <c r="K181" s="10" t="s">
        <v>51</v>
      </c>
      <c r="L181" s="27"/>
      <c r="M181" s="27"/>
      <c r="N181" s="44">
        <f aca="true" ca="1" t="shared" si="49" ref="N181:N191">OFFSET(N181,-1,0)+J181</f>
        <v>0</v>
      </c>
      <c r="O181" s="10" t="s">
        <v>52</v>
      </c>
    </row>
    <row r="182" spans="1:16" ht="12" customHeight="1">
      <c r="A182" s="16">
        <f>IF(D182,'x rata'!A39,0.1)</f>
        <v>7</v>
      </c>
      <c r="B182" s="11">
        <v>1</v>
      </c>
      <c r="C182" s="45" t="s">
        <v>64</v>
      </c>
      <c r="D182" s="14">
        <f>'x rata'!D39</f>
        <v>41984</v>
      </c>
      <c r="E182" s="25">
        <f aca="true" ca="1" t="shared" si="50" ref="E182:E192">IF(D182&lt;OFFSET(D182,-1,0),"#","")</f>
      </c>
      <c r="F182" s="27"/>
      <c r="G182" s="26">
        <f>IF(D182,'x rata'!F39,0)</f>
        <v>356.58000000000004</v>
      </c>
      <c r="H182" s="27">
        <f aca="true" ca="1" t="shared" si="51" ref="H182:H191">OFFSET(H182,-1,0)+F182-G182</f>
        <v>-356.58000000000004</v>
      </c>
      <c r="I182" s="46">
        <f aca="true" ca="1" t="shared" si="52" ref="I182:I191">IF(SIGN(H182)=1,OFFSET(D182,1,0)-D182,0)</f>
        <v>0</v>
      </c>
      <c r="J182" s="27">
        <f aca="true" t="shared" si="53" ref="J182:J191">IF(I182&gt;8,ROUND(H182*I182*J$2/365,2),0)</f>
        <v>0</v>
      </c>
      <c r="K182" s="10" t="s">
        <v>51</v>
      </c>
      <c r="L182" s="44">
        <f aca="true" ca="1" t="shared" si="54" ref="L182:L191">OFFSET(L182,-1,0)+F182</f>
        <v>0</v>
      </c>
      <c r="M182" s="44">
        <f aca="true" ca="1" t="shared" si="55" ref="M182:M191">OFFSET(M182,-1,0)+G182</f>
        <v>356.58000000000004</v>
      </c>
      <c r="N182" s="44">
        <f ca="1" t="shared" si="49"/>
        <v>0</v>
      </c>
      <c r="O182" s="10" t="s">
        <v>52</v>
      </c>
      <c r="P182" s="26">
        <f>IF('x rata'!K39&gt;0,'x rata'!K39," ")</f>
        <v>0</v>
      </c>
    </row>
    <row r="183" spans="1:16" ht="12" customHeight="1">
      <c r="A183" s="16">
        <f>IF(D183,'x rata'!A131,0.5)</f>
        <v>7</v>
      </c>
      <c r="B183" s="11">
        <v>1</v>
      </c>
      <c r="C183" s="45" t="s">
        <v>64</v>
      </c>
      <c r="D183" s="14">
        <f>'x rata'!D131</f>
        <v>41984</v>
      </c>
      <c r="E183" s="25">
        <f ca="1" t="shared" si="50"/>
      </c>
      <c r="F183" s="27"/>
      <c r="G183" s="26">
        <f>IF(D183,'x rata'!F131,0)</f>
        <v>102.58</v>
      </c>
      <c r="H183" s="27">
        <f ca="1" t="shared" si="51"/>
        <v>-459.16</v>
      </c>
      <c r="I183" s="46">
        <f ca="1" t="shared" si="52"/>
        <v>0</v>
      </c>
      <c r="J183" s="27">
        <f t="shared" si="53"/>
        <v>0</v>
      </c>
      <c r="K183" s="10" t="s">
        <v>51</v>
      </c>
      <c r="L183" s="44">
        <f ca="1" t="shared" si="54"/>
        <v>0</v>
      </c>
      <c r="M183" s="44">
        <f ca="1" t="shared" si="55"/>
        <v>459.16</v>
      </c>
      <c r="N183" s="44">
        <f ca="1" t="shared" si="49"/>
        <v>0</v>
      </c>
      <c r="O183" s="10" t="s">
        <v>52</v>
      </c>
      <c r="P183" s="26">
        <f>IF('x rata'!K131&gt;0,'x rata'!K131," ")</f>
        <v>0</v>
      </c>
    </row>
    <row r="184" spans="1:15" ht="12" customHeight="1">
      <c r="A184" s="11">
        <v>7</v>
      </c>
      <c r="B184" s="11">
        <v>1</v>
      </c>
      <c r="C184" s="13" t="s">
        <v>67</v>
      </c>
      <c r="D184" s="37">
        <f>rate!$D$6</f>
        <v>41985</v>
      </c>
      <c r="E184" s="25">
        <f ca="1" t="shared" si="50"/>
      </c>
      <c r="F184" s="27">
        <f>rate!$D14</f>
        <v>-369.74</v>
      </c>
      <c r="G184" s="27"/>
      <c r="H184" s="27">
        <f ca="1" t="shared" si="51"/>
        <v>-828.9000000000001</v>
      </c>
      <c r="I184" s="46">
        <f ca="1" t="shared" si="52"/>
        <v>0</v>
      </c>
      <c r="J184" s="27">
        <f t="shared" si="53"/>
        <v>0</v>
      </c>
      <c r="K184" s="10" t="s">
        <v>51</v>
      </c>
      <c r="L184" s="44">
        <f ca="1" t="shared" si="54"/>
        <v>-369.74</v>
      </c>
      <c r="M184" s="44">
        <f ca="1" t="shared" si="55"/>
        <v>459.16</v>
      </c>
      <c r="N184" s="44">
        <f ca="1" t="shared" si="49"/>
        <v>0</v>
      </c>
      <c r="O184" s="10" t="s">
        <v>52</v>
      </c>
    </row>
    <row r="185" spans="1:15" ht="12" customHeight="1">
      <c r="A185" s="11">
        <v>7</v>
      </c>
      <c r="B185" s="11">
        <v>1</v>
      </c>
      <c r="C185" s="47">
        <f>rate!$E$5</f>
        <v>0</v>
      </c>
      <c r="D185" s="37">
        <f>rate!$E$6</f>
        <v>41985</v>
      </c>
      <c r="E185" s="25">
        <f ca="1" t="shared" si="50"/>
      </c>
      <c r="F185" s="27">
        <f>rate!$E14</f>
        <v>726.32</v>
      </c>
      <c r="G185" s="27"/>
      <c r="H185" s="27">
        <f ca="1" t="shared" si="51"/>
        <v>-102.58000000000004</v>
      </c>
      <c r="I185" s="46">
        <f ca="1" t="shared" si="52"/>
        <v>0</v>
      </c>
      <c r="J185" s="27">
        <f t="shared" si="53"/>
        <v>0</v>
      </c>
      <c r="K185" s="10" t="s">
        <v>51</v>
      </c>
      <c r="L185" s="44">
        <f ca="1" t="shared" si="54"/>
        <v>356.58000000000004</v>
      </c>
      <c r="M185" s="44">
        <f ca="1" t="shared" si="55"/>
        <v>459.16</v>
      </c>
      <c r="N185" s="44">
        <f ca="1" t="shared" si="49"/>
        <v>0</v>
      </c>
      <c r="O185" s="10" t="s">
        <v>52</v>
      </c>
    </row>
    <row r="186" spans="1:16" ht="12" customHeight="1">
      <c r="A186" s="16">
        <f>IF(F186&gt;0,rate!$A14,0.5)</f>
        <v>7</v>
      </c>
      <c r="B186" s="11">
        <v>1</v>
      </c>
      <c r="C186" s="47">
        <f>rate!$K$5</f>
        <v>0</v>
      </c>
      <c r="D186" s="37">
        <f>rate!$K$6</f>
        <v>41985</v>
      </c>
      <c r="E186" s="25">
        <f ca="1" t="shared" si="50"/>
      </c>
      <c r="F186" s="27">
        <f>rate!$K14</f>
        <v>102.58</v>
      </c>
      <c r="G186" s="27"/>
      <c r="H186" s="27">
        <f ca="1" t="shared" si="51"/>
        <v>0</v>
      </c>
      <c r="I186" s="46">
        <f ca="1" t="shared" si="52"/>
        <v>0</v>
      </c>
      <c r="J186" s="27">
        <f t="shared" si="53"/>
        <v>0</v>
      </c>
      <c r="K186" s="10" t="s">
        <v>51</v>
      </c>
      <c r="L186" s="44">
        <f ca="1" t="shared" si="54"/>
        <v>459.16</v>
      </c>
      <c r="M186" s="44">
        <f ca="1" t="shared" si="55"/>
        <v>459.16</v>
      </c>
      <c r="N186" s="44">
        <f ca="1" t="shared" si="49"/>
        <v>0</v>
      </c>
      <c r="O186" s="10" t="s">
        <v>52</v>
      </c>
      <c r="P186" s="26"/>
    </row>
    <row r="187" spans="1:15" ht="12" customHeight="1">
      <c r="A187" s="11">
        <v>7</v>
      </c>
      <c r="B187" s="11">
        <v>1</v>
      </c>
      <c r="C187" s="47">
        <f>rate!$F$5</f>
        <v>0</v>
      </c>
      <c r="D187" s="37">
        <f>rate!$F$6</f>
        <v>42019</v>
      </c>
      <c r="E187" s="25">
        <f ca="1" t="shared" si="50"/>
      </c>
      <c r="F187" s="27">
        <f>rate!$F14</f>
        <v>727</v>
      </c>
      <c r="G187" s="27"/>
      <c r="H187" s="27">
        <f ca="1" t="shared" si="51"/>
        <v>727</v>
      </c>
      <c r="I187" s="46">
        <f ca="1" t="shared" si="52"/>
        <v>13</v>
      </c>
      <c r="J187" s="27">
        <f t="shared" si="53"/>
        <v>5.18</v>
      </c>
      <c r="K187" s="10" t="s">
        <v>51</v>
      </c>
      <c r="L187" s="44">
        <f ca="1" t="shared" si="54"/>
        <v>1186.16</v>
      </c>
      <c r="M187" s="44">
        <f ca="1" t="shared" si="55"/>
        <v>459.16</v>
      </c>
      <c r="N187" s="44">
        <f ca="1" t="shared" si="49"/>
        <v>5.18</v>
      </c>
      <c r="O187" s="10" t="s">
        <v>52</v>
      </c>
    </row>
    <row r="188" spans="1:16" ht="12" customHeight="1">
      <c r="A188" s="16">
        <f>IF(D188,'x rata'!A62,0.2)</f>
        <v>7</v>
      </c>
      <c r="B188" s="11">
        <v>1</v>
      </c>
      <c r="C188" s="45" t="s">
        <v>64</v>
      </c>
      <c r="D188" s="14">
        <f>'x rata'!D62</f>
        <v>42032</v>
      </c>
      <c r="E188" s="25">
        <f ca="1" t="shared" si="50"/>
      </c>
      <c r="F188" s="27"/>
      <c r="G188" s="26">
        <f>IF(D188,'x rata'!F62,0)</f>
        <v>727</v>
      </c>
      <c r="H188" s="27">
        <f ca="1" t="shared" si="51"/>
        <v>0</v>
      </c>
      <c r="I188" s="46">
        <f ca="1" t="shared" si="52"/>
        <v>0</v>
      </c>
      <c r="J188" s="27">
        <f t="shared" si="53"/>
        <v>0</v>
      </c>
      <c r="K188" s="10" t="s">
        <v>51</v>
      </c>
      <c r="L188" s="44">
        <f ca="1" t="shared" si="54"/>
        <v>1186.16</v>
      </c>
      <c r="M188" s="44">
        <f ca="1" t="shared" si="55"/>
        <v>1186.16</v>
      </c>
      <c r="N188" s="44">
        <f ca="1" t="shared" si="49"/>
        <v>5.18</v>
      </c>
      <c r="O188" s="10" t="s">
        <v>52</v>
      </c>
      <c r="P188" s="26">
        <f>IF('x rata'!K62&gt;0,'x rata'!K62," ")</f>
        <v>0</v>
      </c>
    </row>
    <row r="189" spans="1:15" ht="12" customHeight="1">
      <c r="A189" s="11">
        <v>7</v>
      </c>
      <c r="B189" s="11">
        <v>1</v>
      </c>
      <c r="C189" s="47">
        <f>rate!$G$5</f>
        <v>0</v>
      </c>
      <c r="D189" s="37">
        <f>rate!$G$6</f>
        <v>42078</v>
      </c>
      <c r="E189" s="25">
        <f ca="1" t="shared" si="50"/>
      </c>
      <c r="F189" s="27">
        <f>rate!$G14</f>
        <v>727</v>
      </c>
      <c r="G189" s="27"/>
      <c r="H189" s="27">
        <f ca="1" t="shared" si="51"/>
        <v>727</v>
      </c>
      <c r="I189" s="46">
        <f ca="1" t="shared" si="52"/>
        <v>3</v>
      </c>
      <c r="J189" s="27">
        <f t="shared" si="53"/>
        <v>0</v>
      </c>
      <c r="K189" s="10" t="s">
        <v>51</v>
      </c>
      <c r="L189" s="44">
        <f ca="1" t="shared" si="54"/>
        <v>1913.16</v>
      </c>
      <c r="M189" s="44">
        <f ca="1" t="shared" si="55"/>
        <v>1186.16</v>
      </c>
      <c r="N189" s="44">
        <f ca="1" t="shared" si="49"/>
        <v>5.18</v>
      </c>
      <c r="O189" s="10" t="s">
        <v>52</v>
      </c>
    </row>
    <row r="190" spans="1:16" ht="12" customHeight="1">
      <c r="A190" s="16">
        <f>IF(D190,'x rata'!A85,0.3)</f>
        <v>7</v>
      </c>
      <c r="B190" s="11">
        <v>1</v>
      </c>
      <c r="C190" s="45" t="s">
        <v>64</v>
      </c>
      <c r="D190" s="14">
        <f>'x rata'!D85</f>
        <v>42081</v>
      </c>
      <c r="E190" s="25">
        <f ca="1" t="shared" si="50"/>
      </c>
      <c r="F190" s="27"/>
      <c r="G190" s="26">
        <f>IF(D190,'x rata'!F85,0)</f>
        <v>727</v>
      </c>
      <c r="H190" s="27">
        <f ca="1" t="shared" si="51"/>
        <v>0</v>
      </c>
      <c r="I190" s="46">
        <f ca="1" t="shared" si="52"/>
        <v>0</v>
      </c>
      <c r="J190" s="27">
        <f t="shared" si="53"/>
        <v>0</v>
      </c>
      <c r="K190" s="10" t="s">
        <v>51</v>
      </c>
      <c r="L190" s="44">
        <f ca="1" t="shared" si="54"/>
        <v>1913.16</v>
      </c>
      <c r="M190" s="44">
        <f ca="1" t="shared" si="55"/>
        <v>1913.16</v>
      </c>
      <c r="N190" s="44">
        <f ca="1" t="shared" si="49"/>
        <v>5.18</v>
      </c>
      <c r="O190" s="10" t="s">
        <v>52</v>
      </c>
      <c r="P190" s="26">
        <f>IF('x rata'!K85&gt;0,'x rata'!K85," ")</f>
        <v>0</v>
      </c>
    </row>
    <row r="191" spans="1:15" ht="12" customHeight="1">
      <c r="A191" s="11">
        <v>7</v>
      </c>
      <c r="B191" s="11">
        <v>1</v>
      </c>
      <c r="C191" s="47">
        <f>rate!$H$5</f>
        <v>0</v>
      </c>
      <c r="D191" s="37">
        <f>rate!$H$6</f>
        <v>42139</v>
      </c>
      <c r="E191" s="25">
        <f ca="1" t="shared" si="50"/>
      </c>
      <c r="F191" s="27">
        <f>rate!$H14</f>
        <v>727</v>
      </c>
      <c r="G191" s="27"/>
      <c r="H191" s="27">
        <f ca="1" t="shared" si="51"/>
        <v>727</v>
      </c>
      <c r="I191" s="46">
        <f ca="1" t="shared" si="52"/>
        <v>138</v>
      </c>
      <c r="J191" s="27">
        <f t="shared" si="53"/>
        <v>54.97</v>
      </c>
      <c r="K191" s="10" t="s">
        <v>51</v>
      </c>
      <c r="L191" s="44">
        <f ca="1" t="shared" si="54"/>
        <v>2640.16</v>
      </c>
      <c r="M191" s="44">
        <f ca="1" t="shared" si="55"/>
        <v>1913.16</v>
      </c>
      <c r="N191" s="44">
        <f ca="1" t="shared" si="49"/>
        <v>60.15</v>
      </c>
      <c r="O191" s="10" t="s">
        <v>52</v>
      </c>
    </row>
    <row r="192" spans="1:15" ht="12" customHeight="1">
      <c r="A192" s="11">
        <v>7</v>
      </c>
      <c r="B192" s="11">
        <v>9.1</v>
      </c>
      <c r="C192" s="11" t="s">
        <v>68</v>
      </c>
      <c r="D192" s="37">
        <f>rate!$F$2</f>
        <v>42277</v>
      </c>
      <c r="E192" s="25">
        <f ca="1" t="shared" si="50"/>
      </c>
      <c r="F192" s="50">
        <f ca="1">OFFSET(L192,-1,0)</f>
        <v>2640.16</v>
      </c>
      <c r="G192" s="50">
        <f ca="1">OFFSET(M192,-1,0)</f>
        <v>1913.16</v>
      </c>
      <c r="H192" s="42">
        <f>F192-G192</f>
        <v>726.9999999999998</v>
      </c>
      <c r="I192" s="43"/>
      <c r="J192" s="50">
        <f ca="1">OFFSET(N192,-1,0)</f>
        <v>60.15</v>
      </c>
      <c r="K192" s="10" t="s">
        <v>51</v>
      </c>
      <c r="L192" s="44"/>
      <c r="M192" s="44"/>
      <c r="N192" s="44"/>
      <c r="O192" s="10" t="s">
        <v>52</v>
      </c>
    </row>
    <row r="193" spans="1:15" ht="12" customHeight="1">
      <c r="A193" s="11">
        <v>7</v>
      </c>
      <c r="B193" s="11">
        <v>9.2</v>
      </c>
      <c r="C193" s="10" t="s">
        <v>62</v>
      </c>
      <c r="D193" s="37"/>
      <c r="E193" s="40"/>
      <c r="F193" s="41"/>
      <c r="G193" s="41"/>
      <c r="H193" s="42"/>
      <c r="I193" s="43"/>
      <c r="J193" s="41"/>
      <c r="K193" s="10" t="s">
        <v>51</v>
      </c>
      <c r="L193" s="44"/>
      <c r="M193" s="44"/>
      <c r="N193" s="44"/>
      <c r="O193" s="10" t="s">
        <v>52</v>
      </c>
    </row>
    <row r="194" spans="1:15" ht="12" customHeight="1">
      <c r="A194" s="11">
        <v>8</v>
      </c>
      <c r="B194" s="11">
        <v>0.1</v>
      </c>
      <c r="C194" s="13" t="s">
        <v>65</v>
      </c>
      <c r="D194" s="37">
        <f>rate!$C$6</f>
        <v>41912</v>
      </c>
      <c r="E194" s="25">
        <f ca="1">IF(OR(D194=0,D194&gt;OFFSET(D194,2,0)),"#","")</f>
        <v>0</v>
      </c>
      <c r="F194" s="27"/>
      <c r="G194" s="48"/>
      <c r="H194" s="49">
        <f>rate!$C15</f>
        <v>0</v>
      </c>
      <c r="I194" s="46">
        <f ca="1">IF(SIGN(H194)=1,OFFSET(D194,2,0)-D194,0)</f>
        <v>0</v>
      </c>
      <c r="J194" s="27">
        <f>IF(I194&gt;8,ROUND(H194*I194*J$2/365,2),0)</f>
        <v>0</v>
      </c>
      <c r="K194" s="10" t="s">
        <v>51</v>
      </c>
      <c r="L194" s="44"/>
      <c r="M194" s="44"/>
      <c r="N194" s="44">
        <f>J194</f>
        <v>0</v>
      </c>
      <c r="O194" s="10" t="s">
        <v>52</v>
      </c>
    </row>
    <row r="195" spans="1:15" ht="12" customHeight="1">
      <c r="A195" s="11">
        <v>8</v>
      </c>
      <c r="B195" s="11">
        <v>0.2</v>
      </c>
      <c r="C195" s="27" t="s">
        <v>66</v>
      </c>
      <c r="D195" s="37"/>
      <c r="E195" s="27"/>
      <c r="F195" s="27"/>
      <c r="G195" s="27"/>
      <c r="H195" s="27"/>
      <c r="I195" s="35"/>
      <c r="J195" s="27"/>
      <c r="K195" s="10" t="s">
        <v>51</v>
      </c>
      <c r="L195" s="44"/>
      <c r="M195" s="44"/>
      <c r="N195" s="44">
        <f aca="true" ca="1" t="shared" si="56" ref="N195:N205">OFFSET(N195,-1,0)+J195</f>
        <v>0</v>
      </c>
      <c r="O195" s="10" t="s">
        <v>52</v>
      </c>
    </row>
    <row r="196" spans="1:16" ht="12" customHeight="1">
      <c r="A196" s="16">
        <f>IF(D196,'x rata'!A40,0.1)</f>
        <v>8</v>
      </c>
      <c r="B196" s="11">
        <v>1</v>
      </c>
      <c r="C196" s="45" t="s">
        <v>64</v>
      </c>
      <c r="D196" s="14">
        <f>'x rata'!D40</f>
        <v>41982</v>
      </c>
      <c r="E196" s="25">
        <f aca="true" ca="1" t="shared" si="57" ref="E196:E206">IF(D196&lt;OFFSET(D196,-1,0),"#","")</f>
      </c>
      <c r="F196" s="27"/>
      <c r="G196" s="26">
        <f>IF(D196,'x rata'!F40,0)</f>
        <v>475.64</v>
      </c>
      <c r="H196" s="27">
        <f aca="true" ca="1" t="shared" si="58" ref="H196:H205">OFFSET(H196,-1,0)+F196-G196</f>
        <v>-475.64</v>
      </c>
      <c r="I196" s="46">
        <f aca="true" ca="1" t="shared" si="59" ref="I196:I205">IF(SIGN(H196)=1,OFFSET(D196,1,0)-D196,0)</f>
        <v>0</v>
      </c>
      <c r="J196" s="27">
        <f aca="true" t="shared" si="60" ref="J196:J205">IF(I196&gt;8,ROUND(H196*I196*J$2/365,2),0)</f>
        <v>0</v>
      </c>
      <c r="K196" s="10" t="s">
        <v>51</v>
      </c>
      <c r="L196" s="44">
        <f aca="true" ca="1" t="shared" si="61" ref="L196:L205">OFFSET(L196,-1,0)+F196</f>
        <v>0</v>
      </c>
      <c r="M196" s="44">
        <f aca="true" ca="1" t="shared" si="62" ref="M196:M205">OFFSET(M196,-1,0)+G196</f>
        <v>475.64</v>
      </c>
      <c r="N196" s="44">
        <f ca="1" t="shared" si="56"/>
        <v>0</v>
      </c>
      <c r="O196" s="10" t="s">
        <v>52</v>
      </c>
      <c r="P196" s="26">
        <f>IF('x rata'!K40&gt;0,'x rata'!K40," ")</f>
        <v>0</v>
      </c>
    </row>
    <row r="197" spans="1:15" ht="12" customHeight="1">
      <c r="A197" s="11">
        <v>8</v>
      </c>
      <c r="B197" s="11">
        <v>1</v>
      </c>
      <c r="C197" s="13" t="s">
        <v>67</v>
      </c>
      <c r="D197" s="37">
        <f>rate!$D$6</f>
        <v>41985</v>
      </c>
      <c r="E197" s="25">
        <f ca="1" t="shared" si="57"/>
      </c>
      <c r="F197" s="27">
        <f>rate!$D15</f>
        <v>-632.12</v>
      </c>
      <c r="G197" s="27"/>
      <c r="H197" s="27">
        <f ca="1" t="shared" si="58"/>
        <v>-1107.76</v>
      </c>
      <c r="I197" s="46">
        <f ca="1" t="shared" si="59"/>
        <v>0</v>
      </c>
      <c r="J197" s="27">
        <f t="shared" si="60"/>
        <v>0</v>
      </c>
      <c r="K197" s="10" t="s">
        <v>51</v>
      </c>
      <c r="L197" s="44">
        <f ca="1" t="shared" si="61"/>
        <v>-632.12</v>
      </c>
      <c r="M197" s="44">
        <f ca="1" t="shared" si="62"/>
        <v>475.64</v>
      </c>
      <c r="N197" s="44">
        <f ca="1" t="shared" si="56"/>
        <v>0</v>
      </c>
      <c r="O197" s="10" t="s">
        <v>52</v>
      </c>
    </row>
    <row r="198" spans="1:15" ht="12" customHeight="1">
      <c r="A198" s="11">
        <v>8</v>
      </c>
      <c r="B198" s="11">
        <v>1</v>
      </c>
      <c r="C198" s="47">
        <f>rate!$E$5</f>
        <v>0</v>
      </c>
      <c r="D198" s="37">
        <f>rate!$E$6</f>
        <v>41985</v>
      </c>
      <c r="E198" s="25">
        <f ca="1" t="shared" si="57"/>
      </c>
      <c r="F198" s="27">
        <f>rate!$E15</f>
        <v>1101.76</v>
      </c>
      <c r="G198" s="27"/>
      <c r="H198" s="27">
        <f ca="1" t="shared" si="58"/>
        <v>-6</v>
      </c>
      <c r="I198" s="46">
        <f ca="1" t="shared" si="59"/>
        <v>0</v>
      </c>
      <c r="J198" s="27">
        <f t="shared" si="60"/>
        <v>0</v>
      </c>
      <c r="K198" s="10" t="s">
        <v>51</v>
      </c>
      <c r="L198" s="44">
        <f ca="1" t="shared" si="61"/>
        <v>469.64</v>
      </c>
      <c r="M198" s="44">
        <f ca="1" t="shared" si="62"/>
        <v>475.64</v>
      </c>
      <c r="N198" s="44">
        <f ca="1" t="shared" si="56"/>
        <v>0</v>
      </c>
      <c r="O198" s="10" t="s">
        <v>52</v>
      </c>
    </row>
    <row r="199" spans="1:16" ht="12" customHeight="1">
      <c r="A199" s="16">
        <f>IF(F199&gt;0,rate!$A15,0.5)</f>
        <v>8</v>
      </c>
      <c r="B199" s="11">
        <v>1</v>
      </c>
      <c r="C199" s="47">
        <f>rate!$K$5</f>
        <v>0</v>
      </c>
      <c r="D199" s="37">
        <f>rate!$K$6</f>
        <v>41985</v>
      </c>
      <c r="E199" s="25">
        <f ca="1" t="shared" si="57"/>
      </c>
      <c r="F199" s="27">
        <f>rate!$K15</f>
        <v>170.46</v>
      </c>
      <c r="G199" s="27"/>
      <c r="H199" s="27">
        <f ca="1" t="shared" si="58"/>
        <v>164.46</v>
      </c>
      <c r="I199" s="46">
        <f ca="1" t="shared" si="59"/>
        <v>3</v>
      </c>
      <c r="J199" s="27">
        <f t="shared" si="60"/>
        <v>0</v>
      </c>
      <c r="K199" s="10" t="s">
        <v>51</v>
      </c>
      <c r="L199" s="44">
        <f ca="1" t="shared" si="61"/>
        <v>640.1</v>
      </c>
      <c r="M199" s="44">
        <f ca="1" t="shared" si="62"/>
        <v>475.64</v>
      </c>
      <c r="N199" s="44">
        <f ca="1" t="shared" si="56"/>
        <v>0</v>
      </c>
      <c r="O199" s="10" t="s">
        <v>52</v>
      </c>
      <c r="P199" s="26"/>
    </row>
    <row r="200" spans="1:16" ht="12" customHeight="1">
      <c r="A200" s="16">
        <f>IF(D200,'x rata'!A132,0.5)</f>
        <v>8</v>
      </c>
      <c r="B200" s="11">
        <v>1</v>
      </c>
      <c r="C200" s="45" t="s">
        <v>64</v>
      </c>
      <c r="D200" s="14">
        <f>'x rata'!D132</f>
        <v>41988</v>
      </c>
      <c r="E200" s="25">
        <f ca="1" t="shared" si="57"/>
      </c>
      <c r="F200" s="27"/>
      <c r="G200" s="26">
        <f>IF(D200,'x rata'!F132,0)</f>
        <v>170.46</v>
      </c>
      <c r="H200" s="27">
        <f ca="1" t="shared" si="58"/>
        <v>-6</v>
      </c>
      <c r="I200" s="46">
        <f ca="1" t="shared" si="59"/>
        <v>0</v>
      </c>
      <c r="J200" s="27">
        <f t="shared" si="60"/>
        <v>0</v>
      </c>
      <c r="K200" s="10" t="s">
        <v>51</v>
      </c>
      <c r="L200" s="44">
        <f ca="1" t="shared" si="61"/>
        <v>640.1</v>
      </c>
      <c r="M200" s="44">
        <f ca="1" t="shared" si="62"/>
        <v>646.1</v>
      </c>
      <c r="N200" s="44">
        <f ca="1" t="shared" si="56"/>
        <v>0</v>
      </c>
      <c r="O200" s="10" t="s">
        <v>52</v>
      </c>
      <c r="P200" s="26">
        <f>IF('x rata'!K132&gt;0,'x rata'!K132," ")</f>
        <v>0</v>
      </c>
    </row>
    <row r="201" spans="1:15" ht="12" customHeight="1">
      <c r="A201" s="11">
        <v>8</v>
      </c>
      <c r="B201" s="11">
        <v>1</v>
      </c>
      <c r="C201" s="47">
        <f>rate!$F$5</f>
        <v>0</v>
      </c>
      <c r="D201" s="37">
        <f>rate!$F$6</f>
        <v>42019</v>
      </c>
      <c r="E201" s="25">
        <f ca="1" t="shared" si="57"/>
      </c>
      <c r="F201" s="27">
        <f>rate!$F15</f>
        <v>1101</v>
      </c>
      <c r="G201" s="27"/>
      <c r="H201" s="27">
        <f ca="1" t="shared" si="58"/>
        <v>1095</v>
      </c>
      <c r="I201" s="46">
        <f ca="1" t="shared" si="59"/>
        <v>7</v>
      </c>
      <c r="J201" s="27">
        <f t="shared" si="60"/>
        <v>0</v>
      </c>
      <c r="K201" s="10" t="s">
        <v>51</v>
      </c>
      <c r="L201" s="44">
        <f ca="1" t="shared" si="61"/>
        <v>1741.1</v>
      </c>
      <c r="M201" s="44">
        <f ca="1" t="shared" si="62"/>
        <v>646.1</v>
      </c>
      <c r="N201" s="44">
        <f ca="1" t="shared" si="56"/>
        <v>0</v>
      </c>
      <c r="O201" s="10" t="s">
        <v>52</v>
      </c>
    </row>
    <row r="202" spans="1:16" ht="12" customHeight="1">
      <c r="A202" s="16">
        <f>IF(D202,'x rata'!A63,0.2)</f>
        <v>8</v>
      </c>
      <c r="B202" s="11">
        <v>1</v>
      </c>
      <c r="C202" s="45" t="s">
        <v>64</v>
      </c>
      <c r="D202" s="14">
        <f>'x rata'!D63</f>
        <v>42026</v>
      </c>
      <c r="E202" s="25">
        <f ca="1" t="shared" si="57"/>
      </c>
      <c r="F202" s="27"/>
      <c r="G202" s="26">
        <f>IF(D202,'x rata'!F63,0)</f>
        <v>1101</v>
      </c>
      <c r="H202" s="27">
        <f ca="1" t="shared" si="58"/>
        <v>-6</v>
      </c>
      <c r="I202" s="46">
        <f ca="1" t="shared" si="59"/>
        <v>0</v>
      </c>
      <c r="J202" s="27">
        <f t="shared" si="60"/>
        <v>0</v>
      </c>
      <c r="K202" s="10" t="s">
        <v>51</v>
      </c>
      <c r="L202" s="44">
        <f ca="1" t="shared" si="61"/>
        <v>1741.1</v>
      </c>
      <c r="M202" s="44">
        <f ca="1" t="shared" si="62"/>
        <v>1747.1</v>
      </c>
      <c r="N202" s="44">
        <f ca="1" t="shared" si="56"/>
        <v>0</v>
      </c>
      <c r="O202" s="10" t="s">
        <v>52</v>
      </c>
      <c r="P202" s="26">
        <f>IF('x rata'!K63&gt;0,'x rata'!K63," ")</f>
        <v>0</v>
      </c>
    </row>
    <row r="203" spans="1:15" ht="12" customHeight="1">
      <c r="A203" s="11">
        <v>8</v>
      </c>
      <c r="B203" s="11">
        <v>1</v>
      </c>
      <c r="C203" s="47">
        <f>rate!$G$5</f>
        <v>0</v>
      </c>
      <c r="D203" s="37">
        <f>rate!$G$6</f>
        <v>42078</v>
      </c>
      <c r="E203" s="25">
        <f ca="1" t="shared" si="57"/>
      </c>
      <c r="F203" s="27">
        <f>rate!$G15</f>
        <v>1101</v>
      </c>
      <c r="G203" s="27"/>
      <c r="H203" s="27">
        <f ca="1" t="shared" si="58"/>
        <v>1095</v>
      </c>
      <c r="I203" s="46">
        <f ca="1" t="shared" si="59"/>
        <v>2</v>
      </c>
      <c r="J203" s="27">
        <f t="shared" si="60"/>
        <v>0</v>
      </c>
      <c r="K203" s="10" t="s">
        <v>51</v>
      </c>
      <c r="L203" s="44">
        <f ca="1" t="shared" si="61"/>
        <v>2842.1</v>
      </c>
      <c r="M203" s="44">
        <f ca="1" t="shared" si="62"/>
        <v>1747.1</v>
      </c>
      <c r="N203" s="44">
        <f ca="1" t="shared" si="56"/>
        <v>0</v>
      </c>
      <c r="O203" s="10" t="s">
        <v>52</v>
      </c>
    </row>
    <row r="204" spans="1:16" ht="12" customHeight="1">
      <c r="A204" s="16">
        <f>IF(D204,'x rata'!A86,0.3)</f>
        <v>8</v>
      </c>
      <c r="B204" s="11">
        <v>1</v>
      </c>
      <c r="C204" s="45" t="s">
        <v>64</v>
      </c>
      <c r="D204" s="14">
        <f>'x rata'!D86</f>
        <v>42080</v>
      </c>
      <c r="E204" s="25">
        <f ca="1" t="shared" si="57"/>
      </c>
      <c r="F204" s="27"/>
      <c r="G204" s="26">
        <f>IF(D204,'x rata'!F86,0)</f>
        <v>1101</v>
      </c>
      <c r="H204" s="27">
        <f ca="1" t="shared" si="58"/>
        <v>-6</v>
      </c>
      <c r="I204" s="46">
        <f ca="1" t="shared" si="59"/>
        <v>0</v>
      </c>
      <c r="J204" s="27">
        <f t="shared" si="60"/>
        <v>0</v>
      </c>
      <c r="K204" s="10" t="s">
        <v>51</v>
      </c>
      <c r="L204" s="44">
        <f ca="1" t="shared" si="61"/>
        <v>2842.1</v>
      </c>
      <c r="M204" s="44">
        <f ca="1" t="shared" si="62"/>
        <v>2848.1</v>
      </c>
      <c r="N204" s="44">
        <f ca="1" t="shared" si="56"/>
        <v>0</v>
      </c>
      <c r="O204" s="10" t="s">
        <v>52</v>
      </c>
      <c r="P204" s="26">
        <f>IF('x rata'!K86&gt;0,'x rata'!K86," ")</f>
        <v>0</v>
      </c>
    </row>
    <row r="205" spans="1:15" ht="12" customHeight="1">
      <c r="A205" s="11">
        <v>8</v>
      </c>
      <c r="B205" s="11">
        <v>1</v>
      </c>
      <c r="C205" s="47">
        <f>rate!$H$5</f>
        <v>0</v>
      </c>
      <c r="D205" s="37">
        <f>rate!$H$6</f>
        <v>42139</v>
      </c>
      <c r="E205" s="25">
        <f ca="1" t="shared" si="57"/>
      </c>
      <c r="F205" s="27">
        <f>rate!$H15</f>
        <v>1101</v>
      </c>
      <c r="G205" s="27"/>
      <c r="H205" s="27">
        <f ca="1" t="shared" si="58"/>
        <v>1095</v>
      </c>
      <c r="I205" s="46">
        <f ca="1" t="shared" si="59"/>
        <v>138</v>
      </c>
      <c r="J205" s="27">
        <f t="shared" si="60"/>
        <v>82.8</v>
      </c>
      <c r="K205" s="10" t="s">
        <v>51</v>
      </c>
      <c r="L205" s="44">
        <f ca="1" t="shared" si="61"/>
        <v>3943.1</v>
      </c>
      <c r="M205" s="44">
        <f ca="1" t="shared" si="62"/>
        <v>2848.1</v>
      </c>
      <c r="N205" s="44">
        <f ca="1" t="shared" si="56"/>
        <v>82.8</v>
      </c>
      <c r="O205" s="10" t="s">
        <v>52</v>
      </c>
    </row>
    <row r="206" spans="1:15" ht="12" customHeight="1">
      <c r="A206" s="11">
        <v>8</v>
      </c>
      <c r="B206" s="11">
        <v>9.1</v>
      </c>
      <c r="C206" s="11" t="s">
        <v>68</v>
      </c>
      <c r="D206" s="37">
        <f>rate!$F$2</f>
        <v>42277</v>
      </c>
      <c r="E206" s="25">
        <f ca="1" t="shared" si="57"/>
      </c>
      <c r="F206" s="50">
        <f ca="1">OFFSET(L206,-1,0)</f>
        <v>3943.1</v>
      </c>
      <c r="G206" s="50">
        <f ca="1">OFFSET(M206,-1,0)</f>
        <v>2848.1</v>
      </c>
      <c r="H206" s="42">
        <f>F206-G206</f>
        <v>1095</v>
      </c>
      <c r="I206" s="43"/>
      <c r="J206" s="50">
        <f ca="1">OFFSET(N206,-1,0)</f>
        <v>82.8</v>
      </c>
      <c r="K206" s="10" t="s">
        <v>51</v>
      </c>
      <c r="L206" s="44"/>
      <c r="M206" s="44"/>
      <c r="N206" s="44"/>
      <c r="O206" s="10" t="s">
        <v>52</v>
      </c>
    </row>
    <row r="207" spans="1:15" ht="12" customHeight="1">
      <c r="A207" s="11">
        <v>8</v>
      </c>
      <c r="B207" s="11">
        <v>9.2</v>
      </c>
      <c r="C207" s="10" t="s">
        <v>62</v>
      </c>
      <c r="D207" s="37"/>
      <c r="E207" s="40"/>
      <c r="F207" s="41"/>
      <c r="G207" s="41"/>
      <c r="H207" s="42"/>
      <c r="I207" s="43"/>
      <c r="J207" s="41"/>
      <c r="K207" s="10" t="s">
        <v>51</v>
      </c>
      <c r="L207" s="44"/>
      <c r="M207" s="44"/>
      <c r="N207" s="44"/>
      <c r="O207" s="10" t="s">
        <v>52</v>
      </c>
    </row>
    <row r="208" spans="1:15" ht="12" customHeight="1">
      <c r="A208" s="11">
        <v>9</v>
      </c>
      <c r="B208" s="11">
        <v>0.1</v>
      </c>
      <c r="C208" s="13" t="s">
        <v>65</v>
      </c>
      <c r="D208" s="37">
        <f>rate!$C$6</f>
        <v>41912</v>
      </c>
      <c r="E208" s="25">
        <f ca="1">IF(OR(D208=0,D208&gt;OFFSET(D208,2,0)),"#","")</f>
        <v>0</v>
      </c>
      <c r="F208" s="27"/>
      <c r="G208" s="48"/>
      <c r="H208" s="49">
        <f>rate!$C16</f>
        <v>0</v>
      </c>
      <c r="I208" s="46">
        <f ca="1">IF(SIGN(H208)=1,OFFSET(D208,2,0)-D208,0)</f>
        <v>0</v>
      </c>
      <c r="J208" s="27">
        <f>IF(I208&gt;8,ROUND(H208*I208*J$2/365,2),0)</f>
        <v>0</v>
      </c>
      <c r="K208" s="10" t="s">
        <v>51</v>
      </c>
      <c r="L208" s="44"/>
      <c r="M208" s="44"/>
      <c r="N208" s="44">
        <f>J208</f>
        <v>0</v>
      </c>
      <c r="O208" s="10" t="s">
        <v>52</v>
      </c>
    </row>
    <row r="209" spans="1:15" ht="12" customHeight="1">
      <c r="A209" s="11">
        <v>9</v>
      </c>
      <c r="B209" s="11">
        <v>0.2</v>
      </c>
      <c r="C209" s="27" t="s">
        <v>66</v>
      </c>
      <c r="D209" s="37"/>
      <c r="E209" s="27"/>
      <c r="F209" s="27"/>
      <c r="G209" s="27"/>
      <c r="H209" s="27"/>
      <c r="I209" s="35"/>
      <c r="J209" s="27"/>
      <c r="K209" s="10" t="s">
        <v>51</v>
      </c>
      <c r="L209" s="44"/>
      <c r="M209" s="44"/>
      <c r="N209" s="44">
        <f aca="true" ca="1" t="shared" si="63" ref="N209:N219">OFFSET(N209,-1,0)+J209</f>
        <v>0</v>
      </c>
      <c r="O209" s="10" t="s">
        <v>52</v>
      </c>
    </row>
    <row r="210" spans="1:15" ht="12" customHeight="1">
      <c r="A210" s="11">
        <v>9</v>
      </c>
      <c r="B210" s="11">
        <v>1</v>
      </c>
      <c r="C210" s="13" t="s">
        <v>67</v>
      </c>
      <c r="D210" s="37">
        <f>rate!$D$6</f>
        <v>41985</v>
      </c>
      <c r="E210" s="25">
        <f aca="true" ca="1" t="shared" si="64" ref="E210:E220">IF(D210&lt;OFFSET(D210,-1,0),"#","")</f>
      </c>
      <c r="F210" s="27">
        <f>rate!$D16</f>
        <v>-28.4</v>
      </c>
      <c r="G210" s="27"/>
      <c r="H210" s="27">
        <f aca="true" ca="1" t="shared" si="65" ref="H210:H219">OFFSET(H210,-1,0)+F210-G210</f>
        <v>-28.4</v>
      </c>
      <c r="I210" s="46">
        <f aca="true" ca="1" t="shared" si="66" ref="I210:I219">IF(SIGN(H210)=1,OFFSET(D210,1,0)-D210,0)</f>
        <v>0</v>
      </c>
      <c r="J210" s="27">
        <f aca="true" t="shared" si="67" ref="J210:J219">IF(I210&gt;8,ROUND(H210*I210*J$2/365,2),0)</f>
        <v>0</v>
      </c>
      <c r="K210" s="10" t="s">
        <v>51</v>
      </c>
      <c r="L210" s="44">
        <f aca="true" ca="1" t="shared" si="68" ref="L210:L219">OFFSET(L210,-1,0)+F210</f>
        <v>-28.4</v>
      </c>
      <c r="M210" s="44">
        <f aca="true" ca="1" t="shared" si="69" ref="M210:M219">OFFSET(M210,-1,0)+G210</f>
        <v>0</v>
      </c>
      <c r="N210" s="44">
        <f ca="1" t="shared" si="63"/>
        <v>0</v>
      </c>
      <c r="O210" s="10" t="s">
        <v>52</v>
      </c>
    </row>
    <row r="211" spans="1:15" ht="12" customHeight="1">
      <c r="A211" s="11">
        <v>9</v>
      </c>
      <c r="B211" s="11">
        <v>1</v>
      </c>
      <c r="C211" s="47">
        <f>rate!$E$5</f>
        <v>0</v>
      </c>
      <c r="D211" s="37">
        <f>rate!$E$6</f>
        <v>41985</v>
      </c>
      <c r="E211" s="25">
        <f ca="1" t="shared" si="64"/>
      </c>
      <c r="F211" s="27">
        <f>rate!$E16</f>
        <v>815.28</v>
      </c>
      <c r="G211" s="27"/>
      <c r="H211" s="27">
        <f ca="1" t="shared" si="65"/>
        <v>786.88</v>
      </c>
      <c r="I211" s="46">
        <f ca="1" t="shared" si="66"/>
        <v>0</v>
      </c>
      <c r="J211" s="27">
        <f t="shared" si="67"/>
        <v>0</v>
      </c>
      <c r="K211" s="10" t="s">
        <v>51</v>
      </c>
      <c r="L211" s="44">
        <f ca="1" t="shared" si="68"/>
        <v>786.88</v>
      </c>
      <c r="M211" s="44">
        <f ca="1" t="shared" si="69"/>
        <v>0</v>
      </c>
      <c r="N211" s="44">
        <f ca="1" t="shared" si="63"/>
        <v>0</v>
      </c>
      <c r="O211" s="10" t="s">
        <v>52</v>
      </c>
    </row>
    <row r="212" spans="1:16" ht="12" customHeight="1">
      <c r="A212" s="16">
        <f>IF(F212&gt;0,rate!$A16,0.5)</f>
        <v>9</v>
      </c>
      <c r="B212" s="11">
        <v>1</v>
      </c>
      <c r="C212" s="47">
        <f>rate!$K$5</f>
        <v>0</v>
      </c>
      <c r="D212" s="37">
        <f>rate!$K$6</f>
        <v>41985</v>
      </c>
      <c r="E212" s="25">
        <f ca="1" t="shared" si="64"/>
      </c>
      <c r="F212" s="27">
        <f>rate!$K16</f>
        <v>112.28</v>
      </c>
      <c r="G212" s="27"/>
      <c r="H212" s="27">
        <f ca="1" t="shared" si="65"/>
        <v>899.16</v>
      </c>
      <c r="I212" s="46">
        <f ca="1" t="shared" si="66"/>
        <v>5</v>
      </c>
      <c r="J212" s="27">
        <f t="shared" si="67"/>
        <v>0</v>
      </c>
      <c r="K212" s="10" t="s">
        <v>51</v>
      </c>
      <c r="L212" s="44">
        <f ca="1" t="shared" si="68"/>
        <v>899.16</v>
      </c>
      <c r="M212" s="44">
        <f ca="1" t="shared" si="69"/>
        <v>0</v>
      </c>
      <c r="N212" s="44">
        <f ca="1" t="shared" si="63"/>
        <v>0</v>
      </c>
      <c r="O212" s="10" t="s">
        <v>52</v>
      </c>
      <c r="P212" s="26"/>
    </row>
    <row r="213" spans="1:16" ht="12" customHeight="1">
      <c r="A213" s="16">
        <f>IF(D213,'x rata'!A41,0.1)</f>
        <v>9</v>
      </c>
      <c r="B213" s="11">
        <v>1</v>
      </c>
      <c r="C213" s="45" t="s">
        <v>64</v>
      </c>
      <c r="D213" s="14">
        <f>'x rata'!D41</f>
        <v>41990</v>
      </c>
      <c r="E213" s="25">
        <f ca="1" t="shared" si="64"/>
      </c>
      <c r="F213" s="27"/>
      <c r="G213" s="26">
        <f>IF(D213,'x rata'!F41,0)</f>
        <v>786.88</v>
      </c>
      <c r="H213" s="27">
        <f ca="1" t="shared" si="65"/>
        <v>112.27999999999997</v>
      </c>
      <c r="I213" s="46">
        <f ca="1" t="shared" si="66"/>
        <v>0</v>
      </c>
      <c r="J213" s="27">
        <f t="shared" si="67"/>
        <v>0</v>
      </c>
      <c r="K213" s="10" t="s">
        <v>51</v>
      </c>
      <c r="L213" s="44">
        <f ca="1" t="shared" si="68"/>
        <v>899.16</v>
      </c>
      <c r="M213" s="44">
        <f ca="1" t="shared" si="69"/>
        <v>786.88</v>
      </c>
      <c r="N213" s="44">
        <f ca="1" t="shared" si="63"/>
        <v>0</v>
      </c>
      <c r="O213" s="10" t="s">
        <v>52</v>
      </c>
      <c r="P213" s="26">
        <f>IF('x rata'!K41&gt;0,'x rata'!K41," ")</f>
        <v>0</v>
      </c>
    </row>
    <row r="214" spans="1:16" ht="12" customHeight="1">
      <c r="A214" s="16">
        <f>IF(D214,'x rata'!A133,0.5)</f>
        <v>9</v>
      </c>
      <c r="B214" s="11">
        <v>1</v>
      </c>
      <c r="C214" s="45" t="s">
        <v>64</v>
      </c>
      <c r="D214" s="14">
        <f>'x rata'!D133</f>
        <v>41990</v>
      </c>
      <c r="E214" s="25">
        <f ca="1" t="shared" si="64"/>
      </c>
      <c r="F214" s="27"/>
      <c r="G214" s="26">
        <f>IF(D214,'x rata'!F133,0)</f>
        <v>112.28</v>
      </c>
      <c r="H214" s="27">
        <f ca="1" t="shared" si="65"/>
        <v>0</v>
      </c>
      <c r="I214" s="46">
        <f ca="1" t="shared" si="66"/>
        <v>0</v>
      </c>
      <c r="J214" s="27">
        <f t="shared" si="67"/>
        <v>0</v>
      </c>
      <c r="K214" s="10" t="s">
        <v>51</v>
      </c>
      <c r="L214" s="44">
        <f ca="1" t="shared" si="68"/>
        <v>899.16</v>
      </c>
      <c r="M214" s="44">
        <f ca="1" t="shared" si="69"/>
        <v>899.16</v>
      </c>
      <c r="N214" s="44">
        <f ca="1" t="shared" si="63"/>
        <v>0</v>
      </c>
      <c r="O214" s="10" t="s">
        <v>52</v>
      </c>
      <c r="P214" s="26">
        <f>IF('x rata'!K133&gt;0,'x rata'!K133," ")</f>
        <v>0</v>
      </c>
    </row>
    <row r="215" spans="1:15" ht="12" customHeight="1">
      <c r="A215" s="11">
        <v>9</v>
      </c>
      <c r="B215" s="11">
        <v>1</v>
      </c>
      <c r="C215" s="47">
        <f>rate!$F$5</f>
        <v>0</v>
      </c>
      <c r="D215" s="37">
        <f>rate!$F$6</f>
        <v>42019</v>
      </c>
      <c r="E215" s="25">
        <f ca="1" t="shared" si="64"/>
      </c>
      <c r="F215" s="27">
        <f>rate!$F16</f>
        <v>814</v>
      </c>
      <c r="G215" s="27"/>
      <c r="H215" s="27">
        <f ca="1" t="shared" si="65"/>
        <v>814</v>
      </c>
      <c r="I215" s="46">
        <f ca="1" t="shared" si="66"/>
        <v>1</v>
      </c>
      <c r="J215" s="27">
        <f t="shared" si="67"/>
        <v>0</v>
      </c>
      <c r="K215" s="10" t="s">
        <v>51</v>
      </c>
      <c r="L215" s="44">
        <f ca="1" t="shared" si="68"/>
        <v>1713.1599999999999</v>
      </c>
      <c r="M215" s="44">
        <f ca="1" t="shared" si="69"/>
        <v>899.16</v>
      </c>
      <c r="N215" s="44">
        <f ca="1" t="shared" si="63"/>
        <v>0</v>
      </c>
      <c r="O215" s="10" t="s">
        <v>52</v>
      </c>
    </row>
    <row r="216" spans="1:16" ht="12" customHeight="1">
      <c r="A216" s="16">
        <f>IF(D216,'x rata'!A64,0.2)</f>
        <v>9</v>
      </c>
      <c r="B216" s="11">
        <v>1</v>
      </c>
      <c r="C216" s="45" t="s">
        <v>64</v>
      </c>
      <c r="D216" s="14">
        <f>'x rata'!D64</f>
        <v>42020</v>
      </c>
      <c r="E216" s="25">
        <f ca="1" t="shared" si="64"/>
      </c>
      <c r="F216" s="27"/>
      <c r="G216" s="26">
        <f>IF(D216,'x rata'!F64,0)</f>
        <v>814</v>
      </c>
      <c r="H216" s="27">
        <f ca="1" t="shared" si="65"/>
        <v>0</v>
      </c>
      <c r="I216" s="46">
        <f ca="1" t="shared" si="66"/>
        <v>0</v>
      </c>
      <c r="J216" s="27">
        <f t="shared" si="67"/>
        <v>0</v>
      </c>
      <c r="K216" s="10" t="s">
        <v>51</v>
      </c>
      <c r="L216" s="44">
        <f ca="1" t="shared" si="68"/>
        <v>1713.1599999999999</v>
      </c>
      <c r="M216" s="44">
        <f ca="1" t="shared" si="69"/>
        <v>1713.1599999999999</v>
      </c>
      <c r="N216" s="44">
        <f ca="1" t="shared" si="63"/>
        <v>0</v>
      </c>
      <c r="O216" s="10" t="s">
        <v>52</v>
      </c>
      <c r="P216" s="26">
        <f>IF('x rata'!K64&gt;0,'x rata'!K64," ")</f>
        <v>0</v>
      </c>
    </row>
    <row r="217" spans="1:15" ht="12" customHeight="1">
      <c r="A217" s="11">
        <v>9</v>
      </c>
      <c r="B217" s="11">
        <v>1</v>
      </c>
      <c r="C217" s="47">
        <f>rate!$G$5</f>
        <v>0</v>
      </c>
      <c r="D217" s="37">
        <f>rate!$G$6</f>
        <v>42078</v>
      </c>
      <c r="E217" s="25">
        <f ca="1" t="shared" si="64"/>
      </c>
      <c r="F217" s="27">
        <f>rate!$G16</f>
        <v>814</v>
      </c>
      <c r="G217" s="27"/>
      <c r="H217" s="27">
        <f ca="1" t="shared" si="65"/>
        <v>814</v>
      </c>
      <c r="I217" s="46">
        <f ca="1" t="shared" si="66"/>
        <v>1</v>
      </c>
      <c r="J217" s="27">
        <f t="shared" si="67"/>
        <v>0</v>
      </c>
      <c r="K217" s="10" t="s">
        <v>51</v>
      </c>
      <c r="L217" s="44">
        <f ca="1" t="shared" si="68"/>
        <v>2527.16</v>
      </c>
      <c r="M217" s="44">
        <f ca="1" t="shared" si="69"/>
        <v>1713.1599999999999</v>
      </c>
      <c r="N217" s="44">
        <f ca="1" t="shared" si="63"/>
        <v>0</v>
      </c>
      <c r="O217" s="10" t="s">
        <v>52</v>
      </c>
    </row>
    <row r="218" spans="1:16" ht="12" customHeight="1">
      <c r="A218" s="16">
        <f>IF(D218,'x rata'!A87,0.3)</f>
        <v>9</v>
      </c>
      <c r="B218" s="11">
        <v>1</v>
      </c>
      <c r="C218" s="45" t="s">
        <v>64</v>
      </c>
      <c r="D218" s="14">
        <f>'x rata'!D87</f>
        <v>42079</v>
      </c>
      <c r="E218" s="25">
        <f ca="1" t="shared" si="64"/>
      </c>
      <c r="F218" s="27"/>
      <c r="G218" s="26">
        <f>IF(D218,'x rata'!F87,0)</f>
        <v>814</v>
      </c>
      <c r="H218" s="27">
        <f ca="1" t="shared" si="65"/>
        <v>0</v>
      </c>
      <c r="I218" s="46">
        <f ca="1" t="shared" si="66"/>
        <v>0</v>
      </c>
      <c r="J218" s="27">
        <f t="shared" si="67"/>
        <v>0</v>
      </c>
      <c r="K218" s="10" t="s">
        <v>51</v>
      </c>
      <c r="L218" s="44">
        <f ca="1" t="shared" si="68"/>
        <v>2527.16</v>
      </c>
      <c r="M218" s="44">
        <f ca="1" t="shared" si="69"/>
        <v>2527.16</v>
      </c>
      <c r="N218" s="44">
        <f ca="1" t="shared" si="63"/>
        <v>0</v>
      </c>
      <c r="O218" s="10" t="s">
        <v>52</v>
      </c>
      <c r="P218" s="26">
        <f>IF('x rata'!K87&gt;0,'x rata'!K87," ")</f>
        <v>0</v>
      </c>
    </row>
    <row r="219" spans="1:15" ht="12" customHeight="1">
      <c r="A219" s="11">
        <v>9</v>
      </c>
      <c r="B219" s="11">
        <v>1</v>
      </c>
      <c r="C219" s="47">
        <f>rate!$H$5</f>
        <v>0</v>
      </c>
      <c r="D219" s="37">
        <f>rate!$H$6</f>
        <v>42139</v>
      </c>
      <c r="E219" s="25">
        <f ca="1" t="shared" si="64"/>
      </c>
      <c r="F219" s="27">
        <f>rate!$H16</f>
        <v>814</v>
      </c>
      <c r="G219" s="27"/>
      <c r="H219" s="27">
        <f ca="1" t="shared" si="65"/>
        <v>814</v>
      </c>
      <c r="I219" s="46">
        <f ca="1" t="shared" si="66"/>
        <v>138</v>
      </c>
      <c r="J219" s="27">
        <f t="shared" si="67"/>
        <v>61.55</v>
      </c>
      <c r="K219" s="10" t="s">
        <v>51</v>
      </c>
      <c r="L219" s="44">
        <f ca="1" t="shared" si="68"/>
        <v>3341.16</v>
      </c>
      <c r="M219" s="44">
        <f ca="1" t="shared" si="69"/>
        <v>2527.16</v>
      </c>
      <c r="N219" s="44">
        <f ca="1" t="shared" si="63"/>
        <v>61.55</v>
      </c>
      <c r="O219" s="10" t="s">
        <v>52</v>
      </c>
    </row>
    <row r="220" spans="1:15" ht="12" customHeight="1">
      <c r="A220" s="11">
        <v>9</v>
      </c>
      <c r="B220" s="11">
        <v>9.1</v>
      </c>
      <c r="C220" s="11" t="s">
        <v>68</v>
      </c>
      <c r="D220" s="37">
        <f>rate!$F$2</f>
        <v>42277</v>
      </c>
      <c r="E220" s="25">
        <f ca="1" t="shared" si="64"/>
      </c>
      <c r="F220" s="50">
        <f ca="1">OFFSET(L220,-1,0)</f>
        <v>3341.16</v>
      </c>
      <c r="G220" s="50">
        <f ca="1">OFFSET(M220,-1,0)</f>
        <v>2527.16</v>
      </c>
      <c r="H220" s="42">
        <f>F220-G220</f>
        <v>814</v>
      </c>
      <c r="I220" s="43"/>
      <c r="J220" s="50">
        <f ca="1">OFFSET(N220,-1,0)</f>
        <v>61.55</v>
      </c>
      <c r="K220" s="10" t="s">
        <v>51</v>
      </c>
      <c r="L220" s="27"/>
      <c r="N220" s="44"/>
      <c r="O220" s="10" t="s">
        <v>52</v>
      </c>
    </row>
    <row r="221" spans="1:15" ht="12" customHeight="1">
      <c r="A221" s="11">
        <v>9</v>
      </c>
      <c r="B221" s="11">
        <v>9.2</v>
      </c>
      <c r="C221" s="10" t="s">
        <v>62</v>
      </c>
      <c r="D221" s="37"/>
      <c r="E221" s="40"/>
      <c r="F221" s="41"/>
      <c r="G221" s="41"/>
      <c r="H221" s="42"/>
      <c r="I221" s="43"/>
      <c r="J221" s="41"/>
      <c r="K221" s="10" t="s">
        <v>51</v>
      </c>
      <c r="L221" s="27"/>
      <c r="N221" s="44"/>
      <c r="O221" s="10" t="s">
        <v>52</v>
      </c>
    </row>
    <row r="222" spans="1:15" ht="12" customHeight="1">
      <c r="A222" s="11">
        <v>10</v>
      </c>
      <c r="B222" s="11">
        <v>0.1</v>
      </c>
      <c r="C222" s="13" t="s">
        <v>65</v>
      </c>
      <c r="D222" s="37">
        <f>rate!$C$6</f>
        <v>41912</v>
      </c>
      <c r="E222" s="25">
        <f ca="1">IF(OR(D222=0,D222&gt;OFFSET(D222,2,0)),"#","")</f>
        <v>0</v>
      </c>
      <c r="F222" s="27"/>
      <c r="G222" s="48"/>
      <c r="H222" s="49">
        <f>rate!$C17</f>
        <v>0</v>
      </c>
      <c r="I222" s="46">
        <f ca="1">IF(SIGN(H222)=1,OFFSET(D222,2,0)-D222,0)</f>
        <v>0</v>
      </c>
      <c r="J222" s="27">
        <f>IF(I222&gt;8,ROUND(H222*I222*J$2/365,2),0)</f>
        <v>0</v>
      </c>
      <c r="K222" s="10" t="s">
        <v>51</v>
      </c>
      <c r="L222" s="27"/>
      <c r="M222" s="27"/>
      <c r="N222" s="44">
        <f>J222</f>
        <v>0</v>
      </c>
      <c r="O222" s="10" t="s">
        <v>52</v>
      </c>
    </row>
    <row r="223" spans="1:15" ht="12" customHeight="1">
      <c r="A223" s="11">
        <v>10</v>
      </c>
      <c r="B223" s="11">
        <v>0.2</v>
      </c>
      <c r="C223" s="27" t="s">
        <v>66</v>
      </c>
      <c r="D223" s="37"/>
      <c r="E223" s="27"/>
      <c r="F223" s="27"/>
      <c r="G223" s="27"/>
      <c r="H223" s="27"/>
      <c r="I223" s="35"/>
      <c r="J223" s="27"/>
      <c r="K223" s="10" t="s">
        <v>51</v>
      </c>
      <c r="L223" s="27"/>
      <c r="M223" s="27"/>
      <c r="N223" s="44">
        <f aca="true" ca="1" t="shared" si="70" ref="N223:N232">OFFSET(N223,-1,0)+J223</f>
        <v>0</v>
      </c>
      <c r="O223" s="10" t="s">
        <v>52</v>
      </c>
    </row>
    <row r="224" spans="1:15" ht="12" customHeight="1">
      <c r="A224" s="11">
        <v>10</v>
      </c>
      <c r="B224" s="11">
        <v>1</v>
      </c>
      <c r="C224" s="13" t="s">
        <v>67</v>
      </c>
      <c r="D224" s="37">
        <f>rate!$D$6</f>
        <v>41985</v>
      </c>
      <c r="E224" s="25">
        <f aca="true" ca="1" t="shared" si="71" ref="E224:E233">IF(D224&lt;OFFSET(D224,-1,0),"#","")</f>
      </c>
      <c r="F224" s="27">
        <f>rate!$D17</f>
        <v>-272.34</v>
      </c>
      <c r="G224" s="27"/>
      <c r="H224" s="27">
        <f aca="true" ca="1" t="shared" si="72" ref="H224:H232">OFFSET(H224,-1,0)+F224-G224</f>
        <v>-272.34</v>
      </c>
      <c r="I224" s="46">
        <f aca="true" ca="1" t="shared" si="73" ref="I224:I232">IF(SIGN(H224)=1,OFFSET(D224,1,0)-D224,0)</f>
        <v>0</v>
      </c>
      <c r="J224" s="27">
        <f aca="true" t="shared" si="74" ref="J224:J232">IF(I224&gt;8,ROUND(H224*I224*J$2/365,2),0)</f>
        <v>0</v>
      </c>
      <c r="K224" s="10" t="s">
        <v>51</v>
      </c>
      <c r="L224" s="44">
        <f aca="true" ca="1" t="shared" si="75" ref="L224:L232">OFFSET(L224,-1,0)+F224</f>
        <v>-272.34</v>
      </c>
      <c r="M224" s="44">
        <f aca="true" ca="1" t="shared" si="76" ref="M224:M232">OFFSET(M224,-1,0)+G224</f>
        <v>0</v>
      </c>
      <c r="N224" s="44">
        <f ca="1" t="shared" si="70"/>
        <v>0</v>
      </c>
      <c r="O224" s="10" t="s">
        <v>52</v>
      </c>
    </row>
    <row r="225" spans="1:15" ht="12" customHeight="1">
      <c r="A225" s="11">
        <v>10</v>
      </c>
      <c r="B225" s="11">
        <v>1</v>
      </c>
      <c r="C225" s="47">
        <f>rate!$E$5</f>
        <v>0</v>
      </c>
      <c r="D225" s="37">
        <f>rate!$E$6</f>
        <v>41985</v>
      </c>
      <c r="E225" s="25">
        <f ca="1" t="shared" si="71"/>
      </c>
      <c r="F225" s="27">
        <f>rate!$E17</f>
        <v>832.59</v>
      </c>
      <c r="G225" s="27"/>
      <c r="H225" s="27">
        <f ca="1" t="shared" si="72"/>
        <v>560.25</v>
      </c>
      <c r="I225" s="46">
        <f ca="1" t="shared" si="73"/>
        <v>0</v>
      </c>
      <c r="J225" s="27">
        <f t="shared" si="74"/>
        <v>0</v>
      </c>
      <c r="K225" s="10" t="s">
        <v>51</v>
      </c>
      <c r="L225" s="44">
        <f ca="1" t="shared" si="75"/>
        <v>560.25</v>
      </c>
      <c r="M225" s="44">
        <f ca="1" t="shared" si="76"/>
        <v>0</v>
      </c>
      <c r="N225" s="44">
        <f ca="1" t="shared" si="70"/>
        <v>0</v>
      </c>
      <c r="O225" s="10" t="s">
        <v>52</v>
      </c>
    </row>
    <row r="226" spans="1:16" ht="12" customHeight="1">
      <c r="A226" s="16">
        <f>IF(F226&gt;0,rate!$A17,0.5)</f>
        <v>10</v>
      </c>
      <c r="B226" s="11">
        <v>1</v>
      </c>
      <c r="C226" s="47">
        <f>rate!$K$5</f>
        <v>0</v>
      </c>
      <c r="D226" s="37">
        <f>rate!$K$6</f>
        <v>41985</v>
      </c>
      <c r="E226" s="25">
        <f ca="1" t="shared" si="71"/>
      </c>
      <c r="F226" s="27">
        <f>rate!$K17</f>
        <v>114.68</v>
      </c>
      <c r="G226" s="27"/>
      <c r="H226" s="27">
        <f ca="1" t="shared" si="72"/>
        <v>674.9300000000001</v>
      </c>
      <c r="I226" s="46">
        <f ca="1" t="shared" si="73"/>
        <v>7</v>
      </c>
      <c r="J226" s="27">
        <f t="shared" si="74"/>
        <v>0</v>
      </c>
      <c r="K226" s="10" t="s">
        <v>51</v>
      </c>
      <c r="L226" s="44">
        <f ca="1" t="shared" si="75"/>
        <v>674.9300000000001</v>
      </c>
      <c r="M226" s="44">
        <f ca="1" t="shared" si="76"/>
        <v>0</v>
      </c>
      <c r="N226" s="44">
        <f ca="1" t="shared" si="70"/>
        <v>0</v>
      </c>
      <c r="O226" s="10" t="s">
        <v>52</v>
      </c>
      <c r="P226" s="26"/>
    </row>
    <row r="227" spans="1:16" ht="12" customHeight="1">
      <c r="A227" s="16">
        <f>IF(D227,'x rata'!A42,0.1)</f>
        <v>10</v>
      </c>
      <c r="B227" s="11">
        <v>1</v>
      </c>
      <c r="C227" s="45" t="s">
        <v>64</v>
      </c>
      <c r="D227" s="14">
        <f>'x rata'!D42</f>
        <v>41992</v>
      </c>
      <c r="E227" s="25">
        <f ca="1" t="shared" si="71"/>
      </c>
      <c r="F227" s="27"/>
      <c r="G227" s="26">
        <f>IF(D227,'x rata'!F42,0)</f>
        <v>560.25</v>
      </c>
      <c r="H227" s="27">
        <f ca="1" t="shared" si="72"/>
        <v>114.68000000000006</v>
      </c>
      <c r="I227" s="46">
        <f ca="1" t="shared" si="73"/>
        <v>0</v>
      </c>
      <c r="J227" s="27">
        <f t="shared" si="74"/>
        <v>0</v>
      </c>
      <c r="K227" s="10" t="s">
        <v>51</v>
      </c>
      <c r="L227" s="44">
        <f ca="1" t="shared" si="75"/>
        <v>674.9300000000001</v>
      </c>
      <c r="M227" s="44">
        <f ca="1" t="shared" si="76"/>
        <v>560.25</v>
      </c>
      <c r="N227" s="44">
        <f ca="1" t="shared" si="70"/>
        <v>0</v>
      </c>
      <c r="O227" s="10" t="s">
        <v>52</v>
      </c>
      <c r="P227" s="26">
        <f>IF('x rata'!K42&gt;0,'x rata'!K42," ")</f>
        <v>0</v>
      </c>
    </row>
    <row r="228" spans="1:16" ht="12" customHeight="1">
      <c r="A228" s="16">
        <f>IF(D228,'x rata'!A134,0.5)</f>
        <v>10</v>
      </c>
      <c r="B228" s="11">
        <v>1</v>
      </c>
      <c r="C228" s="45" t="s">
        <v>64</v>
      </c>
      <c r="D228" s="14">
        <f>'x rata'!D134</f>
        <v>41992</v>
      </c>
      <c r="E228" s="25">
        <f ca="1" t="shared" si="71"/>
      </c>
      <c r="F228" s="27"/>
      <c r="G228" s="26">
        <f>IF(D228,'x rata'!F134,0)</f>
        <v>114.68</v>
      </c>
      <c r="H228" s="27">
        <f ca="1" t="shared" si="72"/>
        <v>0</v>
      </c>
      <c r="I228" s="46">
        <f ca="1" t="shared" si="73"/>
        <v>0</v>
      </c>
      <c r="J228" s="27">
        <f t="shared" si="74"/>
        <v>0</v>
      </c>
      <c r="K228" s="10" t="s">
        <v>51</v>
      </c>
      <c r="L228" s="44">
        <f ca="1" t="shared" si="75"/>
        <v>674.9300000000001</v>
      </c>
      <c r="M228" s="44">
        <f ca="1" t="shared" si="76"/>
        <v>674.9300000000001</v>
      </c>
      <c r="N228" s="44">
        <f ca="1" t="shared" si="70"/>
        <v>0</v>
      </c>
      <c r="O228" s="10" t="s">
        <v>52</v>
      </c>
      <c r="P228" s="26">
        <f>IF('x rata'!K134&gt;0,'x rata'!K134," ")</f>
        <v>0</v>
      </c>
    </row>
    <row r="229" spans="1:15" ht="12" customHeight="1">
      <c r="A229" s="11">
        <v>10</v>
      </c>
      <c r="B229" s="11">
        <v>1</v>
      </c>
      <c r="C229" s="47">
        <f>rate!$F$5</f>
        <v>0</v>
      </c>
      <c r="D229" s="37">
        <f>rate!$F$6</f>
        <v>42019</v>
      </c>
      <c r="E229" s="25">
        <f ca="1" t="shared" si="71"/>
      </c>
      <c r="F229" s="27">
        <f>rate!$F17</f>
        <v>833</v>
      </c>
      <c r="G229" s="27"/>
      <c r="H229" s="27">
        <f ca="1" t="shared" si="72"/>
        <v>833</v>
      </c>
      <c r="I229" s="46">
        <f ca="1" t="shared" si="73"/>
        <v>59</v>
      </c>
      <c r="J229" s="27">
        <f t="shared" si="74"/>
        <v>26.93</v>
      </c>
      <c r="K229" s="10" t="s">
        <v>51</v>
      </c>
      <c r="L229" s="44">
        <f ca="1" t="shared" si="75"/>
        <v>1507.93</v>
      </c>
      <c r="M229" s="44">
        <f ca="1" t="shared" si="76"/>
        <v>674.9300000000001</v>
      </c>
      <c r="N229" s="44">
        <f ca="1" t="shared" si="70"/>
        <v>26.93</v>
      </c>
      <c r="O229" s="10" t="s">
        <v>52</v>
      </c>
    </row>
    <row r="230" spans="1:15" ht="12" customHeight="1">
      <c r="A230" s="11">
        <v>10</v>
      </c>
      <c r="B230" s="11">
        <v>1</v>
      </c>
      <c r="C230" s="47">
        <f>rate!$G$5</f>
        <v>0</v>
      </c>
      <c r="D230" s="37">
        <f>rate!$G$6</f>
        <v>42078</v>
      </c>
      <c r="E230" s="25">
        <f ca="1" t="shared" si="71"/>
      </c>
      <c r="F230" s="27">
        <f>rate!$G17</f>
        <v>833</v>
      </c>
      <c r="G230" s="27"/>
      <c r="H230" s="27">
        <f ca="1" t="shared" si="72"/>
        <v>1666</v>
      </c>
      <c r="I230" s="46">
        <f ca="1" t="shared" si="73"/>
        <v>2</v>
      </c>
      <c r="J230" s="27">
        <f t="shared" si="74"/>
        <v>0</v>
      </c>
      <c r="K230" s="10" t="s">
        <v>51</v>
      </c>
      <c r="L230" s="44">
        <f ca="1" t="shared" si="75"/>
        <v>2340.9300000000003</v>
      </c>
      <c r="M230" s="44">
        <f ca="1" t="shared" si="76"/>
        <v>674.9300000000001</v>
      </c>
      <c r="N230" s="44">
        <f ca="1" t="shared" si="70"/>
        <v>26.93</v>
      </c>
      <c r="O230" s="10" t="s">
        <v>52</v>
      </c>
    </row>
    <row r="231" spans="1:16" ht="12" customHeight="1">
      <c r="A231" s="16">
        <f>IF(D231,'x rata'!A65,0.2)</f>
        <v>10</v>
      </c>
      <c r="B231" s="11">
        <v>1</v>
      </c>
      <c r="C231" s="45" t="s">
        <v>64</v>
      </c>
      <c r="D231" s="14">
        <f>'x rata'!D65</f>
        <v>42080</v>
      </c>
      <c r="E231" s="25">
        <f ca="1" t="shared" si="71"/>
      </c>
      <c r="F231" s="27"/>
      <c r="G231" s="26">
        <f>IF(D231,'x rata'!F65,0)</f>
        <v>833</v>
      </c>
      <c r="H231" s="27">
        <f ca="1" t="shared" si="72"/>
        <v>833</v>
      </c>
      <c r="I231" s="46">
        <f ca="1" t="shared" si="73"/>
        <v>59</v>
      </c>
      <c r="J231" s="27">
        <f t="shared" si="74"/>
        <v>26.93</v>
      </c>
      <c r="K231" s="10" t="s">
        <v>51</v>
      </c>
      <c r="L231" s="44">
        <f ca="1" t="shared" si="75"/>
        <v>2340.9300000000003</v>
      </c>
      <c r="M231" s="44">
        <f ca="1" t="shared" si="76"/>
        <v>1507.93</v>
      </c>
      <c r="N231" s="44">
        <f ca="1" t="shared" si="70"/>
        <v>53.86</v>
      </c>
      <c r="O231" s="10" t="s">
        <v>52</v>
      </c>
      <c r="P231" s="26">
        <f>IF('x rata'!K65&gt;0,'x rata'!K65," ")</f>
        <v>0</v>
      </c>
    </row>
    <row r="232" spans="1:15" ht="12" customHeight="1">
      <c r="A232" s="11">
        <v>10</v>
      </c>
      <c r="B232" s="11">
        <v>1</v>
      </c>
      <c r="C232" s="47">
        <f>rate!$H$5</f>
        <v>0</v>
      </c>
      <c r="D232" s="37">
        <f>rate!$H$6</f>
        <v>42139</v>
      </c>
      <c r="E232" s="25">
        <f ca="1" t="shared" si="71"/>
      </c>
      <c r="F232" s="27">
        <f>rate!$H17</f>
        <v>833</v>
      </c>
      <c r="G232" s="27"/>
      <c r="H232" s="27">
        <f ca="1" t="shared" si="72"/>
        <v>1666</v>
      </c>
      <c r="I232" s="46">
        <f ca="1" t="shared" si="73"/>
        <v>138</v>
      </c>
      <c r="J232" s="27">
        <f t="shared" si="74"/>
        <v>125.98</v>
      </c>
      <c r="K232" s="10" t="s">
        <v>51</v>
      </c>
      <c r="L232" s="44">
        <f ca="1" t="shared" si="75"/>
        <v>3173.9300000000003</v>
      </c>
      <c r="M232" s="44">
        <f ca="1" t="shared" si="76"/>
        <v>1507.93</v>
      </c>
      <c r="N232" s="44">
        <f ca="1" t="shared" si="70"/>
        <v>179.84</v>
      </c>
      <c r="O232" s="10" t="s">
        <v>52</v>
      </c>
    </row>
    <row r="233" spans="1:15" ht="12" customHeight="1">
      <c r="A233" s="11">
        <v>10</v>
      </c>
      <c r="B233" s="11">
        <v>9.1</v>
      </c>
      <c r="C233" s="11" t="s">
        <v>68</v>
      </c>
      <c r="D233" s="37">
        <f>rate!$F$2</f>
        <v>42277</v>
      </c>
      <c r="E233" s="25">
        <f ca="1" t="shared" si="71"/>
      </c>
      <c r="F233" s="50">
        <f ca="1">OFFSET(L233,-1,0)</f>
        <v>3173.9300000000003</v>
      </c>
      <c r="G233" s="50">
        <f ca="1">OFFSET(M233,-1,0)</f>
        <v>1507.93</v>
      </c>
      <c r="H233" s="42">
        <f>F233-G233</f>
        <v>1666.0000000000002</v>
      </c>
      <c r="I233" s="43"/>
      <c r="J233" s="50">
        <f ca="1">OFFSET(N233,-1,0)</f>
        <v>179.84</v>
      </c>
      <c r="K233" s="10" t="s">
        <v>51</v>
      </c>
      <c r="L233" s="44"/>
      <c r="M233" s="44"/>
      <c r="N233" s="44"/>
      <c r="O233" s="10" t="s">
        <v>52</v>
      </c>
    </row>
    <row r="234" spans="1:15" ht="12" customHeight="1">
      <c r="A234" s="11">
        <v>10</v>
      </c>
      <c r="B234" s="11">
        <v>9.2</v>
      </c>
      <c r="C234" s="10" t="s">
        <v>62</v>
      </c>
      <c r="D234" s="37"/>
      <c r="E234" s="40"/>
      <c r="F234" s="41"/>
      <c r="G234" s="41"/>
      <c r="H234" s="42"/>
      <c r="I234" s="43"/>
      <c r="J234" s="41"/>
      <c r="K234" s="10" t="s">
        <v>51</v>
      </c>
      <c r="L234" s="44"/>
      <c r="M234" s="44"/>
      <c r="N234" s="44"/>
      <c r="O234" s="10" t="s">
        <v>52</v>
      </c>
    </row>
    <row r="235" spans="1:15" ht="12" customHeight="1">
      <c r="A235" s="11">
        <v>11</v>
      </c>
      <c r="B235" s="11">
        <v>0.1</v>
      </c>
      <c r="C235" s="13" t="s">
        <v>65</v>
      </c>
      <c r="D235" s="37">
        <f>rate!$C$6</f>
        <v>41912</v>
      </c>
      <c r="E235" s="25">
        <f ca="1">IF(OR(D235=0,D235&gt;OFFSET(D235,2,0)),"#","")</f>
        <v>0</v>
      </c>
      <c r="F235" s="27"/>
      <c r="G235" s="48"/>
      <c r="H235" s="49">
        <f>rate!$C18</f>
        <v>0</v>
      </c>
      <c r="I235" s="46">
        <f ca="1">IF(SIGN(H235)=1,OFFSET(D235,2,0)-D235,0)</f>
        <v>0</v>
      </c>
      <c r="J235" s="27">
        <f>IF(I235&gt;8,ROUND(H235*I235*J$2/365,2),0)</f>
        <v>0</v>
      </c>
      <c r="K235" s="10" t="s">
        <v>51</v>
      </c>
      <c r="L235" s="44"/>
      <c r="M235" s="44"/>
      <c r="N235" s="44">
        <f>J235</f>
        <v>0</v>
      </c>
      <c r="O235" s="10" t="s">
        <v>52</v>
      </c>
    </row>
    <row r="236" spans="1:15" ht="12" customHeight="1">
      <c r="A236" s="11">
        <v>11</v>
      </c>
      <c r="B236" s="11">
        <v>0.2</v>
      </c>
      <c r="C236" s="27" t="s">
        <v>66</v>
      </c>
      <c r="D236" s="37"/>
      <c r="E236" s="27"/>
      <c r="F236" s="27"/>
      <c r="G236" s="27"/>
      <c r="H236" s="27"/>
      <c r="I236" s="35"/>
      <c r="J236" s="27"/>
      <c r="K236" s="10" t="s">
        <v>51</v>
      </c>
      <c r="L236" s="44"/>
      <c r="M236" s="44"/>
      <c r="N236" s="44">
        <f aca="true" ca="1" t="shared" si="77" ref="N236:N246">OFFSET(N236,-1,0)+J236</f>
        <v>0</v>
      </c>
      <c r="O236" s="10" t="s">
        <v>52</v>
      </c>
    </row>
    <row r="237" spans="1:16" ht="12" customHeight="1">
      <c r="A237" s="16">
        <f>IF(D237,'x rata'!A135,0.5)</f>
        <v>11</v>
      </c>
      <c r="B237" s="11">
        <v>1</v>
      </c>
      <c r="C237" s="45" t="s">
        <v>64</v>
      </c>
      <c r="D237" s="14">
        <f>'x rata'!D135</f>
        <v>41977</v>
      </c>
      <c r="E237" s="25">
        <f aca="true" ca="1" t="shared" si="78" ref="E237:E247">IF(D237&lt;OFFSET(D237,-1,0),"#","")</f>
      </c>
      <c r="F237" s="27"/>
      <c r="G237" s="26">
        <f>IF(D237,'x rata'!F135,0)</f>
        <v>179.28</v>
      </c>
      <c r="H237" s="27">
        <f aca="true" ca="1" t="shared" si="79" ref="H237:H246">OFFSET(H237,-1,0)+F237-G237</f>
        <v>-179.28</v>
      </c>
      <c r="I237" s="46">
        <f aca="true" ca="1" t="shared" si="80" ref="I237:I246">IF(SIGN(H237)=1,OFFSET(D237,1,0)-D237,0)</f>
        <v>0</v>
      </c>
      <c r="J237" s="27">
        <f aca="true" t="shared" si="81" ref="J237:J246">IF(I237&gt;8,ROUND(H237*I237*J$2/365,2),0)</f>
        <v>0</v>
      </c>
      <c r="K237" s="10" t="s">
        <v>51</v>
      </c>
      <c r="L237" s="44">
        <f aca="true" ca="1" t="shared" si="82" ref="L237:L246">OFFSET(L237,-1,0)+F237</f>
        <v>0</v>
      </c>
      <c r="M237" s="44">
        <f aca="true" ca="1" t="shared" si="83" ref="M237:M246">OFFSET(M237,-1,0)+G237</f>
        <v>179.28</v>
      </c>
      <c r="N237" s="44">
        <f ca="1" t="shared" si="77"/>
        <v>0</v>
      </c>
      <c r="O237" s="10" t="s">
        <v>52</v>
      </c>
      <c r="P237" s="26">
        <f>IF('x rata'!K135&gt;0,'x rata'!K135," ")</f>
        <v>0</v>
      </c>
    </row>
    <row r="238" spans="1:16" ht="12" customHeight="1">
      <c r="A238" s="16">
        <f>IF(D238,'x rata'!A43,0.1)</f>
        <v>11</v>
      </c>
      <c r="B238" s="11">
        <v>1</v>
      </c>
      <c r="C238" s="45" t="s">
        <v>64</v>
      </c>
      <c r="D238" s="14">
        <f>'x rata'!D43</f>
        <v>41978</v>
      </c>
      <c r="E238" s="25">
        <f ca="1" t="shared" si="78"/>
      </c>
      <c r="F238" s="27"/>
      <c r="G238" s="26">
        <f>IF(D238,'x rata'!F43,0)</f>
        <v>1104.4699999999998</v>
      </c>
      <c r="H238" s="27">
        <f ca="1" t="shared" si="79"/>
        <v>-1283.7499999999998</v>
      </c>
      <c r="I238" s="46">
        <f ca="1" t="shared" si="80"/>
        <v>0</v>
      </c>
      <c r="J238" s="27">
        <f t="shared" si="81"/>
        <v>0</v>
      </c>
      <c r="K238" s="10" t="s">
        <v>51</v>
      </c>
      <c r="L238" s="44">
        <f ca="1" t="shared" si="82"/>
        <v>0</v>
      </c>
      <c r="M238" s="44">
        <f ca="1" t="shared" si="83"/>
        <v>1283.7499999999998</v>
      </c>
      <c r="N238" s="44">
        <f ca="1" t="shared" si="77"/>
        <v>0</v>
      </c>
      <c r="O238" s="10" t="s">
        <v>52</v>
      </c>
      <c r="P238" s="26">
        <f>IF('x rata'!K43&gt;0,'x rata'!K43," ")</f>
        <v>0</v>
      </c>
    </row>
    <row r="239" spans="1:15" ht="12" customHeight="1">
      <c r="A239" s="11">
        <v>11</v>
      </c>
      <c r="B239" s="11">
        <v>1</v>
      </c>
      <c r="C239" s="13" t="s">
        <v>67</v>
      </c>
      <c r="D239" s="37">
        <f>rate!$D$6</f>
        <v>41985</v>
      </c>
      <c r="E239" s="25">
        <f ca="1" t="shared" si="78"/>
      </c>
      <c r="F239" s="27">
        <f>rate!$D18</f>
        <v>-161.4</v>
      </c>
      <c r="G239" s="27"/>
      <c r="H239" s="27">
        <f ca="1" t="shared" si="79"/>
        <v>-1445.1499999999999</v>
      </c>
      <c r="I239" s="46">
        <f ca="1" t="shared" si="80"/>
        <v>0</v>
      </c>
      <c r="J239" s="27">
        <f t="shared" si="81"/>
        <v>0</v>
      </c>
      <c r="K239" s="10" t="s">
        <v>51</v>
      </c>
      <c r="L239" s="44">
        <f ca="1" t="shared" si="82"/>
        <v>-161.4</v>
      </c>
      <c r="M239" s="44">
        <f ca="1" t="shared" si="83"/>
        <v>1283.7499999999998</v>
      </c>
      <c r="N239" s="44">
        <f ca="1" t="shared" si="77"/>
        <v>0</v>
      </c>
      <c r="O239" s="10" t="s">
        <v>52</v>
      </c>
    </row>
    <row r="240" spans="1:15" ht="12" customHeight="1">
      <c r="A240" s="11">
        <v>11</v>
      </c>
      <c r="B240" s="11">
        <v>1</v>
      </c>
      <c r="C240" s="47">
        <f>rate!$E$5</f>
        <v>0</v>
      </c>
      <c r="D240" s="37">
        <f>rate!$E$6</f>
        <v>41985</v>
      </c>
      <c r="E240" s="25">
        <f ca="1" t="shared" si="78"/>
      </c>
      <c r="F240" s="27">
        <f>rate!$E18</f>
        <v>1265.87</v>
      </c>
      <c r="G240" s="27"/>
      <c r="H240" s="27">
        <f ca="1" t="shared" si="79"/>
        <v>-179.27999999999997</v>
      </c>
      <c r="I240" s="46">
        <f ca="1" t="shared" si="80"/>
        <v>0</v>
      </c>
      <c r="J240" s="27">
        <f t="shared" si="81"/>
        <v>0</v>
      </c>
      <c r="K240" s="10" t="s">
        <v>51</v>
      </c>
      <c r="L240" s="44">
        <f ca="1" t="shared" si="82"/>
        <v>1104.4699999999998</v>
      </c>
      <c r="M240" s="44">
        <f ca="1" t="shared" si="83"/>
        <v>1283.7499999999998</v>
      </c>
      <c r="N240" s="44">
        <f ca="1" t="shared" si="77"/>
        <v>0</v>
      </c>
      <c r="O240" s="10" t="s">
        <v>52</v>
      </c>
    </row>
    <row r="241" spans="1:16" ht="12" customHeight="1">
      <c r="A241" s="16">
        <f>IF(F241&gt;0,rate!$A18,0.5)</f>
        <v>11</v>
      </c>
      <c r="B241" s="11">
        <v>1</v>
      </c>
      <c r="C241" s="47">
        <f>rate!$K$5</f>
        <v>0</v>
      </c>
      <c r="D241" s="37">
        <f>rate!$K$6</f>
        <v>41985</v>
      </c>
      <c r="E241" s="25">
        <f ca="1" t="shared" si="78"/>
      </c>
      <c r="F241" s="27">
        <f>rate!$K18</f>
        <v>179.28</v>
      </c>
      <c r="G241" s="27"/>
      <c r="H241" s="27">
        <f ca="1" t="shared" si="79"/>
        <v>0</v>
      </c>
      <c r="I241" s="46">
        <f ca="1" t="shared" si="80"/>
        <v>0</v>
      </c>
      <c r="J241" s="27">
        <f t="shared" si="81"/>
        <v>0</v>
      </c>
      <c r="K241" s="10" t="s">
        <v>51</v>
      </c>
      <c r="L241" s="44">
        <f ca="1" t="shared" si="82"/>
        <v>1283.7499999999998</v>
      </c>
      <c r="M241" s="44">
        <f ca="1" t="shared" si="83"/>
        <v>1283.7499999999998</v>
      </c>
      <c r="N241" s="44">
        <f ca="1" t="shared" si="77"/>
        <v>0</v>
      </c>
      <c r="O241" s="10" t="s">
        <v>52</v>
      </c>
      <c r="P241" s="26"/>
    </row>
    <row r="242" spans="1:16" ht="12" customHeight="1">
      <c r="A242" s="16">
        <f>IF(D242,'x rata'!A66,0.2)</f>
        <v>11</v>
      </c>
      <c r="B242" s="11">
        <v>1</v>
      </c>
      <c r="C242" s="45" t="s">
        <v>64</v>
      </c>
      <c r="D242" s="14">
        <f>'x rata'!D66</f>
        <v>42018</v>
      </c>
      <c r="E242" s="25">
        <f ca="1" t="shared" si="78"/>
      </c>
      <c r="F242" s="27"/>
      <c r="G242" s="26">
        <f>IF(D242,'x rata'!F66,0)</f>
        <v>1264</v>
      </c>
      <c r="H242" s="27">
        <f ca="1" t="shared" si="79"/>
        <v>-1264</v>
      </c>
      <c r="I242" s="46">
        <f ca="1" t="shared" si="80"/>
        <v>0</v>
      </c>
      <c r="J242" s="27">
        <f t="shared" si="81"/>
        <v>0</v>
      </c>
      <c r="K242" s="10" t="s">
        <v>51</v>
      </c>
      <c r="L242" s="44">
        <f ca="1" t="shared" si="82"/>
        <v>1283.7499999999998</v>
      </c>
      <c r="M242" s="44">
        <f ca="1" t="shared" si="83"/>
        <v>2547.75</v>
      </c>
      <c r="N242" s="44">
        <f ca="1" t="shared" si="77"/>
        <v>0</v>
      </c>
      <c r="O242" s="10" t="s">
        <v>52</v>
      </c>
      <c r="P242" s="26">
        <f>IF('x rata'!K66&gt;0,'x rata'!K66," ")</f>
        <v>0</v>
      </c>
    </row>
    <row r="243" spans="1:15" ht="12" customHeight="1">
      <c r="A243" s="11">
        <v>11</v>
      </c>
      <c r="B243" s="11">
        <v>1</v>
      </c>
      <c r="C243" s="47">
        <f>rate!$F$5</f>
        <v>0</v>
      </c>
      <c r="D243" s="37">
        <f>rate!$F$6</f>
        <v>42019</v>
      </c>
      <c r="E243" s="25">
        <f ca="1" t="shared" si="78"/>
      </c>
      <c r="F243" s="27">
        <f>rate!$F18</f>
        <v>1264</v>
      </c>
      <c r="G243" s="27"/>
      <c r="H243" s="27">
        <f ca="1" t="shared" si="79"/>
        <v>0</v>
      </c>
      <c r="I243" s="46">
        <f ca="1" t="shared" si="80"/>
        <v>0</v>
      </c>
      <c r="J243" s="27">
        <f t="shared" si="81"/>
        <v>0</v>
      </c>
      <c r="K243" s="10" t="s">
        <v>51</v>
      </c>
      <c r="L243" s="44">
        <f ca="1" t="shared" si="82"/>
        <v>2547.75</v>
      </c>
      <c r="M243" s="44">
        <f ca="1" t="shared" si="83"/>
        <v>2547.75</v>
      </c>
      <c r="N243" s="44">
        <f ca="1" t="shared" si="77"/>
        <v>0</v>
      </c>
      <c r="O243" s="10" t="s">
        <v>52</v>
      </c>
    </row>
    <row r="244" spans="1:16" ht="12" customHeight="1">
      <c r="A244" s="16">
        <f>IF(D244,'x rata'!A89,0.3)</f>
        <v>11</v>
      </c>
      <c r="B244" s="11">
        <v>1</v>
      </c>
      <c r="C244" s="45" t="s">
        <v>64</v>
      </c>
      <c r="D244" s="14">
        <f>'x rata'!D89</f>
        <v>42076</v>
      </c>
      <c r="E244" s="25">
        <f ca="1" t="shared" si="78"/>
      </c>
      <c r="F244" s="27"/>
      <c r="G244" s="26">
        <f>IF(D244,'x rata'!F89,0)</f>
        <v>1264</v>
      </c>
      <c r="H244" s="27">
        <f ca="1" t="shared" si="79"/>
        <v>-1264</v>
      </c>
      <c r="I244" s="46">
        <f ca="1" t="shared" si="80"/>
        <v>0</v>
      </c>
      <c r="J244" s="27">
        <f t="shared" si="81"/>
        <v>0</v>
      </c>
      <c r="K244" s="10" t="s">
        <v>51</v>
      </c>
      <c r="L244" s="44">
        <f ca="1" t="shared" si="82"/>
        <v>2547.75</v>
      </c>
      <c r="M244" s="44">
        <f ca="1" t="shared" si="83"/>
        <v>3811.75</v>
      </c>
      <c r="N244" s="44">
        <f ca="1" t="shared" si="77"/>
        <v>0</v>
      </c>
      <c r="O244" s="10" t="s">
        <v>52</v>
      </c>
      <c r="P244" s="26">
        <f>IF('x rata'!K89&gt;0,'x rata'!K89," ")</f>
        <v>0</v>
      </c>
    </row>
    <row r="245" spans="1:15" ht="12" customHeight="1">
      <c r="A245" s="11">
        <v>11</v>
      </c>
      <c r="B245" s="11">
        <v>1</v>
      </c>
      <c r="C245" s="47">
        <f>rate!$G$5</f>
        <v>0</v>
      </c>
      <c r="D245" s="37">
        <f>rate!$G$6</f>
        <v>42078</v>
      </c>
      <c r="E245" s="25">
        <f ca="1" t="shared" si="78"/>
      </c>
      <c r="F245" s="27">
        <f>rate!$G18</f>
        <v>1264</v>
      </c>
      <c r="G245" s="27"/>
      <c r="H245" s="27">
        <f ca="1" t="shared" si="79"/>
        <v>0</v>
      </c>
      <c r="I245" s="46">
        <f ca="1" t="shared" si="80"/>
        <v>0</v>
      </c>
      <c r="J245" s="27">
        <f t="shared" si="81"/>
        <v>0</v>
      </c>
      <c r="K245" s="10" t="s">
        <v>51</v>
      </c>
      <c r="L245" s="44">
        <f ca="1" t="shared" si="82"/>
        <v>3811.75</v>
      </c>
      <c r="M245" s="44">
        <f ca="1" t="shared" si="83"/>
        <v>3811.75</v>
      </c>
      <c r="N245" s="44">
        <f ca="1" t="shared" si="77"/>
        <v>0</v>
      </c>
      <c r="O245" s="10" t="s">
        <v>52</v>
      </c>
    </row>
    <row r="246" spans="1:15" ht="12" customHeight="1">
      <c r="A246" s="11">
        <v>11</v>
      </c>
      <c r="B246" s="11">
        <v>1</v>
      </c>
      <c r="C246" s="47">
        <f>rate!$H$5</f>
        <v>0</v>
      </c>
      <c r="D246" s="37">
        <f>rate!$H$6</f>
        <v>42139</v>
      </c>
      <c r="E246" s="25">
        <f ca="1" t="shared" si="78"/>
      </c>
      <c r="F246" s="27">
        <f>rate!$H18</f>
        <v>1264</v>
      </c>
      <c r="G246" s="27"/>
      <c r="H246" s="27">
        <f ca="1" t="shared" si="79"/>
        <v>1264</v>
      </c>
      <c r="I246" s="46">
        <f ca="1" t="shared" si="80"/>
        <v>138</v>
      </c>
      <c r="J246" s="27">
        <f t="shared" si="81"/>
        <v>95.58</v>
      </c>
      <c r="K246" s="10" t="s">
        <v>51</v>
      </c>
      <c r="L246" s="44">
        <f ca="1" t="shared" si="82"/>
        <v>5075.75</v>
      </c>
      <c r="M246" s="44">
        <f ca="1" t="shared" si="83"/>
        <v>3811.75</v>
      </c>
      <c r="N246" s="44">
        <f ca="1" t="shared" si="77"/>
        <v>95.58</v>
      </c>
      <c r="O246" s="10" t="s">
        <v>52</v>
      </c>
    </row>
    <row r="247" spans="1:15" ht="12" customHeight="1">
      <c r="A247" s="11">
        <v>11</v>
      </c>
      <c r="B247" s="11">
        <v>9.1</v>
      </c>
      <c r="C247" s="11" t="s">
        <v>68</v>
      </c>
      <c r="D247" s="37">
        <f>rate!$F$2</f>
        <v>42277</v>
      </c>
      <c r="E247" s="25">
        <f ca="1" t="shared" si="78"/>
      </c>
      <c r="F247" s="50">
        <f ca="1">OFFSET(L247,-1,0)</f>
        <v>5075.75</v>
      </c>
      <c r="G247" s="50">
        <f ca="1">OFFSET(M247,-1,0)</f>
        <v>3811.75</v>
      </c>
      <c r="H247" s="42">
        <f>F247-G247</f>
        <v>1264</v>
      </c>
      <c r="I247" s="43"/>
      <c r="J247" s="50">
        <f ca="1">OFFSET(N247,-1,0)</f>
        <v>95.58</v>
      </c>
      <c r="K247" s="10" t="s">
        <v>51</v>
      </c>
      <c r="L247" s="44"/>
      <c r="M247" s="44"/>
      <c r="N247" s="44"/>
      <c r="O247" s="10" t="s">
        <v>52</v>
      </c>
    </row>
    <row r="248" spans="1:15" ht="12" customHeight="1">
      <c r="A248" s="11">
        <v>11</v>
      </c>
      <c r="B248" s="11">
        <v>9.2</v>
      </c>
      <c r="C248" s="10" t="s">
        <v>62</v>
      </c>
      <c r="D248" s="37"/>
      <c r="E248" s="40"/>
      <c r="F248" s="41"/>
      <c r="G248" s="41"/>
      <c r="H248" s="42"/>
      <c r="I248" s="43"/>
      <c r="J248" s="41"/>
      <c r="K248" s="10" t="s">
        <v>51</v>
      </c>
      <c r="L248" s="44"/>
      <c r="M248" s="44"/>
      <c r="N248" s="44"/>
      <c r="O248" s="10" t="s">
        <v>52</v>
      </c>
    </row>
    <row r="249" spans="1:15" ht="12" customHeight="1">
      <c r="A249" s="11">
        <v>12</v>
      </c>
      <c r="B249" s="11">
        <v>0.1</v>
      </c>
      <c r="C249" s="13" t="s">
        <v>65</v>
      </c>
      <c r="D249" s="37">
        <v>41912</v>
      </c>
      <c r="E249" s="25">
        <f ca="1">IF(OR(D249=0,D249&gt;OFFSET(D249,2,0)),"#","")</f>
        <v>0</v>
      </c>
      <c r="F249" s="27"/>
      <c r="G249" s="48"/>
      <c r="H249" s="49">
        <f>rate!$C19</f>
        <v>0</v>
      </c>
      <c r="I249" s="46">
        <f ca="1">IF(SIGN(H249)=1,OFFSET(D249,2,0)-D249,0)</f>
        <v>0</v>
      </c>
      <c r="J249" s="27">
        <f>IF(I249&gt;8,ROUND(H249*I249*J$2/365,2),0)</f>
        <v>0</v>
      </c>
      <c r="K249" s="10" t="s">
        <v>51</v>
      </c>
      <c r="L249" s="44"/>
      <c r="M249" s="44"/>
      <c r="N249" s="44">
        <f>J249</f>
        <v>0</v>
      </c>
      <c r="O249" s="10" t="s">
        <v>52</v>
      </c>
    </row>
    <row r="250" spans="1:15" ht="12" customHeight="1">
      <c r="A250" s="11">
        <v>12</v>
      </c>
      <c r="B250" s="11">
        <v>0.2</v>
      </c>
      <c r="C250" s="27" t="s">
        <v>66</v>
      </c>
      <c r="D250" s="37"/>
      <c r="E250" s="27"/>
      <c r="F250" s="27"/>
      <c r="G250" s="27"/>
      <c r="H250" s="27"/>
      <c r="I250" s="35"/>
      <c r="J250" s="27"/>
      <c r="K250" s="10" t="s">
        <v>51</v>
      </c>
      <c r="L250" s="44"/>
      <c r="M250" s="44"/>
      <c r="N250" s="44">
        <f aca="true" ca="1" t="shared" si="84" ref="N250:N259">OFFSET(N250,-1,0)+J250</f>
        <v>0</v>
      </c>
      <c r="O250" s="10" t="s">
        <v>52</v>
      </c>
    </row>
    <row r="251" spans="1:15" ht="12" customHeight="1">
      <c r="A251" s="11">
        <v>12</v>
      </c>
      <c r="B251" s="11">
        <v>1</v>
      </c>
      <c r="C251" s="13" t="s">
        <v>67</v>
      </c>
      <c r="D251" s="37">
        <f>rate!$D$6</f>
        <v>41985</v>
      </c>
      <c r="E251" s="25">
        <f aca="true" ca="1" t="shared" si="85" ref="E251:E260">IF(D251&lt;OFFSET(D251,-1,0),"#","")</f>
      </c>
      <c r="F251" s="27">
        <f>rate!$D19</f>
        <v>595.74</v>
      </c>
      <c r="G251" s="27"/>
      <c r="H251" s="27">
        <f aca="true" ca="1" t="shared" si="86" ref="H251:H259">OFFSET(H251,-1,0)+F251-G251</f>
        <v>595.74</v>
      </c>
      <c r="I251" s="46">
        <f aca="true" ca="1" t="shared" si="87" ref="I251:I259">IF(SIGN(H251)=1,OFFSET(D251,1,0)-D251,0)</f>
        <v>0</v>
      </c>
      <c r="J251" s="27">
        <f aca="true" t="shared" si="88" ref="J251:J259">IF(I251&gt;8,ROUND(H251*I251*J$2/365,2),0)</f>
        <v>0</v>
      </c>
      <c r="K251" s="10" t="s">
        <v>51</v>
      </c>
      <c r="L251" s="44">
        <f aca="true" ca="1" t="shared" si="89" ref="L251:L259">OFFSET(L251,-1,0)+F251</f>
        <v>595.74</v>
      </c>
      <c r="M251" s="44">
        <f aca="true" ca="1" t="shared" si="90" ref="M251:M259">OFFSET(M251,-1,0)+G251</f>
        <v>0</v>
      </c>
      <c r="N251" s="44">
        <f ca="1" t="shared" si="84"/>
        <v>0</v>
      </c>
      <c r="O251" s="10" t="s">
        <v>52</v>
      </c>
    </row>
    <row r="252" spans="1:15" ht="12" customHeight="1">
      <c r="A252" s="11">
        <v>12</v>
      </c>
      <c r="B252" s="11">
        <v>1</v>
      </c>
      <c r="C252" s="47">
        <f>rate!$E$5</f>
        <v>0</v>
      </c>
      <c r="D252" s="37">
        <f>rate!$E$6</f>
        <v>41985</v>
      </c>
      <c r="E252" s="25">
        <f ca="1" t="shared" si="85"/>
      </c>
      <c r="F252" s="27">
        <f>rate!$E19</f>
        <v>1172.47</v>
      </c>
      <c r="G252" s="27"/>
      <c r="H252" s="27">
        <f ca="1" t="shared" si="86"/>
        <v>1768.21</v>
      </c>
      <c r="I252" s="46">
        <f ca="1" t="shared" si="87"/>
        <v>0</v>
      </c>
      <c r="J252" s="27">
        <f t="shared" si="88"/>
        <v>0</v>
      </c>
      <c r="K252" s="10" t="s">
        <v>51</v>
      </c>
      <c r="L252" s="44">
        <f ca="1" t="shared" si="89"/>
        <v>1768.21</v>
      </c>
      <c r="M252" s="44">
        <f ca="1" t="shared" si="90"/>
        <v>0</v>
      </c>
      <c r="N252" s="44">
        <f ca="1" t="shared" si="84"/>
        <v>0</v>
      </c>
      <c r="O252" s="10" t="s">
        <v>52</v>
      </c>
    </row>
    <row r="253" spans="1:16" ht="12" customHeight="1">
      <c r="A253" s="16">
        <f>IF(F253&gt;0,rate!$A19,0.5)</f>
        <v>12</v>
      </c>
      <c r="B253" s="11">
        <v>1</v>
      </c>
      <c r="C253" s="47">
        <f>rate!$K$5</f>
        <v>0</v>
      </c>
      <c r="D253" s="37">
        <f>rate!$K$6</f>
        <v>41985</v>
      </c>
      <c r="E253" s="25">
        <f ca="1" t="shared" si="85"/>
      </c>
      <c r="F253" s="27">
        <f>rate!$K19</f>
        <v>122.64</v>
      </c>
      <c r="G253" s="27"/>
      <c r="H253" s="27">
        <f ca="1" t="shared" si="86"/>
        <v>1890.8500000000001</v>
      </c>
      <c r="I253" s="46">
        <f ca="1" t="shared" si="87"/>
        <v>26</v>
      </c>
      <c r="J253" s="27">
        <f t="shared" si="88"/>
        <v>26.94</v>
      </c>
      <c r="K253" s="10" t="s">
        <v>51</v>
      </c>
      <c r="L253" s="44">
        <f ca="1" t="shared" si="89"/>
        <v>1890.8500000000001</v>
      </c>
      <c r="M253" s="44">
        <f ca="1" t="shared" si="90"/>
        <v>0</v>
      </c>
      <c r="N253" s="44">
        <f ca="1" t="shared" si="84"/>
        <v>26.94</v>
      </c>
      <c r="O253" s="10" t="s">
        <v>52</v>
      </c>
      <c r="P253" s="26"/>
    </row>
    <row r="254" spans="1:16" ht="12" customHeight="1">
      <c r="A254" s="16">
        <f>IF(D254,'x rata'!A44,0.1)</f>
        <v>12</v>
      </c>
      <c r="B254" s="11">
        <v>1</v>
      </c>
      <c r="C254" s="45" t="s">
        <v>64</v>
      </c>
      <c r="D254" s="14">
        <f>'x rata'!D44</f>
        <v>42011</v>
      </c>
      <c r="E254" s="25">
        <f ca="1" t="shared" si="85"/>
      </c>
      <c r="F254" s="27"/>
      <c r="G254" s="26">
        <f>IF(D254,'x rata'!F44,0)</f>
        <v>1890.85</v>
      </c>
      <c r="H254" s="27">
        <f ca="1" t="shared" si="86"/>
        <v>0</v>
      </c>
      <c r="I254" s="46">
        <f ca="1" t="shared" si="87"/>
        <v>0</v>
      </c>
      <c r="J254" s="27">
        <f t="shared" si="88"/>
        <v>0</v>
      </c>
      <c r="K254" s="10" t="s">
        <v>51</v>
      </c>
      <c r="L254" s="44">
        <f ca="1" t="shared" si="89"/>
        <v>1890.8500000000001</v>
      </c>
      <c r="M254" s="44">
        <f ca="1" t="shared" si="90"/>
        <v>1890.85</v>
      </c>
      <c r="N254" s="44">
        <f ca="1" t="shared" si="84"/>
        <v>26.94</v>
      </c>
      <c r="O254" s="10" t="s">
        <v>52</v>
      </c>
      <c r="P254" s="26">
        <f>IF('x rata'!K44&gt;0,'x rata'!K44," ")</f>
        <v>0</v>
      </c>
    </row>
    <row r="255" spans="1:15" ht="12" customHeight="1">
      <c r="A255" s="11">
        <v>12</v>
      </c>
      <c r="B255" s="11">
        <v>1</v>
      </c>
      <c r="C255" s="47">
        <f>rate!$F$5</f>
        <v>0</v>
      </c>
      <c r="D255" s="37">
        <f>rate!$F$6</f>
        <v>42019</v>
      </c>
      <c r="E255" s="25">
        <f ca="1" t="shared" si="85"/>
      </c>
      <c r="F255" s="27">
        <f>rate!$F19</f>
        <v>1172</v>
      </c>
      <c r="G255" s="27"/>
      <c r="H255" s="27">
        <f ca="1" t="shared" si="86"/>
        <v>1172</v>
      </c>
      <c r="I255" s="46">
        <f ca="1" t="shared" si="87"/>
        <v>11</v>
      </c>
      <c r="J255" s="27">
        <f t="shared" si="88"/>
        <v>7.06</v>
      </c>
      <c r="K255" s="10" t="s">
        <v>51</v>
      </c>
      <c r="L255" s="44">
        <f ca="1" t="shared" si="89"/>
        <v>3062.8500000000004</v>
      </c>
      <c r="M255" s="44">
        <f ca="1" t="shared" si="90"/>
        <v>1890.85</v>
      </c>
      <c r="N255" s="44">
        <f ca="1" t="shared" si="84"/>
        <v>34</v>
      </c>
      <c r="O255" s="10" t="s">
        <v>52</v>
      </c>
    </row>
    <row r="256" spans="1:16" ht="12" customHeight="1">
      <c r="A256" s="16">
        <f>IF(D256,'x rata'!A67,0.2)</f>
        <v>12</v>
      </c>
      <c r="B256" s="11">
        <v>1</v>
      </c>
      <c r="C256" s="45" t="s">
        <v>64</v>
      </c>
      <c r="D256" s="14">
        <f>'x rata'!D67</f>
        <v>42030</v>
      </c>
      <c r="E256" s="25">
        <f ca="1" t="shared" si="85"/>
      </c>
      <c r="F256" s="27"/>
      <c r="G256" s="26">
        <f>IF(D256,'x rata'!F67,0)</f>
        <v>1172</v>
      </c>
      <c r="H256" s="27">
        <f ca="1" t="shared" si="86"/>
        <v>0</v>
      </c>
      <c r="I256" s="46">
        <f ca="1" t="shared" si="87"/>
        <v>0</v>
      </c>
      <c r="J256" s="27">
        <f t="shared" si="88"/>
        <v>0</v>
      </c>
      <c r="K256" s="10" t="s">
        <v>51</v>
      </c>
      <c r="L256" s="44">
        <f ca="1" t="shared" si="89"/>
        <v>3062.8500000000004</v>
      </c>
      <c r="M256" s="44">
        <f ca="1" t="shared" si="90"/>
        <v>3062.85</v>
      </c>
      <c r="N256" s="44">
        <f ca="1" t="shared" si="84"/>
        <v>34</v>
      </c>
      <c r="O256" s="10" t="s">
        <v>52</v>
      </c>
      <c r="P256" s="26">
        <f>IF('x rata'!K67&gt;0,'x rata'!K67," ")</f>
        <v>0</v>
      </c>
    </row>
    <row r="257" spans="1:15" ht="12" customHeight="1">
      <c r="A257" s="11">
        <v>12</v>
      </c>
      <c r="B257" s="11">
        <v>1</v>
      </c>
      <c r="C257" s="47">
        <f>rate!$G$5</f>
        <v>0</v>
      </c>
      <c r="D257" s="37">
        <f>rate!$G$6</f>
        <v>42078</v>
      </c>
      <c r="E257" s="25">
        <f ca="1" t="shared" si="85"/>
      </c>
      <c r="F257" s="27">
        <f>rate!$G19</f>
        <v>1172</v>
      </c>
      <c r="G257" s="27"/>
      <c r="H257" s="27">
        <f ca="1" t="shared" si="86"/>
        <v>1172</v>
      </c>
      <c r="I257" s="46">
        <f ca="1" t="shared" si="87"/>
        <v>2</v>
      </c>
      <c r="J257" s="27">
        <f t="shared" si="88"/>
        <v>0</v>
      </c>
      <c r="K257" s="10" t="s">
        <v>51</v>
      </c>
      <c r="L257" s="44">
        <f ca="1" t="shared" si="89"/>
        <v>4234.85</v>
      </c>
      <c r="M257" s="44">
        <f ca="1" t="shared" si="90"/>
        <v>3062.85</v>
      </c>
      <c r="N257" s="44">
        <f ca="1" t="shared" si="84"/>
        <v>34</v>
      </c>
      <c r="O257" s="10" t="s">
        <v>52</v>
      </c>
    </row>
    <row r="258" spans="1:16" ht="12" customHeight="1">
      <c r="A258" s="16">
        <f>IF(D258,'x rata'!A90,0.3)</f>
        <v>12</v>
      </c>
      <c r="B258" s="11">
        <v>1</v>
      </c>
      <c r="C258" s="45" t="s">
        <v>64</v>
      </c>
      <c r="D258" s="14">
        <f>'x rata'!D90</f>
        <v>42080</v>
      </c>
      <c r="E258" s="25">
        <f ca="1" t="shared" si="85"/>
      </c>
      <c r="F258" s="27"/>
      <c r="G258" s="26">
        <f>IF(D258,'x rata'!F90,0)</f>
        <v>1172</v>
      </c>
      <c r="H258" s="27">
        <f ca="1" t="shared" si="86"/>
        <v>0</v>
      </c>
      <c r="I258" s="46">
        <f ca="1" t="shared" si="87"/>
        <v>0</v>
      </c>
      <c r="J258" s="27">
        <f t="shared" si="88"/>
        <v>0</v>
      </c>
      <c r="K258" s="10" t="s">
        <v>51</v>
      </c>
      <c r="L258" s="44">
        <f ca="1" t="shared" si="89"/>
        <v>4234.85</v>
      </c>
      <c r="M258" s="44">
        <f ca="1" t="shared" si="90"/>
        <v>4234.85</v>
      </c>
      <c r="N258" s="44">
        <f ca="1" t="shared" si="84"/>
        <v>34</v>
      </c>
      <c r="O258" s="10" t="s">
        <v>52</v>
      </c>
      <c r="P258" s="26">
        <f>IF('x rata'!K90&gt;0,'x rata'!K90," ")</f>
        <v>0</v>
      </c>
    </row>
    <row r="259" spans="1:15" ht="12" customHeight="1">
      <c r="A259" s="11">
        <v>12</v>
      </c>
      <c r="B259" s="11">
        <v>1</v>
      </c>
      <c r="C259" s="47">
        <f>rate!$H$5</f>
        <v>0</v>
      </c>
      <c r="D259" s="37">
        <f>rate!$H$6</f>
        <v>42139</v>
      </c>
      <c r="E259" s="25">
        <f ca="1" t="shared" si="85"/>
      </c>
      <c r="F259" s="27">
        <f>rate!$H19</f>
        <v>1172</v>
      </c>
      <c r="G259" s="27"/>
      <c r="H259" s="27">
        <f ca="1" t="shared" si="86"/>
        <v>1172</v>
      </c>
      <c r="I259" s="46">
        <f ca="1" t="shared" si="87"/>
        <v>138</v>
      </c>
      <c r="J259" s="27">
        <f t="shared" si="88"/>
        <v>88.62</v>
      </c>
      <c r="K259" s="10" t="s">
        <v>51</v>
      </c>
      <c r="L259" s="44">
        <f ca="1" t="shared" si="89"/>
        <v>5406.85</v>
      </c>
      <c r="M259" s="44">
        <f ca="1" t="shared" si="90"/>
        <v>4234.85</v>
      </c>
      <c r="N259" s="44">
        <f ca="1" t="shared" si="84"/>
        <v>122.62</v>
      </c>
      <c r="O259" s="10" t="s">
        <v>52</v>
      </c>
    </row>
    <row r="260" spans="1:15" ht="12" customHeight="1">
      <c r="A260" s="11">
        <v>12</v>
      </c>
      <c r="B260" s="11">
        <v>9.1</v>
      </c>
      <c r="C260" s="11" t="s">
        <v>68</v>
      </c>
      <c r="D260" s="37">
        <f>rate!$F$2</f>
        <v>42277</v>
      </c>
      <c r="E260" s="25">
        <f ca="1" t="shared" si="85"/>
      </c>
      <c r="F260" s="50">
        <f ca="1">OFFSET(L260,-1,0)</f>
        <v>5406.85</v>
      </c>
      <c r="G260" s="50">
        <f ca="1">OFFSET(M260,-1,0)</f>
        <v>4234.85</v>
      </c>
      <c r="H260" s="42">
        <f>F260-G260</f>
        <v>1172</v>
      </c>
      <c r="I260" s="43"/>
      <c r="J260" s="50">
        <f ca="1">OFFSET(N260,-1,0)</f>
        <v>122.62</v>
      </c>
      <c r="K260" s="10" t="s">
        <v>51</v>
      </c>
      <c r="L260" s="44"/>
      <c r="M260" s="44"/>
      <c r="N260" s="44"/>
      <c r="O260" s="10" t="s">
        <v>52</v>
      </c>
    </row>
    <row r="261" spans="1:15" ht="12" customHeight="1">
      <c r="A261" s="11">
        <v>12</v>
      </c>
      <c r="B261" s="11">
        <v>9.2</v>
      </c>
      <c r="C261" s="10" t="s">
        <v>62</v>
      </c>
      <c r="D261" s="37"/>
      <c r="E261" s="40"/>
      <c r="F261" s="41"/>
      <c r="G261" s="41"/>
      <c r="H261" s="42"/>
      <c r="I261" s="43"/>
      <c r="J261" s="41"/>
      <c r="K261" s="10" t="s">
        <v>51</v>
      </c>
      <c r="L261" s="44"/>
      <c r="M261" s="44"/>
      <c r="N261" s="44"/>
      <c r="O261" s="10" t="s">
        <v>52</v>
      </c>
    </row>
    <row r="262" spans="1:15" ht="12" customHeight="1">
      <c r="A262" s="11">
        <v>13</v>
      </c>
      <c r="B262" s="11">
        <v>0.1</v>
      </c>
      <c r="C262" s="13" t="s">
        <v>65</v>
      </c>
      <c r="D262" s="37">
        <v>41912</v>
      </c>
      <c r="E262" s="25">
        <f ca="1">IF(OR(D262=0,D262&gt;OFFSET(D262,2,0)),"#","")</f>
        <v>0</v>
      </c>
      <c r="F262" s="27"/>
      <c r="G262" s="48"/>
      <c r="H262" s="49">
        <f>rate!$C20</f>
        <v>0</v>
      </c>
      <c r="I262" s="46">
        <f ca="1">IF(SIGN(H262)=1,OFFSET(D262,2,0)-D262,0)</f>
        <v>0</v>
      </c>
      <c r="J262" s="27">
        <f>IF(I262&gt;8,ROUND(H262*I262*J$2/365,2),0)</f>
        <v>0</v>
      </c>
      <c r="K262" s="10" t="s">
        <v>51</v>
      </c>
      <c r="L262" s="44"/>
      <c r="M262" s="44"/>
      <c r="N262" s="44">
        <f>J262</f>
        <v>0</v>
      </c>
      <c r="O262" s="10" t="s">
        <v>52</v>
      </c>
    </row>
    <row r="263" spans="1:15" ht="12" customHeight="1">
      <c r="A263" s="11">
        <v>13</v>
      </c>
      <c r="B263" s="11">
        <v>0.2</v>
      </c>
      <c r="C263" s="27" t="s">
        <v>66</v>
      </c>
      <c r="D263" s="37"/>
      <c r="E263" s="27"/>
      <c r="F263" s="27"/>
      <c r="G263" s="27"/>
      <c r="H263" s="27"/>
      <c r="I263" s="35"/>
      <c r="J263" s="27"/>
      <c r="K263" s="10" t="s">
        <v>51</v>
      </c>
      <c r="L263" s="44"/>
      <c r="M263" s="44"/>
      <c r="N263" s="44">
        <f aca="true" ca="1" t="shared" si="91" ref="N263:N272">OFFSET(N263,-1,0)+J263</f>
        <v>0</v>
      </c>
      <c r="O263" s="10" t="s">
        <v>52</v>
      </c>
    </row>
    <row r="264" spans="1:16" ht="12" customHeight="1">
      <c r="A264" s="16">
        <f>IF(D264,'x rata'!A45,0.1)</f>
        <v>13</v>
      </c>
      <c r="B264" s="11">
        <v>1</v>
      </c>
      <c r="C264" s="45" t="s">
        <v>64</v>
      </c>
      <c r="D264" s="14">
        <f>'x rata'!D45</f>
        <v>41984</v>
      </c>
      <c r="E264" s="25">
        <f aca="true" ca="1" t="shared" si="92" ref="E264:E273">IF(D264&lt;OFFSET(D264,-1,0),"#","")</f>
      </c>
      <c r="F264" s="27"/>
      <c r="G264" s="26">
        <f>IF(D264,'x rata'!F45,0)</f>
        <v>325.81</v>
      </c>
      <c r="H264" s="27">
        <f aca="true" ca="1" t="shared" si="93" ref="H264:H272">OFFSET(H264,-1,0)+F264-G264</f>
        <v>-325.81</v>
      </c>
      <c r="I264" s="46">
        <f aca="true" ca="1" t="shared" si="94" ref="I264:I272">IF(SIGN(H264)=1,OFFSET(D264,1,0)-D264,0)</f>
        <v>0</v>
      </c>
      <c r="J264" s="27">
        <f aca="true" t="shared" si="95" ref="J264:J272">IF(I264&gt;8,ROUND(H264*I264*J$2/365,2),0)</f>
        <v>0</v>
      </c>
      <c r="K264" s="10" t="s">
        <v>51</v>
      </c>
      <c r="L264" s="44">
        <f aca="true" ca="1" t="shared" si="96" ref="L264:L272">OFFSET(L264,-1,0)+F264</f>
        <v>0</v>
      </c>
      <c r="M264" s="44">
        <f aca="true" ca="1" t="shared" si="97" ref="M264:M272">OFFSET(M264,-1,0)+G264</f>
        <v>325.81</v>
      </c>
      <c r="N264" s="44">
        <f ca="1" t="shared" si="91"/>
        <v>0</v>
      </c>
      <c r="O264" s="10" t="s">
        <v>52</v>
      </c>
      <c r="P264" s="26">
        <f>IF('x rata'!K45&gt;0,'x rata'!K45," ")</f>
        <v>0</v>
      </c>
    </row>
    <row r="265" spans="1:16" ht="12" customHeight="1">
      <c r="A265" s="16">
        <f>IF(D265,'x rata'!A137,0.5)</f>
        <v>13</v>
      </c>
      <c r="B265" s="11">
        <v>1</v>
      </c>
      <c r="C265" s="45" t="s">
        <v>64</v>
      </c>
      <c r="D265" s="14">
        <f>'x rata'!D137</f>
        <v>41984</v>
      </c>
      <c r="E265" s="25">
        <f ca="1" t="shared" si="92"/>
      </c>
      <c r="F265" s="27"/>
      <c r="G265" s="26">
        <f>IF(D265,'x rata'!F137,0)</f>
        <v>115.73</v>
      </c>
      <c r="H265" s="27">
        <f ca="1" t="shared" si="93"/>
        <v>-441.54</v>
      </c>
      <c r="I265" s="46">
        <f ca="1" t="shared" si="94"/>
        <v>0</v>
      </c>
      <c r="J265" s="27">
        <f t="shared" si="95"/>
        <v>0</v>
      </c>
      <c r="K265" s="10" t="s">
        <v>51</v>
      </c>
      <c r="L265" s="44">
        <f ca="1" t="shared" si="96"/>
        <v>0</v>
      </c>
      <c r="M265" s="44">
        <f ca="1" t="shared" si="97"/>
        <v>441.54</v>
      </c>
      <c r="N265" s="44">
        <f ca="1" t="shared" si="91"/>
        <v>0</v>
      </c>
      <c r="O265" s="10" t="s">
        <v>52</v>
      </c>
      <c r="P265" s="26">
        <f>IF('x rata'!K137&gt;0,'x rata'!K137," ")</f>
        <v>0</v>
      </c>
    </row>
    <row r="266" spans="1:15" ht="12" customHeight="1">
      <c r="A266" s="11">
        <v>13</v>
      </c>
      <c r="B266" s="11">
        <v>1</v>
      </c>
      <c r="C266" s="13" t="s">
        <v>67</v>
      </c>
      <c r="D266" s="37">
        <f>rate!$D$6</f>
        <v>41985</v>
      </c>
      <c r="E266" s="25">
        <f ca="1" t="shared" si="92"/>
      </c>
      <c r="F266" s="27">
        <f>rate!$D20</f>
        <v>-478.9</v>
      </c>
      <c r="G266" s="27"/>
      <c r="H266" s="27">
        <f ca="1" t="shared" si="93"/>
        <v>-920.44</v>
      </c>
      <c r="I266" s="46">
        <f ca="1" t="shared" si="94"/>
        <v>0</v>
      </c>
      <c r="J266" s="27">
        <f t="shared" si="95"/>
        <v>0</v>
      </c>
      <c r="K266" s="10" t="s">
        <v>51</v>
      </c>
      <c r="L266" s="44">
        <f ca="1" t="shared" si="96"/>
        <v>-478.9</v>
      </c>
      <c r="M266" s="44">
        <f ca="1" t="shared" si="97"/>
        <v>441.54</v>
      </c>
      <c r="N266" s="44">
        <f ca="1" t="shared" si="91"/>
        <v>0</v>
      </c>
      <c r="O266" s="10" t="s">
        <v>52</v>
      </c>
    </row>
    <row r="267" spans="1:15" ht="12" customHeight="1">
      <c r="A267" s="11">
        <v>13</v>
      </c>
      <c r="B267" s="11">
        <v>1</v>
      </c>
      <c r="C267" s="47">
        <f>rate!$E$5</f>
        <v>0</v>
      </c>
      <c r="D267" s="37">
        <f>rate!$E$6</f>
        <v>41985</v>
      </c>
      <c r="E267" s="25">
        <f ca="1" t="shared" si="92"/>
      </c>
      <c r="F267" s="27">
        <f>rate!$E20</f>
        <v>804.71</v>
      </c>
      <c r="G267" s="27"/>
      <c r="H267" s="27">
        <f ca="1" t="shared" si="93"/>
        <v>-115.73000000000002</v>
      </c>
      <c r="I267" s="46">
        <f ca="1" t="shared" si="94"/>
        <v>0</v>
      </c>
      <c r="J267" s="27">
        <f t="shared" si="95"/>
        <v>0</v>
      </c>
      <c r="K267" s="10" t="s">
        <v>51</v>
      </c>
      <c r="L267" s="44">
        <f ca="1" t="shared" si="96"/>
        <v>325.81000000000006</v>
      </c>
      <c r="M267" s="44">
        <f ca="1" t="shared" si="97"/>
        <v>441.54</v>
      </c>
      <c r="N267" s="44">
        <f ca="1" t="shared" si="91"/>
        <v>0</v>
      </c>
      <c r="O267" s="10" t="s">
        <v>52</v>
      </c>
    </row>
    <row r="268" spans="1:16" ht="12" customHeight="1">
      <c r="A268" s="16">
        <f>IF(F268&gt;0,rate!$A20,0.5)</f>
        <v>13</v>
      </c>
      <c r="B268" s="11">
        <v>1</v>
      </c>
      <c r="C268" s="47">
        <f>rate!$K$5</f>
        <v>0</v>
      </c>
      <c r="D268" s="37">
        <f>rate!$K$6</f>
        <v>41985</v>
      </c>
      <c r="E268" s="25">
        <f ca="1" t="shared" si="92"/>
      </c>
      <c r="F268" s="27">
        <f>rate!$K20</f>
        <v>115.73</v>
      </c>
      <c r="G268" s="27"/>
      <c r="H268" s="27">
        <f ca="1" t="shared" si="93"/>
        <v>0</v>
      </c>
      <c r="I268" s="46">
        <f ca="1" t="shared" si="94"/>
        <v>0</v>
      </c>
      <c r="J268" s="27">
        <f t="shared" si="95"/>
        <v>0</v>
      </c>
      <c r="K268" s="10" t="s">
        <v>51</v>
      </c>
      <c r="L268" s="44">
        <f ca="1" t="shared" si="96"/>
        <v>441.5400000000001</v>
      </c>
      <c r="M268" s="44">
        <f ca="1" t="shared" si="97"/>
        <v>441.54</v>
      </c>
      <c r="N268" s="44">
        <f ca="1" t="shared" si="91"/>
        <v>0</v>
      </c>
      <c r="O268" s="10" t="s">
        <v>52</v>
      </c>
      <c r="P268" s="26"/>
    </row>
    <row r="269" spans="1:15" ht="12" customHeight="1">
      <c r="A269" s="11">
        <v>13</v>
      </c>
      <c r="B269" s="11">
        <v>1</v>
      </c>
      <c r="C269" s="47">
        <f>rate!$F$5</f>
        <v>0</v>
      </c>
      <c r="D269" s="37">
        <f>rate!$F$6</f>
        <v>42019</v>
      </c>
      <c r="E269" s="25">
        <f ca="1" t="shared" si="92"/>
      </c>
      <c r="F269" s="27">
        <f>rate!$F20</f>
        <v>804</v>
      </c>
      <c r="G269" s="27"/>
      <c r="H269" s="27">
        <f ca="1" t="shared" si="93"/>
        <v>804</v>
      </c>
      <c r="I269" s="46">
        <f ca="1" t="shared" si="94"/>
        <v>12</v>
      </c>
      <c r="J269" s="27">
        <f t="shared" si="95"/>
        <v>5.29</v>
      </c>
      <c r="K269" s="10" t="s">
        <v>51</v>
      </c>
      <c r="L269" s="44">
        <f ca="1" t="shared" si="96"/>
        <v>1245.54</v>
      </c>
      <c r="M269" s="44">
        <f ca="1" t="shared" si="97"/>
        <v>441.54</v>
      </c>
      <c r="N269" s="44">
        <f ca="1" t="shared" si="91"/>
        <v>5.29</v>
      </c>
      <c r="O269" s="10" t="s">
        <v>52</v>
      </c>
    </row>
    <row r="270" spans="1:16" ht="12" customHeight="1">
      <c r="A270" s="16">
        <f>IF(D270,'x rata'!A68,0.2)</f>
        <v>13</v>
      </c>
      <c r="B270" s="11">
        <v>1</v>
      </c>
      <c r="C270" s="45" t="s">
        <v>64</v>
      </c>
      <c r="D270" s="14">
        <f>'x rata'!D68</f>
        <v>42031</v>
      </c>
      <c r="E270" s="25">
        <f ca="1" t="shared" si="92"/>
      </c>
      <c r="F270" s="27"/>
      <c r="G270" s="26">
        <f>IF(D270,'x rata'!F68,0)</f>
        <v>804</v>
      </c>
      <c r="H270" s="27">
        <f ca="1" t="shared" si="93"/>
        <v>0</v>
      </c>
      <c r="I270" s="46">
        <f ca="1" t="shared" si="94"/>
        <v>0</v>
      </c>
      <c r="J270" s="27">
        <f t="shared" si="95"/>
        <v>0</v>
      </c>
      <c r="K270" s="10" t="s">
        <v>51</v>
      </c>
      <c r="L270" s="44">
        <f ca="1" t="shared" si="96"/>
        <v>1245.54</v>
      </c>
      <c r="M270" s="44">
        <f ca="1" t="shared" si="97"/>
        <v>1245.54</v>
      </c>
      <c r="N270" s="44">
        <f ca="1" t="shared" si="91"/>
        <v>5.29</v>
      </c>
      <c r="O270" s="10" t="s">
        <v>52</v>
      </c>
      <c r="P270" s="26">
        <f>IF('x rata'!K68&gt;0,'x rata'!K68," ")</f>
        <v>0</v>
      </c>
    </row>
    <row r="271" spans="1:15" ht="12" customHeight="1">
      <c r="A271" s="11">
        <v>13</v>
      </c>
      <c r="B271" s="11">
        <v>1</v>
      </c>
      <c r="C271" s="47">
        <f>rate!$G$5</f>
        <v>0</v>
      </c>
      <c r="D271" s="37">
        <f>rate!$G$6</f>
        <v>42078</v>
      </c>
      <c r="E271" s="25">
        <f ca="1" t="shared" si="92"/>
      </c>
      <c r="F271" s="27">
        <f>rate!$G20</f>
        <v>804</v>
      </c>
      <c r="G271" s="27"/>
      <c r="H271" s="27">
        <f ca="1" t="shared" si="93"/>
        <v>804</v>
      </c>
      <c r="I271" s="46">
        <f ca="1" t="shared" si="94"/>
        <v>61</v>
      </c>
      <c r="J271" s="27">
        <f t="shared" si="95"/>
        <v>26.87</v>
      </c>
      <c r="K271" s="10" t="s">
        <v>51</v>
      </c>
      <c r="L271" s="44">
        <f ca="1" t="shared" si="96"/>
        <v>2049.54</v>
      </c>
      <c r="M271" s="44">
        <f ca="1" t="shared" si="97"/>
        <v>1245.54</v>
      </c>
      <c r="N271" s="44">
        <f ca="1" t="shared" si="91"/>
        <v>32.160000000000004</v>
      </c>
      <c r="O271" s="10" t="s">
        <v>52</v>
      </c>
    </row>
    <row r="272" spans="1:15" ht="12" customHeight="1">
      <c r="A272" s="11">
        <v>13</v>
      </c>
      <c r="B272" s="11">
        <v>1</v>
      </c>
      <c r="C272" s="47">
        <f>rate!$H$5</f>
        <v>0</v>
      </c>
      <c r="D272" s="37">
        <f>rate!$H$6</f>
        <v>42139</v>
      </c>
      <c r="E272" s="25">
        <f ca="1" t="shared" si="92"/>
      </c>
      <c r="F272" s="27">
        <f>rate!$H20</f>
        <v>804</v>
      </c>
      <c r="G272" s="27"/>
      <c r="H272" s="27">
        <f ca="1" t="shared" si="93"/>
        <v>1608</v>
      </c>
      <c r="I272" s="46">
        <f ca="1" t="shared" si="94"/>
        <v>138</v>
      </c>
      <c r="J272" s="27">
        <f t="shared" si="95"/>
        <v>121.59</v>
      </c>
      <c r="K272" s="10" t="s">
        <v>51</v>
      </c>
      <c r="L272" s="44">
        <f ca="1" t="shared" si="96"/>
        <v>2853.54</v>
      </c>
      <c r="M272" s="44">
        <f ca="1" t="shared" si="97"/>
        <v>1245.54</v>
      </c>
      <c r="N272" s="44">
        <f ca="1" t="shared" si="91"/>
        <v>153.75</v>
      </c>
      <c r="O272" s="10" t="s">
        <v>52</v>
      </c>
    </row>
    <row r="273" spans="1:15" ht="12" customHeight="1">
      <c r="A273" s="11">
        <v>13</v>
      </c>
      <c r="B273" s="11">
        <v>9.1</v>
      </c>
      <c r="C273" s="11" t="s">
        <v>68</v>
      </c>
      <c r="D273" s="37">
        <f>rate!$F$2</f>
        <v>42277</v>
      </c>
      <c r="E273" s="25">
        <f ca="1" t="shared" si="92"/>
      </c>
      <c r="F273" s="50">
        <f ca="1">OFFSET(L273,-1,0)</f>
        <v>2853.54</v>
      </c>
      <c r="G273" s="50">
        <f ca="1">OFFSET(M273,-1,0)</f>
        <v>1245.54</v>
      </c>
      <c r="H273" s="42">
        <f>F273-G273</f>
        <v>1608</v>
      </c>
      <c r="I273" s="43"/>
      <c r="J273" s="50">
        <f ca="1">OFFSET(N273,-1,0)</f>
        <v>153.75</v>
      </c>
      <c r="K273" s="10" t="s">
        <v>51</v>
      </c>
      <c r="L273" s="44"/>
      <c r="M273" s="44"/>
      <c r="N273" s="44"/>
      <c r="O273" s="10" t="s">
        <v>52</v>
      </c>
    </row>
    <row r="274" spans="1:15" ht="12" customHeight="1">
      <c r="A274" s="11">
        <v>13</v>
      </c>
      <c r="B274" s="11">
        <v>9.2</v>
      </c>
      <c r="C274" s="10" t="s">
        <v>62</v>
      </c>
      <c r="D274" s="37"/>
      <c r="E274" s="40"/>
      <c r="F274" s="41"/>
      <c r="G274" s="41"/>
      <c r="H274" s="42"/>
      <c r="I274" s="43"/>
      <c r="J274" s="41"/>
      <c r="K274" s="10" t="s">
        <v>51</v>
      </c>
      <c r="L274" s="44"/>
      <c r="M274" s="44"/>
      <c r="N274" s="44"/>
      <c r="O274" s="10" t="s">
        <v>52</v>
      </c>
    </row>
    <row r="275" spans="1:15" ht="12" customHeight="1">
      <c r="A275" s="11">
        <v>14</v>
      </c>
      <c r="B275" s="11">
        <v>0.1</v>
      </c>
      <c r="C275" s="13" t="s">
        <v>65</v>
      </c>
      <c r="D275" s="37">
        <f>rate!$C$6</f>
        <v>41912</v>
      </c>
      <c r="E275" s="25">
        <f ca="1">IF(OR(D275=0,D275&gt;OFFSET(D275,2,0)),"#","")</f>
        <v>0</v>
      </c>
      <c r="F275" s="27"/>
      <c r="G275" s="48"/>
      <c r="H275" s="49">
        <f>rate!$C21</f>
        <v>0</v>
      </c>
      <c r="I275" s="46">
        <f ca="1">IF(SIGN(H275)=1,OFFSET(D275,2,0)-D275,0)</f>
        <v>0</v>
      </c>
      <c r="J275" s="27">
        <f>IF(I275&gt;8,ROUND(H275*I275*J$2/365,2),0)</f>
        <v>0</v>
      </c>
      <c r="K275" s="10" t="s">
        <v>51</v>
      </c>
      <c r="L275" s="44"/>
      <c r="M275" s="44"/>
      <c r="N275" s="44">
        <f>J275</f>
        <v>0</v>
      </c>
      <c r="O275" s="10" t="s">
        <v>52</v>
      </c>
    </row>
    <row r="276" spans="1:15" ht="12" customHeight="1">
      <c r="A276" s="11">
        <v>14</v>
      </c>
      <c r="B276" s="11">
        <v>0.2</v>
      </c>
      <c r="C276" s="27" t="s">
        <v>66</v>
      </c>
      <c r="D276" s="37"/>
      <c r="E276" s="27"/>
      <c r="F276" s="27"/>
      <c r="G276" s="27"/>
      <c r="H276" s="27"/>
      <c r="I276" s="35"/>
      <c r="J276" s="27"/>
      <c r="K276" s="10" t="s">
        <v>51</v>
      </c>
      <c r="L276" s="44"/>
      <c r="M276" s="44"/>
      <c r="N276" s="44">
        <f aca="true" ca="1" t="shared" si="98" ref="N276:N287">OFFSET(N276,-1,0)+J276</f>
        <v>0</v>
      </c>
      <c r="O276" s="10" t="s">
        <v>52</v>
      </c>
    </row>
    <row r="277" spans="1:15" ht="12" customHeight="1">
      <c r="A277" s="11">
        <v>14</v>
      </c>
      <c r="B277" s="11">
        <v>1</v>
      </c>
      <c r="C277" s="13" t="s">
        <v>67</v>
      </c>
      <c r="D277" s="37">
        <f>rate!$D$6</f>
        <v>41985</v>
      </c>
      <c r="E277" s="25">
        <f aca="true" ca="1" t="shared" si="99" ref="E277:E288">IF(D277&lt;OFFSET(D277,-1,0),"#","")</f>
      </c>
      <c r="F277" s="27">
        <f>rate!$D21</f>
        <v>-1.28</v>
      </c>
      <c r="G277" s="27"/>
      <c r="H277" s="27">
        <f aca="true" ca="1" t="shared" si="100" ref="H277:H287">OFFSET(H277,-1,0)+F277-G277</f>
        <v>-1.28</v>
      </c>
      <c r="I277" s="46">
        <f aca="true" ca="1" t="shared" si="101" ref="I277:I287">IF(SIGN(H277)=1,OFFSET(D277,1,0)-D277,0)</f>
        <v>0</v>
      </c>
      <c r="J277" s="27">
        <f aca="true" t="shared" si="102" ref="J277:J287">IF(I277&gt;8,ROUND(H277*I277*J$2/365,2),0)</f>
        <v>0</v>
      </c>
      <c r="K277" s="10" t="s">
        <v>51</v>
      </c>
      <c r="L277" s="44">
        <f aca="true" ca="1" t="shared" si="103" ref="L277:L287">OFFSET(L277,-1,0)+F277</f>
        <v>-1.28</v>
      </c>
      <c r="M277" s="44">
        <f aca="true" ca="1" t="shared" si="104" ref="M277:M287">OFFSET(M277,-1,0)+G277</f>
        <v>0</v>
      </c>
      <c r="N277" s="44">
        <f ca="1" t="shared" si="98"/>
        <v>0</v>
      </c>
      <c r="O277" s="10" t="s">
        <v>52</v>
      </c>
    </row>
    <row r="278" spans="1:15" ht="12" customHeight="1">
      <c r="A278" s="11">
        <v>14</v>
      </c>
      <c r="B278" s="11">
        <v>1</v>
      </c>
      <c r="C278" s="47">
        <f>rate!$E$5</f>
        <v>0</v>
      </c>
      <c r="D278" s="37">
        <f>rate!$E$6</f>
        <v>41985</v>
      </c>
      <c r="E278" s="25">
        <f ca="1" t="shared" si="99"/>
      </c>
      <c r="F278" s="27">
        <f>rate!$E21</f>
        <v>855.93</v>
      </c>
      <c r="G278" s="27"/>
      <c r="H278" s="27">
        <f ca="1" t="shared" si="100"/>
        <v>854.65</v>
      </c>
      <c r="I278" s="46">
        <f ca="1" t="shared" si="101"/>
        <v>0</v>
      </c>
      <c r="J278" s="27">
        <f t="shared" si="102"/>
        <v>0</v>
      </c>
      <c r="K278" s="10" t="s">
        <v>51</v>
      </c>
      <c r="L278" s="44">
        <f ca="1" t="shared" si="103"/>
        <v>854.65</v>
      </c>
      <c r="M278" s="44">
        <f ca="1" t="shared" si="104"/>
        <v>0</v>
      </c>
      <c r="N278" s="44">
        <f ca="1" t="shared" si="98"/>
        <v>0</v>
      </c>
      <c r="O278" s="10" t="s">
        <v>52</v>
      </c>
    </row>
    <row r="279" spans="1:16" ht="12" customHeight="1">
      <c r="A279" s="16">
        <f>IF(F279&gt;0,rate!$A21,0.5)</f>
        <v>14</v>
      </c>
      <c r="B279" s="11">
        <v>1</v>
      </c>
      <c r="C279" s="47">
        <f>rate!$K$5</f>
        <v>0</v>
      </c>
      <c r="D279" s="37">
        <f>rate!$K$6</f>
        <v>41985</v>
      </c>
      <c r="E279" s="25">
        <f ca="1" t="shared" si="99"/>
      </c>
      <c r="F279" s="27">
        <f>rate!$K21</f>
        <v>115.01</v>
      </c>
      <c r="G279" s="27"/>
      <c r="H279" s="27">
        <f ca="1" t="shared" si="100"/>
        <v>969.66</v>
      </c>
      <c r="I279" s="46">
        <f ca="1" t="shared" si="101"/>
        <v>11</v>
      </c>
      <c r="J279" s="27">
        <f t="shared" si="102"/>
        <v>5.84</v>
      </c>
      <c r="K279" s="10" t="s">
        <v>51</v>
      </c>
      <c r="L279" s="44">
        <f ca="1" t="shared" si="103"/>
        <v>969.66</v>
      </c>
      <c r="M279" s="44">
        <f ca="1" t="shared" si="104"/>
        <v>0</v>
      </c>
      <c r="N279" s="44">
        <f ca="1" t="shared" si="98"/>
        <v>5.84</v>
      </c>
      <c r="O279" s="10" t="s">
        <v>52</v>
      </c>
      <c r="P279" s="26"/>
    </row>
    <row r="280" spans="1:16" ht="12" customHeight="1">
      <c r="A280" s="16">
        <f>IF(D280,'x rata'!A46,0.1)</f>
        <v>14</v>
      </c>
      <c r="B280" s="11">
        <v>1</v>
      </c>
      <c r="C280" s="45" t="s">
        <v>64</v>
      </c>
      <c r="D280" s="14">
        <f>'x rata'!D46</f>
        <v>41996</v>
      </c>
      <c r="E280" s="25">
        <f ca="1" t="shared" si="99"/>
      </c>
      <c r="F280" s="27"/>
      <c r="G280" s="26">
        <f>IF(D280,'x rata'!F46,0)</f>
        <v>854.65</v>
      </c>
      <c r="H280" s="27">
        <f ca="1" t="shared" si="100"/>
        <v>115.00999999999999</v>
      </c>
      <c r="I280" s="46">
        <f ca="1" t="shared" si="101"/>
        <v>0</v>
      </c>
      <c r="J280" s="27">
        <f t="shared" si="102"/>
        <v>0</v>
      </c>
      <c r="K280" s="10" t="s">
        <v>51</v>
      </c>
      <c r="L280" s="44">
        <f ca="1" t="shared" si="103"/>
        <v>969.66</v>
      </c>
      <c r="M280" s="44">
        <f ca="1" t="shared" si="104"/>
        <v>854.65</v>
      </c>
      <c r="N280" s="44">
        <f ca="1" t="shared" si="98"/>
        <v>5.84</v>
      </c>
      <c r="O280" s="10" t="s">
        <v>52</v>
      </c>
      <c r="P280" s="26">
        <f>IF('x rata'!K46&gt;0,'x rata'!K46," ")</f>
        <v>0</v>
      </c>
    </row>
    <row r="281" spans="1:16" ht="12" customHeight="1">
      <c r="A281" s="16">
        <f>IF(D281,'x rata'!A138,0.5)</f>
        <v>14</v>
      </c>
      <c r="B281" s="11">
        <v>1</v>
      </c>
      <c r="C281" s="45" t="s">
        <v>64</v>
      </c>
      <c r="D281" s="14">
        <f>'x rata'!D138</f>
        <v>41996</v>
      </c>
      <c r="E281" s="25">
        <f ca="1" t="shared" si="99"/>
      </c>
      <c r="F281" s="27"/>
      <c r="G281" s="26">
        <f>IF(D281,'x rata'!F138,0)</f>
        <v>115.01</v>
      </c>
      <c r="H281" s="27">
        <f ca="1" t="shared" si="100"/>
        <v>0</v>
      </c>
      <c r="I281" s="46">
        <f ca="1" t="shared" si="101"/>
        <v>0</v>
      </c>
      <c r="J281" s="27">
        <f t="shared" si="102"/>
        <v>0</v>
      </c>
      <c r="K281" s="10" t="s">
        <v>51</v>
      </c>
      <c r="L281" s="44">
        <f ca="1" t="shared" si="103"/>
        <v>969.66</v>
      </c>
      <c r="M281" s="44">
        <f ca="1" t="shared" si="104"/>
        <v>969.66</v>
      </c>
      <c r="N281" s="44">
        <f ca="1" t="shared" si="98"/>
        <v>5.84</v>
      </c>
      <c r="O281" s="10" t="s">
        <v>52</v>
      </c>
      <c r="P281" s="26">
        <f>IF('x rata'!K138&gt;0,'x rata'!K138," ")</f>
        <v>0</v>
      </c>
    </row>
    <row r="282" spans="1:15" ht="12" customHeight="1">
      <c r="A282" s="11">
        <v>14</v>
      </c>
      <c r="B282" s="11">
        <v>1</v>
      </c>
      <c r="C282" s="47">
        <f>rate!$F$5</f>
        <v>0</v>
      </c>
      <c r="D282" s="37">
        <f>rate!$F$6</f>
        <v>42019</v>
      </c>
      <c r="E282" s="25">
        <f ca="1" t="shared" si="99"/>
      </c>
      <c r="F282" s="27">
        <f>rate!$F21</f>
        <v>857</v>
      </c>
      <c r="G282" s="27"/>
      <c r="H282" s="27">
        <f ca="1" t="shared" si="100"/>
        <v>857</v>
      </c>
      <c r="I282" s="46">
        <f ca="1" t="shared" si="101"/>
        <v>12</v>
      </c>
      <c r="J282" s="27">
        <f t="shared" si="102"/>
        <v>5.64</v>
      </c>
      <c r="K282" s="10" t="s">
        <v>51</v>
      </c>
      <c r="L282" s="44">
        <f ca="1" t="shared" si="103"/>
        <v>1826.6599999999999</v>
      </c>
      <c r="M282" s="44">
        <f ca="1" t="shared" si="104"/>
        <v>969.66</v>
      </c>
      <c r="N282" s="44">
        <f ca="1" t="shared" si="98"/>
        <v>11.48</v>
      </c>
      <c r="O282" s="10" t="s">
        <v>52</v>
      </c>
    </row>
    <row r="283" spans="1:16" ht="12" customHeight="1">
      <c r="A283" s="16">
        <f>IF(D283,'x rata'!A69,0.2)</f>
        <v>14</v>
      </c>
      <c r="B283" s="11">
        <v>1</v>
      </c>
      <c r="C283" s="45" t="s">
        <v>64</v>
      </c>
      <c r="D283" s="14">
        <f>'x rata'!D69</f>
        <v>42031</v>
      </c>
      <c r="E283" s="25">
        <f ca="1" t="shared" si="99"/>
      </c>
      <c r="F283" s="27"/>
      <c r="G283" s="26">
        <f>IF(D283,'x rata'!F69,0)</f>
        <v>857</v>
      </c>
      <c r="H283" s="27">
        <f ca="1" t="shared" si="100"/>
        <v>0</v>
      </c>
      <c r="I283" s="46">
        <f ca="1" t="shared" si="101"/>
        <v>0</v>
      </c>
      <c r="J283" s="27">
        <f t="shared" si="102"/>
        <v>0</v>
      </c>
      <c r="K283" s="10" t="s">
        <v>51</v>
      </c>
      <c r="L283" s="44">
        <f ca="1" t="shared" si="103"/>
        <v>1826.6599999999999</v>
      </c>
      <c r="M283" s="44">
        <f ca="1" t="shared" si="104"/>
        <v>1826.6599999999999</v>
      </c>
      <c r="N283" s="44">
        <f ca="1" t="shared" si="98"/>
        <v>11.48</v>
      </c>
      <c r="O283" s="10" t="s">
        <v>52</v>
      </c>
      <c r="P283" s="26">
        <f>IF('x rata'!K69&gt;0,'x rata'!K69," ")</f>
        <v>0</v>
      </c>
    </row>
    <row r="284" spans="1:15" ht="12" customHeight="1">
      <c r="A284" s="11">
        <v>14</v>
      </c>
      <c r="B284" s="11">
        <v>1</v>
      </c>
      <c r="C284" s="47">
        <f>rate!$G$5</f>
        <v>0</v>
      </c>
      <c r="D284" s="37">
        <f>rate!$G$6</f>
        <v>42078</v>
      </c>
      <c r="E284" s="25">
        <f ca="1" t="shared" si="99"/>
      </c>
      <c r="F284" s="27">
        <f>rate!$G21</f>
        <v>857</v>
      </c>
      <c r="G284" s="27"/>
      <c r="H284" s="27">
        <f ca="1" t="shared" si="100"/>
        <v>857</v>
      </c>
      <c r="I284" s="46">
        <f ca="1" t="shared" si="101"/>
        <v>15</v>
      </c>
      <c r="J284" s="27">
        <f t="shared" si="102"/>
        <v>7.04</v>
      </c>
      <c r="K284" s="10" t="s">
        <v>51</v>
      </c>
      <c r="L284" s="44">
        <f ca="1" t="shared" si="103"/>
        <v>2683.66</v>
      </c>
      <c r="M284" s="44">
        <f ca="1" t="shared" si="104"/>
        <v>1826.6599999999999</v>
      </c>
      <c r="N284" s="44">
        <f ca="1" t="shared" si="98"/>
        <v>18.52</v>
      </c>
      <c r="O284" s="10" t="s">
        <v>52</v>
      </c>
    </row>
    <row r="285" spans="1:16" ht="12" customHeight="1">
      <c r="A285" s="16">
        <f>IF(D285,'x rata'!A92,0.3)</f>
        <v>14</v>
      </c>
      <c r="B285" s="11">
        <v>1</v>
      </c>
      <c r="C285" s="45" t="s">
        <v>64</v>
      </c>
      <c r="D285" s="14">
        <f>'x rata'!D92</f>
        <v>42093</v>
      </c>
      <c r="E285" s="25">
        <f ca="1" t="shared" si="99"/>
      </c>
      <c r="F285" s="27"/>
      <c r="G285" s="26">
        <f>IF(D285,'x rata'!F92,0)</f>
        <v>857</v>
      </c>
      <c r="H285" s="27">
        <f ca="1" t="shared" si="100"/>
        <v>0</v>
      </c>
      <c r="I285" s="46">
        <f ca="1" t="shared" si="101"/>
        <v>0</v>
      </c>
      <c r="J285" s="27">
        <f t="shared" si="102"/>
        <v>0</v>
      </c>
      <c r="K285" s="10" t="s">
        <v>51</v>
      </c>
      <c r="L285" s="44">
        <f ca="1" t="shared" si="103"/>
        <v>2683.66</v>
      </c>
      <c r="M285" s="44">
        <f ca="1" t="shared" si="104"/>
        <v>2683.66</v>
      </c>
      <c r="N285" s="44">
        <f ca="1" t="shared" si="98"/>
        <v>18.52</v>
      </c>
      <c r="O285" s="10" t="s">
        <v>52</v>
      </c>
      <c r="P285" s="26">
        <f>IF('x rata'!K92&gt;0,'x rata'!K92," ")</f>
        <v>0</v>
      </c>
    </row>
    <row r="286" spans="1:15" ht="12" customHeight="1">
      <c r="A286" s="11">
        <v>14</v>
      </c>
      <c r="B286" s="11">
        <v>1</v>
      </c>
      <c r="C286" s="47">
        <f>rate!$H$5</f>
        <v>0</v>
      </c>
      <c r="D286" s="37">
        <f>rate!$H$6</f>
        <v>42139</v>
      </c>
      <c r="E286" s="25">
        <f ca="1" t="shared" si="99"/>
      </c>
      <c r="F286" s="27">
        <f>rate!$H21</f>
        <v>857</v>
      </c>
      <c r="G286" s="27"/>
      <c r="H286" s="27">
        <f ca="1" t="shared" si="100"/>
        <v>857</v>
      </c>
      <c r="I286" s="46">
        <f ca="1" t="shared" si="101"/>
        <v>4</v>
      </c>
      <c r="J286" s="27">
        <f t="shared" si="102"/>
        <v>0</v>
      </c>
      <c r="K286" s="10" t="s">
        <v>51</v>
      </c>
      <c r="L286" s="44">
        <f ca="1" t="shared" si="103"/>
        <v>3540.66</v>
      </c>
      <c r="M286" s="44">
        <f ca="1" t="shared" si="104"/>
        <v>2683.66</v>
      </c>
      <c r="N286" s="44">
        <f ca="1" t="shared" si="98"/>
        <v>18.52</v>
      </c>
      <c r="O286" s="10" t="s">
        <v>52</v>
      </c>
    </row>
    <row r="287" spans="1:16" ht="12" customHeight="1">
      <c r="A287" s="16">
        <f>IF(D287,'x rata'!A115,0.4)</f>
        <v>14</v>
      </c>
      <c r="B287" s="11">
        <v>1</v>
      </c>
      <c r="C287" s="45" t="s">
        <v>64</v>
      </c>
      <c r="D287" s="14">
        <f>'x rata'!D115</f>
        <v>42143</v>
      </c>
      <c r="E287" s="25">
        <f ca="1" t="shared" si="99"/>
      </c>
      <c r="F287" s="27"/>
      <c r="G287" s="26">
        <f>IF(D287,'x rata'!F115,0)</f>
        <v>857</v>
      </c>
      <c r="H287" s="27">
        <f ca="1" t="shared" si="100"/>
        <v>0</v>
      </c>
      <c r="I287" s="46">
        <f ca="1" t="shared" si="101"/>
        <v>0</v>
      </c>
      <c r="J287" s="27">
        <f t="shared" si="102"/>
        <v>0</v>
      </c>
      <c r="K287" s="10" t="s">
        <v>51</v>
      </c>
      <c r="L287" s="44">
        <f ca="1" t="shared" si="103"/>
        <v>3540.66</v>
      </c>
      <c r="M287" s="44">
        <f ca="1" t="shared" si="104"/>
        <v>3540.66</v>
      </c>
      <c r="N287" s="44">
        <f ca="1" t="shared" si="98"/>
        <v>18.52</v>
      </c>
      <c r="O287" s="10" t="s">
        <v>52</v>
      </c>
      <c r="P287" s="26">
        <f>IF('x rata'!K115&gt;0,'x rata'!K115," ")</f>
        <v>0</v>
      </c>
    </row>
    <row r="288" spans="1:15" ht="12" customHeight="1">
      <c r="A288" s="11">
        <v>14</v>
      </c>
      <c r="B288" s="11">
        <v>9.1</v>
      </c>
      <c r="C288" s="11" t="s">
        <v>68</v>
      </c>
      <c r="D288" s="37">
        <f>rate!$F$2</f>
        <v>42277</v>
      </c>
      <c r="E288" s="25">
        <f ca="1" t="shared" si="99"/>
      </c>
      <c r="F288" s="50">
        <f ca="1">OFFSET(L288,-1,0)</f>
        <v>3540.66</v>
      </c>
      <c r="G288" s="50">
        <f ca="1">OFFSET(M288,-1,0)</f>
        <v>3540.66</v>
      </c>
      <c r="H288" s="42">
        <f>F288-G288</f>
        <v>0</v>
      </c>
      <c r="I288" s="43"/>
      <c r="J288" s="50">
        <f ca="1">OFFSET(N288,-1,0)</f>
        <v>18.52</v>
      </c>
      <c r="K288" s="10" t="s">
        <v>51</v>
      </c>
      <c r="N288" s="44"/>
      <c r="O288" s="10" t="s">
        <v>52</v>
      </c>
    </row>
    <row r="289" spans="1:15" ht="12" customHeight="1">
      <c r="A289" s="11">
        <v>14</v>
      </c>
      <c r="B289" s="11">
        <v>9.2</v>
      </c>
      <c r="C289" s="10" t="s">
        <v>62</v>
      </c>
      <c r="D289" s="37"/>
      <c r="E289" s="40"/>
      <c r="F289" s="41"/>
      <c r="G289" s="41"/>
      <c r="H289" s="42"/>
      <c r="I289" s="43"/>
      <c r="J289" s="41"/>
      <c r="K289" s="10" t="s">
        <v>51</v>
      </c>
      <c r="L289" s="27"/>
      <c r="N289" s="44"/>
      <c r="O289" s="10" t="s">
        <v>52</v>
      </c>
    </row>
    <row r="290" spans="1:15" ht="12" customHeight="1">
      <c r="A290" s="11" t="s">
        <v>69</v>
      </c>
      <c r="B290" s="11">
        <v>0.1</v>
      </c>
      <c r="C290" s="13" t="s">
        <v>65</v>
      </c>
      <c r="D290" s="37">
        <v>41912</v>
      </c>
      <c r="E290" s="25">
        <f ca="1">IF(OR(D290=0,D290&gt;OFFSET(D290,2,0)),"#","")</f>
        <v>0</v>
      </c>
      <c r="F290" s="27"/>
      <c r="G290" s="48"/>
      <c r="H290" s="49">
        <f>rate!$C22</f>
        <v>0</v>
      </c>
      <c r="I290" s="46">
        <f ca="1">IF(SIGN(H290)=1,OFFSET(D290,2,0)-D290,0)</f>
        <v>0</v>
      </c>
      <c r="J290" s="27">
        <f>IF(I290&gt;8,ROUND(H290*I290*J$2/365,2),0)</f>
        <v>0</v>
      </c>
      <c r="K290" s="10" t="s">
        <v>51</v>
      </c>
      <c r="L290" s="44"/>
      <c r="M290" s="44"/>
      <c r="N290" s="44">
        <f>J290</f>
        <v>0</v>
      </c>
      <c r="O290" s="10" t="s">
        <v>52</v>
      </c>
    </row>
    <row r="291" spans="1:15" ht="12" customHeight="1">
      <c r="A291" s="11" t="s">
        <v>69</v>
      </c>
      <c r="B291" s="11">
        <v>0.2</v>
      </c>
      <c r="C291" s="27" t="s">
        <v>66</v>
      </c>
      <c r="D291" s="37"/>
      <c r="E291" s="27"/>
      <c r="F291" s="27"/>
      <c r="G291" s="27"/>
      <c r="H291" s="27"/>
      <c r="I291" s="35"/>
      <c r="J291" s="27"/>
      <c r="K291" s="10" t="s">
        <v>51</v>
      </c>
      <c r="L291" s="44"/>
      <c r="M291" s="44"/>
      <c r="N291" s="44">
        <f aca="true" ca="1" t="shared" si="105" ref="N291:N302">OFFSET(N291,-1,0)+J291</f>
        <v>0</v>
      </c>
      <c r="O291" s="10" t="s">
        <v>52</v>
      </c>
    </row>
    <row r="292" spans="1:15" ht="12" customHeight="1">
      <c r="A292" s="11" t="s">
        <v>69</v>
      </c>
      <c r="B292" s="11">
        <v>1</v>
      </c>
      <c r="C292" s="13" t="s">
        <v>67</v>
      </c>
      <c r="D292" s="37">
        <f>rate!$D$6</f>
        <v>41985</v>
      </c>
      <c r="E292" s="25">
        <f aca="true" ca="1" t="shared" si="106" ref="E292:E303">IF(D292&lt;OFFSET(D292,-1,0),"#","")</f>
      </c>
      <c r="F292" s="27">
        <f>rate!$D22</f>
        <v>-26.97</v>
      </c>
      <c r="G292" s="27"/>
      <c r="H292" s="27">
        <f aca="true" ca="1" t="shared" si="107" ref="H292:H302">OFFSET(H292,-1,0)+F292-G292</f>
        <v>-26.97</v>
      </c>
      <c r="I292" s="46">
        <f aca="true" ca="1" t="shared" si="108" ref="I292:I302">IF(SIGN(H292)=1,OFFSET(D292,1,0)-D292,0)</f>
        <v>0</v>
      </c>
      <c r="J292" s="27">
        <f aca="true" t="shared" si="109" ref="J292:J302">IF(I292&gt;8,ROUND(H292*I292*J$2/365,2),0)</f>
        <v>0</v>
      </c>
      <c r="K292" s="10" t="s">
        <v>51</v>
      </c>
      <c r="L292" s="44">
        <f aca="true" ca="1" t="shared" si="110" ref="L292:L302">OFFSET(L292,-1,0)+F292</f>
        <v>-26.97</v>
      </c>
      <c r="M292" s="44">
        <f aca="true" ca="1" t="shared" si="111" ref="M292:M302">OFFSET(M292,-1,0)+G292</f>
        <v>0</v>
      </c>
      <c r="N292" s="44">
        <f ca="1" t="shared" si="105"/>
        <v>0</v>
      </c>
      <c r="O292" s="10" t="s">
        <v>52</v>
      </c>
    </row>
    <row r="293" spans="1:15" ht="12" customHeight="1">
      <c r="A293" s="11" t="s">
        <v>69</v>
      </c>
      <c r="B293" s="11">
        <v>1</v>
      </c>
      <c r="C293" s="47">
        <f>rate!$E$5</f>
        <v>0</v>
      </c>
      <c r="D293" s="37">
        <f>rate!$E$6</f>
        <v>41985</v>
      </c>
      <c r="E293" s="25">
        <f ca="1" t="shared" si="106"/>
      </c>
      <c r="F293" s="27">
        <f>rate!$E22</f>
        <v>60.69</v>
      </c>
      <c r="G293" s="27"/>
      <c r="H293" s="27">
        <f ca="1" t="shared" si="107"/>
        <v>33.72</v>
      </c>
      <c r="I293" s="46">
        <f ca="1" t="shared" si="108"/>
        <v>0</v>
      </c>
      <c r="J293" s="27">
        <f t="shared" si="109"/>
        <v>0</v>
      </c>
      <c r="K293" s="10" t="s">
        <v>51</v>
      </c>
      <c r="L293" s="44">
        <f ca="1" t="shared" si="110"/>
        <v>33.72</v>
      </c>
      <c r="M293" s="44">
        <f ca="1" t="shared" si="111"/>
        <v>0</v>
      </c>
      <c r="N293" s="44">
        <f ca="1" t="shared" si="105"/>
        <v>0</v>
      </c>
      <c r="O293" s="10" t="s">
        <v>52</v>
      </c>
    </row>
    <row r="294" spans="1:16" ht="12" customHeight="1">
      <c r="A294" s="16">
        <f>IF(F294&gt;0,rate!$A22,0.5)</f>
        <v>15</v>
      </c>
      <c r="B294" s="11">
        <v>1</v>
      </c>
      <c r="C294" s="47">
        <f>rate!$K$5</f>
        <v>0</v>
      </c>
      <c r="D294" s="37">
        <f>rate!$K$6</f>
        <v>41985</v>
      </c>
      <c r="E294" s="25">
        <f ca="1" t="shared" si="106"/>
      </c>
      <c r="F294" s="27">
        <f>rate!$K22</f>
        <v>10.74</v>
      </c>
      <c r="G294" s="27"/>
      <c r="H294" s="27">
        <f ca="1" t="shared" si="107"/>
        <v>44.46</v>
      </c>
      <c r="I294" s="46">
        <f ca="1" t="shared" si="108"/>
        <v>3</v>
      </c>
      <c r="J294" s="27">
        <f t="shared" si="109"/>
        <v>0</v>
      </c>
      <c r="K294" s="10" t="s">
        <v>51</v>
      </c>
      <c r="L294" s="44">
        <f ca="1" t="shared" si="110"/>
        <v>44.46</v>
      </c>
      <c r="M294" s="44">
        <f ca="1" t="shared" si="111"/>
        <v>0</v>
      </c>
      <c r="N294" s="44">
        <f ca="1" t="shared" si="105"/>
        <v>0</v>
      </c>
      <c r="O294" s="10" t="s">
        <v>52</v>
      </c>
      <c r="P294" s="26"/>
    </row>
    <row r="295" spans="1:17" ht="12" customHeight="1">
      <c r="A295" s="16">
        <f>IF(D295,'x rata'!A47,0.1)</f>
        <v>15</v>
      </c>
      <c r="B295" s="11">
        <v>1</v>
      </c>
      <c r="C295" s="45" t="s">
        <v>64</v>
      </c>
      <c r="D295" s="14">
        <f>'x rata'!D47</f>
        <v>41988</v>
      </c>
      <c r="E295" s="25">
        <f ca="1" t="shared" si="106"/>
      </c>
      <c r="F295" s="27"/>
      <c r="G295" s="26">
        <f>IF(D295,'x rata'!F47,0)</f>
        <v>33.72</v>
      </c>
      <c r="H295" s="27">
        <f ca="1" t="shared" si="107"/>
        <v>10.740000000000002</v>
      </c>
      <c r="I295" s="46">
        <f ca="1" t="shared" si="108"/>
        <v>0</v>
      </c>
      <c r="J295" s="27">
        <f t="shared" si="109"/>
        <v>0</v>
      </c>
      <c r="K295" s="10" t="s">
        <v>51</v>
      </c>
      <c r="L295" s="44">
        <f ca="1" t="shared" si="110"/>
        <v>44.46</v>
      </c>
      <c r="M295" s="44">
        <f ca="1" t="shared" si="111"/>
        <v>33.72</v>
      </c>
      <c r="N295" s="44">
        <f ca="1" t="shared" si="105"/>
        <v>0</v>
      </c>
      <c r="O295" s="10" t="s">
        <v>52</v>
      </c>
      <c r="P295" s="26">
        <f>IF('x rata'!K47&gt;0,'x rata'!K47," ")</f>
        <v>0</v>
      </c>
      <c r="Q295" s="46"/>
    </row>
    <row r="296" spans="1:16" ht="12" customHeight="1">
      <c r="A296" s="16">
        <f>IF(D296,'x rata'!A70,0.2)</f>
        <v>15</v>
      </c>
      <c r="B296" s="11">
        <v>1</v>
      </c>
      <c r="C296" s="45" t="s">
        <v>64</v>
      </c>
      <c r="D296" s="14">
        <f>'x rata'!D70</f>
        <v>41988</v>
      </c>
      <c r="E296" s="25">
        <f ca="1" t="shared" si="106"/>
      </c>
      <c r="F296" s="27"/>
      <c r="G296" s="26">
        <f>IF(D296,'x rata'!F70,0)</f>
        <v>60</v>
      </c>
      <c r="H296" s="27">
        <f ca="1" t="shared" si="107"/>
        <v>-49.26</v>
      </c>
      <c r="I296" s="46">
        <f ca="1" t="shared" si="108"/>
        <v>0</v>
      </c>
      <c r="J296" s="27">
        <f t="shared" si="109"/>
        <v>0</v>
      </c>
      <c r="K296" s="10" t="s">
        <v>51</v>
      </c>
      <c r="L296" s="44">
        <f ca="1" t="shared" si="110"/>
        <v>44.46</v>
      </c>
      <c r="M296" s="44">
        <f ca="1" t="shared" si="111"/>
        <v>93.72</v>
      </c>
      <c r="N296" s="44">
        <f ca="1" t="shared" si="105"/>
        <v>0</v>
      </c>
      <c r="O296" s="10" t="s">
        <v>52</v>
      </c>
      <c r="P296" s="26">
        <f>IF('x rata'!K70&gt;0,'x rata'!K70," ")</f>
        <v>0</v>
      </c>
    </row>
    <row r="297" spans="1:16" ht="12" customHeight="1">
      <c r="A297" s="16">
        <f>IF(D297,'x rata'!A93,0.3)</f>
        <v>15</v>
      </c>
      <c r="B297" s="11">
        <v>1</v>
      </c>
      <c r="C297" s="45" t="s">
        <v>64</v>
      </c>
      <c r="D297" s="14">
        <f>'x rata'!D93</f>
        <v>41988</v>
      </c>
      <c r="E297" s="25">
        <f ca="1" t="shared" si="106"/>
      </c>
      <c r="F297" s="27"/>
      <c r="G297" s="26">
        <f>IF(D297,'x rata'!F93,0)</f>
        <v>60</v>
      </c>
      <c r="H297" s="27">
        <f ca="1" t="shared" si="107"/>
        <v>-109.25999999999999</v>
      </c>
      <c r="I297" s="46">
        <f ca="1" t="shared" si="108"/>
        <v>0</v>
      </c>
      <c r="J297" s="27">
        <f t="shared" si="109"/>
        <v>0</v>
      </c>
      <c r="K297" s="10" t="s">
        <v>51</v>
      </c>
      <c r="L297" s="44">
        <f ca="1" t="shared" si="110"/>
        <v>44.46</v>
      </c>
      <c r="M297" s="44">
        <f ca="1" t="shared" si="111"/>
        <v>153.72</v>
      </c>
      <c r="N297" s="44">
        <f ca="1" t="shared" si="105"/>
        <v>0</v>
      </c>
      <c r="O297" s="10" t="s">
        <v>52</v>
      </c>
      <c r="P297" s="26">
        <f>IF('x rata'!K93&gt;0,'x rata'!K93," ")</f>
        <v>0</v>
      </c>
    </row>
    <row r="298" spans="1:16" ht="12" customHeight="1">
      <c r="A298" s="16">
        <f>IF(D298,'x rata'!A116,0.4)</f>
        <v>15</v>
      </c>
      <c r="B298" s="11">
        <v>1</v>
      </c>
      <c r="C298" s="45" t="s">
        <v>64</v>
      </c>
      <c r="D298" s="14">
        <f>'x rata'!D116</f>
        <v>41988</v>
      </c>
      <c r="E298" s="25">
        <f ca="1" t="shared" si="106"/>
      </c>
      <c r="F298" s="27"/>
      <c r="G298" s="26">
        <f>IF(D298,'x rata'!F116,0)</f>
        <v>60</v>
      </c>
      <c r="H298" s="27">
        <f ca="1" t="shared" si="107"/>
        <v>-169.26</v>
      </c>
      <c r="I298" s="46">
        <f ca="1" t="shared" si="108"/>
        <v>0</v>
      </c>
      <c r="J298" s="27">
        <f t="shared" si="109"/>
        <v>0</v>
      </c>
      <c r="K298" s="10" t="s">
        <v>51</v>
      </c>
      <c r="L298" s="44">
        <f ca="1" t="shared" si="110"/>
        <v>44.46</v>
      </c>
      <c r="M298" s="44">
        <f ca="1" t="shared" si="111"/>
        <v>213.72</v>
      </c>
      <c r="N298" s="44">
        <f ca="1" t="shared" si="105"/>
        <v>0</v>
      </c>
      <c r="O298" s="10" t="s">
        <v>52</v>
      </c>
      <c r="P298" s="26">
        <f>IF('x rata'!K116&gt;0,'x rata'!K116," ")</f>
        <v>0</v>
      </c>
    </row>
    <row r="299" spans="1:16" ht="12" customHeight="1">
      <c r="A299" s="16">
        <f>IF(D299,'x rata'!A139,0.5)</f>
        <v>15</v>
      </c>
      <c r="B299" s="11">
        <v>1</v>
      </c>
      <c r="C299" s="45" t="s">
        <v>64</v>
      </c>
      <c r="D299" s="14">
        <f>'x rata'!D139</f>
        <v>41988</v>
      </c>
      <c r="E299" s="25">
        <f ca="1" t="shared" si="106"/>
      </c>
      <c r="F299" s="27"/>
      <c r="G299" s="26">
        <f>IF(D299,'x rata'!F139,0)</f>
        <v>10.74</v>
      </c>
      <c r="H299" s="27">
        <f ca="1" t="shared" si="107"/>
        <v>-180</v>
      </c>
      <c r="I299" s="46">
        <f ca="1" t="shared" si="108"/>
        <v>0</v>
      </c>
      <c r="J299" s="27">
        <f t="shared" si="109"/>
        <v>0</v>
      </c>
      <c r="K299" s="10" t="s">
        <v>51</v>
      </c>
      <c r="L299" s="44">
        <f ca="1" t="shared" si="110"/>
        <v>44.46</v>
      </c>
      <c r="M299" s="44">
        <f ca="1" t="shared" si="111"/>
        <v>224.46</v>
      </c>
      <c r="N299" s="44">
        <f ca="1" t="shared" si="105"/>
        <v>0</v>
      </c>
      <c r="O299" s="10" t="s">
        <v>52</v>
      </c>
      <c r="P299" s="26">
        <f>IF('x rata'!K139&gt;0,'x rata'!K139," ")</f>
        <v>0</v>
      </c>
    </row>
    <row r="300" spans="1:15" ht="12" customHeight="1">
      <c r="A300" s="11" t="s">
        <v>69</v>
      </c>
      <c r="B300" s="11">
        <v>1</v>
      </c>
      <c r="C300" s="47">
        <f>rate!$F$5</f>
        <v>0</v>
      </c>
      <c r="D300" s="37">
        <f>rate!$F$6</f>
        <v>42019</v>
      </c>
      <c r="E300" s="25">
        <f ca="1" t="shared" si="106"/>
      </c>
      <c r="F300" s="27">
        <f>rate!$F22</f>
        <v>60</v>
      </c>
      <c r="G300" s="27"/>
      <c r="H300" s="27">
        <f ca="1" t="shared" si="107"/>
        <v>-120</v>
      </c>
      <c r="I300" s="46">
        <f ca="1" t="shared" si="108"/>
        <v>0</v>
      </c>
      <c r="J300" s="27">
        <f t="shared" si="109"/>
        <v>0</v>
      </c>
      <c r="K300" s="10" t="s">
        <v>51</v>
      </c>
      <c r="L300" s="44">
        <f ca="1" t="shared" si="110"/>
        <v>104.46000000000001</v>
      </c>
      <c r="M300" s="44">
        <f ca="1" t="shared" si="111"/>
        <v>224.46</v>
      </c>
      <c r="N300" s="44">
        <f ca="1" t="shared" si="105"/>
        <v>0</v>
      </c>
      <c r="O300" s="10" t="s">
        <v>52</v>
      </c>
    </row>
    <row r="301" spans="1:15" ht="12" customHeight="1">
      <c r="A301" s="11" t="s">
        <v>69</v>
      </c>
      <c r="B301" s="11">
        <v>1</v>
      </c>
      <c r="C301" s="47">
        <f>rate!$G$5</f>
        <v>0</v>
      </c>
      <c r="D301" s="37">
        <f>rate!$G$6</f>
        <v>42078</v>
      </c>
      <c r="E301" s="25">
        <f ca="1" t="shared" si="106"/>
      </c>
      <c r="F301" s="27">
        <f>rate!$G22</f>
        <v>60</v>
      </c>
      <c r="G301" s="27"/>
      <c r="H301" s="27">
        <f ca="1" t="shared" si="107"/>
        <v>-60</v>
      </c>
      <c r="I301" s="46">
        <f ca="1" t="shared" si="108"/>
        <v>0</v>
      </c>
      <c r="J301" s="27">
        <f t="shared" si="109"/>
        <v>0</v>
      </c>
      <c r="K301" s="10" t="s">
        <v>51</v>
      </c>
      <c r="L301" s="44">
        <f ca="1" t="shared" si="110"/>
        <v>164.46</v>
      </c>
      <c r="M301" s="44">
        <f ca="1" t="shared" si="111"/>
        <v>224.46</v>
      </c>
      <c r="N301" s="44">
        <f ca="1" t="shared" si="105"/>
        <v>0</v>
      </c>
      <c r="O301" s="10" t="s">
        <v>52</v>
      </c>
    </row>
    <row r="302" spans="1:15" ht="12" customHeight="1">
      <c r="A302" s="11" t="s">
        <v>69</v>
      </c>
      <c r="B302" s="11">
        <v>1</v>
      </c>
      <c r="C302" s="47">
        <f>rate!$H$5</f>
        <v>0</v>
      </c>
      <c r="D302" s="37">
        <f>rate!$H$6</f>
        <v>42139</v>
      </c>
      <c r="E302" s="25">
        <f ca="1" t="shared" si="106"/>
      </c>
      <c r="F302" s="27">
        <f>rate!$H22</f>
        <v>60</v>
      </c>
      <c r="G302" s="27"/>
      <c r="H302" s="27">
        <f ca="1" t="shared" si="107"/>
        <v>0</v>
      </c>
      <c r="I302" s="46">
        <f ca="1" t="shared" si="108"/>
        <v>0</v>
      </c>
      <c r="J302" s="27">
        <f t="shared" si="109"/>
        <v>0</v>
      </c>
      <c r="K302" s="10" t="s">
        <v>51</v>
      </c>
      <c r="L302" s="44">
        <f ca="1" t="shared" si="110"/>
        <v>224.46</v>
      </c>
      <c r="M302" s="44">
        <f ca="1" t="shared" si="111"/>
        <v>224.46</v>
      </c>
      <c r="N302" s="44">
        <f ca="1" t="shared" si="105"/>
        <v>0</v>
      </c>
      <c r="O302" s="10" t="s">
        <v>52</v>
      </c>
    </row>
    <row r="303" spans="1:15" ht="12" customHeight="1">
      <c r="A303" s="11" t="s">
        <v>69</v>
      </c>
      <c r="B303" s="11">
        <v>9.1</v>
      </c>
      <c r="C303" s="11" t="s">
        <v>68</v>
      </c>
      <c r="D303" s="37">
        <f>rate!$F$2</f>
        <v>42277</v>
      </c>
      <c r="E303" s="25">
        <f ca="1" t="shared" si="106"/>
      </c>
      <c r="F303" s="50">
        <f ca="1">OFFSET(L303,-1,0)</f>
        <v>224.46</v>
      </c>
      <c r="G303" s="50">
        <f ca="1">OFFSET(M303,-1,0)</f>
        <v>224.46</v>
      </c>
      <c r="H303" s="42">
        <f>F303-G303</f>
        <v>0</v>
      </c>
      <c r="I303" s="43"/>
      <c r="J303" s="50">
        <f ca="1">OFFSET(N303,-1,0)</f>
        <v>0</v>
      </c>
      <c r="K303" s="10" t="s">
        <v>51</v>
      </c>
      <c r="N303" s="44"/>
      <c r="O303" s="10" t="s">
        <v>52</v>
      </c>
    </row>
    <row r="304" spans="1:15" ht="12" customHeight="1">
      <c r="A304" s="11" t="s">
        <v>69</v>
      </c>
      <c r="B304" s="11">
        <v>9.2</v>
      </c>
      <c r="C304" s="10" t="s">
        <v>62</v>
      </c>
      <c r="D304" s="37"/>
      <c r="E304" s="40"/>
      <c r="F304" s="41"/>
      <c r="G304" s="41"/>
      <c r="H304" s="42"/>
      <c r="I304" s="43"/>
      <c r="J304" s="41"/>
      <c r="K304" s="10" t="s">
        <v>51</v>
      </c>
      <c r="L304" s="27"/>
      <c r="N304" s="44"/>
      <c r="O304" s="10" t="s">
        <v>52</v>
      </c>
    </row>
    <row r="305" spans="1:15" ht="12" customHeight="1">
      <c r="A305" s="36" t="s">
        <v>70</v>
      </c>
      <c r="C305" s="11" t="s">
        <v>71</v>
      </c>
      <c r="F305" s="27">
        <f ca="1">SUM(F$3:OFFSET(F305,-1,0))/2</f>
        <v>50146.87</v>
      </c>
      <c r="G305" s="27">
        <f ca="1">SUM(G$3:OFFSET(G305,-1,0))/2</f>
        <v>37702.92999999999</v>
      </c>
      <c r="H305" s="27">
        <f>F305-G305</f>
        <v>12443.94000000001</v>
      </c>
      <c r="J305" s="27">
        <f ca="1">SUM(J$3:OFFSET(J305,-1,0))/2</f>
        <v>1090.5299999999997</v>
      </c>
      <c r="K305" s="10" t="s">
        <v>51</v>
      </c>
      <c r="N305" s="44"/>
      <c r="O305" s="10" t="s">
        <v>52</v>
      </c>
    </row>
  </sheetData>
  <sheetProtection selectLockedCells="1" selectUnlockedCells="1"/>
  <conditionalFormatting sqref="C291:C294 C157:C160 C166:C169 C175:C178 C184:C187 C193:C197 C203:C206 C212:C215 C236:C239 C245:C248 C255:C258 C264:C267 C273:C276 C281:C284 C33:D33 C63:D63 D219:D253 C254:D254 D1:D32 C28:C32 C34:C42 D34:D62 C58:C62 C64:C72 C301:C303 D255:D65535 D64:D93 D109:D216 D218:D231">
    <cfRule type="cellIs" priority="1" dxfId="0" operator="equal" stopIfTrue="1">
      <formula>0</formula>
    </cfRule>
  </conditionalFormatting>
  <conditionalFormatting sqref="I296:J296 I305:I65535 F186:G187 F249:G249 G174 L241:M243 F210:G210 L177:N185 L155:M163 L109:N153 L200:N208 L219:N236 L253:N262 N211 N252 F3:G3 N241:N248 G164 F197:G197 F237:G238 L167:N173 N3 N154:N163 G25:G27 N43:N45 L44:M45 N73:N75 L74:M75 P186 L277:M287 N277:N287 G265 F263:F265 G263 L4:N42 L46:N72 Q122:Q123 F304:G304 F296:G296 I304:J304 L297:N303 I297:I303 L288:N294 N190:N194 L187:M194 I219:I295 L195:N196 L76:N93 I1:I93 L213:N216 I109:I216 I218:I231 L218:N231 L268:M276 N267:N276">
    <cfRule type="cellIs" priority="2" dxfId="1" operator="equal" stopIfTrue="1">
      <formula>"#"</formula>
    </cfRule>
  </conditionalFormatting>
  <conditionalFormatting sqref="D94:D108">
    <cfRule type="cellIs" priority="3" dxfId="0" operator="equal" stopIfTrue="1">
      <formula>0</formula>
    </cfRule>
  </conditionalFormatting>
  <conditionalFormatting sqref="L94:N108 Q107:Q108 I94:I108">
    <cfRule type="cellIs" priority="4" dxfId="1" operator="equal" stopIfTrue="1">
      <formula>"#"</formula>
    </cfRule>
  </conditionalFormatting>
  <conditionalFormatting sqref="D217:D231">
    <cfRule type="cellIs" priority="5" dxfId="0" operator="equal" stopIfTrue="1">
      <formula>0</formula>
    </cfRule>
  </conditionalFormatting>
  <conditionalFormatting sqref="L217:N231 I217:I231">
    <cfRule type="cellIs" priority="6" dxfId="1" operator="equal" stopIfTrue="1">
      <formula>"#"</formula>
    </cfRule>
  </conditionalFormatting>
  <printOptions/>
  <pageMargins left="0.9840277777777777" right="0" top="0.7875" bottom="0.39375" header="0.5118055555555555" footer="0.5118055555555555"/>
  <pageSetup horizontalDpi="300" verticalDpi="300" orientation="portrait" paperSize="9" scale="62"/>
  <rowBreaks count="2" manualBreakCount="2">
    <brk id="333" max="255" man="1"/>
    <brk id="3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2006-01-11T16:58:04Z</cp:lastPrinted>
  <dcterms:created xsi:type="dcterms:W3CDTF">2002-11-03T16:27:48Z</dcterms:created>
  <dcterms:modified xsi:type="dcterms:W3CDTF">2015-06-20T08:38:44Z</dcterms:modified>
  <cp:category/>
  <cp:version/>
  <cp:contentType/>
  <cp:contentStatus/>
  <cp:revision>12</cp:revision>
</cp:coreProperties>
</file>