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5" activeTab="0"/>
  </bookViews>
  <sheets>
    <sheet name="Kalkulacija" sheetId="1" r:id="rId1"/>
    <sheet name="Cijene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<sst xmlns="http://schemas.openxmlformats.org/spreadsheetml/2006/main" count="53" uniqueCount="46">
  <si>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Broj stanova u zgradi</t>
  </si>
  <si>
    <t>Prosječno radijatora po stanu</t>
  </si>
  <si>
    <t>Broj katova u zgradi</t>
  </si>
  <si>
    <t>Broj ulaza u zgradi</t>
  </si>
  <si>
    <t>Repetitor na svakih koliko katova</t>
  </si>
  <si>
    <t>Repetitor na svakih koliko ulaza</t>
  </si>
  <si>
    <t>Podstanica ima kalorimetar s davačem impulsa</t>
  </si>
  <si>
    <t>NE</t>
  </si>
  <si>
    <t>Max. broj alokatora po jednom očitaču</t>
  </si>
  <si>
    <t>Procj. protok u toplinskoj podstanici m3/h</t>
  </si>
  <si>
    <t>Potreban kalorimetar poz</t>
  </si>
  <si>
    <t>Min 10.000 alokatora</t>
  </si>
  <si>
    <t>Kol</t>
  </si>
  <si>
    <t>Cijena Kn</t>
  </si>
  <si>
    <t>Iznos Kn</t>
  </si>
  <si>
    <t>Broj alokatora</t>
  </si>
  <si>
    <t>Broj repetitora</t>
  </si>
  <si>
    <t>Broj očitača</t>
  </si>
  <si>
    <t>Bežični predajnik kalorimetra</t>
  </si>
  <si>
    <t>Kalkulator topline za velke kalorimetre</t>
  </si>
  <si>
    <t>PDV</t>
  </si>
  <si>
    <t>UKUPNO S PDV</t>
  </si>
  <si>
    <t>Cijena po radijatoru</t>
  </si>
  <si>
    <t>Pros.cij.po stanu</t>
  </si>
  <si>
    <t>Cijene za min. 10.000 alokatora</t>
  </si>
  <si>
    <t>Poz</t>
  </si>
  <si>
    <t>Opis</t>
  </si>
  <si>
    <t>m3/h</t>
  </si>
  <si>
    <t>Cijena €</t>
  </si>
  <si>
    <t>Rad Kn</t>
  </si>
  <si>
    <t>Ukupno
bez PDV</t>
  </si>
  <si>
    <t>Alokator troškova grijanja s priborom za montažu</t>
  </si>
  <si>
    <t>Repetitor signala alokatora (po katu)</t>
  </si>
  <si>
    <t>Očitač alokatora (po zgradi / ulazu)</t>
  </si>
  <si>
    <t>Bežični predajnik stanja kalorimetra (po top.podst.)</t>
  </si>
  <si>
    <t>Kalkulator topline za velike kalorimetre</t>
  </si>
  <si>
    <t>Kalorimetar 12"</t>
  </si>
  <si>
    <t>Kalorimetar 10"</t>
  </si>
  <si>
    <t>Kalorimetar 8"</t>
  </si>
  <si>
    <t>Kalorimetar 6"</t>
  </si>
  <si>
    <t>Kalorimetar 5"</t>
  </si>
  <si>
    <t>Kalorimetar 4"</t>
  </si>
  <si>
    <t>Kalorimetar 3"</t>
  </si>
  <si>
    <t>Kalorimetar 2 1/2"</t>
  </si>
  <si>
    <t>Kalorimetar 2"</t>
  </si>
  <si>
    <t>Kalorimetar DN20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</si>
</sst>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#.00"/>
    <numFmt numFmtId="167" formatCode="0.00%"/>
  </numFmts>
  <fonts count="3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2" borderId="0" xfId="0" applyFont="1" applyFill="1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E19" sqref="E19"/>
    </sheetView>
  </sheetViews>
  <sheetFormatPr defaultColWidth="11.421875" defaultRowHeight="12.75"/>
  <cols>
    <col min="1" max="1" width="39.140625" style="0" customWidth="1"/>
    <col min="2" max="2" width="5.00390625" style="0" customWidth="1"/>
    <col min="3" max="3" width="11.7109375" style="1" customWidth="1"/>
    <col min="4" max="4" width="11.57421875" style="1" customWidth="1"/>
    <col min="5" max="5" width="9.57421875" style="2" customWidth="1"/>
    <col min="6" max="6" width="11.57421875" style="2" customWidth="1"/>
    <col min="7" max="16384" width="11.57421875" style="0" customWidth="1"/>
  </cols>
  <sheetData>
    <row r="2" spans="1:2" ht="12.75">
      <c r="A2" t="s">
        <v>0</v>
      </c>
      <c r="B2" s="3">
        <v>70</v>
      </c>
    </row>
    <row r="3" spans="1:2" ht="12.75">
      <c r="A3" t="s">
        <v>1</v>
      </c>
      <c r="B3" s="3">
        <v>5</v>
      </c>
    </row>
    <row r="4" spans="1:2" ht="12.75">
      <c r="A4" t="s">
        <v>2</v>
      </c>
      <c r="B4" s="3">
        <v>14</v>
      </c>
    </row>
    <row r="5" spans="1:2" ht="12.75">
      <c r="A5" t="s">
        <v>3</v>
      </c>
      <c r="B5" s="3">
        <v>1</v>
      </c>
    </row>
    <row r="6" spans="1:2" ht="12.75">
      <c r="A6" t="s">
        <v>4</v>
      </c>
      <c r="B6" s="3">
        <v>1</v>
      </c>
    </row>
    <row r="7" spans="1:2" ht="12.75">
      <c r="A7" t="s">
        <v>5</v>
      </c>
      <c r="B7" s="3">
        <v>1</v>
      </c>
    </row>
    <row r="8" spans="1:2" ht="12.75">
      <c r="A8" s="4" t="s">
        <v>6</v>
      </c>
      <c r="B8" s="3" t="s">
        <v>7</v>
      </c>
    </row>
    <row r="9" spans="1:2" ht="12.75">
      <c r="A9" t="s">
        <v>8</v>
      </c>
      <c r="B9" s="3">
        <v>250</v>
      </c>
    </row>
    <row r="10" spans="1:2" ht="12.75">
      <c r="A10" t="s">
        <v>9</v>
      </c>
      <c r="B10" s="5">
        <f>B2*B3*60/1000</f>
        <v>21</v>
      </c>
    </row>
    <row r="11" spans="1:2" ht="12.75">
      <c r="A11" t="s">
        <v>10</v>
      </c>
      <c r="B11" s="5">
        <f>IF(B8="NE",INDEX(Cijene!A8:A17,MATCH(B10,Cijene!C8:C17,-1),1),"NE")</f>
        <v>130</v>
      </c>
    </row>
    <row r="13" spans="2:6" ht="12.75">
      <c r="B13" s="6"/>
      <c r="C13" s="7"/>
      <c r="D13" s="7"/>
      <c r="E13" s="8" t="s">
        <v>11</v>
      </c>
      <c r="F13" s="8"/>
    </row>
    <row r="14" spans="2:6" ht="12.75">
      <c r="B14" s="6" t="s">
        <v>12</v>
      </c>
      <c r="C14" s="7" t="s">
        <v>13</v>
      </c>
      <c r="D14" s="7" t="s">
        <v>14</v>
      </c>
      <c r="E14" s="9" t="s">
        <v>13</v>
      </c>
      <c r="F14" s="9" t="s">
        <v>14</v>
      </c>
    </row>
    <row r="15" spans="1:6" ht="12.75">
      <c r="A15" t="s">
        <v>15</v>
      </c>
      <c r="B15" s="5">
        <f>B2*B3</f>
        <v>350</v>
      </c>
      <c r="C15" s="1">
        <f>Cijene!$G3</f>
        <v>337</v>
      </c>
      <c r="D15" s="1">
        <f aca="true" t="shared" si="0" ref="D15:D20">C15*B15</f>
        <v>117950</v>
      </c>
      <c r="E15" s="2">
        <f>Cijene!$K3</f>
        <v>284</v>
      </c>
      <c r="F15" s="2">
        <f aca="true" t="shared" si="1" ref="F15:F20">E15*B15</f>
        <v>99400</v>
      </c>
    </row>
    <row r="16" spans="1:6" ht="12.75">
      <c r="A16" t="s">
        <v>16</v>
      </c>
      <c r="B16" s="5">
        <f>CEILING(B4*B5/B6/B7,1)</f>
        <v>14</v>
      </c>
      <c r="C16" s="1">
        <f>Cijene!$G4</f>
        <v>2571</v>
      </c>
      <c r="D16" s="1">
        <f t="shared" si="0"/>
        <v>35994</v>
      </c>
      <c r="E16" s="2">
        <f>Cijene!$K4</f>
        <v>1940</v>
      </c>
      <c r="F16" s="2">
        <f t="shared" si="1"/>
        <v>27160</v>
      </c>
    </row>
    <row r="17" spans="1:6" ht="12.75">
      <c r="A17" t="s">
        <v>17</v>
      </c>
      <c r="B17" s="5">
        <f>CEILING(B15/B9,1)</f>
        <v>2</v>
      </c>
      <c r="C17" s="1">
        <f>Cijene!$G5</f>
        <v>6584</v>
      </c>
      <c r="D17" s="1">
        <f t="shared" si="0"/>
        <v>13168</v>
      </c>
      <c r="E17" s="2">
        <f>Cijene!$K5</f>
        <v>5289</v>
      </c>
      <c r="F17" s="2">
        <f t="shared" si="1"/>
        <v>10578</v>
      </c>
    </row>
    <row r="18" spans="1:6" ht="12.75">
      <c r="A18" t="s">
        <v>18</v>
      </c>
      <c r="B18">
        <v>1</v>
      </c>
      <c r="C18" s="1">
        <f>Cijene!$G6</f>
        <v>657</v>
      </c>
      <c r="D18" s="1">
        <f t="shared" si="0"/>
        <v>657</v>
      </c>
      <c r="E18" s="2">
        <f>Cijene!$K6</f>
        <v>657</v>
      </c>
      <c r="F18" s="2">
        <f t="shared" si="1"/>
        <v>657</v>
      </c>
    </row>
    <row r="19" spans="1:6" ht="12.75">
      <c r="A19" t="s">
        <v>19</v>
      </c>
      <c r="B19" s="5">
        <f>IF(OR(B11=150,B11="NE"),0,1)</f>
        <v>1</v>
      </c>
      <c r="C19" s="1">
        <f>Cijene!$G7</f>
        <v>1795</v>
      </c>
      <c r="D19" s="1">
        <f t="shared" si="0"/>
        <v>1795</v>
      </c>
      <c r="E19" s="2">
        <f>Cijene!$K7</f>
        <v>1795</v>
      </c>
      <c r="F19" s="2">
        <f t="shared" si="1"/>
        <v>1795</v>
      </c>
    </row>
    <row r="20" spans="1:6" ht="12.75">
      <c r="A20" t="str">
        <f>CONCATENATE(VLOOKUP(B11,Cijene!A8:G17,2)," - do ",VLOOKUP(B11,Cijene!A8:G17,3)," m3/h")</f>
        <v>Kalorimetar 2 1/2" - do 25 m3/h</v>
      </c>
      <c r="B20" s="5">
        <f>IF(B8="NE",1,0)</f>
        <v>1</v>
      </c>
      <c r="C20" s="1">
        <f>IF(B8="NE",VLOOKUP(B11,Cijene!A8:G17,7),0)</f>
        <v>6220</v>
      </c>
      <c r="D20" s="1">
        <f t="shared" si="0"/>
        <v>6220</v>
      </c>
      <c r="E20" s="2">
        <f>C20</f>
        <v>6220</v>
      </c>
      <c r="F20" s="2">
        <f t="shared" si="1"/>
        <v>6220</v>
      </c>
    </row>
    <row r="21" spans="4:6" ht="12.75">
      <c r="D21" s="10">
        <f>SUM(D15:D20)</f>
        <v>175784</v>
      </c>
      <c r="F21" s="10">
        <f>SUM(F15:F20)</f>
        <v>145810</v>
      </c>
    </row>
    <row r="22" spans="2:6" ht="12.75">
      <c r="B22" t="s">
        <v>20</v>
      </c>
      <c r="C22" s="11">
        <v>0.25</v>
      </c>
      <c r="D22" s="1">
        <f>ROUND(D21*$C22,2)</f>
        <v>43946</v>
      </c>
      <c r="F22" s="1">
        <f>ROUND(F21*$C22,2)</f>
        <v>36452.5</v>
      </c>
    </row>
    <row r="23" spans="2:6" ht="12.75">
      <c r="B23" s="12" t="s">
        <v>21</v>
      </c>
      <c r="C23" s="12"/>
      <c r="D23" s="7">
        <f>SUM(D21:D22)</f>
        <v>219730</v>
      </c>
      <c r="F23" s="7">
        <f>SUM(F21:F22)</f>
        <v>182262.5</v>
      </c>
    </row>
    <row r="25" spans="2:6" ht="12.75">
      <c r="B25" s="13" t="s">
        <v>22</v>
      </c>
      <c r="C25" s="13"/>
      <c r="D25" s="1">
        <f>ROUND(D23/$B2/$B3,2)</f>
        <v>627.8</v>
      </c>
      <c r="F25" s="1">
        <f>ROUND(F23/$B2/$B3,2)</f>
        <v>520.75</v>
      </c>
    </row>
    <row r="26" spans="2:6" ht="12.75">
      <c r="B26" s="14" t="s">
        <v>23</v>
      </c>
      <c r="C26" s="14"/>
      <c r="D26" s="1">
        <f>D25*$B3</f>
        <v>3139</v>
      </c>
      <c r="F26" s="1">
        <f>F25*$B3</f>
        <v>2603.75</v>
      </c>
    </row>
  </sheetData>
  <sheetProtection selectLockedCells="1" selectUnlockedCells="1"/>
  <mergeCells count="4">
    <mergeCell ref="E13:F13"/>
    <mergeCell ref="B23:C23"/>
    <mergeCell ref="B25:C25"/>
    <mergeCell ref="B26:C26"/>
  </mergeCells>
  <dataValidations count="1">
    <dataValidation type="list" operator="equal" showErrorMessage="1" sqref="B8">
      <formula1>"DA,NE"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" sqref="A15"/>
    </sheetView>
  </sheetViews>
  <sheetFormatPr defaultColWidth="11.421875" defaultRowHeight="12.75"/>
  <cols>
    <col min="1" max="1" width="4.57421875" style="0" customWidth="1"/>
    <col min="2" max="2" width="41.00390625" style="0" customWidth="1"/>
    <col min="3" max="3" width="5.8515625" style="0" customWidth="1"/>
    <col min="4" max="4" width="8.57421875" style="2" customWidth="1"/>
    <col min="5" max="5" width="9.7109375" style="2" customWidth="1"/>
    <col min="6" max="6" width="8.00390625" style="2" customWidth="1"/>
    <col min="7" max="7" width="9.00390625" style="2" customWidth="1"/>
    <col min="8" max="8" width="8.57421875" style="0" customWidth="1"/>
    <col min="9" max="9" width="10.00390625" style="0" customWidth="1"/>
    <col min="10" max="10" width="8.00390625" style="0" customWidth="1"/>
    <col min="11" max="11" width="9.00390625" style="0" customWidth="1"/>
    <col min="12" max="16384" width="11.57421875" style="0" customWidth="1"/>
  </cols>
  <sheetData>
    <row r="1" spans="5:11" ht="12.75">
      <c r="E1" s="2">
        <v>7.62</v>
      </c>
      <c r="H1" s="15" t="s">
        <v>24</v>
      </c>
      <c r="I1" s="15"/>
      <c r="J1" s="15"/>
      <c r="K1" s="15"/>
    </row>
    <row r="2" spans="1:11" ht="12.75">
      <c r="A2" s="16" t="s">
        <v>25</v>
      </c>
      <c r="B2" s="16" t="s">
        <v>26</v>
      </c>
      <c r="C2" s="16" t="s">
        <v>27</v>
      </c>
      <c r="D2" s="17" t="s">
        <v>28</v>
      </c>
      <c r="E2" s="17" t="s">
        <v>13</v>
      </c>
      <c r="F2" s="17" t="s">
        <v>29</v>
      </c>
      <c r="G2" s="18" t="s">
        <v>30</v>
      </c>
      <c r="H2" s="17" t="s">
        <v>28</v>
      </c>
      <c r="I2" s="17" t="s">
        <v>13</v>
      </c>
      <c r="J2" s="17" t="s">
        <v>29</v>
      </c>
      <c r="K2" s="18" t="s">
        <v>30</v>
      </c>
    </row>
    <row r="3" spans="1:11" ht="12.75">
      <c r="A3">
        <v>10</v>
      </c>
      <c r="B3" t="s">
        <v>31</v>
      </c>
      <c r="D3" s="2">
        <v>37</v>
      </c>
      <c r="E3" s="2">
        <f aca="true" t="shared" si="0" ref="E3:E17">ROUND(D3*E$1,0)</f>
        <v>282</v>
      </c>
      <c r="F3" s="2">
        <v>55</v>
      </c>
      <c r="G3" s="2">
        <f aca="true" t="shared" si="1" ref="G3:G17">F3+E3</f>
        <v>337</v>
      </c>
      <c r="H3">
        <v>30</v>
      </c>
      <c r="I3" s="5">
        <f aca="true" t="shared" si="2" ref="I3:I17">ROUND(H3*E$1,0)</f>
        <v>229</v>
      </c>
      <c r="J3">
        <v>55</v>
      </c>
      <c r="K3" s="5">
        <f aca="true" t="shared" si="3" ref="K3:K17">J3+I3</f>
        <v>284</v>
      </c>
    </row>
    <row r="4" spans="1:11" ht="12.75">
      <c r="A4">
        <v>20</v>
      </c>
      <c r="B4" t="s">
        <v>32</v>
      </c>
      <c r="D4" s="2">
        <v>300</v>
      </c>
      <c r="E4" s="2">
        <f t="shared" si="0"/>
        <v>2286</v>
      </c>
      <c r="F4" s="2">
        <v>285</v>
      </c>
      <c r="G4" s="2">
        <f t="shared" si="1"/>
        <v>2571</v>
      </c>
      <c r="H4">
        <v>225</v>
      </c>
      <c r="I4" s="5">
        <f t="shared" si="2"/>
        <v>1715</v>
      </c>
      <c r="J4">
        <v>225</v>
      </c>
      <c r="K4" s="5">
        <f t="shared" si="3"/>
        <v>1940</v>
      </c>
    </row>
    <row r="5" spans="1:11" ht="12.75">
      <c r="A5">
        <v>30</v>
      </c>
      <c r="B5" t="s">
        <v>33</v>
      </c>
      <c r="D5" s="2">
        <v>700</v>
      </c>
      <c r="E5" s="2">
        <f t="shared" si="0"/>
        <v>5334</v>
      </c>
      <c r="F5" s="2">
        <v>1250</v>
      </c>
      <c r="G5" s="2">
        <f t="shared" si="1"/>
        <v>6584</v>
      </c>
      <c r="H5">
        <v>530</v>
      </c>
      <c r="I5" s="5">
        <f t="shared" si="2"/>
        <v>4039</v>
      </c>
      <c r="J5">
        <v>1250</v>
      </c>
      <c r="K5" s="5">
        <f t="shared" si="3"/>
        <v>5289</v>
      </c>
    </row>
    <row r="6" spans="1:11" ht="12.75">
      <c r="A6">
        <v>40</v>
      </c>
      <c r="B6" t="s">
        <v>34</v>
      </c>
      <c r="D6" s="2">
        <v>60</v>
      </c>
      <c r="E6" s="2">
        <f t="shared" si="0"/>
        <v>457</v>
      </c>
      <c r="F6" s="2">
        <v>200</v>
      </c>
      <c r="G6" s="2">
        <f t="shared" si="1"/>
        <v>657</v>
      </c>
      <c r="H6">
        <v>60</v>
      </c>
      <c r="I6" s="5">
        <f t="shared" si="2"/>
        <v>457</v>
      </c>
      <c r="J6">
        <v>200</v>
      </c>
      <c r="K6" s="5">
        <f t="shared" si="3"/>
        <v>657</v>
      </c>
    </row>
    <row r="7" spans="1:11" ht="12.75">
      <c r="A7">
        <v>50</v>
      </c>
      <c r="B7" t="s">
        <v>35</v>
      </c>
      <c r="D7" s="2">
        <v>170</v>
      </c>
      <c r="E7" s="2">
        <f t="shared" si="0"/>
        <v>1295</v>
      </c>
      <c r="F7" s="2">
        <v>500</v>
      </c>
      <c r="G7" s="2">
        <f t="shared" si="1"/>
        <v>1795</v>
      </c>
      <c r="H7">
        <v>170</v>
      </c>
      <c r="I7" s="5">
        <f t="shared" si="2"/>
        <v>1295</v>
      </c>
      <c r="J7">
        <v>500</v>
      </c>
      <c r="K7" s="5">
        <f t="shared" si="3"/>
        <v>1795</v>
      </c>
    </row>
    <row r="8" spans="1:11" ht="12.75">
      <c r="A8">
        <v>60</v>
      </c>
      <c r="B8" t="s">
        <v>36</v>
      </c>
      <c r="C8">
        <v>600</v>
      </c>
      <c r="D8" s="2">
        <v>2912</v>
      </c>
      <c r="E8" s="2">
        <f t="shared" si="0"/>
        <v>22189</v>
      </c>
      <c r="F8" s="2">
        <v>3500</v>
      </c>
      <c r="G8" s="2">
        <f t="shared" si="1"/>
        <v>25689</v>
      </c>
      <c r="H8" s="5">
        <f aca="true" t="shared" si="4" ref="H8:H17">D8</f>
        <v>2912</v>
      </c>
      <c r="I8" s="5">
        <f t="shared" si="2"/>
        <v>22189</v>
      </c>
      <c r="J8" s="5">
        <f aca="true" t="shared" si="5" ref="J8:J17">F8</f>
        <v>3500</v>
      </c>
      <c r="K8" s="5">
        <f t="shared" si="3"/>
        <v>25689</v>
      </c>
    </row>
    <row r="9" spans="1:11" ht="12.75">
      <c r="A9">
        <v>70</v>
      </c>
      <c r="B9" t="s">
        <v>37</v>
      </c>
      <c r="C9">
        <v>400</v>
      </c>
      <c r="D9" s="2">
        <v>1300</v>
      </c>
      <c r="E9" s="2">
        <f t="shared" si="0"/>
        <v>9906</v>
      </c>
      <c r="F9" s="2">
        <v>3500</v>
      </c>
      <c r="G9" s="2">
        <f t="shared" si="1"/>
        <v>13406</v>
      </c>
      <c r="H9" s="5">
        <f t="shared" si="4"/>
        <v>1300</v>
      </c>
      <c r="I9" s="5">
        <f t="shared" si="2"/>
        <v>9906</v>
      </c>
      <c r="J9" s="5">
        <f t="shared" si="5"/>
        <v>3500</v>
      </c>
      <c r="K9" s="5">
        <f t="shared" si="3"/>
        <v>13406</v>
      </c>
    </row>
    <row r="10" spans="1:11" ht="12.75">
      <c r="A10">
        <v>80</v>
      </c>
      <c r="B10" t="s">
        <v>38</v>
      </c>
      <c r="C10">
        <v>250</v>
      </c>
      <c r="D10" s="2">
        <v>1022</v>
      </c>
      <c r="E10" s="2">
        <f t="shared" si="0"/>
        <v>7788</v>
      </c>
      <c r="F10" s="2">
        <v>3500</v>
      </c>
      <c r="G10" s="2">
        <f t="shared" si="1"/>
        <v>11288</v>
      </c>
      <c r="H10" s="5">
        <f t="shared" si="4"/>
        <v>1022</v>
      </c>
      <c r="I10" s="5">
        <f t="shared" si="2"/>
        <v>7788</v>
      </c>
      <c r="J10" s="5">
        <f t="shared" si="5"/>
        <v>3500</v>
      </c>
      <c r="K10" s="5">
        <f t="shared" si="3"/>
        <v>11288</v>
      </c>
    </row>
    <row r="11" spans="1:11" ht="12.75">
      <c r="A11">
        <v>90</v>
      </c>
      <c r="B11" t="s">
        <v>39</v>
      </c>
      <c r="C11">
        <v>150</v>
      </c>
      <c r="D11" s="2">
        <v>946</v>
      </c>
      <c r="E11" s="2">
        <f t="shared" si="0"/>
        <v>7209</v>
      </c>
      <c r="F11" s="2">
        <v>3500</v>
      </c>
      <c r="G11" s="2">
        <f t="shared" si="1"/>
        <v>10709</v>
      </c>
      <c r="H11" s="5">
        <f t="shared" si="4"/>
        <v>946</v>
      </c>
      <c r="I11" s="5">
        <f t="shared" si="2"/>
        <v>7209</v>
      </c>
      <c r="J11" s="5">
        <f t="shared" si="5"/>
        <v>3500</v>
      </c>
      <c r="K11" s="5">
        <f t="shared" si="3"/>
        <v>10709</v>
      </c>
    </row>
    <row r="12" spans="1:11" ht="12.75">
      <c r="A12">
        <v>100</v>
      </c>
      <c r="B12" t="s">
        <v>40</v>
      </c>
      <c r="C12">
        <v>100</v>
      </c>
      <c r="D12" s="2">
        <v>502</v>
      </c>
      <c r="E12" s="2">
        <f t="shared" si="0"/>
        <v>3825</v>
      </c>
      <c r="F12" s="2">
        <v>3500</v>
      </c>
      <c r="G12" s="2">
        <f t="shared" si="1"/>
        <v>7325</v>
      </c>
      <c r="H12" s="5">
        <f t="shared" si="4"/>
        <v>502</v>
      </c>
      <c r="I12" s="5">
        <f t="shared" si="2"/>
        <v>3825</v>
      </c>
      <c r="J12" s="5">
        <f t="shared" si="5"/>
        <v>3500</v>
      </c>
      <c r="K12" s="5">
        <f t="shared" si="3"/>
        <v>7325</v>
      </c>
    </row>
    <row r="13" spans="1:11" ht="12.75">
      <c r="A13">
        <v>110</v>
      </c>
      <c r="B13" t="s">
        <v>41</v>
      </c>
      <c r="C13">
        <v>60</v>
      </c>
      <c r="D13" s="2">
        <v>466</v>
      </c>
      <c r="E13" s="2">
        <f t="shared" si="0"/>
        <v>3551</v>
      </c>
      <c r="F13" s="2">
        <v>3500</v>
      </c>
      <c r="G13" s="2">
        <f t="shared" si="1"/>
        <v>7051</v>
      </c>
      <c r="H13" s="5">
        <f t="shared" si="4"/>
        <v>466</v>
      </c>
      <c r="I13" s="5">
        <f t="shared" si="2"/>
        <v>3551</v>
      </c>
      <c r="J13" s="5">
        <f t="shared" si="5"/>
        <v>3500</v>
      </c>
      <c r="K13" s="5">
        <f t="shared" si="3"/>
        <v>7051</v>
      </c>
    </row>
    <row r="14" spans="1:11" ht="12.75">
      <c r="A14">
        <v>120</v>
      </c>
      <c r="B14" t="s">
        <v>42</v>
      </c>
      <c r="C14">
        <v>40</v>
      </c>
      <c r="D14" s="2">
        <v>437</v>
      </c>
      <c r="E14" s="2">
        <f t="shared" si="0"/>
        <v>3330</v>
      </c>
      <c r="F14" s="2">
        <v>3500</v>
      </c>
      <c r="G14" s="2">
        <f t="shared" si="1"/>
        <v>6830</v>
      </c>
      <c r="H14" s="5">
        <f t="shared" si="4"/>
        <v>437</v>
      </c>
      <c r="I14" s="5">
        <f t="shared" si="2"/>
        <v>3330</v>
      </c>
      <c r="J14" s="5">
        <f t="shared" si="5"/>
        <v>3500</v>
      </c>
      <c r="K14" s="5">
        <f t="shared" si="3"/>
        <v>6830</v>
      </c>
    </row>
    <row r="15" spans="1:11" ht="12.75">
      <c r="A15">
        <v>130</v>
      </c>
      <c r="B15" t="s">
        <v>43</v>
      </c>
      <c r="C15">
        <v>25</v>
      </c>
      <c r="D15" s="2">
        <v>357</v>
      </c>
      <c r="E15" s="2">
        <f t="shared" si="0"/>
        <v>2720</v>
      </c>
      <c r="F15" s="2">
        <v>3500</v>
      </c>
      <c r="G15" s="2">
        <f t="shared" si="1"/>
        <v>6220</v>
      </c>
      <c r="H15" s="5">
        <f t="shared" si="4"/>
        <v>357</v>
      </c>
      <c r="I15" s="5">
        <f t="shared" si="2"/>
        <v>2720</v>
      </c>
      <c r="J15" s="5">
        <f t="shared" si="5"/>
        <v>3500</v>
      </c>
      <c r="K15" s="5">
        <f t="shared" si="3"/>
        <v>6220</v>
      </c>
    </row>
    <row r="16" spans="1:11" ht="12.75">
      <c r="A16">
        <v>140</v>
      </c>
      <c r="B16" t="s">
        <v>44</v>
      </c>
      <c r="C16">
        <v>15</v>
      </c>
      <c r="D16" s="2">
        <v>350</v>
      </c>
      <c r="E16" s="2">
        <f t="shared" si="0"/>
        <v>2667</v>
      </c>
      <c r="F16" s="2">
        <v>3500</v>
      </c>
      <c r="G16" s="2">
        <f t="shared" si="1"/>
        <v>6167</v>
      </c>
      <c r="H16" s="5">
        <f t="shared" si="4"/>
        <v>350</v>
      </c>
      <c r="I16" s="5">
        <f t="shared" si="2"/>
        <v>2667</v>
      </c>
      <c r="J16" s="5">
        <f t="shared" si="5"/>
        <v>3500</v>
      </c>
      <c r="K16" s="5">
        <f t="shared" si="3"/>
        <v>6167</v>
      </c>
    </row>
    <row r="17" spans="1:11" ht="12.75">
      <c r="A17">
        <v>150</v>
      </c>
      <c r="B17" t="s">
        <v>45</v>
      </c>
      <c r="C17">
        <v>2.5</v>
      </c>
      <c r="D17" s="2">
        <v>170</v>
      </c>
      <c r="E17" s="2">
        <f t="shared" si="0"/>
        <v>1295</v>
      </c>
      <c r="F17" s="2">
        <v>1200</v>
      </c>
      <c r="G17" s="2">
        <f t="shared" si="1"/>
        <v>2495</v>
      </c>
      <c r="H17" s="5">
        <f t="shared" si="4"/>
        <v>170</v>
      </c>
      <c r="I17" s="5">
        <f t="shared" si="2"/>
        <v>1295</v>
      </c>
      <c r="J17" s="5">
        <f t="shared" si="5"/>
        <v>1200</v>
      </c>
      <c r="K17" s="5">
        <f t="shared" si="3"/>
        <v>2495</v>
      </c>
    </row>
  </sheetData>
  <sheetProtection selectLockedCells="1" selectUnlockedCells="1"/>
  <mergeCells count="1">
    <mergeCell ref="H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Prpić</dc:creator>
  <cp:keywords/>
  <dc:description/>
  <cp:lastModifiedBy>Emil Prpić</cp:lastModifiedBy>
  <dcterms:created xsi:type="dcterms:W3CDTF">2014-04-21T18:59:06Z</dcterms:created>
  <dcterms:modified xsi:type="dcterms:W3CDTF">2014-04-22T08:22:02Z</dcterms:modified>
  <cp:category/>
  <cp:version/>
  <cp:contentType/>
  <cp:contentStatus/>
  <cp:revision>19</cp:revision>
</cp:coreProperties>
</file>