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120" yWindow="15" windowWidth="12120" windowHeight="9045" activeTab="0"/>
  </bookViews>
  <sheets>
    <sheet name="Servicios" sheetId="1" r:id="rId1"/>
    <sheet name="Excursiones" sheetId="2" r:id="rId2"/>
    <sheet name="Hoteles" sheetId="3" r:id="rId3"/>
  </sheets>
  <definedNames>
    <definedName name="_ftn1" localSheetId="1">'Excursiones'!$J$31</definedName>
    <definedName name="_ftnref1" localSheetId="1">'Excursiones'!$A$3</definedName>
    <definedName name="_xlnm.Print_Area" localSheetId="0">'Servicios'!$A:$H</definedName>
    <definedName name="Base_Pax">'Servicios'!$K$12</definedName>
    <definedName name="Exclusivo">'Servicios'!$C$7</definedName>
    <definedName name="FacPaxNoLiberados">'Servicios'!$K$15</definedName>
    <definedName name="FactorComidas">'Servicios'!$K$52</definedName>
    <definedName name="Idioma">'Servicios'!$C$8</definedName>
    <definedName name="Noches1">'Servicios'!$C$5</definedName>
    <definedName name="OLE_LINK221" localSheetId="2">'Hoteles'!$A$39</definedName>
    <definedName name="Pax">'Servicios'!$C$6</definedName>
    <definedName name="Reduccion_Comida">'Servicios'!#REF!</definedName>
    <definedName name="Servicios1">'Servicios'!$E$72</definedName>
  </definedNames>
  <calcPr fullCalcOnLoad="1"/>
</workbook>
</file>

<file path=xl/sharedStrings.xml><?xml version="1.0" encoding="utf-8"?>
<sst xmlns="http://schemas.openxmlformats.org/spreadsheetml/2006/main" count="288" uniqueCount="153">
  <si>
    <t>Single</t>
  </si>
  <si>
    <t>Doble</t>
  </si>
  <si>
    <t>Triple</t>
  </si>
  <si>
    <t>Habitación</t>
  </si>
  <si>
    <t>Por Pax</t>
  </si>
  <si>
    <t>Servicio</t>
  </si>
  <si>
    <t>Precio</t>
  </si>
  <si>
    <t>Guia</t>
  </si>
  <si>
    <t>Noches</t>
  </si>
  <si>
    <t>Servicios</t>
  </si>
  <si>
    <t>Hotel</t>
  </si>
  <si>
    <t>Pasajeros</t>
  </si>
  <si>
    <t>Datos básicos</t>
  </si>
  <si>
    <t>Cantidad</t>
  </si>
  <si>
    <t>Atencion Agencia</t>
  </si>
  <si>
    <t>Exclusivo 13/20</t>
  </si>
  <si>
    <t>Exclusivo 21/36</t>
  </si>
  <si>
    <t>Guia bilingüe</t>
  </si>
  <si>
    <t>Regular</t>
  </si>
  <si>
    <t>Exclusivo</t>
  </si>
  <si>
    <t>Guia regular</t>
  </si>
  <si>
    <t>Grupo</t>
  </si>
  <si>
    <t>Comidas</t>
  </si>
  <si>
    <t>Guia Ingles</t>
  </si>
  <si>
    <t>Idioma (1-Español, 2-Ingles, 3-Otro)</t>
  </si>
  <si>
    <t>Costo Guia</t>
  </si>
  <si>
    <t>Base pax</t>
  </si>
  <si>
    <t>Base Pax</t>
  </si>
  <si>
    <t>Otro servicio</t>
  </si>
  <si>
    <t>Total por pax</t>
  </si>
  <si>
    <t>Total por grupo</t>
  </si>
  <si>
    <t>Factor Noches</t>
  </si>
  <si>
    <t>Propinas</t>
  </si>
  <si>
    <t>-</t>
  </si>
  <si>
    <t>#</t>
  </si>
  <si>
    <t>Total Pax</t>
  </si>
  <si>
    <t>Privado 1-3</t>
  </si>
  <si>
    <t>Exclusivo 4/12</t>
  </si>
  <si>
    <t>Transfers Desde El Calafate</t>
  </si>
  <si>
    <t>Transfer Aeropuerto</t>
  </si>
  <si>
    <t>Transfer Terminal Bus</t>
  </si>
  <si>
    <t>Transfer Term. Bus/ centro/ aep</t>
  </si>
  <si>
    <t>Río Gallegos</t>
  </si>
  <si>
    <t>Cancha Carrera (frontera)</t>
  </si>
  <si>
    <t>Cerro Castillo (Chile)</t>
  </si>
  <si>
    <t>Mina Uno (frontera)</t>
  </si>
  <si>
    <t>Torres del Paine (Chile)</t>
  </si>
  <si>
    <t>Puerto Natales (Chile)</t>
  </si>
  <si>
    <t xml:space="preserve">Punta Arenas (Chile) </t>
  </si>
  <si>
    <t>Hostería Altavista</t>
  </si>
  <si>
    <t>Hostería Los Notros</t>
  </si>
  <si>
    <t>El Galpón</t>
  </si>
  <si>
    <t>Estancia Helsingfors</t>
  </si>
  <si>
    <t xml:space="preserve">Estancia Nibepo Aike  </t>
  </si>
  <si>
    <t>El Chaltén</t>
  </si>
  <si>
    <t>Puerto Bandera</t>
  </si>
  <si>
    <t>Excursiones El Calafate</t>
  </si>
  <si>
    <t>Glaciar Perito Moreno</t>
  </si>
  <si>
    <t>Lago Roca</t>
  </si>
  <si>
    <t>Bosque Petrificado La Leona</t>
  </si>
  <si>
    <t>Traslado Minitrekking</t>
  </si>
  <si>
    <t>Minitrekking</t>
  </si>
  <si>
    <t>Big Ice</t>
  </si>
  <si>
    <t>Otras Actividades</t>
  </si>
  <si>
    <t xml:space="preserve">El Galpón </t>
  </si>
  <si>
    <t>Excursiones Lacustres</t>
  </si>
  <si>
    <t>Todo Glaciares</t>
  </si>
  <si>
    <t xml:space="preserve">Safari Náutico  </t>
  </si>
  <si>
    <t>Estancia Cristina   (Clásico)</t>
  </si>
  <si>
    <t>Estancia Cristina  (4X4)</t>
  </si>
  <si>
    <t>Estancia Cristina  (Trekking)</t>
  </si>
  <si>
    <t>Los Sauces</t>
  </si>
  <si>
    <t>Posada Los Álamos</t>
  </si>
  <si>
    <t>Xelena</t>
  </si>
  <si>
    <t>Kosten Aike</t>
  </si>
  <si>
    <t xml:space="preserve">Esplendor  </t>
  </si>
  <si>
    <t>Alto Calafate</t>
  </si>
  <si>
    <t>Latinoamérica</t>
  </si>
  <si>
    <t>Imago</t>
  </si>
  <si>
    <t>Kau Yatun (sup)</t>
  </si>
  <si>
    <t>Kau Yatun (std)</t>
  </si>
  <si>
    <t>Mirador del Lago (Sup lago)</t>
  </si>
  <si>
    <t>Mirador del Lago (Sup)</t>
  </si>
  <si>
    <t>Mirador del Lago (Std)</t>
  </si>
  <si>
    <t>Calafate Parque</t>
  </si>
  <si>
    <t>Edenia</t>
  </si>
  <si>
    <t>Rochester (vista lago)</t>
  </si>
  <si>
    <t>Rochester (vista cerro)</t>
  </si>
  <si>
    <t>Rincón de los Sueños</t>
  </si>
  <si>
    <t>El Quijote</t>
  </si>
  <si>
    <t>La Cantera (lago)</t>
  </si>
  <si>
    <t>La Cantera (montaña)</t>
  </si>
  <si>
    <t>Lar Aike (sup)</t>
  </si>
  <si>
    <t>Lar Aike (std)</t>
  </si>
  <si>
    <t>Sierra Nevada</t>
  </si>
  <si>
    <t>Rincón del Calafate</t>
  </si>
  <si>
    <t>Tehuel Plaza</t>
  </si>
  <si>
    <t xml:space="preserve">Terrazas del Calafate  </t>
  </si>
  <si>
    <t>Terraza Coirones (lago)</t>
  </si>
  <si>
    <t>Terraza Coirones (montaña)</t>
  </si>
  <si>
    <t>Kapenke</t>
  </si>
  <si>
    <t>Patagón</t>
  </si>
  <si>
    <t>Picos del Sur</t>
  </si>
  <si>
    <t>Apart Libertador (Hab)</t>
  </si>
  <si>
    <t>Apart Libertador ( Apart)</t>
  </si>
  <si>
    <t>Apart Linda Vista</t>
  </si>
  <si>
    <t>Patagonia Queen</t>
  </si>
  <si>
    <t>Hostería Lupama (sup)</t>
  </si>
  <si>
    <t>Hostería Lupama (std)</t>
  </si>
  <si>
    <t>Hostería Kelta</t>
  </si>
  <si>
    <t>Hostería Kalken</t>
  </si>
  <si>
    <t>Hostería Posta Sur</t>
  </si>
  <si>
    <t>Hostería Tierra Tehuelche</t>
  </si>
  <si>
    <t>Hostería Los Hielos (sup)</t>
  </si>
  <si>
    <t>Hosteria Los Hielos (std)</t>
  </si>
  <si>
    <t>Hostería Koi Aiken (sup)</t>
  </si>
  <si>
    <t>Hostería Koi Aiken (std)</t>
  </si>
  <si>
    <t>Hotel La Loma (mirador)</t>
  </si>
  <si>
    <t>Hostería Meulen</t>
  </si>
  <si>
    <t>Hostería Viento Sur</t>
  </si>
  <si>
    <t>Hosteria Hainen</t>
  </si>
  <si>
    <t>Posada Karut Josh</t>
  </si>
  <si>
    <t>Blanca Patagonia</t>
  </si>
  <si>
    <t>Glaciarium</t>
  </si>
  <si>
    <t>City tour c/Glaciarium</t>
  </si>
  <si>
    <t>City Tour w/Walichu</t>
  </si>
  <si>
    <t>Rios de Hielo</t>
  </si>
  <si>
    <t xml:space="preserve">Michelangelo  </t>
  </si>
  <si>
    <t>Traslados dentro de la ciudad</t>
  </si>
  <si>
    <t>Transfer Glaciarium</t>
  </si>
  <si>
    <t>Entrada Parque (general)</t>
  </si>
  <si>
    <t>Entrada Parque (mercosur)</t>
  </si>
  <si>
    <t xml:space="preserve">Design Suites </t>
  </si>
  <si>
    <t xml:space="preserve">Unique Patagonia </t>
  </si>
  <si>
    <t xml:space="preserve">Apart Libertador </t>
  </si>
  <si>
    <t>Hostería Las Dunas</t>
  </si>
  <si>
    <t>Nibepo Aike</t>
  </si>
  <si>
    <t>Ea. 25 de Mayo (c/cena)</t>
  </si>
  <si>
    <t>HJ Cerro Calafate (sup)</t>
  </si>
  <si>
    <t>HJ Cerro Calafate (std)</t>
  </si>
  <si>
    <t>Hostería Kau Kaleshen</t>
  </si>
  <si>
    <t>Tarifador Temporada El Calafate 2013-14</t>
  </si>
  <si>
    <t>Asistencia (p/hora)</t>
  </si>
  <si>
    <t>10/13, 02/14 - 04/14</t>
  </si>
  <si>
    <t>11/13 - 01/14</t>
  </si>
  <si>
    <t>10/13 - 02/14</t>
  </si>
  <si>
    <t>Rochester (sup lago)</t>
  </si>
  <si>
    <t>Rochester (sup cerro)</t>
  </si>
  <si>
    <t>27/13/13 - 06/01/14</t>
  </si>
  <si>
    <t xml:space="preserve">Bahía Redonda </t>
  </si>
  <si>
    <t xml:space="preserve">Shehuen </t>
  </si>
  <si>
    <t>10/13-12/13</t>
  </si>
  <si>
    <t>01/14-04/14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</si>
</sst>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\ #,##0.00"/>
    <numFmt numFmtId="195" formatCode="&quot;$&quot;#,##0.00"/>
    <numFmt numFmtId="196" formatCode="&quot;N$&quot;#,##0.00"/>
    <numFmt numFmtId="197" formatCode="[$$-2C0A]#,##0.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1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94" fontId="6" fillId="0" borderId="0" xfId="0" applyNumberFormat="1" applyFont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94" fontId="2" fillId="0" borderId="0" xfId="0" applyNumberFormat="1" applyFont="1" applyAlignment="1" applyProtection="1">
      <alignment/>
      <protection/>
    </xf>
    <xf numFmtId="194" fontId="4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94" fontId="4" fillId="0" borderId="0" xfId="0" applyNumberFormat="1" applyFont="1" applyAlignment="1" applyProtection="1">
      <alignment horizontal="center"/>
      <protection/>
    </xf>
    <xf numFmtId="195" fontId="4" fillId="0" borderId="0" xfId="0" applyNumberFormat="1" applyFont="1" applyAlignment="1" applyProtection="1">
      <alignment horizontal="center"/>
      <protection/>
    </xf>
    <xf numFmtId="194" fontId="2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94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0" fontId="2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2" fontId="2" fillId="0" borderId="0" xfId="0" applyNumberFormat="1" applyFont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right"/>
      <protection/>
    </xf>
    <xf numFmtId="19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3" fillId="0" borderId="12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94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16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10" fillId="0" borderId="0" xfId="15" applyNumberFormat="1" applyFont="1" applyFill="1" applyBorder="1" applyAlignment="1">
      <alignment horizontal="justify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262"/>
  <sheetViews>
    <sheetView tabSelected="1" zoomScale="110" zoomScaleNormal="110" workbookViewId="0" topLeftCell="A1">
      <selection activeCell="A143" sqref="A143:E148"/>
    </sheetView>
  </sheetViews>
  <sheetFormatPr defaultColWidth="11.421875" defaultRowHeight="12.75"/>
  <cols>
    <col min="1" max="1" width="29.7109375" style="3" bestFit="1" customWidth="1"/>
    <col min="2" max="2" width="18.7109375" style="3" customWidth="1"/>
    <col min="3" max="3" width="11.140625" style="3" customWidth="1"/>
    <col min="4" max="4" width="12.28125" style="3" bestFit="1" customWidth="1"/>
    <col min="5" max="5" width="11.421875" style="3" bestFit="1" customWidth="1"/>
    <col min="6" max="6" width="11.8515625" style="3" customWidth="1"/>
    <col min="7" max="7" width="8.7109375" style="3" bestFit="1" customWidth="1"/>
    <col min="8" max="8" width="4.140625" style="3" customWidth="1"/>
    <col min="9" max="9" width="5.28125" style="3" customWidth="1"/>
    <col min="10" max="10" width="11.421875" style="3" customWidth="1"/>
    <col min="11" max="11" width="12.28125" style="5" bestFit="1" customWidth="1"/>
    <col min="12" max="16384" width="11.421875" style="3" customWidth="1"/>
  </cols>
  <sheetData>
    <row r="1" spans="2:11" s="28" customFormat="1" ht="15">
      <c r="B1" s="29" t="s">
        <v>141</v>
      </c>
      <c r="F1" s="34"/>
      <c r="K1" s="30"/>
    </row>
    <row r="2" spans="2:6" ht="12.75" thickBot="1">
      <c r="B2" s="4"/>
      <c r="F2" s="3" t="str">
        <f ca="1">"Fecha de impresión:"&amp;TEXT(TODAY(),"DD/MM/AA")</f>
        <v>Fecha de impresión:05/03/13</v>
      </c>
    </row>
    <row r="3" spans="1:11" s="6" customFormat="1" ht="13.5" thickBot="1" thickTop="1">
      <c r="A3" s="6" t="s">
        <v>21</v>
      </c>
      <c r="C3" s="7"/>
      <c r="D3" s="8"/>
      <c r="E3" s="8"/>
      <c r="F3" s="8"/>
      <c r="G3" s="9"/>
      <c r="K3" s="10"/>
    </row>
    <row r="4" spans="1:11" s="6" customFormat="1" ht="13.5" thickBot="1" thickTop="1">
      <c r="A4" s="6" t="s">
        <v>12</v>
      </c>
      <c r="G4" s="11" t="str">
        <f>IF(C7=1,"Exclusivo","Regular")</f>
        <v>Regular</v>
      </c>
      <c r="K4" s="10"/>
    </row>
    <row r="5" spans="1:8" ht="13.5" thickBot="1" thickTop="1">
      <c r="A5" s="3" t="s">
        <v>8</v>
      </c>
      <c r="C5" s="12"/>
      <c r="D5" s="5" t="s">
        <v>7</v>
      </c>
      <c r="E5" s="5" t="s">
        <v>26</v>
      </c>
      <c r="G5" s="13" t="str">
        <f>IF(OR(C5&lt;0,LEN(TRIM(C5))=0),"Error","")</f>
        <v>Error</v>
      </c>
      <c r="H5" s="13"/>
    </row>
    <row r="6" spans="1:8" ht="13.5" thickBot="1" thickTop="1">
      <c r="A6" s="3" t="s">
        <v>11</v>
      </c>
      <c r="C6" s="14"/>
      <c r="D6" s="15"/>
      <c r="E6" s="16"/>
      <c r="G6" s="13" t="str">
        <f>IF(OR(C6&lt;=0,LEN(TRIM(C6))=0),"Error","")</f>
        <v>Error</v>
      </c>
      <c r="H6" s="17" t="str">
        <f>IF(OR(LEN(TRIM(G5)),LEN(TRIM(G6)),LEN(TRIM(G7))),"Error","")</f>
        <v>Error</v>
      </c>
    </row>
    <row r="7" spans="1:8" ht="12.75" thickTop="1">
      <c r="A7" s="3" t="s">
        <v>19</v>
      </c>
      <c r="C7" s="18"/>
      <c r="G7" s="13" t="str">
        <f>IF(OR(C7&lt;0,C7&gt;1,LEN(TRIM(C7))=0),"Error","")</f>
        <v>Error</v>
      </c>
      <c r="H7" s="17"/>
    </row>
    <row r="8" spans="1:7" ht="12.75" thickBot="1">
      <c r="A8" s="3" t="s">
        <v>24</v>
      </c>
      <c r="C8" s="19"/>
      <c r="D8" s="3" t="e">
        <f>CHOOSE(C8,"Español","Ingles","Otro idioma")</f>
        <v>#VALUE!</v>
      </c>
      <c r="F8" s="20"/>
      <c r="G8" s="13" t="str">
        <f>IF(OR(C8&lt;1,C8&gt;3,LEN(TRIM(C8))=0),"Error","")</f>
        <v>Error</v>
      </c>
    </row>
    <row r="9" spans="1:12" s="6" customFormat="1" ht="12.75" thickTop="1">
      <c r="A9" s="6" t="s">
        <v>9</v>
      </c>
      <c r="B9" s="3"/>
      <c r="C9" s="3"/>
      <c r="D9" s="3"/>
      <c r="E9" s="3"/>
      <c r="F9" s="20"/>
      <c r="G9" s="20"/>
      <c r="H9" s="3"/>
      <c r="I9" s="3"/>
      <c r="J9" s="3"/>
      <c r="K9" s="5"/>
      <c r="L9" s="3"/>
    </row>
    <row r="10" spans="3:11" s="6" customFormat="1" ht="15" customHeight="1">
      <c r="C10" s="10" t="s">
        <v>13</v>
      </c>
      <c r="D10" s="31" t="s">
        <v>6</v>
      </c>
      <c r="E10" s="31" t="s">
        <v>7</v>
      </c>
      <c r="F10" s="21"/>
      <c r="G10" s="21"/>
      <c r="K10" s="10"/>
    </row>
    <row r="11" spans="1:11" ht="12.75" thickBot="1">
      <c r="A11" s="6" t="str">
        <f>IF(LEN(Excursiones!A2)&gt;0,Excursiones!A2," ")</f>
        <v>Transfers Desde El Calafate</v>
      </c>
      <c r="C11" s="73"/>
      <c r="D11" s="32">
        <f>IF(LEN(C11)&gt;0,C11*ROUNDUP(IF(Exclusivo=0,Excursiones!H2,IF(Base_Pax&lt;4,Excursiones!D2/Base_Pax,IF(Base_Pax&lt;13,Excursiones!E2,IF(Base_Pax&lt;21,Excursiones!F2,Excursiones!G2))))*Base_Pax/Pax,0),"")</f>
      </c>
      <c r="E11" s="36">
        <f>IF(C11&gt;0,IF(Exclusivo=1,IF(AND(Idioma=1,Idioma=0),Excursiones!J2,Excursiones!K2)*C11,Excursiones!I2),"")</f>
      </c>
      <c r="F11" s="20"/>
      <c r="G11" s="22"/>
      <c r="K11" s="5" t="s">
        <v>27</v>
      </c>
    </row>
    <row r="12" spans="1:11" ht="12.75" thickTop="1">
      <c r="A12" s="3" t="str">
        <f>IF(LEN(Excursiones!A3)&gt;0,Excursiones!A3," ")</f>
        <v>Transfer Aeropuerto</v>
      </c>
      <c r="C12" s="12"/>
      <c r="D12" s="32">
        <f>IF(LEN(C12)&gt;0,C12*ROUNDUP(IF(Exclusivo=0,Excursiones!H3,IF(Base_Pax&lt;4,Excursiones!D3/Base_Pax,IF(Base_Pax&lt;13,Excursiones!E3,IF(Base_Pax&lt;21,Excursiones!F3,Excursiones!G3))))*Base_Pax/Pax,0),"")</f>
      </c>
      <c r="E12" s="36">
        <f>IF(C12&gt;0,IF(Exclusivo=1,IF(AND(Idioma=1,Idioma=0),Excursiones!J3,Excursiones!K3)*C12,Excursiones!I3),"")</f>
      </c>
      <c r="F12" s="20"/>
      <c r="G12" s="20"/>
      <c r="K12" s="5">
        <f>IF(E6&gt;0,MAX(E6,Pax),Pax)</f>
        <v>0</v>
      </c>
    </row>
    <row r="13" spans="1:7" ht="12">
      <c r="A13" s="3" t="str">
        <f>IF(LEN(Excursiones!A4)&gt;0,Excursiones!A4," ")</f>
        <v>Transfer Terminal Bus</v>
      </c>
      <c r="C13" s="18"/>
      <c r="D13" s="32">
        <f>IF(LEN(C13)&gt;0,C13*ROUNDUP(IF(Exclusivo=0,Excursiones!H4,IF(Base_Pax&lt;4,Excursiones!D4/Base_Pax,IF(Base_Pax&lt;13,Excursiones!E4,IF(Base_Pax&lt;21,Excursiones!F4,Excursiones!G4))))*Base_Pax/Pax,0),"")</f>
      </c>
      <c r="E13" s="36">
        <f>IF(C13&gt;0,IF(Exclusivo=1,IF(AND(Idioma=1,Idioma=0),Excursiones!J4,Excursiones!K4)*C13,Excursiones!I4),"")</f>
      </c>
      <c r="F13" s="20"/>
      <c r="G13" s="20"/>
    </row>
    <row r="14" spans="1:11" ht="12">
      <c r="A14" s="3" t="str">
        <f>IF(LEN(Excursiones!A5)&gt;0,Excursiones!A5," ")</f>
        <v>Transfer Term. Bus/ centro/ aep</v>
      </c>
      <c r="C14" s="18"/>
      <c r="D14" s="32">
        <f>IF(LEN(C14)&gt;0,C14*ROUNDUP(IF(Exclusivo=0,Excursiones!H5,IF(Base_Pax&lt;4,Excursiones!D5/Base_Pax,IF(Base_Pax&lt;13,Excursiones!E5,IF(Base_Pax&lt;21,Excursiones!F5,Excursiones!G5))))*Base_Pax/Pax,0),"")</f>
      </c>
      <c r="E14" s="36">
        <f>IF(C14&gt;0,IF(Exclusivo=1,IF(AND(Idioma=1,Idioma=0),Excursiones!J5,Excursiones!K5)*C14,Excursiones!I5),"")</f>
      </c>
      <c r="F14" s="20"/>
      <c r="G14" s="20"/>
      <c r="K14" s="5" t="s">
        <v>35</v>
      </c>
    </row>
    <row r="15" spans="1:11" ht="12">
      <c r="A15" s="3" t="str">
        <f>IF(LEN(Excursiones!A6)&gt;0,Excursiones!A6," ")</f>
        <v>Traslados dentro de la ciudad</v>
      </c>
      <c r="C15" s="18"/>
      <c r="D15" s="32">
        <f>IF(LEN(C15)&gt;0,C15*ROUNDUP(IF(Exclusivo=0,Excursiones!H6,IF(Base_Pax&lt;4,Excursiones!D6/Base_Pax,IF(Base_Pax&lt;13,Excursiones!E6,IF(Base_Pax&lt;21,Excursiones!F6,Excursiones!G6))))*Base_Pax/Pax,0),"")</f>
      </c>
      <c r="E15" s="36">
        <f>IF(C15&gt;0,IF(Exclusivo=1,IF(AND(Idioma=1,Idioma=0),Excursiones!J6,Excursiones!K6)*C15,Excursiones!I6),"")</f>
      </c>
      <c r="F15" s="20"/>
      <c r="G15" s="20"/>
      <c r="K15" s="46" t="e">
        <f>(Pax+D6)/Pax</f>
        <v>#DIV/0!</v>
      </c>
    </row>
    <row r="16" spans="1:11" ht="12">
      <c r="A16" s="3" t="str">
        <f>IF(LEN(Excursiones!A7)&gt;0,Excursiones!A7," ")</f>
        <v>Transfer Glaciarium</v>
      </c>
      <c r="C16" s="18"/>
      <c r="D16" s="32">
        <f>IF(LEN(C16)&gt;0,C16*ROUNDUP(IF(Exclusivo=0,Excursiones!H7,IF(Base_Pax&lt;4,Excursiones!D7/Base_Pax,IF(Base_Pax&lt;13,Excursiones!E7,IF(Base_Pax&lt;21,Excursiones!F7,Excursiones!G7))))*Base_Pax/Pax,0),"")</f>
      </c>
      <c r="E16" s="36">
        <f>IF(C16&gt;0,IF(Exclusivo=1,IF(AND(Idioma=1,Idioma=0),Excursiones!J7,Excursiones!K7)*C16,Excursiones!I7),"")</f>
      </c>
      <c r="F16" s="20"/>
      <c r="G16" s="20"/>
      <c r="K16" s="46"/>
    </row>
    <row r="17" spans="1:11" ht="12">
      <c r="A17" s="3" t="str">
        <f>IF(LEN(Excursiones!A8)&gt;0,Excursiones!A8," ")</f>
        <v>Río Gallegos</v>
      </c>
      <c r="C17" s="18"/>
      <c r="D17" s="32">
        <f>IF(LEN(C17)&gt;0,C17*ROUNDUP(IF(Exclusivo=0,Excursiones!H8,IF(Base_Pax&lt;4,Excursiones!D8/Base_Pax,IF(Base_Pax&lt;13,Excursiones!E8,IF(Base_Pax&lt;21,Excursiones!F8,Excursiones!G8))))*Base_Pax/Pax,0),"")</f>
      </c>
      <c r="E17" s="36">
        <f>IF(C17&gt;0,IF(Exclusivo=1,IF(AND(Idioma=1,Idioma=0),Excursiones!J8,Excursiones!K8)*C17,Excursiones!I8),"")</f>
      </c>
      <c r="F17" s="20"/>
      <c r="G17" s="20"/>
      <c r="K17" s="46"/>
    </row>
    <row r="18" spans="1:11" ht="12">
      <c r="A18" s="3" t="str">
        <f>IF(LEN(Excursiones!A9)&gt;0,Excursiones!A9," ")</f>
        <v>Cancha Carrera (frontera)</v>
      </c>
      <c r="C18" s="18"/>
      <c r="D18" s="32">
        <f>IF(LEN(C18)&gt;0,C18*ROUNDUP(IF(Exclusivo=0,Excursiones!H9,IF(Base_Pax&lt;4,Excursiones!D9/Base_Pax,IF(Base_Pax&lt;13,Excursiones!E9,IF(Base_Pax&lt;21,Excursiones!F9,Excursiones!G9))))*Base_Pax/Pax,0),"")</f>
      </c>
      <c r="E18" s="36">
        <f>IF(C18&gt;0,IF(Exclusivo=1,IF(AND(Idioma=1,Idioma=0),Excursiones!J9,Excursiones!K9)*C18,Excursiones!I9),"")</f>
      </c>
      <c r="F18" s="20"/>
      <c r="G18" s="20"/>
      <c r="K18" s="46"/>
    </row>
    <row r="19" spans="1:11" ht="12">
      <c r="A19" s="3" t="str">
        <f>IF(LEN(Excursiones!A10)&gt;0,Excursiones!A10," ")</f>
        <v>Cerro Castillo (Chile)</v>
      </c>
      <c r="C19" s="18"/>
      <c r="D19" s="32">
        <f>IF(LEN(C19)&gt;0,C19*ROUNDUP(IF(Exclusivo=0,Excursiones!H10,IF(Base_Pax&lt;4,Excursiones!D10/Base_Pax,IF(Base_Pax&lt;13,Excursiones!E10,IF(Base_Pax&lt;21,Excursiones!F10,Excursiones!G10))))*Base_Pax/Pax,0),"")</f>
      </c>
      <c r="E19" s="36">
        <f>IF(C19&gt;0,IF(Exclusivo=1,IF(AND(Idioma=1,Idioma=0),Excursiones!J10,Excursiones!K10)*C19,Excursiones!I10),"")</f>
      </c>
      <c r="F19" s="20"/>
      <c r="G19" s="20"/>
      <c r="K19" s="46"/>
    </row>
    <row r="20" spans="1:7" ht="12">
      <c r="A20" s="3" t="str">
        <f>IF(LEN(Excursiones!A11)&gt;0,Excursiones!A11," ")</f>
        <v>Mina Uno (frontera)</v>
      </c>
      <c r="C20" s="18"/>
      <c r="D20" s="32">
        <f>IF(LEN(C20)&gt;0,C20*ROUNDUP(IF(Exclusivo=0,Excursiones!H11,IF(Base_Pax&lt;4,Excursiones!D11/Base_Pax,IF(Base_Pax&lt;13,Excursiones!E11,IF(Base_Pax&lt;21,Excursiones!F11,Excursiones!G11))))*Base_Pax/Pax,0),"")</f>
      </c>
      <c r="E20" s="36">
        <f>IF(C20&gt;0,IF(Exclusivo=1,IF(AND(Idioma=1,Idioma=0),Excursiones!J11,Excursiones!K11)*C20,Excursiones!I11),"")</f>
      </c>
      <c r="F20" s="20"/>
      <c r="G20" s="20"/>
    </row>
    <row r="21" spans="1:7" ht="12">
      <c r="A21" s="3" t="str">
        <f>IF(LEN(Excursiones!A12)&gt;0,Excursiones!A12," ")</f>
        <v>Torres del Paine (Chile)</v>
      </c>
      <c r="C21" s="18"/>
      <c r="D21" s="32">
        <f>IF(LEN(C21)&gt;0,C21*ROUNDUP(IF(Exclusivo=0,Excursiones!H12,IF(Base_Pax&lt;4,Excursiones!D12/Base_Pax,IF(Base_Pax&lt;13,Excursiones!E12,IF(Base_Pax&lt;21,Excursiones!F12,Excursiones!G12))))*Base_Pax/Pax,0),"")</f>
      </c>
      <c r="E21" s="36">
        <f>IF(C21&gt;0,IF(Exclusivo=1,IF(AND(Idioma=1,Idioma=0),Excursiones!J12,Excursiones!K12)*C21,Excursiones!I12),"")</f>
      </c>
      <c r="F21" s="20"/>
      <c r="G21" s="20"/>
    </row>
    <row r="22" spans="1:7" ht="12">
      <c r="A22" s="3" t="str">
        <f>IF(LEN(Excursiones!A13)&gt;0,Excursiones!A13," ")</f>
        <v>Puerto Natales (Chile)</v>
      </c>
      <c r="C22" s="18"/>
      <c r="D22" s="32">
        <f>IF(LEN(C22)&gt;0,C22*ROUNDUP(IF(Exclusivo=0,Excursiones!H13,IF(Base_Pax&lt;4,Excursiones!D13/Base_Pax,IF(Base_Pax&lt;13,Excursiones!E13,IF(Base_Pax&lt;21,Excursiones!F13,Excursiones!G13))))*Base_Pax/Pax,0),"")</f>
      </c>
      <c r="E22" s="36">
        <f>IF(C22&gt;0,IF(Exclusivo=1,IF(AND(Idioma=1,Idioma=0),Excursiones!J13,Excursiones!K13)*C22,Excursiones!I13),"")</f>
      </c>
      <c r="F22" s="20"/>
      <c r="G22" s="20"/>
    </row>
    <row r="23" spans="1:7" ht="12">
      <c r="A23" s="3" t="str">
        <f>IF(LEN(Excursiones!A14)&gt;0,Excursiones!A14," ")</f>
        <v>Punta Arenas (Chile) </v>
      </c>
      <c r="C23" s="18"/>
      <c r="D23" s="32">
        <f>IF(LEN(C23)&gt;0,C23*ROUNDUP(IF(Exclusivo=0,Excursiones!H14,IF(Base_Pax&lt;4,Excursiones!D14/Base_Pax,IF(Base_Pax&lt;13,Excursiones!E14,IF(Base_Pax&lt;21,Excursiones!F14,Excursiones!G14))))*Base_Pax/Pax,0),"")</f>
      </c>
      <c r="E23" s="36">
        <f>IF(C23&gt;0,IF(Exclusivo=1,IF(AND(Idioma=1,Idioma=0),Excursiones!J14,Excursiones!K14)*C23,Excursiones!I14),"")</f>
      </c>
      <c r="F23" s="20"/>
      <c r="G23" s="20"/>
    </row>
    <row r="24" spans="1:7" ht="12">
      <c r="A24" s="3" t="str">
        <f>IF(LEN(Excursiones!A15)&gt;0,Excursiones!A15," ")</f>
        <v>Hostería Altavista</v>
      </c>
      <c r="C24" s="18"/>
      <c r="D24" s="32">
        <f>IF(LEN(C24)&gt;0,C24*ROUNDUP(IF(Exclusivo=0,Excursiones!H15,IF(Base_Pax&lt;4,Excursiones!D15/Base_Pax,IF(Base_Pax&lt;13,Excursiones!E15,IF(Base_Pax&lt;21,Excursiones!F15,Excursiones!G15))))*Base_Pax/Pax,0),"")</f>
      </c>
      <c r="E24" s="36">
        <f>IF(C24&gt;0,IF(Exclusivo=1,IF(AND(Idioma=1,Idioma=0),Excursiones!J15,Excursiones!K15)*C24,Excursiones!I15),"")</f>
      </c>
      <c r="F24" s="20"/>
      <c r="G24" s="20"/>
    </row>
    <row r="25" spans="1:7" ht="12">
      <c r="A25" s="3" t="str">
        <f>IF(LEN(Excursiones!A16)&gt;0,Excursiones!A16," ")</f>
        <v>Hostería Los Notros</v>
      </c>
      <c r="C25" s="18"/>
      <c r="D25" s="32">
        <f>IF(LEN(C25)&gt;0,C25*ROUNDUP(IF(Exclusivo=0,Excursiones!H16,IF(Base_Pax&lt;4,Excursiones!D16/Base_Pax,IF(Base_Pax&lt;13,Excursiones!E16,IF(Base_Pax&lt;21,Excursiones!F16,Excursiones!G16))))*Base_Pax/Pax,0),"")</f>
      </c>
      <c r="E25" s="36">
        <f>IF(C25&gt;0,IF(Exclusivo=1,IF(AND(Idioma=1,Idioma=0),Excursiones!J16,Excursiones!K16)*C25,Excursiones!I16),"")</f>
      </c>
      <c r="F25" s="20"/>
      <c r="G25" s="20"/>
    </row>
    <row r="26" spans="1:7" ht="12">
      <c r="A26" s="3" t="str">
        <f>IF(LEN(Excursiones!A17)&gt;0,Excursiones!A17," ")</f>
        <v>El Galpón</v>
      </c>
      <c r="C26" s="18"/>
      <c r="D26" s="32">
        <f>IF(LEN(C26)&gt;0,C26*ROUNDUP(IF(Exclusivo=0,Excursiones!H17,IF(Base_Pax&lt;4,Excursiones!D17/Base_Pax,IF(Base_Pax&lt;13,Excursiones!E17,IF(Base_Pax&lt;21,Excursiones!F17,Excursiones!G17))))*Base_Pax/Pax,0),"")</f>
      </c>
      <c r="E26" s="36">
        <f>IF(C26&gt;0,IF(Exclusivo=1,IF(AND(Idioma=1,Idioma=0),Excursiones!J17,Excursiones!K17)*C26,Excursiones!I17),"")</f>
      </c>
      <c r="F26" s="20"/>
      <c r="G26" s="20"/>
    </row>
    <row r="27" spans="1:7" ht="12">
      <c r="A27" s="3" t="str">
        <f>IF(LEN(Excursiones!A18)&gt;0,Excursiones!A18," ")</f>
        <v>Estancia Helsingfors</v>
      </c>
      <c r="C27" s="18"/>
      <c r="D27" s="32">
        <f>IF(LEN(C27)&gt;0,C27*ROUNDUP(IF(Exclusivo=0,Excursiones!H18,IF(Base_Pax&lt;4,Excursiones!D18/Base_Pax,IF(Base_Pax&lt;13,Excursiones!E18,IF(Base_Pax&lt;21,Excursiones!F18,Excursiones!G18))))*Base_Pax/Pax,0),"")</f>
      </c>
      <c r="E27" s="36">
        <f>IF(C27&gt;0,IF(Exclusivo=1,IF(AND(Idioma=1,Idioma=0),Excursiones!J18,Excursiones!K18)*C27,Excursiones!I18),"")</f>
      </c>
      <c r="F27" s="20"/>
      <c r="G27" s="20"/>
    </row>
    <row r="28" spans="1:7" ht="12">
      <c r="A28" s="3" t="str">
        <f>IF(LEN(Excursiones!A19)&gt;0,Excursiones!A19," ")</f>
        <v>Estancia Nibepo Aike  </v>
      </c>
      <c r="C28" s="18"/>
      <c r="D28" s="32">
        <f>IF(LEN(C28)&gt;0,C28*ROUNDUP(IF(Exclusivo=0,Excursiones!H19,IF(Base_Pax&lt;4,Excursiones!D19/Base_Pax,IF(Base_Pax&lt;13,Excursiones!E19,IF(Base_Pax&lt;21,Excursiones!F19,Excursiones!G19))))*Base_Pax/Pax,0),"")</f>
      </c>
      <c r="E28" s="36">
        <f>IF(C28&gt;0,IF(Exclusivo=1,IF(AND(Idioma=1,Idioma=0),Excursiones!J19,Excursiones!K19)*C28,Excursiones!I19),"")</f>
      </c>
      <c r="F28" s="20"/>
      <c r="G28" s="20"/>
    </row>
    <row r="29" spans="1:7" ht="12">
      <c r="A29" s="3" t="str">
        <f>IF(LEN(Excursiones!A20)&gt;0,Excursiones!A20," ")</f>
        <v>El Chaltén</v>
      </c>
      <c r="C29" s="18"/>
      <c r="D29" s="32">
        <f>IF(LEN(C29)&gt;0,C29*ROUNDUP(IF(Exclusivo=0,Excursiones!H20,IF(Base_Pax&lt;4,Excursiones!D20/Base_Pax,IF(Base_Pax&lt;13,Excursiones!E20,IF(Base_Pax&lt;21,Excursiones!F20,Excursiones!G20))))*Base_Pax/Pax,0),"")</f>
      </c>
      <c r="E29" s="36">
        <f>IF(C29&gt;0,IF(Exclusivo=1,IF(AND(Idioma=1,Idioma=0),Excursiones!J20,Excursiones!K20)*C29,Excursiones!I20),"")</f>
      </c>
      <c r="F29" s="20"/>
      <c r="G29" s="20"/>
    </row>
    <row r="30" spans="1:7" ht="12">
      <c r="A30" s="3" t="str">
        <f>IF(LEN(Excursiones!A21)&gt;0,Excursiones!A21," ")</f>
        <v>Puerto Bandera</v>
      </c>
      <c r="C30" s="18"/>
      <c r="D30" s="32">
        <f>IF(LEN(C30)&gt;0,C30*ROUNDUP(IF(Exclusivo=0,Excursiones!H21,IF(Base_Pax&lt;4,Excursiones!D21/Base_Pax,IF(Base_Pax&lt;13,Excursiones!E21,IF(Base_Pax&lt;21,Excursiones!F21,Excursiones!G21))))*Base_Pax/Pax,0),"")</f>
      </c>
      <c r="E30" s="36">
        <f>IF(C30&gt;0,IF(Exclusivo=1,IF(AND(Idioma=1,Idioma=0),Excursiones!J21,Excursiones!K21)*C30,Excursiones!I21),"")</f>
      </c>
      <c r="F30" s="20"/>
      <c r="G30" s="20"/>
    </row>
    <row r="31" spans="1:7" ht="12">
      <c r="A31" s="3" t="str">
        <f>IF(LEN(Excursiones!A22)&gt;0,Excursiones!A22," ")</f>
        <v>Asistencia (p/hora)</v>
      </c>
      <c r="C31" s="18"/>
      <c r="D31" s="32">
        <f>IF(LEN(C31)&gt;0,C31*ROUNDUP(IF(Exclusivo=0,Excursiones!H22,IF(Base_Pax&lt;4,Excursiones!D22/Base_Pax,IF(Base_Pax&lt;13,Excursiones!E22,IF(Base_Pax&lt;21,Excursiones!F22,Excursiones!G22))))*Base_Pax/Pax,0),"")</f>
      </c>
      <c r="E31" s="36">
        <f>IF(C31&gt;0,IF(Exclusivo=1,IF(AND(Idioma=1,Idioma=0),Excursiones!J22,Excursiones!K22)*C31,Excursiones!I22),"")</f>
      </c>
      <c r="F31" s="20"/>
      <c r="G31" s="20"/>
    </row>
    <row r="32" spans="1:7" ht="12">
      <c r="A32" s="3" t="str">
        <f>IF(LEN(Excursiones!A23)&gt;0,Excursiones!A23," ")</f>
        <v> </v>
      </c>
      <c r="C32" s="18"/>
      <c r="D32" s="32">
        <f>IF(LEN(C32)&gt;0,C32*ROUNDUP(IF(Exclusivo=0,Excursiones!H23,IF(Base_Pax&lt;4,Excursiones!D23/Base_Pax,IF(Base_Pax&lt;13,Excursiones!E23,IF(Base_Pax&lt;21,Excursiones!F23,Excursiones!G23))))*Base_Pax/Pax,0),"")</f>
      </c>
      <c r="E32" s="36">
        <f>IF(C32&gt;0,IF(Exclusivo=1,IF(AND(Idioma=1,Idioma=0),Excursiones!J23,Excursiones!K23)*C32,Excursiones!I23),"")</f>
      </c>
      <c r="F32" s="20"/>
      <c r="G32" s="20"/>
    </row>
    <row r="33" spans="1:7" ht="12">
      <c r="A33" s="6" t="str">
        <f>IF(LEN(Excursiones!A24)&gt;0,Excursiones!A24," ")</f>
        <v>Excursiones El Calafate</v>
      </c>
      <c r="C33" s="18"/>
      <c r="D33" s="32">
        <f>IF(LEN(C33)&gt;0,C33*ROUNDUP(IF(Exclusivo=0,Excursiones!H24,IF(Base_Pax&lt;4,Excursiones!D24/Base_Pax,IF(Base_Pax&lt;13,Excursiones!E24,IF(Base_Pax&lt;21,Excursiones!F24,Excursiones!G24))))*Base_Pax/Pax,0),"")</f>
      </c>
      <c r="E33" s="36">
        <f>IF(C33&gt;0,IF(Exclusivo=1,IF(AND(Idioma=1,Idioma=0),Excursiones!J24,Excursiones!K24)*C33,Excursiones!I24),"")</f>
      </c>
      <c r="F33" s="20"/>
      <c r="G33" s="20"/>
    </row>
    <row r="34" spans="1:7" ht="12">
      <c r="A34" s="3" t="str">
        <f>IF(LEN(Excursiones!A25)&gt;0,Excursiones!A25," ")</f>
        <v>Glaciar Perito Moreno</v>
      </c>
      <c r="C34" s="18"/>
      <c r="D34" s="32">
        <f>IF(LEN(C34)&gt;0,C34*ROUNDUP(IF(Exclusivo=0,Excursiones!H25,IF(Base_Pax&lt;4,Excursiones!D25/Base_Pax,IF(Base_Pax&lt;13,Excursiones!E25,IF(Base_Pax&lt;21,Excursiones!F25,Excursiones!G25))))*Base_Pax/Pax,0),"")</f>
      </c>
      <c r="E34" s="36">
        <f>IF(C34&gt;0,IF(Exclusivo=1,IF(AND(Idioma=1,Idioma=0),Excursiones!J25,Excursiones!K25)*C34,Excursiones!I25),"")</f>
      </c>
      <c r="F34" s="20"/>
      <c r="G34" s="20"/>
    </row>
    <row r="35" spans="1:7" ht="12">
      <c r="A35" s="3" t="str">
        <f>IF(LEN(Excursiones!A26)&gt;0,Excursiones!A26," ")</f>
        <v>Lago Roca</v>
      </c>
      <c r="C35" s="18"/>
      <c r="D35" s="32">
        <f>IF(LEN(C35)&gt;0,C35*ROUNDUP(IF(Exclusivo=0,Excursiones!H26,IF(Base_Pax&lt;4,Excursiones!D26/Base_Pax,IF(Base_Pax&lt;13,Excursiones!E26,IF(Base_Pax&lt;21,Excursiones!F26,Excursiones!G26))))*Base_Pax/Pax,0),"")</f>
      </c>
      <c r="E35" s="36">
        <f>IF(C35&gt;0,IF(Exclusivo=1,IF(AND(Idioma=1,Idioma=0),Excursiones!J26,Excursiones!K26)*C35,Excursiones!I26),"")</f>
      </c>
      <c r="F35" s="20"/>
      <c r="G35" s="20"/>
    </row>
    <row r="36" spans="1:7" ht="12">
      <c r="A36" s="3" t="str">
        <f>IF(LEN(Excursiones!A27)&gt;0,Excursiones!A27," ")</f>
        <v>City Tour w/Walichu</v>
      </c>
      <c r="C36" s="18"/>
      <c r="D36" s="32">
        <f>IF(LEN(C36)&gt;0,C36*ROUNDUP(IF(Exclusivo=0,Excursiones!H27,IF(Base_Pax&lt;4,Excursiones!D27/Base_Pax,IF(Base_Pax&lt;13,Excursiones!E27,IF(Base_Pax&lt;21,Excursiones!F27,Excursiones!G27))))*Base_Pax/Pax,0),"")</f>
      </c>
      <c r="E36" s="36">
        <f>IF(C36&gt;0,IF(Exclusivo=1,IF(AND(Idioma=1,Idioma=0),Excursiones!J27,Excursiones!K27)*C36,Excursiones!I27),"")</f>
      </c>
      <c r="F36" s="20"/>
      <c r="G36" s="20"/>
    </row>
    <row r="37" spans="1:7" ht="12">
      <c r="A37" s="3" t="str">
        <f>IF(LEN(Excursiones!A28)&gt;0,Excursiones!A28," ")</f>
        <v>City tour c/Glaciarium</v>
      </c>
      <c r="C37" s="18"/>
      <c r="D37" s="32">
        <f>IF(LEN(C37)&gt;0,C37*ROUNDUP(IF(Exclusivo=0,Excursiones!H28,IF(Base_Pax&lt;4,Excursiones!D28/Base_Pax,IF(Base_Pax&lt;13,Excursiones!E28,IF(Base_Pax&lt;21,Excursiones!F28,Excursiones!G28))))*Base_Pax/Pax,0),"")</f>
      </c>
      <c r="E37" s="36"/>
      <c r="F37" s="20"/>
      <c r="G37" s="20"/>
    </row>
    <row r="38" spans="1:11" s="47" customFormat="1" ht="12">
      <c r="A38" s="3" t="str">
        <f>IF(LEN(Excursiones!A29)&gt;0,Excursiones!A29," ")</f>
        <v>Bosque Petrificado La Leona</v>
      </c>
      <c r="B38" s="3"/>
      <c r="C38" s="18"/>
      <c r="D38" s="32">
        <f>IF(LEN(C38)&gt;0,C38*ROUNDUP(IF(Exclusivo=0,Excursiones!H29,IF(Base_Pax&lt;4,Excursiones!D29/Base_Pax,IF(Base_Pax&lt;13,Excursiones!E29,IF(Base_Pax&lt;21,Excursiones!F29,Excursiones!G29))))*Base_Pax/Pax,0),"")</f>
      </c>
      <c r="E38" s="36">
        <f>IF(C38&gt;0,IF(Exclusivo=1,IF(AND(Idioma=1,Idioma=0),Excursiones!J29,Excursiones!K29)*C38,Excursiones!I29),"")</f>
      </c>
      <c r="F38" s="50"/>
      <c r="G38" s="50"/>
      <c r="K38" s="51"/>
    </row>
    <row r="39" spans="1:11" s="47" customFormat="1" ht="12">
      <c r="A39" s="47" t="str">
        <f>IF(LEN(Excursiones!A30)&gt;0,Excursiones!A30," ")</f>
        <v>Traslado Minitrekking</v>
      </c>
      <c r="C39" s="48"/>
      <c r="D39" s="32">
        <f>IF(LEN(C39)&gt;0,C39*ROUNDUP(IF(Exclusivo=0,Excursiones!H30,IF(Base_Pax&lt;4,Excursiones!D30/Base_Pax,IF(Base_Pax&lt;13,Excursiones!E30,IF(Base_Pax&lt;21,Excursiones!F30,Excursiones!G30))))*Base_Pax/Pax,0),"")</f>
      </c>
      <c r="E39" s="36">
        <f>IF(C39&gt;0,IF(Exclusivo=1,IF(AND(Idioma=1,Idioma=0),Excursiones!J30,Excursiones!K30)*C39,Excursiones!I30),"")</f>
      </c>
      <c r="F39" s="50"/>
      <c r="G39" s="50"/>
      <c r="K39" s="51"/>
    </row>
    <row r="40" spans="1:11" s="47" customFormat="1" ht="12">
      <c r="A40" s="47" t="str">
        <f>IF(LEN(Excursiones!A31)&gt;0,Excursiones!A31," ")</f>
        <v>Minitrekking</v>
      </c>
      <c r="C40" s="48"/>
      <c r="D40" s="64">
        <f>IF(LEN(C40)&gt;0,C40*Excursiones!D31*FacPaxNoLiberados,"")</f>
      </c>
      <c r="E40" s="49">
        <f>IF(C40&gt;0,IF(Exclusivo=1,IF(AND(Idioma=1,Pax&lt;5),0,IF(OR(AND(Idioma=1,Pax&gt;4),Idioma=2),Excursiones!F31,Excursiones!G31))*C40,Excursiones!E31),"")</f>
      </c>
      <c r="F40" s="50"/>
      <c r="G40" s="50"/>
      <c r="K40" s="51"/>
    </row>
    <row r="41" spans="1:11" s="47" customFormat="1" ht="12">
      <c r="A41" s="47" t="str">
        <f>IF(LEN(Excursiones!A32)&gt;0,Excursiones!A32," ")</f>
        <v>Big Ice</v>
      </c>
      <c r="C41" s="48"/>
      <c r="D41" s="64">
        <f>IF(LEN(C41)&gt;0,C41*Excursiones!D32*FacPaxNoLiberados,"")</f>
      </c>
      <c r="E41" s="49">
        <f>IF(C41&gt;0,IF(Exclusivo=1,IF(AND(Idioma=1,Pax&lt;5),0,IF(OR(AND(Idioma=1,Pax&gt;4),Idioma=2),Excursiones!F32,Excursiones!G32))*C41,Excursiones!E32),"")</f>
      </c>
      <c r="F41" s="50"/>
      <c r="G41" s="50"/>
      <c r="K41" s="51"/>
    </row>
    <row r="42" spans="1:11" s="47" customFormat="1" ht="12">
      <c r="A42" s="3" t="str">
        <f>IF(LEN(Excursiones!A33)&gt;0,Excursiones!A33," ")</f>
        <v> </v>
      </c>
      <c r="C42" s="48"/>
      <c r="D42" s="63">
        <f>IF(LEN(C42)&gt;0,C42*Excursiones!D33,"")</f>
      </c>
      <c r="E42" s="49">
        <f>IF(C42&gt;0,IF(Exclusivo=1,IF(AND(Idioma=1,Pax&lt;5),0,IF(OR(AND(Idioma=1,Pax&gt;4),Idioma=2),Excursiones!F33,Excursiones!G33))*C42,Excursiones!E33),"")</f>
      </c>
      <c r="F42" s="50"/>
      <c r="G42" s="50"/>
      <c r="K42" s="51"/>
    </row>
    <row r="43" spans="1:11" s="47" customFormat="1" ht="12">
      <c r="A43" s="6" t="str">
        <f>IF(LEN(Excursiones!A34)&gt;0,Excursiones!A34," ")</f>
        <v>Otras Actividades</v>
      </c>
      <c r="C43" s="48"/>
      <c r="D43" s="63">
        <f>IF(LEN(C43)&gt;0,C43*Excursiones!D34,"")</f>
      </c>
      <c r="E43" s="49">
        <f>IF(C43&gt;0,IF(Exclusivo=1,IF(AND(Idioma=1,Pax&lt;5),0,IF(OR(AND(Idioma=1,Pax&gt;4),Idioma=2),Excursiones!F34,Excursiones!G34))*C43,Excursiones!E34),"")</f>
      </c>
      <c r="F43" s="50"/>
      <c r="G43" s="50"/>
      <c r="K43" s="51"/>
    </row>
    <row r="44" spans="1:11" s="47" customFormat="1" ht="12">
      <c r="A44" s="47" t="str">
        <f>IF(LEN(Excursiones!A35)&gt;0,Excursiones!A35," ")</f>
        <v>El Galpón </v>
      </c>
      <c r="C44" s="48"/>
      <c r="D44" s="63">
        <f>IF(LEN(C44)&gt;0,C44*Excursiones!D35,"")</f>
      </c>
      <c r="E44" s="49">
        <f>IF(C44&gt;0,IF(Exclusivo=1,IF(AND(Idioma=1,Pax&lt;5),0,IF(OR(AND(Idioma=1,Pax&gt;4),Idioma=2),Excursiones!F35,Excursiones!G35))*C44,Excursiones!E35),"")</f>
      </c>
      <c r="F44" s="50"/>
      <c r="G44" s="50"/>
      <c r="K44" s="51"/>
    </row>
    <row r="45" spans="1:7" ht="12">
      <c r="A45" s="47" t="str">
        <f>IF(LEN(Excursiones!A36)&gt;0,Excursiones!A36," ")</f>
        <v>Nibepo Aike</v>
      </c>
      <c r="B45" s="47"/>
      <c r="C45" s="48"/>
      <c r="D45" s="63">
        <f>IF(LEN(C45)&gt;0,C45*Excursiones!D36,"")</f>
      </c>
      <c r="E45" s="49">
        <f>IF(C45&gt;0,IF(Exclusivo=1,IF(AND(Idioma=1,Pax&lt;5),0,IF(OR(AND(Idioma=1,Pax&gt;4),Idioma=2),Excursiones!F36,Excursiones!G36))*C45,Excursiones!E36),"")</f>
      </c>
      <c r="F45" s="50"/>
      <c r="G45" s="20"/>
    </row>
    <row r="46" spans="1:7" ht="12">
      <c r="A46" s="47" t="str">
        <f>IF(LEN(Excursiones!A37)&gt;0,Excursiones!A37," ")</f>
        <v>Ea. 25 de Mayo (c/cena)</v>
      </c>
      <c r="B46" s="47"/>
      <c r="C46" s="48"/>
      <c r="D46" s="63">
        <f>IF(LEN(C46)&gt;0,C46*Excursiones!D37,"")</f>
      </c>
      <c r="E46" s="49">
        <f>IF(C46&gt;0,IF(Exclusivo=1,IF(AND(Idioma=1,Pax&lt;5),0,IF(OR(AND(Idioma=1,Pax&gt;4),Idioma=2),Excursiones!F37,Excursiones!G37))*C46,Excursiones!E37),"")</f>
      </c>
      <c r="F46" s="50"/>
      <c r="G46" s="20"/>
    </row>
    <row r="47" spans="1:7" ht="12">
      <c r="A47" s="47" t="str">
        <f>IF(LEN(Excursiones!A38)&gt;0,Excursiones!A38," ")</f>
        <v>Glaciarium</v>
      </c>
      <c r="B47" s="47"/>
      <c r="C47" s="48"/>
      <c r="D47" s="63">
        <f>IF(LEN(C47)&gt;0,C47*Excursiones!D38,"")</f>
      </c>
      <c r="E47" s="49"/>
      <c r="F47" s="50"/>
      <c r="G47" s="20"/>
    </row>
    <row r="48" spans="1:7" ht="12">
      <c r="A48" s="47" t="str">
        <f>IF(LEN(Excursiones!A39)&gt;0,Excursiones!A39," ")</f>
        <v> </v>
      </c>
      <c r="B48" s="47"/>
      <c r="C48" s="48"/>
      <c r="D48" s="63">
        <f>IF(LEN(C48)&gt;0,C48*Excursiones!D39,"")</f>
      </c>
      <c r="E48" s="49">
        <f>IF(C48&gt;0,IF(Exclusivo=1,IF(AND(Idioma=1,Pax&lt;5),0,IF(OR(AND(Idioma=1,Pax&gt;4),Idioma=2),Excursiones!F39,Excursiones!G39))*C48,Excursiones!E39),"")</f>
      </c>
      <c r="F48" s="50"/>
      <c r="G48" s="20"/>
    </row>
    <row r="49" spans="1:11" s="6" customFormat="1" ht="12">
      <c r="A49" s="6" t="str">
        <f>IF(LEN(Excursiones!A40)&gt;0,Excursiones!A40," ")</f>
        <v>Excursiones Lacustres</v>
      </c>
      <c r="C49" s="48"/>
      <c r="D49" s="63">
        <f>IF(LEN(C49)&gt;0,C49*Excursiones!D40,"")</f>
      </c>
      <c r="E49" s="49">
        <f>IF(C49&gt;0,IF(Exclusivo=1,IF(AND(Idioma=1,Pax&lt;5),0,IF(OR(AND(Idioma=1,Pax&gt;4),Idioma=2),Excursiones!F40,Excursiones!G40))*C49,Excursiones!E40),"")</f>
      </c>
      <c r="F49" s="21"/>
      <c r="G49" s="21"/>
      <c r="K49" s="10"/>
    </row>
    <row r="50" spans="1:7" ht="12">
      <c r="A50" s="47" t="str">
        <f>IF(LEN(Excursiones!A41)&gt;0,Excursiones!A41," ")</f>
        <v>Todo Glaciares</v>
      </c>
      <c r="B50" s="47"/>
      <c r="C50" s="48"/>
      <c r="D50" s="64">
        <f>IF(LEN(C50)&gt;0,C50*Excursiones!D41*FacPaxNoLiberados,"")</f>
      </c>
      <c r="E50" s="49">
        <f>IF(C50&gt;0,IF(Exclusivo=1,IF(AND(Idioma=1,Pax&lt;5),0,IF(OR(AND(Idioma=1,Pax&gt;4),Idioma=2),Excursiones!F41,Excursiones!G41))*C50,Excursiones!E41),"")</f>
      </c>
      <c r="F50" s="20"/>
      <c r="G50" s="20"/>
    </row>
    <row r="51" spans="1:7" ht="12">
      <c r="A51" s="47" t="str">
        <f>IF(LEN(Excursiones!A42)&gt;0,Excursiones!A42," ")</f>
        <v>Rios de Hielo</v>
      </c>
      <c r="B51" s="47"/>
      <c r="C51" s="48"/>
      <c r="D51" s="64">
        <f>IF(LEN(C51)&gt;0,C51*Excursiones!D42*FacPaxNoLiberados,"")</f>
      </c>
      <c r="E51" s="49"/>
      <c r="F51" s="20"/>
      <c r="G51" s="20"/>
    </row>
    <row r="52" spans="1:7" ht="12">
      <c r="A52" s="47" t="str">
        <f>IF(LEN(Excursiones!A43)&gt;0,Excursiones!A43," ")</f>
        <v>Safari Náutico  </v>
      </c>
      <c r="B52" s="47"/>
      <c r="C52" s="48"/>
      <c r="D52" s="64">
        <f>IF(LEN(C52)&gt;0,C52*Excursiones!D43*FacPaxNoLiberados,"")</f>
      </c>
      <c r="E52" s="49">
        <f>IF(C52&gt;0,IF(Exclusivo=1,IF(AND(Idioma=1,Pax&lt;5),0,IF(OR(AND(Idioma=1,Pax&gt;4),Idioma=2),Excursiones!F43,Excursiones!G43))*C52,Excursiones!E43),"")</f>
      </c>
      <c r="F52" s="20"/>
      <c r="G52" s="20"/>
    </row>
    <row r="53" spans="1:7" ht="12">
      <c r="A53" s="3" t="str">
        <f>IF(LEN(Excursiones!A44)&gt;0,Excursiones!A44," ")</f>
        <v>Estancia Cristina   (Clásico)</v>
      </c>
      <c r="C53" s="48"/>
      <c r="D53" s="64">
        <f>IF(LEN(C53)&gt;0,C53*Excursiones!D44*FacPaxNoLiberados,"")</f>
      </c>
      <c r="E53" s="49">
        <f>IF(C53&gt;0,IF(Exclusivo=1,IF(AND(Idioma=1,Pax&lt;5),0,IF(OR(AND(Idioma=1,Pax&gt;4),Idioma=2),Excursiones!F44,Excursiones!G44))*C53,Excursiones!E44),"")</f>
      </c>
      <c r="F53" s="20"/>
      <c r="G53" s="20"/>
    </row>
    <row r="54" spans="1:7" ht="12">
      <c r="A54" s="3" t="str">
        <f>IF(LEN(Excursiones!A45)&gt;0,Excursiones!A45," ")</f>
        <v>Estancia Cristina  (4X4)</v>
      </c>
      <c r="C54" s="48"/>
      <c r="D54" s="64">
        <f>IF(LEN(C54)&gt;0,C54*Excursiones!D45*FacPaxNoLiberados,"")</f>
      </c>
      <c r="E54" s="49">
        <f>IF(C54&gt;0,IF(Exclusivo=1,IF(AND(Idioma=1,Pax&lt;5),0,IF(OR(AND(Idioma=1,Pax&gt;4),Idioma=2),Excursiones!F45,Excursiones!G45))*C54,Excursiones!E45),"")</f>
      </c>
      <c r="F54" s="20"/>
      <c r="G54" s="20"/>
    </row>
    <row r="55" spans="1:7" ht="12">
      <c r="A55" s="3" t="str">
        <f>IF(LEN(Excursiones!A46)&gt;0,Excursiones!A46," ")</f>
        <v>Estancia Cristina  (Trekking)</v>
      </c>
      <c r="C55" s="48"/>
      <c r="D55" s="64">
        <f>IF(LEN(C55)&gt;0,C55*Excursiones!D46*FacPaxNoLiberados,"")</f>
      </c>
      <c r="E55" s="49">
        <f>IF(C55&gt;0,IF(Exclusivo=1,IF(AND(Idioma=1,Pax&lt;5),0,IF(OR(AND(Idioma=1,Pax&gt;4),Idioma=2),Excursiones!F46,Excursiones!G46))*C55,Excursiones!E46),"")</f>
      </c>
      <c r="F55" s="20"/>
      <c r="G55" s="20"/>
    </row>
    <row r="56" spans="1:7" ht="12">
      <c r="A56" s="3" t="str">
        <f>IF(LEN(Excursiones!A47)&gt;0,Excursiones!A47," ")</f>
        <v> </v>
      </c>
      <c r="C56" s="48"/>
      <c r="D56" s="63">
        <f>IF(LEN(C56)&gt;0,C56*Excursiones!D47,"")</f>
      </c>
      <c r="E56" s="49">
        <f>IF(C56&gt;0,IF(Exclusivo=1,IF(AND(Idioma=1,Pax&lt;5),0,IF(OR(AND(Idioma=1,Pax&gt;4),Idioma=2),Excursiones!F47,Excursiones!G47))*C56,Excursiones!E47),"")</f>
      </c>
      <c r="F56" s="20"/>
      <c r="G56" s="20"/>
    </row>
    <row r="57" spans="1:7" ht="12">
      <c r="A57" s="3" t="str">
        <f>IF(LEN(Excursiones!A48)&gt;0,Excursiones!A48," ")</f>
        <v>Comidas</v>
      </c>
      <c r="C57" s="48"/>
      <c r="D57" s="63">
        <f>IF(LEN(C57)&gt;0,C57*Excursiones!D48,"")</f>
      </c>
      <c r="E57" s="49">
        <f>IF(C57&gt;0,IF(Exclusivo=1,IF(AND(Idioma=1,Pax&lt;5),0,IF(OR(AND(Idioma=1,Pax&gt;4),Idioma=2),Excursiones!F48,Excursiones!G48))*C57,Excursiones!E48),"")</f>
      </c>
      <c r="F57" s="20"/>
      <c r="G57" s="20"/>
    </row>
    <row r="58" spans="1:7" ht="12">
      <c r="A58" s="3" t="str">
        <f>IF(LEN(Excursiones!A49)&gt;0,Excursiones!A49," ")</f>
        <v>Entrada Parque (general)</v>
      </c>
      <c r="C58" s="48"/>
      <c r="D58" s="64">
        <f>IF(LEN(C58)&gt;0,C58*Excursiones!D49*FacPaxNoLiberados,"")</f>
      </c>
      <c r="E58" s="49">
        <f>IF(C58&gt;0,IF(Exclusivo=1,IF(AND(Idioma=1,Pax&lt;5),0,IF(OR(AND(Idioma=1,Pax&gt;4),Idioma=2),Excursiones!F49,Excursiones!G49))*C58,Excursiones!E49),"")</f>
      </c>
      <c r="F58" s="20"/>
      <c r="G58" s="20"/>
    </row>
    <row r="59" spans="1:7" ht="12">
      <c r="A59" s="3" t="str">
        <f>IF(LEN(Excursiones!A50)&gt;0,Excursiones!A50," ")</f>
        <v>Entrada Parque (mercosur)</v>
      </c>
      <c r="C59" s="48"/>
      <c r="D59" s="64">
        <f>IF(LEN(C59)&gt;0,C59*Excursiones!D50*FacPaxNoLiberados,"")</f>
      </c>
      <c r="E59" s="49"/>
      <c r="F59" s="20"/>
      <c r="G59" s="20"/>
    </row>
    <row r="60" spans="1:7" ht="12.75" thickBot="1">
      <c r="A60" s="3" t="str">
        <f>IF(LEN(Excursiones!A51)&gt;0,Excursiones!A51," ")</f>
        <v>Propinas</v>
      </c>
      <c r="C60" s="74"/>
      <c r="D60" s="63">
        <f>IF(LEN(C60)&gt;0,C60*Excursiones!D51,"")</f>
      </c>
      <c r="E60" s="49">
        <f>IF(C60&gt;0,IF(Exclusivo=1,IF(AND(Idioma=1,Pax&lt;5),0,IF(OR(AND(Idioma=1,Pax&gt;4),Idioma=2),Excursiones!F51,Excursiones!G51))*C60,Excursiones!E51),"")</f>
      </c>
      <c r="F60" s="20"/>
      <c r="G60" s="20"/>
    </row>
    <row r="61" spans="3:7" ht="12.75" thickTop="1">
      <c r="C61" s="23"/>
      <c r="D61" s="32"/>
      <c r="E61" s="32"/>
      <c r="F61" s="20"/>
      <c r="G61" s="20"/>
    </row>
    <row r="62" spans="1:5" ht="12">
      <c r="A62" s="3" t="s">
        <v>7</v>
      </c>
      <c r="C62" s="5"/>
      <c r="D62" s="33">
        <f>ROUNDUP(IF(Exclusivo=1,SUM(E11:E61)/C6,MAX(E11:E61)),0)</f>
        <v>0</v>
      </c>
      <c r="E62" s="32"/>
    </row>
    <row r="63" spans="1:5" ht="12">
      <c r="A63" s="3" t="s">
        <v>14</v>
      </c>
      <c r="C63" s="5"/>
      <c r="D63" s="62">
        <f>Excursiones!D54</f>
        <v>4</v>
      </c>
      <c r="E63" s="32"/>
    </row>
    <row r="64" spans="1:5" ht="12.75" thickBot="1">
      <c r="A64" s="4" t="s">
        <v>28</v>
      </c>
      <c r="B64" s="24" t="s">
        <v>6</v>
      </c>
      <c r="C64" s="5"/>
      <c r="D64" s="27"/>
      <c r="E64" s="5"/>
    </row>
    <row r="65" spans="1:5" ht="12.75" thickTop="1">
      <c r="A65" s="56"/>
      <c r="B65" s="57"/>
      <c r="C65" s="58"/>
      <c r="D65" s="27">
        <f aca="true" t="shared" si="0" ref="D65:D70">IF(C65&gt;0,B65*C65,"")</f>
      </c>
      <c r="E65" s="5"/>
    </row>
    <row r="66" spans="1:5" ht="12">
      <c r="A66" s="59"/>
      <c r="B66" s="60"/>
      <c r="C66" s="61"/>
      <c r="D66" s="27">
        <f>IF(C66&gt;0,B66*C66,"")</f>
      </c>
      <c r="E66" s="5"/>
    </row>
    <row r="67" spans="1:5" ht="12">
      <c r="A67" s="59"/>
      <c r="B67" s="60"/>
      <c r="C67" s="61"/>
      <c r="D67" s="27">
        <f>IF(C67&gt;0,B67*C67,"")</f>
      </c>
      <c r="E67" s="5"/>
    </row>
    <row r="68" spans="1:5" ht="12">
      <c r="A68" s="59"/>
      <c r="B68" s="60"/>
      <c r="C68" s="61"/>
      <c r="D68" s="27">
        <f t="shared" si="0"/>
      </c>
      <c r="E68" s="5"/>
    </row>
    <row r="69" spans="1:5" ht="12">
      <c r="A69" s="59"/>
      <c r="B69" s="60"/>
      <c r="C69" s="61"/>
      <c r="D69" s="27">
        <f t="shared" si="0"/>
      </c>
      <c r="E69" s="5"/>
    </row>
    <row r="70" spans="1:5" ht="12.75" thickBot="1">
      <c r="A70" s="52"/>
      <c r="B70" s="53"/>
      <c r="C70" s="54"/>
      <c r="D70" s="27">
        <f t="shared" si="0"/>
      </c>
      <c r="E70" s="5"/>
    </row>
    <row r="71" spans="3:6" ht="12.75" thickTop="1">
      <c r="C71" s="5" t="s">
        <v>33</v>
      </c>
      <c r="E71" s="5" t="s">
        <v>29</v>
      </c>
      <c r="F71" s="5" t="s">
        <v>30</v>
      </c>
    </row>
    <row r="72" spans="1:7" ht="12">
      <c r="A72" s="6" t="s">
        <v>9</v>
      </c>
      <c r="B72" s="6"/>
      <c r="C72" s="10" t="s">
        <v>33</v>
      </c>
      <c r="D72" s="6"/>
      <c r="E72" s="25">
        <f>ROUNDUP(SUM(D11:D70),0)</f>
        <v>4</v>
      </c>
      <c r="F72" s="26">
        <f>Servicios1*Pax</f>
        <v>0</v>
      </c>
      <c r="G72" s="6"/>
    </row>
    <row r="73" ht="12">
      <c r="C73" s="5"/>
    </row>
    <row r="74" spans="1:11" ht="12">
      <c r="A74" s="6" t="s">
        <v>10</v>
      </c>
      <c r="B74" s="10"/>
      <c r="C74" s="10" t="s">
        <v>0</v>
      </c>
      <c r="D74" s="10" t="s">
        <v>1</v>
      </c>
      <c r="E74" s="10" t="s">
        <v>2</v>
      </c>
      <c r="F74" s="6"/>
      <c r="G74" s="6"/>
      <c r="K74" s="5" t="s">
        <v>25</v>
      </c>
    </row>
    <row r="75" spans="1:11" s="6" customFormat="1" ht="12">
      <c r="A75" s="3" t="str">
        <f>Hoteles!A3</f>
        <v>Los Sauces</v>
      </c>
      <c r="B75" s="5" t="str">
        <f>Hoteles!B3</f>
        <v>10/13, 02/14 - 04/14</v>
      </c>
      <c r="C75" s="20" t="e">
        <f>Hoteles!G3*Hoteles!K3+Servicios1+K75</f>
        <v>#DIV/0!</v>
      </c>
      <c r="D75" s="20" t="e">
        <f>Hoteles!H3*Hoteles!K3+Servicios1+K75</f>
        <v>#DIV/0!</v>
      </c>
      <c r="E75" s="20" t="e">
        <f>IF(Hoteles!I3&gt;0,Hoteles!I3*Hoteles!K3+Servicios1+K75,"")</f>
        <v>#VALUE!</v>
      </c>
      <c r="F75" s="3"/>
      <c r="G75" s="3"/>
      <c r="K75" s="27" t="e">
        <f>ROUNDUP(Noches1*Hoteles!G3*$D$6/Pax,0)</f>
        <v>#DIV/0!</v>
      </c>
    </row>
    <row r="76" spans="1:11" s="6" customFormat="1" ht="12">
      <c r="A76" s="3">
        <f>Hoteles!A4</f>
        <v>0</v>
      </c>
      <c r="B76" s="5" t="str">
        <f>Hoteles!B4</f>
        <v>11/13 - 01/14</v>
      </c>
      <c r="C76" s="20" t="e">
        <f>Hoteles!G4*Hoteles!K4+Servicios1+K76</f>
        <v>#DIV/0!</v>
      </c>
      <c r="D76" s="20" t="e">
        <f>Hoteles!H4*Hoteles!K4+Servicios1+K76</f>
        <v>#DIV/0!</v>
      </c>
      <c r="E76" s="20" t="e">
        <f>IF(Hoteles!I4&gt;0,Hoteles!I4*Hoteles!K4+Servicios1+K76,"")</f>
        <v>#VALUE!</v>
      </c>
      <c r="F76" s="3"/>
      <c r="G76" s="3"/>
      <c r="K76" s="27" t="e">
        <f>ROUNDUP(Noches1*Hoteles!G4*$D$6/Pax,0)</f>
        <v>#DIV/0!</v>
      </c>
    </row>
    <row r="77" spans="1:11" s="6" customFormat="1" ht="12">
      <c r="A77" s="3" t="str">
        <f>Hoteles!A5</f>
        <v>Posada Los Álamos</v>
      </c>
      <c r="B77" s="5">
        <f>Hoteles!B5</f>
        <v>0</v>
      </c>
      <c r="C77" s="20" t="e">
        <f>Hoteles!G5*Hoteles!K5+Servicios1+K77</f>
        <v>#DIV/0!</v>
      </c>
      <c r="D77" s="20" t="e">
        <f>Hoteles!H5*Hoteles!K5+Servicios1+K77</f>
        <v>#DIV/0!</v>
      </c>
      <c r="E77" s="20" t="e">
        <f>IF(Hoteles!I5&gt;0,Hoteles!I5*Hoteles!K5+Servicios1+K77,"")</f>
        <v>#DIV/0!</v>
      </c>
      <c r="F77" s="3"/>
      <c r="G77" s="3"/>
      <c r="K77" s="27" t="e">
        <f>ROUNDUP(Noches1*Hoteles!G5*$D$6/Pax,0)</f>
        <v>#DIV/0!</v>
      </c>
    </row>
    <row r="78" spans="1:11" ht="12">
      <c r="A78" s="3" t="str">
        <f>Hoteles!A6</f>
        <v>Xelena</v>
      </c>
      <c r="B78" s="5">
        <f>Hoteles!B6</f>
        <v>0</v>
      </c>
      <c r="C78" s="20" t="e">
        <f>Hoteles!G6*Hoteles!K6+Servicios1+K78</f>
        <v>#DIV/0!</v>
      </c>
      <c r="D78" s="20" t="e">
        <f>Hoteles!H6*Hoteles!K6+Servicios1+K78</f>
        <v>#DIV/0!</v>
      </c>
      <c r="E78" s="20" t="e">
        <f>IF(Hoteles!I6&gt;0,Hoteles!I6*Hoteles!K6+Servicios1+K78,"")</f>
        <v>#DIV/0!</v>
      </c>
      <c r="H78" s="6"/>
      <c r="I78" s="6"/>
      <c r="J78" s="6"/>
      <c r="K78" s="27" t="e">
        <f>ROUNDUP(Noches1*Hoteles!G6*$D$6/Pax,0)</f>
        <v>#DIV/0!</v>
      </c>
    </row>
    <row r="79" spans="1:11" ht="12">
      <c r="A79" s="3" t="str">
        <f>Hoteles!A7</f>
        <v>Design Suites </v>
      </c>
      <c r="B79" s="5">
        <f>Hoteles!B7</f>
        <v>0</v>
      </c>
      <c r="C79" s="20" t="e">
        <f>Hoteles!G7*Hoteles!K7+Servicios1+K79</f>
        <v>#VALUE!</v>
      </c>
      <c r="D79" s="20" t="e">
        <f>Hoteles!H7*Hoteles!K7+Servicios1+K79</f>
        <v>#VALUE!</v>
      </c>
      <c r="E79" s="20" t="e">
        <f>IF(Hoteles!I7&gt;0,Hoteles!I7*Hoteles!K7+Servicios1+K79,"")</f>
        <v>#VALUE!</v>
      </c>
      <c r="H79" s="6"/>
      <c r="I79" s="6"/>
      <c r="J79" s="6"/>
      <c r="K79" s="27" t="e">
        <f>ROUNDUP(Noches1*Hoteles!G7*$D$6/Pax,0)</f>
        <v>#VALUE!</v>
      </c>
    </row>
    <row r="80" spans="1:11" s="6" customFormat="1" ht="12">
      <c r="A80" s="3" t="str">
        <f>Hoteles!A8</f>
        <v>Kosten Aike</v>
      </c>
      <c r="B80" s="5">
        <f>Hoteles!B8</f>
        <v>0</v>
      </c>
      <c r="C80" s="20" t="e">
        <f>Hoteles!G8*Hoteles!K8+Servicios1+K80</f>
        <v>#DIV/0!</v>
      </c>
      <c r="D80" s="20" t="e">
        <f>Hoteles!H8*Hoteles!K8+Servicios1+K80</f>
        <v>#DIV/0!</v>
      </c>
      <c r="E80" s="20" t="e">
        <f>IF(Hoteles!I8&gt;0,Hoteles!I8*Hoteles!K8+Servicios1+K80,"")</f>
        <v>#DIV/0!</v>
      </c>
      <c r="F80" s="3"/>
      <c r="G80" s="3"/>
      <c r="K80" s="27" t="e">
        <f>ROUNDUP(Noches1*Hoteles!G8*$D$6/Pax,0)</f>
        <v>#DIV/0!</v>
      </c>
    </row>
    <row r="81" spans="1:11" s="6" customFormat="1" ht="12">
      <c r="A81" s="3" t="str">
        <f>Hoteles!A9</f>
        <v>Esplendor  </v>
      </c>
      <c r="B81" s="5" t="str">
        <f>Hoteles!B9</f>
        <v>10/13 - 02/14</v>
      </c>
      <c r="C81" s="20" t="e">
        <f>Hoteles!G9*Hoteles!K9+Servicios1+K81</f>
        <v>#VALUE!</v>
      </c>
      <c r="D81" s="20" t="e">
        <f>Hoteles!H9*Hoteles!K9+Servicios1+K81</f>
        <v>#VALUE!</v>
      </c>
      <c r="E81" s="20" t="e">
        <f>IF(Hoteles!I9&gt;0,Hoteles!I9*Hoteles!K9+Servicios1+K81,"")</f>
        <v>#VALUE!</v>
      </c>
      <c r="F81" s="3"/>
      <c r="G81" s="3"/>
      <c r="K81" s="27" t="e">
        <f>ROUNDUP(Noches1*Hoteles!G9*$D$6/Pax,0)</f>
        <v>#VALUE!</v>
      </c>
    </row>
    <row r="82" spans="1:11" ht="12">
      <c r="A82" s="3">
        <f>Hoteles!A10</f>
        <v>0</v>
      </c>
      <c r="B82" s="5">
        <f>Hoteles!B10</f>
        <v>41699</v>
      </c>
      <c r="C82" s="20" t="e">
        <f>Hoteles!G10*Hoteles!K10+Servicios1+K82</f>
        <v>#VALUE!</v>
      </c>
      <c r="D82" s="20" t="e">
        <f>Hoteles!H10*Hoteles!K10+Servicios1+K82</f>
        <v>#VALUE!</v>
      </c>
      <c r="E82" s="20" t="e">
        <f>IF(Hoteles!I10&gt;0,Hoteles!I10*Hoteles!K10+Servicios1+K82,"")</f>
        <v>#VALUE!</v>
      </c>
      <c r="H82" s="6"/>
      <c r="I82" s="6"/>
      <c r="J82" s="6"/>
      <c r="K82" s="27" t="e">
        <f>ROUNDUP(Noches1*Hoteles!G10*$D$6/Pax,0)</f>
        <v>#VALUE!</v>
      </c>
    </row>
    <row r="83" spans="1:11" ht="12">
      <c r="A83" s="3" t="str">
        <f>Hoteles!A11</f>
        <v>Alto Calafate</v>
      </c>
      <c r="B83" s="5">
        <f>Hoteles!B11</f>
        <v>0</v>
      </c>
      <c r="C83" s="20" t="e">
        <f>Hoteles!G11*Hoteles!K11+Servicios1+K83</f>
        <v>#DIV/0!</v>
      </c>
      <c r="D83" s="20" t="e">
        <f>Hoteles!H11*Hoteles!K11+Servicios1+K83</f>
        <v>#DIV/0!</v>
      </c>
      <c r="E83" s="20" t="e">
        <f>IF(Hoteles!I11&gt;0,Hoteles!I11*Hoteles!K11+Servicios1+K83,"")</f>
        <v>#DIV/0!</v>
      </c>
      <c r="H83" s="6"/>
      <c r="I83" s="6"/>
      <c r="J83" s="6"/>
      <c r="K83" s="27" t="e">
        <f>ROUNDUP(Noches1*Hoteles!G11*$D$6/Pax,0)</f>
        <v>#DIV/0!</v>
      </c>
    </row>
    <row r="84" spans="1:11" ht="12">
      <c r="A84" s="3">
        <f>Hoteles!A12</f>
        <v>0</v>
      </c>
      <c r="B84" s="5" t="str">
        <f>Hoteles!B12</f>
        <v>Latinoamérica</v>
      </c>
      <c r="C84" s="20" t="e">
        <f>Hoteles!G12*Hoteles!K12+Servicios1+K84</f>
        <v>#DIV/0!</v>
      </c>
      <c r="D84" s="20" t="e">
        <f>Hoteles!H12*Hoteles!K12+Servicios1+K84</f>
        <v>#DIV/0!</v>
      </c>
      <c r="E84" s="20" t="e">
        <f>IF(Hoteles!I12&gt;0,Hoteles!I12*Hoteles!K12+Servicios1+K84,"")</f>
        <v>#DIV/0!</v>
      </c>
      <c r="H84" s="6"/>
      <c r="I84" s="6"/>
      <c r="J84" s="6"/>
      <c r="K84" s="27" t="e">
        <f>ROUNDUP(Noches1*Hoteles!G12*$D$6/Pax,0)</f>
        <v>#DIV/0!</v>
      </c>
    </row>
    <row r="85" spans="1:11" ht="12">
      <c r="A85" s="3" t="str">
        <f>Hoteles!A13</f>
        <v>Unique Patagonia </v>
      </c>
      <c r="B85" s="5">
        <f>Hoteles!B13</f>
        <v>0</v>
      </c>
      <c r="C85" s="20" t="e">
        <f>Hoteles!G13*Hoteles!K13+Servicios1+K85</f>
        <v>#VALUE!</v>
      </c>
      <c r="D85" s="20" t="e">
        <f>Hoteles!H13*Hoteles!K13+Servicios1+K85</f>
        <v>#VALUE!</v>
      </c>
      <c r="E85" s="20" t="e">
        <f>IF(Hoteles!I13&gt;0,Hoteles!I13*Hoteles!K13+Servicios1+K85,"")</f>
        <v>#VALUE!</v>
      </c>
      <c r="H85" s="6"/>
      <c r="I85" s="6"/>
      <c r="J85" s="6"/>
      <c r="K85" s="27" t="e">
        <f>ROUNDUP(Noches1*Hoteles!G13*$D$6/Pax,0)</f>
        <v>#VALUE!</v>
      </c>
    </row>
    <row r="86" spans="1:11" ht="12">
      <c r="A86" s="3" t="str">
        <f>Hoteles!A14</f>
        <v>Imago</v>
      </c>
      <c r="B86" s="5">
        <f>Hoteles!B14</f>
        <v>0</v>
      </c>
      <c r="C86" s="20" t="e">
        <f>Hoteles!G14*Hoteles!K14+Servicios1+K86</f>
        <v>#DIV/0!</v>
      </c>
      <c r="D86" s="20" t="e">
        <f>Hoteles!H14*Hoteles!K14+Servicios1+K86</f>
        <v>#DIV/0!</v>
      </c>
      <c r="E86" s="20" t="e">
        <f>IF(Hoteles!I14&gt;0,Hoteles!I14*Hoteles!K14+Servicios1+K86,"")</f>
        <v>#DIV/0!</v>
      </c>
      <c r="H86" s="6"/>
      <c r="I86" s="6"/>
      <c r="J86" s="6"/>
      <c r="K86" s="27" t="e">
        <f>ROUNDUP(Noches1*Hoteles!G14*$D$6/Pax,0)</f>
        <v>#DIV/0!</v>
      </c>
    </row>
    <row r="87" spans="1:11" ht="12">
      <c r="A87" s="3" t="str">
        <f>Hoteles!A15</f>
        <v>Kau Yatun (sup)</v>
      </c>
      <c r="B87" s="5">
        <f>Hoteles!B15</f>
        <v>0</v>
      </c>
      <c r="C87" s="20" t="e">
        <f>Hoteles!G15*Hoteles!K15+Servicios1+K87</f>
        <v>#DIV/0!</v>
      </c>
      <c r="D87" s="20" t="e">
        <f>Hoteles!H15*Hoteles!K15+Servicios1+K87</f>
        <v>#DIV/0!</v>
      </c>
      <c r="E87" s="20" t="e">
        <f>IF(Hoteles!I15&gt;0,Hoteles!I15*Hoteles!K15+Servicios1+K87,"")</f>
        <v>#DIV/0!</v>
      </c>
      <c r="H87" s="6"/>
      <c r="I87" s="6"/>
      <c r="J87" s="6"/>
      <c r="K87" s="27" t="e">
        <f>ROUNDUP(Noches1*Hoteles!G15*$D$6/Pax,0)</f>
        <v>#DIV/0!</v>
      </c>
    </row>
    <row r="88" spans="1:11" ht="12">
      <c r="A88" s="3" t="str">
        <f>Hoteles!A16</f>
        <v>Kau Yatun (std)</v>
      </c>
      <c r="B88" s="5">
        <f>Hoteles!B16</f>
        <v>0</v>
      </c>
      <c r="C88" s="20" t="e">
        <f>Hoteles!G16*Hoteles!K16+Servicios1+K88</f>
        <v>#DIV/0!</v>
      </c>
      <c r="D88" s="20" t="e">
        <f>Hoteles!H16*Hoteles!K16+Servicios1+K88</f>
        <v>#DIV/0!</v>
      </c>
      <c r="E88" s="20" t="e">
        <f>IF(Hoteles!I16&gt;0,Hoteles!I16*Hoteles!K16+Servicios1+K88,"")</f>
        <v>#VALUE!</v>
      </c>
      <c r="H88" s="6"/>
      <c r="I88" s="6"/>
      <c r="J88" s="6"/>
      <c r="K88" s="27" t="e">
        <f>ROUNDUP(Noches1*Hoteles!G16*$D$6/Pax,0)</f>
        <v>#DIV/0!</v>
      </c>
    </row>
    <row r="89" spans="1:11" ht="12">
      <c r="A89" s="3" t="str">
        <f>Hoteles!A17</f>
        <v>Mirador del Lago (Sup lago)</v>
      </c>
      <c r="B89" s="5">
        <f>Hoteles!B17</f>
        <v>0</v>
      </c>
      <c r="C89" s="20" t="e">
        <f>Hoteles!G17*Hoteles!K17+Servicios1+K89</f>
        <v>#DIV/0!</v>
      </c>
      <c r="D89" s="20" t="e">
        <f>Hoteles!H17*Hoteles!K17+Servicios1+K89</f>
        <v>#DIV/0!</v>
      </c>
      <c r="E89" s="20" t="e">
        <f>IF(Hoteles!I17&gt;0,Hoteles!I17*Hoteles!K17+Servicios1+K89,"")</f>
        <v>#DIV/0!</v>
      </c>
      <c r="H89" s="6"/>
      <c r="I89" s="6"/>
      <c r="J89" s="6"/>
      <c r="K89" s="27" t="e">
        <f>ROUNDUP(Noches1*Hoteles!G17*$D$6/Pax,0)</f>
        <v>#DIV/0!</v>
      </c>
    </row>
    <row r="90" spans="1:11" ht="12">
      <c r="A90" s="3" t="str">
        <f>Hoteles!A18</f>
        <v>Mirador del Lago (Sup)</v>
      </c>
      <c r="B90" s="5">
        <f>Hoteles!B18</f>
        <v>0</v>
      </c>
      <c r="C90" s="20" t="e">
        <f>Hoteles!G18*Hoteles!K18+Servicios1+K90</f>
        <v>#DIV/0!</v>
      </c>
      <c r="D90" s="20" t="e">
        <f>Hoteles!H18*Hoteles!K18+Servicios1+K90</f>
        <v>#DIV/0!</v>
      </c>
      <c r="E90" s="20" t="e">
        <f>IF(Hoteles!I18&gt;0,Hoteles!I18*Hoteles!K18+Servicios1+K90,"")</f>
        <v>#DIV/0!</v>
      </c>
      <c r="H90" s="6"/>
      <c r="I90" s="6"/>
      <c r="J90" s="6"/>
      <c r="K90" s="27" t="e">
        <f>ROUNDUP(Noches1*Hoteles!G18*$D$6/Pax,0)</f>
        <v>#DIV/0!</v>
      </c>
    </row>
    <row r="91" spans="1:11" ht="12">
      <c r="A91" s="3" t="str">
        <f>Hoteles!A19</f>
        <v>Mirador del Lago (Std)</v>
      </c>
      <c r="B91" s="5">
        <f>Hoteles!B19</f>
        <v>0</v>
      </c>
      <c r="C91" s="20" t="e">
        <f>Hoteles!G19*Hoteles!K19+Servicios1+K91</f>
        <v>#DIV/0!</v>
      </c>
      <c r="D91" s="20" t="e">
        <f>Hoteles!H19*Hoteles!K19+Servicios1+K91</f>
        <v>#DIV/0!</v>
      </c>
      <c r="E91" s="20" t="e">
        <f>IF(Hoteles!I19&gt;0,Hoteles!I19*Hoteles!K19+Servicios1+K91,"")</f>
        <v>#DIV/0!</v>
      </c>
      <c r="H91" s="6"/>
      <c r="I91" s="6"/>
      <c r="J91" s="6"/>
      <c r="K91" s="27" t="e">
        <f>ROUNDUP(Noches1*Hoteles!G19*$D$6/Pax,0)</f>
        <v>#DIV/0!</v>
      </c>
    </row>
    <row r="92" spans="1:11" ht="12">
      <c r="A92" s="3" t="str">
        <f>Hoteles!A20</f>
        <v>Calafate Parque</v>
      </c>
      <c r="B92" s="5">
        <f>Hoteles!B20</f>
        <v>0</v>
      </c>
      <c r="C92" s="20" t="e">
        <f>Hoteles!G20*Hoteles!K20+Servicios1+K92</f>
        <v>#DIV/0!</v>
      </c>
      <c r="D92" s="20" t="e">
        <f>Hoteles!H20*Hoteles!K20+Servicios1+K92</f>
        <v>#DIV/0!</v>
      </c>
      <c r="E92" s="20" t="e">
        <f>IF(Hoteles!I20&gt;0,Hoteles!I20*Hoteles!K20+Servicios1+K92,"")</f>
        <v>#DIV/0!</v>
      </c>
      <c r="H92" s="6"/>
      <c r="I92" s="6"/>
      <c r="J92" s="6"/>
      <c r="K92" s="27" t="e">
        <f>ROUNDUP(Noches1*Hoteles!G20*$D$6/Pax,0)</f>
        <v>#DIV/0!</v>
      </c>
    </row>
    <row r="93" spans="1:11" ht="12">
      <c r="A93" s="3" t="str">
        <f>Hoteles!A21</f>
        <v>Edenia</v>
      </c>
      <c r="B93" s="5">
        <f>Hoteles!B21</f>
        <v>0</v>
      </c>
      <c r="C93" s="20" t="e">
        <f>Hoteles!G21*Hoteles!K21+Servicios1+K93</f>
        <v>#DIV/0!</v>
      </c>
      <c r="D93" s="20" t="e">
        <f>Hoteles!H21*Hoteles!K21+Servicios1+K93</f>
        <v>#DIV/0!</v>
      </c>
      <c r="E93" s="20" t="e">
        <f>IF(Hoteles!I21&gt;0,Hoteles!I21*Hoteles!K21+Servicios1+K93,"")</f>
        <v>#DIV/0!</v>
      </c>
      <c r="H93" s="6"/>
      <c r="I93" s="6"/>
      <c r="J93" s="6"/>
      <c r="K93" s="27" t="e">
        <f>ROUNDUP(Noches1*Hoteles!G21*$D$6/Pax,0)</f>
        <v>#DIV/0!</v>
      </c>
    </row>
    <row r="94" spans="1:11" ht="12">
      <c r="A94" s="3" t="str">
        <f>Hoteles!A22</f>
        <v>Rochester (sup lago)</v>
      </c>
      <c r="B94" s="5">
        <f>Hoteles!B22</f>
        <v>0</v>
      </c>
      <c r="C94" s="20" t="e">
        <f>Hoteles!G22*Hoteles!K22+Servicios1+K94</f>
        <v>#DIV/0!</v>
      </c>
      <c r="D94" s="20" t="e">
        <f>Hoteles!H22*Hoteles!K22+Servicios1+K94</f>
        <v>#DIV/0!</v>
      </c>
      <c r="E94" s="20" t="e">
        <f>IF(Hoteles!I22&gt;0,Hoteles!I22*Hoteles!K22+Servicios1+K94,"")</f>
        <v>#VALUE!</v>
      </c>
      <c r="H94" s="6"/>
      <c r="I94" s="6"/>
      <c r="J94" s="6"/>
      <c r="K94" s="27" t="e">
        <f>ROUNDUP(Noches1*Hoteles!G22*$D$6/Pax,0)</f>
        <v>#DIV/0!</v>
      </c>
    </row>
    <row r="95" spans="1:11" ht="12">
      <c r="A95" s="3" t="str">
        <f>Hoteles!A23</f>
        <v>Rochester (sup cerro)</v>
      </c>
      <c r="B95" s="5">
        <f>Hoteles!B23</f>
        <v>0</v>
      </c>
      <c r="C95" s="20" t="e">
        <f>Hoteles!G23*Hoteles!K23+Servicios1+K95</f>
        <v>#DIV/0!</v>
      </c>
      <c r="D95" s="20" t="e">
        <f>Hoteles!H23*Hoteles!K23+Servicios1+K95</f>
        <v>#DIV/0!</v>
      </c>
      <c r="E95" s="20" t="e">
        <f>IF(Hoteles!I23&gt;0,Hoteles!I23*Hoteles!K23+Servicios1+K95,"")</f>
        <v>#VALUE!</v>
      </c>
      <c r="H95" s="6"/>
      <c r="I95" s="6"/>
      <c r="J95" s="6"/>
      <c r="K95" s="27" t="e">
        <f>ROUNDUP(Noches1*Hoteles!G23*$D$6/Pax,0)</f>
        <v>#DIV/0!</v>
      </c>
    </row>
    <row r="96" spans="1:11" ht="12">
      <c r="A96" s="3" t="str">
        <f>Hoteles!A24</f>
        <v>Rochester (vista lago)</v>
      </c>
      <c r="B96" s="5">
        <f>Hoteles!B24</f>
        <v>0</v>
      </c>
      <c r="C96" s="20" t="e">
        <f>Hoteles!G24*Hoteles!K24+Servicios1+K96</f>
        <v>#DIV/0!</v>
      </c>
      <c r="D96" s="20" t="e">
        <f>Hoteles!H24*Hoteles!K24+Servicios1+K96</f>
        <v>#DIV/0!</v>
      </c>
      <c r="E96" s="20" t="e">
        <f>IF(Hoteles!I24&gt;0,Hoteles!I24*Hoteles!K24+Servicios1+K96,"")</f>
        <v>#DIV/0!</v>
      </c>
      <c r="H96" s="6"/>
      <c r="I96" s="6"/>
      <c r="J96" s="6"/>
      <c r="K96" s="27" t="e">
        <f>ROUNDUP(Noches1*Hoteles!G24*$D$6/Pax,0)</f>
        <v>#DIV/0!</v>
      </c>
    </row>
    <row r="97" spans="1:11" ht="12">
      <c r="A97" s="3" t="str">
        <f>Hoteles!A25</f>
        <v>Rochester (vista cerro)</v>
      </c>
      <c r="B97" s="5">
        <f>Hoteles!B25</f>
        <v>0</v>
      </c>
      <c r="C97" s="20" t="e">
        <f>Hoteles!G25*Hoteles!K25+Servicios1+K97</f>
        <v>#DIV/0!</v>
      </c>
      <c r="D97" s="20" t="e">
        <f>Hoteles!H25*Hoteles!K25+Servicios1+K97</f>
        <v>#DIV/0!</v>
      </c>
      <c r="E97" s="20" t="e">
        <f>IF(Hoteles!I25&gt;0,Hoteles!I25*Hoteles!K25+Servicios1+K97,"")</f>
        <v>#DIV/0!</v>
      </c>
      <c r="H97" s="6"/>
      <c r="I97" s="6"/>
      <c r="J97" s="6"/>
      <c r="K97" s="27" t="e">
        <f>ROUNDUP(Noches1*Hoteles!G25*$D$6/Pax,0)</f>
        <v>#DIV/0!</v>
      </c>
    </row>
    <row r="98" spans="1:11" ht="12">
      <c r="A98" s="3" t="str">
        <f>Hoteles!A26</f>
        <v>Rincón de los Sueños</v>
      </c>
      <c r="B98" s="5">
        <f>Hoteles!B26</f>
        <v>0</v>
      </c>
      <c r="C98" s="20" t="e">
        <f>Hoteles!G26*Hoteles!K26+Servicios1+K98</f>
        <v>#VALUE!</v>
      </c>
      <c r="D98" s="20" t="e">
        <f>Hoteles!H26*Hoteles!K26+Servicios1+K98</f>
        <v>#VALUE!</v>
      </c>
      <c r="E98" s="20" t="e">
        <f>IF(Hoteles!I26&gt;0,Hoteles!I26*Hoteles!K26+Servicios1+K98,"")</f>
        <v>#VALUE!</v>
      </c>
      <c r="H98" s="6"/>
      <c r="I98" s="6"/>
      <c r="J98" s="6"/>
      <c r="K98" s="27" t="e">
        <f>ROUNDUP(Noches1*Hoteles!G26*$D$6/Pax,0)</f>
        <v>#VALUE!</v>
      </c>
    </row>
    <row r="99" spans="1:11" ht="12">
      <c r="A99" s="3" t="str">
        <f>Hoteles!A27</f>
        <v>El Quijote</v>
      </c>
      <c r="B99" s="5">
        <f>Hoteles!B27</f>
        <v>0</v>
      </c>
      <c r="C99" s="20" t="e">
        <f>Hoteles!G27*Hoteles!K27+Servicios1+K99</f>
        <v>#DIV/0!</v>
      </c>
      <c r="D99" s="20" t="e">
        <f>Hoteles!H27*Hoteles!K27+Servicios1+K99</f>
        <v>#DIV/0!</v>
      </c>
      <c r="E99" s="20" t="e">
        <f>IF(Hoteles!I27&gt;0,Hoteles!I27*Hoteles!K27+Servicios1+K99,"")</f>
        <v>#VALUE!</v>
      </c>
      <c r="H99" s="6"/>
      <c r="I99" s="6"/>
      <c r="J99" s="6"/>
      <c r="K99" s="27" t="e">
        <f>ROUNDUP(Noches1*Hoteles!G27*$D$6/Pax,0)</f>
        <v>#DIV/0!</v>
      </c>
    </row>
    <row r="100" spans="1:11" ht="12">
      <c r="A100" s="3" t="str">
        <f>Hoteles!A28</f>
        <v>La Cantera (lago)</v>
      </c>
      <c r="B100" s="5">
        <f>Hoteles!B28</f>
        <v>0</v>
      </c>
      <c r="C100" s="20" t="e">
        <f>Hoteles!G28*Hoteles!K28+Servicios1+K100</f>
        <v>#VALUE!</v>
      </c>
      <c r="D100" s="20" t="e">
        <f>Hoteles!H28*Hoteles!K28+Servicios1+K100</f>
        <v>#VALUE!</v>
      </c>
      <c r="E100" s="20" t="e">
        <f>IF(Hoteles!I28&gt;0,Hoteles!I28*Hoteles!K28+Servicios1+K100,"")</f>
        <v>#VALUE!</v>
      </c>
      <c r="H100" s="6"/>
      <c r="I100" s="6"/>
      <c r="J100" s="6"/>
      <c r="K100" s="27" t="e">
        <f>ROUNDUP(Noches1*Hoteles!G28*$D$6/Pax,0)</f>
        <v>#VALUE!</v>
      </c>
    </row>
    <row r="101" spans="1:11" s="6" customFormat="1" ht="12">
      <c r="A101" s="3" t="str">
        <f>Hoteles!A29</f>
        <v>La Cantera (montaña)</v>
      </c>
      <c r="B101" s="5">
        <f>Hoteles!B29</f>
        <v>0</v>
      </c>
      <c r="C101" s="20" t="e">
        <f>Hoteles!G29*Hoteles!K29+Servicios1+K101</f>
        <v>#VALUE!</v>
      </c>
      <c r="D101" s="20" t="e">
        <f>Hoteles!H29*Hoteles!K29+Servicios1+K101</f>
        <v>#VALUE!</v>
      </c>
      <c r="E101" s="20" t="e">
        <f>IF(Hoteles!I29&gt;0,Hoteles!I29*Hoteles!K29+Servicios1+K101,"")</f>
        <v>#VALUE!</v>
      </c>
      <c r="F101" s="3"/>
      <c r="G101" s="3"/>
      <c r="K101" s="27" t="e">
        <f>ROUNDUP(Noches1*Hoteles!G29*$D$6/Pax,0)</f>
        <v>#VALUE!</v>
      </c>
    </row>
    <row r="102" spans="1:11" ht="12">
      <c r="A102" s="3" t="str">
        <f>Hoteles!A30</f>
        <v>La Cantera (lago)</v>
      </c>
      <c r="B102" s="5" t="str">
        <f>Hoteles!B30</f>
        <v>27/13/13 - 06/01/14</v>
      </c>
      <c r="C102" s="20" t="e">
        <f>Hoteles!G30*Hoteles!K30+Servicios1+K102</f>
        <v>#VALUE!</v>
      </c>
      <c r="D102" s="20" t="e">
        <f>Hoteles!H30*Hoteles!K30+Servicios1+K102</f>
        <v>#VALUE!</v>
      </c>
      <c r="E102" s="20" t="e">
        <f>IF(Hoteles!I30&gt;0,Hoteles!I30*Hoteles!K30+Servicios1+K102,"")</f>
        <v>#VALUE!</v>
      </c>
      <c r="H102" s="6"/>
      <c r="I102" s="6"/>
      <c r="J102" s="6"/>
      <c r="K102" s="27" t="e">
        <f>ROUNDUP(Noches1*Hoteles!G30*$D$6/Pax,0)</f>
        <v>#VALUE!</v>
      </c>
    </row>
    <row r="103" spans="1:11" ht="12">
      <c r="A103" s="3" t="str">
        <f>Hoteles!A31</f>
        <v>La Cantera (montaña)</v>
      </c>
      <c r="B103" s="5">
        <f>Hoteles!B31</f>
        <v>0</v>
      </c>
      <c r="C103" s="20" t="e">
        <f>Hoteles!G31*Hoteles!K31+Servicios1+K103</f>
        <v>#VALUE!</v>
      </c>
      <c r="D103" s="20" t="e">
        <f>Hoteles!H31*Hoteles!K31+Servicios1+K103</f>
        <v>#VALUE!</v>
      </c>
      <c r="E103" s="20" t="e">
        <f>IF(Hoteles!I31&gt;0,Hoteles!I31*Hoteles!K31+Servicios1+K103,"")</f>
        <v>#VALUE!</v>
      </c>
      <c r="H103" s="6"/>
      <c r="I103" s="6"/>
      <c r="J103" s="6"/>
      <c r="K103" s="27" t="e">
        <f>ROUNDUP(Noches1*Hoteles!G31*$D$6/Pax,0)</f>
        <v>#VALUE!</v>
      </c>
    </row>
    <row r="104" spans="1:11" ht="12">
      <c r="A104" s="3" t="str">
        <f>Hoteles!A32</f>
        <v>Michelangelo  </v>
      </c>
      <c r="B104" s="5">
        <f>Hoteles!B32</f>
        <v>0</v>
      </c>
      <c r="C104" s="20" t="e">
        <f>Hoteles!G32*Hoteles!K32+Servicios1+K104</f>
        <v>#DIV/0!</v>
      </c>
      <c r="D104" s="20" t="e">
        <f>Hoteles!H32*Hoteles!K32+Servicios1+K104</f>
        <v>#DIV/0!</v>
      </c>
      <c r="E104" s="20" t="e">
        <f>IF(Hoteles!I32&gt;0,Hoteles!I32*Hoteles!K32+Servicios1+K104,"")</f>
        <v>#DIV/0!</v>
      </c>
      <c r="H104" s="6"/>
      <c r="I104" s="6"/>
      <c r="J104" s="6"/>
      <c r="K104" s="27" t="e">
        <f>ROUNDUP(Noches1*Hoteles!G32*$D$6/Pax,0)</f>
        <v>#DIV/0!</v>
      </c>
    </row>
    <row r="105" spans="1:11" ht="12">
      <c r="A105" s="3" t="str">
        <f>Hoteles!A33</f>
        <v>Bahía Redonda </v>
      </c>
      <c r="B105" s="5">
        <f>Hoteles!B33</f>
        <v>0</v>
      </c>
      <c r="C105" s="20" t="e">
        <f>Hoteles!G33*Hoteles!K33+Servicios1+K105</f>
        <v>#VALUE!</v>
      </c>
      <c r="D105" s="20" t="e">
        <f>Hoteles!H33*Hoteles!K33+Servicios1+K105</f>
        <v>#VALUE!</v>
      </c>
      <c r="E105" s="20" t="e">
        <f>IF(Hoteles!I33&gt;0,Hoteles!I33*Hoteles!K33+Servicios1+K105,"")</f>
        <v>#VALUE!</v>
      </c>
      <c r="H105" s="6"/>
      <c r="I105" s="6"/>
      <c r="J105" s="6"/>
      <c r="K105" s="27" t="e">
        <f>ROUNDUP(Noches1*Hoteles!G33*$D$6/Pax,0)</f>
        <v>#VALUE!</v>
      </c>
    </row>
    <row r="106" spans="1:11" ht="12">
      <c r="A106" s="3" t="str">
        <f>Hoteles!A34</f>
        <v>HJ Cerro Calafate (sup)</v>
      </c>
      <c r="B106" s="5">
        <f>Hoteles!B34</f>
        <v>0</v>
      </c>
      <c r="C106" s="20" t="e">
        <f>Hoteles!G34*Hoteles!K34+Servicios1+K106</f>
        <v>#VALUE!</v>
      </c>
      <c r="D106" s="20" t="e">
        <f>Hoteles!H34*Hoteles!K34+Servicios1+K106</f>
        <v>#VALUE!</v>
      </c>
      <c r="E106" s="20" t="e">
        <f>IF(Hoteles!I34&gt;0,Hoteles!I34*Hoteles!K34+Servicios1+K106,"")</f>
        <v>#VALUE!</v>
      </c>
      <c r="H106" s="6"/>
      <c r="I106" s="6"/>
      <c r="J106" s="6"/>
      <c r="K106" s="27" t="e">
        <f>ROUNDUP(Noches1*Hoteles!G34*$D$6/Pax,0)</f>
        <v>#VALUE!</v>
      </c>
    </row>
    <row r="107" spans="1:11" ht="12">
      <c r="A107" s="3" t="str">
        <f>Hoteles!A35</f>
        <v>HJ Cerro Calafate (std)</v>
      </c>
      <c r="B107" s="5">
        <f>Hoteles!B35</f>
        <v>0</v>
      </c>
      <c r="C107" s="20" t="e">
        <f>Hoteles!G35*Hoteles!K35+Servicios1+K107</f>
        <v>#VALUE!</v>
      </c>
      <c r="D107" s="20" t="e">
        <f>Hoteles!H35*Hoteles!K35+Servicios1+K107</f>
        <v>#VALUE!</v>
      </c>
      <c r="E107" s="20" t="e">
        <f>IF(Hoteles!I35&gt;0,Hoteles!I35*Hoteles!K35+Servicios1+K107,"")</f>
        <v>#VALUE!</v>
      </c>
      <c r="H107" s="6"/>
      <c r="I107" s="6"/>
      <c r="J107" s="6"/>
      <c r="K107" s="27" t="e">
        <f>ROUNDUP(Noches1*Hoteles!G35*$D$6/Pax,0)</f>
        <v>#VALUE!</v>
      </c>
    </row>
    <row r="108" spans="1:11" ht="12">
      <c r="A108" s="3" t="str">
        <f>Hoteles!A36</f>
        <v>Lar Aike (sup)</v>
      </c>
      <c r="B108" s="5">
        <f>Hoteles!B36</f>
        <v>0</v>
      </c>
      <c r="C108" s="20" t="e">
        <f>Hoteles!G36*Hoteles!K36+Servicios1+K108</f>
        <v>#VALUE!</v>
      </c>
      <c r="D108" s="20" t="e">
        <f>Hoteles!H36*Hoteles!K36+Servicios1+K108</f>
        <v>#VALUE!</v>
      </c>
      <c r="E108" s="20" t="e">
        <f>IF(Hoteles!I36&gt;0,Hoteles!I36*Hoteles!K36+Servicios1+K108,"")</f>
        <v>#VALUE!</v>
      </c>
      <c r="H108" s="6"/>
      <c r="I108" s="6"/>
      <c r="J108" s="6"/>
      <c r="K108" s="27" t="e">
        <f>ROUNDUP(Noches1*Hoteles!G36*$D$6/Pax,0)</f>
        <v>#VALUE!</v>
      </c>
    </row>
    <row r="109" spans="1:11" ht="12">
      <c r="A109" s="3" t="str">
        <f>Hoteles!A37</f>
        <v>Lar Aike (std)</v>
      </c>
      <c r="B109" s="5">
        <f>Hoteles!B37</f>
        <v>0</v>
      </c>
      <c r="C109" s="20" t="e">
        <f>Hoteles!G37*Hoteles!K37+Servicios1+K109</f>
        <v>#VALUE!</v>
      </c>
      <c r="D109" s="20" t="e">
        <f>Hoteles!H37*Hoteles!K37+Servicios1+K109</f>
        <v>#VALUE!</v>
      </c>
      <c r="E109" s="20" t="e">
        <f>IF(Hoteles!I37&gt;0,Hoteles!I37*Hoteles!K37+Servicios1+K109,"")</f>
        <v>#VALUE!</v>
      </c>
      <c r="H109" s="6"/>
      <c r="I109" s="6"/>
      <c r="J109" s="6"/>
      <c r="K109" s="27" t="e">
        <f>ROUNDUP(Noches1*Hoteles!G37*$D$6/Pax,0)</f>
        <v>#VALUE!</v>
      </c>
    </row>
    <row r="110" spans="1:11" ht="12">
      <c r="A110" s="3" t="str">
        <f>Hoteles!A38</f>
        <v>Sierra Nevada</v>
      </c>
      <c r="B110" s="5">
        <f>Hoteles!B38</f>
        <v>0</v>
      </c>
      <c r="C110" s="20" t="e">
        <f>Hoteles!G38*Hoteles!K38+Servicios1+K110</f>
        <v>#DIV/0!</v>
      </c>
      <c r="D110" s="20" t="e">
        <f>Hoteles!H38*Hoteles!K38+Servicios1+K110</f>
        <v>#DIV/0!</v>
      </c>
      <c r="E110" s="20" t="e">
        <f>IF(Hoteles!I38&gt;0,Hoteles!I38*Hoteles!K38+Servicios1+K110,"")</f>
        <v>#DIV/0!</v>
      </c>
      <c r="H110" s="6"/>
      <c r="I110" s="6"/>
      <c r="J110" s="6"/>
      <c r="K110" s="27" t="e">
        <f>ROUNDUP(Noches1*Hoteles!G38*$D$6/Pax,0)</f>
        <v>#DIV/0!</v>
      </c>
    </row>
    <row r="111" spans="1:11" ht="12">
      <c r="A111" s="3" t="str">
        <f>Hoteles!A39</f>
        <v>Rincón del Calafate</v>
      </c>
      <c r="B111" s="5">
        <f>Hoteles!B39</f>
        <v>0</v>
      </c>
      <c r="C111" s="20" t="e">
        <f>Hoteles!G39*Hoteles!K39+Servicios1+K111</f>
        <v>#DIV/0!</v>
      </c>
      <c r="D111" s="20" t="e">
        <f>Hoteles!H39*Hoteles!K39+Servicios1+K111</f>
        <v>#DIV/0!</v>
      </c>
      <c r="E111" s="20" t="e">
        <f>IF(Hoteles!I39&gt;0,Hoteles!I39*Hoteles!K39+Servicios1+K111,"")</f>
        <v>#VALUE!</v>
      </c>
      <c r="H111" s="6"/>
      <c r="I111" s="6"/>
      <c r="J111" s="6"/>
      <c r="K111" s="27" t="e">
        <f>ROUNDUP(Noches1*Hoteles!G39*$D$6/Pax,0)</f>
        <v>#DIV/0!</v>
      </c>
    </row>
    <row r="112" spans="1:11" ht="12">
      <c r="A112" s="3" t="str">
        <f>Hoteles!A40</f>
        <v>Tehuel Plaza</v>
      </c>
      <c r="B112" s="5">
        <f>Hoteles!B40</f>
        <v>0</v>
      </c>
      <c r="C112" s="20" t="e">
        <f>Hoteles!G40*Hoteles!K40+Servicios1+K112</f>
        <v>#VALUE!</v>
      </c>
      <c r="D112" s="20" t="e">
        <f>Hoteles!H40*Hoteles!K40+Servicios1+K112</f>
        <v>#VALUE!</v>
      </c>
      <c r="E112" s="20" t="e">
        <f>IF(Hoteles!I40&gt;0,Hoteles!I40*Hoteles!K40+Servicios1+K112,"")</f>
        <v>#VALUE!</v>
      </c>
      <c r="H112" s="6"/>
      <c r="I112" s="6"/>
      <c r="J112" s="6"/>
      <c r="K112" s="27" t="e">
        <f>ROUNDUP(Noches1*Hoteles!G40*$D$6/Pax,0)</f>
        <v>#VALUE!</v>
      </c>
    </row>
    <row r="113" spans="1:11" ht="12">
      <c r="A113" s="3" t="str">
        <f>Hoteles!A41</f>
        <v>Terrazas del Calafate  </v>
      </c>
      <c r="B113" s="5">
        <f>Hoteles!B41</f>
        <v>0</v>
      </c>
      <c r="C113" s="20" t="e">
        <f>Hoteles!G41*Hoteles!K41+Servicios1+K113</f>
        <v>#DIV/0!</v>
      </c>
      <c r="D113" s="20" t="e">
        <f>Hoteles!H41*Hoteles!K41+Servicios1+K113</f>
        <v>#DIV/0!</v>
      </c>
      <c r="E113" s="20" t="e">
        <f>IF(Hoteles!I41&gt;0,Hoteles!I41*Hoteles!K41+Servicios1+K113,"")</f>
        <v>#DIV/0!</v>
      </c>
      <c r="H113" s="6"/>
      <c r="I113" s="6"/>
      <c r="J113" s="6"/>
      <c r="K113" s="27" t="e">
        <f>ROUNDUP(Noches1*Hoteles!G41*$D$6/Pax,0)</f>
        <v>#DIV/0!</v>
      </c>
    </row>
    <row r="114" spans="1:11" ht="12">
      <c r="A114" s="3" t="str">
        <f>Hoteles!A42</f>
        <v>Terraza Coirones (lago)</v>
      </c>
      <c r="B114" s="5">
        <f>Hoteles!B42</f>
        <v>0</v>
      </c>
      <c r="C114" s="20" t="e">
        <f>Hoteles!G42*Hoteles!K42+Servicios1+K114</f>
        <v>#DIV/0!</v>
      </c>
      <c r="D114" s="20" t="e">
        <f>Hoteles!H42*Hoteles!K42+Servicios1+K114</f>
        <v>#DIV/0!</v>
      </c>
      <c r="E114" s="20" t="e">
        <f>IF(Hoteles!I42&gt;0,Hoteles!I42*Hoteles!K42+Servicios1+K114,"")</f>
        <v>#VALUE!</v>
      </c>
      <c r="H114" s="6"/>
      <c r="I114" s="6"/>
      <c r="J114" s="6"/>
      <c r="K114" s="27" t="e">
        <f>ROUNDUP(Noches1*Hoteles!G42*$D$6/Pax,0)</f>
        <v>#DIV/0!</v>
      </c>
    </row>
    <row r="115" spans="1:11" ht="12">
      <c r="A115" s="3" t="str">
        <f>Hoteles!A43</f>
        <v>Terraza Coirones (montaña)</v>
      </c>
      <c r="B115" s="5">
        <f>Hoteles!B43</f>
        <v>0</v>
      </c>
      <c r="C115" s="20" t="e">
        <f>Hoteles!G43*Hoteles!K43+Servicios1+K115</f>
        <v>#DIV/0!</v>
      </c>
      <c r="D115" s="20" t="e">
        <f>Hoteles!H43*Hoteles!K43+Servicios1+K115</f>
        <v>#DIV/0!</v>
      </c>
      <c r="E115" s="20" t="e">
        <f>IF(Hoteles!I43&gt;0,Hoteles!I43*Hoteles!K43+Servicios1+K115,"")</f>
        <v>#DIV/0!</v>
      </c>
      <c r="H115" s="6"/>
      <c r="I115" s="6"/>
      <c r="J115" s="6"/>
      <c r="K115" s="27" t="e">
        <f>ROUNDUP(Noches1*Hoteles!G43*$D$6/Pax,0)</f>
        <v>#DIV/0!</v>
      </c>
    </row>
    <row r="116" spans="1:11" ht="12">
      <c r="A116" s="3" t="str">
        <f>Hoteles!A44</f>
        <v>Kapenke</v>
      </c>
      <c r="B116" s="5">
        <f>Hoteles!B44</f>
        <v>0</v>
      </c>
      <c r="C116" s="20" t="e">
        <f>Hoteles!G44*Hoteles!K44+Servicios1+K116</f>
        <v>#DIV/0!</v>
      </c>
      <c r="D116" s="20" t="e">
        <f>Hoteles!H44*Hoteles!K44+Servicios1+K116</f>
        <v>#DIV/0!</v>
      </c>
      <c r="E116" s="20" t="e">
        <f>IF(Hoteles!I44&gt;0,Hoteles!I44*Hoteles!K44+Servicios1+K116,"")</f>
        <v>#DIV/0!</v>
      </c>
      <c r="H116" s="6"/>
      <c r="I116" s="6"/>
      <c r="J116" s="6"/>
      <c r="K116" s="27" t="e">
        <f>ROUNDUP(Noches1*Hoteles!G44*$D$6/Pax,0)</f>
        <v>#DIV/0!</v>
      </c>
    </row>
    <row r="117" spans="1:11" ht="12">
      <c r="A117" s="3" t="str">
        <f>Hoteles!A45</f>
        <v>Patagón</v>
      </c>
      <c r="B117" s="5">
        <f>Hoteles!B45</f>
        <v>0</v>
      </c>
      <c r="C117" s="20" t="e">
        <f>Hoteles!G45*Hoteles!K45+Servicios1+K117</f>
        <v>#DIV/0!</v>
      </c>
      <c r="D117" s="20" t="e">
        <f>Hoteles!H45*Hoteles!K45+Servicios1+K117</f>
        <v>#DIV/0!</v>
      </c>
      <c r="E117" s="20" t="e">
        <f>IF(Hoteles!I45&gt;0,Hoteles!I45*Hoteles!K45+Servicios1+K117,"")</f>
        <v>#DIV/0!</v>
      </c>
      <c r="H117" s="6"/>
      <c r="I117" s="6"/>
      <c r="J117" s="6"/>
      <c r="K117" s="27" t="e">
        <f>ROUNDUP(Noches1*Hoteles!G45*$D$6/Pax,0)</f>
        <v>#DIV/0!</v>
      </c>
    </row>
    <row r="118" spans="1:11" ht="12">
      <c r="A118" s="3" t="str">
        <f>Hoteles!A46</f>
        <v>Picos del Sur</v>
      </c>
      <c r="B118" s="5">
        <f>Hoteles!B46</f>
        <v>0</v>
      </c>
      <c r="C118" s="20" t="e">
        <f>Hoteles!G46*Hoteles!K46+Servicios1+K118</f>
        <v>#VALUE!</v>
      </c>
      <c r="D118" s="20" t="e">
        <f>Hoteles!H46*Hoteles!K46+Servicios1+K118</f>
        <v>#VALUE!</v>
      </c>
      <c r="E118" s="20" t="e">
        <f>IF(Hoteles!I46&gt;0,Hoteles!I46*Hoteles!K46+Servicios1+K118,"")</f>
        <v>#VALUE!</v>
      </c>
      <c r="H118" s="6"/>
      <c r="I118" s="6"/>
      <c r="J118" s="6"/>
      <c r="K118" s="27" t="e">
        <f>ROUNDUP(Noches1*Hoteles!G46*$D$6/Pax,0)</f>
        <v>#VALUE!</v>
      </c>
    </row>
    <row r="119" spans="1:11" ht="12">
      <c r="A119" s="3" t="str">
        <f>Hoteles!A47</f>
        <v>Shehuen </v>
      </c>
      <c r="B119" s="5">
        <f>Hoteles!B47</f>
        <v>0</v>
      </c>
      <c r="C119" s="20" t="e">
        <f>Hoteles!G47*Hoteles!K47+Servicios1+K119</f>
        <v>#DIV/0!</v>
      </c>
      <c r="D119" s="20" t="e">
        <f>Hoteles!H47*Hoteles!K47+Servicios1+K119</f>
        <v>#DIV/0!</v>
      </c>
      <c r="E119" s="20" t="e">
        <f>IF(Hoteles!I47&gt;0,Hoteles!I47*Hoteles!K47+Servicios1+K119,"")</f>
        <v>#DIV/0!</v>
      </c>
      <c r="H119" s="6"/>
      <c r="I119" s="6"/>
      <c r="J119" s="6"/>
      <c r="K119" s="27" t="e">
        <f>ROUNDUP(Noches1*Hoteles!G47*$D$6/Pax,0)</f>
        <v>#DIV/0!</v>
      </c>
    </row>
    <row r="120" spans="1:11" ht="12">
      <c r="A120" s="3" t="str">
        <f>Hoteles!A48</f>
        <v>Apart Libertador (Hab)</v>
      </c>
      <c r="B120" s="5" t="str">
        <f>Hoteles!B48</f>
        <v>10/13-12/13</v>
      </c>
      <c r="C120" s="20" t="e">
        <f>Hoteles!G48*Hoteles!K48+Servicios1+K120</f>
        <v>#DIV/0!</v>
      </c>
      <c r="D120" s="20" t="e">
        <f>Hoteles!H48*Hoteles!K48+Servicios1+K120</f>
        <v>#DIV/0!</v>
      </c>
      <c r="E120" s="20" t="e">
        <f>IF(Hoteles!I48&gt;0,Hoteles!I48*Hoteles!K48+Servicios1+K120,"")</f>
        <v>#VALUE!</v>
      </c>
      <c r="H120" s="6"/>
      <c r="I120" s="6"/>
      <c r="J120" s="6"/>
      <c r="K120" s="27" t="e">
        <f>ROUNDUP(Noches1*Hoteles!G48*$D$6/Pax,0)</f>
        <v>#DIV/0!</v>
      </c>
    </row>
    <row r="121" spans="1:11" ht="12">
      <c r="A121" s="3" t="str">
        <f>Hoteles!A49</f>
        <v>Apart Libertador ( Apart)</v>
      </c>
      <c r="B121" s="5" t="str">
        <f>Hoteles!B49</f>
        <v>10/13-12/13</v>
      </c>
      <c r="C121" s="20" t="e">
        <f>Hoteles!G49*Hoteles!K49+Servicios1+K121</f>
        <v>#DIV/0!</v>
      </c>
      <c r="D121" s="20" t="e">
        <f>Hoteles!H49*Hoteles!K49+Servicios1+K121</f>
        <v>#DIV/0!</v>
      </c>
      <c r="E121" s="20" t="e">
        <f>IF(Hoteles!I49&gt;0,Hoteles!I49*Hoteles!K49+Servicios1+K121,"")</f>
        <v>#DIV/0!</v>
      </c>
      <c r="H121" s="6"/>
      <c r="I121" s="6"/>
      <c r="J121" s="6"/>
      <c r="K121" s="27" t="e">
        <f>ROUNDUP(Noches1*Hoteles!G49*$D$6/Pax,0)</f>
        <v>#DIV/0!</v>
      </c>
    </row>
    <row r="122" spans="1:11" ht="12">
      <c r="A122" s="3" t="str">
        <f>Hoteles!A50</f>
        <v>Apart Libertador </v>
      </c>
      <c r="B122" s="5" t="str">
        <f>Hoteles!B50</f>
        <v>01/14-04/14</v>
      </c>
      <c r="C122" s="20" t="e">
        <f>Hoteles!G50*Hoteles!K50+Servicios1+K122</f>
        <v>#VALUE!</v>
      </c>
      <c r="D122" s="20" t="e">
        <f>Hoteles!H50*Hoteles!K50+Servicios1+K122</f>
        <v>#VALUE!</v>
      </c>
      <c r="E122" s="20" t="e">
        <f>IF(Hoteles!I50&gt;0,Hoteles!I50*Hoteles!K50+Servicios1+K122,"")</f>
        <v>#VALUE!</v>
      </c>
      <c r="H122" s="6"/>
      <c r="I122" s="6"/>
      <c r="J122" s="6"/>
      <c r="K122" s="27" t="e">
        <f>ROUNDUP(Noches1*Hoteles!G50*$D$6/Pax,0)</f>
        <v>#VALUE!</v>
      </c>
    </row>
    <row r="123" spans="1:11" ht="12">
      <c r="A123" s="3" t="str">
        <f>Hoteles!A51</f>
        <v>Apart Linda Vista</v>
      </c>
      <c r="B123" s="5">
        <f>Hoteles!B51</f>
        <v>0</v>
      </c>
      <c r="C123" s="20" t="e">
        <f>Hoteles!G51*Hoteles!K51+Servicios1+K123</f>
        <v>#DIV/0!</v>
      </c>
      <c r="D123" s="20" t="e">
        <f>Hoteles!H51*Hoteles!K51+Servicios1+K123</f>
        <v>#DIV/0!</v>
      </c>
      <c r="E123" s="20" t="e">
        <f>IF(Hoteles!I51&gt;0,Hoteles!I51*Hoteles!K51+Servicios1+K123,"")</f>
        <v>#DIV/0!</v>
      </c>
      <c r="H123" s="6"/>
      <c r="I123" s="6"/>
      <c r="J123" s="6"/>
      <c r="K123" s="27" t="e">
        <f>ROUNDUP(Noches1*Hoteles!G51*$D$6/Pax,0)</f>
        <v>#DIV/0!</v>
      </c>
    </row>
    <row r="124" spans="1:11" ht="12">
      <c r="A124" s="3" t="str">
        <f>Hoteles!A52</f>
        <v>Patagonia Queen</v>
      </c>
      <c r="B124" s="5">
        <f>Hoteles!B52</f>
        <v>0</v>
      </c>
      <c r="C124" s="20" t="e">
        <f>Hoteles!G52*Hoteles!K52+Servicios1+K124</f>
        <v>#DIV/0!</v>
      </c>
      <c r="D124" s="20" t="e">
        <f>Hoteles!H52*Hoteles!K52+Servicios1+K124</f>
        <v>#DIV/0!</v>
      </c>
      <c r="E124" s="20" t="e">
        <f>IF(Hoteles!I52&gt;0,Hoteles!I52*Hoteles!K52+Servicios1+K124,"")</f>
        <v>#DIV/0!</v>
      </c>
      <c r="H124" s="6"/>
      <c r="I124" s="6"/>
      <c r="J124" s="6"/>
      <c r="K124" s="27" t="e">
        <f>ROUNDUP(Noches1*Hoteles!G52*$D$6/Pax,0)</f>
        <v>#DIV/0!</v>
      </c>
    </row>
    <row r="125" spans="1:11" ht="12">
      <c r="A125" s="3" t="str">
        <f>Hoteles!A53</f>
        <v>Hostería Lupama (sup)</v>
      </c>
      <c r="B125" s="5">
        <f>Hoteles!B53</f>
        <v>0</v>
      </c>
      <c r="C125" s="20" t="e">
        <f>Hoteles!G53*Hoteles!K53+Servicios1+K125</f>
        <v>#VALUE!</v>
      </c>
      <c r="D125" s="20" t="e">
        <f>Hoteles!H53*Hoteles!K53+Servicios1+K125</f>
        <v>#VALUE!</v>
      </c>
      <c r="E125" s="20" t="e">
        <f>IF(Hoteles!I53&gt;0,Hoteles!I53*Hoteles!K53+Servicios1+K125,"")</f>
        <v>#VALUE!</v>
      </c>
      <c r="H125" s="6"/>
      <c r="I125" s="6"/>
      <c r="J125" s="6"/>
      <c r="K125" s="27" t="e">
        <f>ROUNDUP(Noches1*Hoteles!G53*$D$6/Pax,0)</f>
        <v>#VALUE!</v>
      </c>
    </row>
    <row r="126" spans="1:11" ht="12">
      <c r="A126" s="3" t="str">
        <f>Hoteles!A54</f>
        <v>Hostería Lupama (std)</v>
      </c>
      <c r="B126" s="5">
        <f>Hoteles!B54</f>
        <v>0</v>
      </c>
      <c r="C126" s="20" t="e">
        <f>Hoteles!G54*Hoteles!K54+Servicios1+K126</f>
        <v>#VALUE!</v>
      </c>
      <c r="D126" s="20" t="e">
        <f>Hoteles!H54*Hoteles!K54+Servicios1+K126</f>
        <v>#VALUE!</v>
      </c>
      <c r="E126" s="20" t="e">
        <f>IF(Hoteles!I54&gt;0,Hoteles!I54*Hoteles!K54+Servicios1+K126,"")</f>
        <v>#VALUE!</v>
      </c>
      <c r="H126" s="6"/>
      <c r="I126" s="6"/>
      <c r="J126" s="6"/>
      <c r="K126" s="27" t="e">
        <f>ROUNDUP(Noches1*Hoteles!G54*$D$6/Pax,0)</f>
        <v>#VALUE!</v>
      </c>
    </row>
    <row r="127" spans="1:11" ht="12">
      <c r="A127" s="3" t="str">
        <f>Hoteles!A55</f>
        <v>Hostería Kelta</v>
      </c>
      <c r="B127" s="5">
        <f>Hoteles!B55</f>
        <v>0</v>
      </c>
      <c r="C127" s="20" t="e">
        <f>Hoteles!G55*Hoteles!K55+Servicios1+K127</f>
        <v>#VALUE!</v>
      </c>
      <c r="D127" s="20" t="e">
        <f>Hoteles!H55*Hoteles!K55+Servicios1+K127</f>
        <v>#VALUE!</v>
      </c>
      <c r="E127" s="20" t="e">
        <f>IF(Hoteles!I55&gt;0,Hoteles!I55*Hoteles!K55+Servicios1+K127,"")</f>
        <v>#VALUE!</v>
      </c>
      <c r="H127" s="6"/>
      <c r="I127" s="6"/>
      <c r="J127" s="6"/>
      <c r="K127" s="27" t="e">
        <f>ROUNDUP(Noches1*Hoteles!G55*$D$6/Pax,0)</f>
        <v>#VALUE!</v>
      </c>
    </row>
    <row r="128" spans="1:11" ht="12">
      <c r="A128" s="3" t="str">
        <f>Hoteles!A56</f>
        <v>Hostería Kalken</v>
      </c>
      <c r="B128" s="5">
        <f>Hoteles!B56</f>
        <v>0</v>
      </c>
      <c r="C128" s="20" t="e">
        <f>Hoteles!G56*Hoteles!K56+Servicios1+K128</f>
        <v>#VALUE!</v>
      </c>
      <c r="D128" s="20" t="e">
        <f>Hoteles!H56*Hoteles!K56+Servicios1+K128</f>
        <v>#VALUE!</v>
      </c>
      <c r="E128" s="20" t="e">
        <f>IF(Hoteles!I56&gt;0,Hoteles!I56*Hoteles!K56+Servicios1+K128,"")</f>
        <v>#VALUE!</v>
      </c>
      <c r="H128" s="6"/>
      <c r="I128" s="6"/>
      <c r="J128" s="6"/>
      <c r="K128" s="27" t="e">
        <f>ROUNDUP(Noches1*Hoteles!G56*$D$6/Pax,0)</f>
        <v>#VALUE!</v>
      </c>
    </row>
    <row r="129" spans="1:11" ht="12">
      <c r="A129" s="3" t="str">
        <f>Hoteles!A57</f>
        <v>Hostería Posta Sur</v>
      </c>
      <c r="B129" s="5">
        <f>Hoteles!B57</f>
        <v>0</v>
      </c>
      <c r="C129" s="20" t="e">
        <f>Hoteles!G57*Hoteles!K57+Servicios1+K129</f>
        <v>#DIV/0!</v>
      </c>
      <c r="D129" s="20" t="e">
        <f>Hoteles!H57*Hoteles!K57+Servicios1+K129</f>
        <v>#DIV/0!</v>
      </c>
      <c r="E129" s="20" t="e">
        <f>IF(Hoteles!I57&gt;0,Hoteles!I57*Hoteles!K57+Servicios1+K129,"")</f>
        <v>#DIV/0!</v>
      </c>
      <c r="H129" s="6"/>
      <c r="I129" s="6"/>
      <c r="J129" s="6"/>
      <c r="K129" s="27" t="e">
        <f>ROUNDUP(Noches1*Hoteles!G57*$D$6/Pax,0)</f>
        <v>#DIV/0!</v>
      </c>
    </row>
    <row r="130" spans="1:11" ht="12">
      <c r="A130" s="3" t="str">
        <f>Hoteles!A58</f>
        <v>Hostería Tierra Tehuelche</v>
      </c>
      <c r="B130" s="5">
        <f>Hoteles!B58</f>
        <v>0</v>
      </c>
      <c r="C130" s="20" t="e">
        <f>Hoteles!G58*Hoteles!K58+Servicios1+K130</f>
        <v>#DIV/0!</v>
      </c>
      <c r="D130" s="20" t="e">
        <f>Hoteles!H58*Hoteles!K58+Servicios1+K130</f>
        <v>#DIV/0!</v>
      </c>
      <c r="E130" s="20" t="e">
        <f>IF(Hoteles!I58&gt;0,Hoteles!I58*Hoteles!K58+Servicios1+K130,"")</f>
        <v>#DIV/0!</v>
      </c>
      <c r="H130" s="6"/>
      <c r="I130" s="6"/>
      <c r="J130" s="6"/>
      <c r="K130" s="27" t="e">
        <f>ROUNDUP(Noches1*Hoteles!G58*$D$6/Pax,0)</f>
        <v>#DIV/0!</v>
      </c>
    </row>
    <row r="131" spans="1:11" ht="12">
      <c r="A131" s="3" t="str">
        <f>Hoteles!A59</f>
        <v>Hostería Los Hielos (sup)</v>
      </c>
      <c r="B131" s="5">
        <f>Hoteles!B59</f>
        <v>0</v>
      </c>
      <c r="C131" s="20" t="e">
        <f>Hoteles!G59*Hoteles!K59+Servicios1+K131</f>
        <v>#DIV/0!</v>
      </c>
      <c r="D131" s="20" t="e">
        <f>Hoteles!H59*Hoteles!K59+Servicios1+K131</f>
        <v>#DIV/0!</v>
      </c>
      <c r="E131" s="20" t="e">
        <f>IF(Hoteles!I59&gt;0,Hoteles!I59*Hoteles!K59+Servicios1+K131,"")</f>
        <v>#VALUE!</v>
      </c>
      <c r="H131" s="6"/>
      <c r="I131" s="6"/>
      <c r="J131" s="6"/>
      <c r="K131" s="27" t="e">
        <f>ROUNDUP(Noches1*Hoteles!G59*$D$6/Pax,0)</f>
        <v>#DIV/0!</v>
      </c>
    </row>
    <row r="132" spans="1:11" ht="12">
      <c r="A132" s="3" t="str">
        <f>Hoteles!A60</f>
        <v>Hosteria Los Hielos (std)</v>
      </c>
      <c r="B132" s="5">
        <f>Hoteles!B60</f>
        <v>0</v>
      </c>
      <c r="C132" s="20" t="e">
        <f>Hoteles!G60*Hoteles!K60+Servicios1+K132</f>
        <v>#DIV/0!</v>
      </c>
      <c r="D132" s="20" t="e">
        <f>Hoteles!H60*Hoteles!K60+Servicios1+K132</f>
        <v>#DIV/0!</v>
      </c>
      <c r="E132" s="20" t="e">
        <f>IF(Hoteles!I60&gt;0,Hoteles!I60*Hoteles!K60+Servicios1+K132,"")</f>
        <v>#DIV/0!</v>
      </c>
      <c r="H132" s="6"/>
      <c r="I132" s="6"/>
      <c r="J132" s="6"/>
      <c r="K132" s="27" t="e">
        <f>ROUNDUP(Noches1*Hoteles!G60*$D$6/Pax,0)</f>
        <v>#DIV/0!</v>
      </c>
    </row>
    <row r="133" spans="1:11" ht="12">
      <c r="A133" s="3" t="str">
        <f>Hoteles!A61</f>
        <v>Hostería Koi Aiken (sup)</v>
      </c>
      <c r="B133" s="5">
        <f>Hoteles!B61</f>
        <v>0</v>
      </c>
      <c r="C133" s="20" t="e">
        <f>Hoteles!G61*Hoteles!K61+Servicios1+K133</f>
        <v>#DIV/0!</v>
      </c>
      <c r="D133" s="20" t="e">
        <f>Hoteles!H61*Hoteles!K61+Servicios1+K133</f>
        <v>#DIV/0!</v>
      </c>
      <c r="E133" s="20" t="e">
        <f>IF(Hoteles!I61&gt;0,Hoteles!I61*Hoteles!K61+Servicios1+K133,"")</f>
        <v>#VALUE!</v>
      </c>
      <c r="H133" s="6"/>
      <c r="I133" s="6"/>
      <c r="J133" s="6"/>
      <c r="K133" s="27" t="e">
        <f>ROUNDUP(Noches1*Hoteles!G61*$D$6/Pax,0)</f>
        <v>#DIV/0!</v>
      </c>
    </row>
    <row r="134" spans="1:11" ht="12">
      <c r="A134" s="3" t="str">
        <f>Hoteles!A62</f>
        <v>Hostería Koi Aiken (std)</v>
      </c>
      <c r="B134" s="5">
        <f>Hoteles!B62</f>
        <v>0</v>
      </c>
      <c r="C134" s="20" t="e">
        <f>Hoteles!G62*Hoteles!K62+Servicios1+K134</f>
        <v>#DIV/0!</v>
      </c>
      <c r="D134" s="20" t="e">
        <f>Hoteles!H62*Hoteles!K62+Servicios1+K134</f>
        <v>#DIV/0!</v>
      </c>
      <c r="E134" s="20" t="e">
        <f>IF(Hoteles!I62&gt;0,Hoteles!I62*Hoteles!K62+Servicios1+K134,"")</f>
        <v>#DIV/0!</v>
      </c>
      <c r="H134" s="6"/>
      <c r="I134" s="6"/>
      <c r="J134" s="6"/>
      <c r="K134" s="27" t="e">
        <f>ROUNDUP(Noches1*Hoteles!G62*$D$6/Pax,0)</f>
        <v>#DIV/0!</v>
      </c>
    </row>
    <row r="135" spans="1:11" ht="12">
      <c r="A135" s="3" t="str">
        <f>Hoteles!A63</f>
        <v>Hotel La Loma (mirador)</v>
      </c>
      <c r="B135" s="5">
        <f>Hoteles!B63</f>
        <v>0</v>
      </c>
      <c r="C135" s="20" t="e">
        <f>Hoteles!G63*Hoteles!K63+Servicios1+K135</f>
        <v>#VALUE!</v>
      </c>
      <c r="D135" s="20" t="e">
        <f>Hoteles!H63*Hoteles!K63+Servicios1+K135</f>
        <v>#VALUE!</v>
      </c>
      <c r="E135" s="20" t="e">
        <f>IF(Hoteles!I63&gt;0,Hoteles!I63*Hoteles!K63+Servicios1+K135,"")</f>
        <v>#VALUE!</v>
      </c>
      <c r="H135" s="6"/>
      <c r="I135" s="6"/>
      <c r="J135" s="6"/>
      <c r="K135" s="27" t="e">
        <f>ROUNDUP(Noches1*Hoteles!G63*$D$6/Pax,0)</f>
        <v>#VALUE!</v>
      </c>
    </row>
    <row r="136" spans="1:11" ht="12">
      <c r="A136" s="3" t="str">
        <f>Hoteles!A64</f>
        <v>Hostería Meulen</v>
      </c>
      <c r="B136" s="5">
        <f>Hoteles!B64</f>
        <v>0</v>
      </c>
      <c r="C136" s="20" t="e">
        <f>Hoteles!G64*Hoteles!K64+Servicios1+K136</f>
        <v>#VALUE!</v>
      </c>
      <c r="D136" s="20" t="e">
        <f>Hoteles!H64*Hoteles!K64+Servicios1+K136</f>
        <v>#VALUE!</v>
      </c>
      <c r="E136" s="20" t="e">
        <f>IF(Hoteles!I64&gt;0,Hoteles!I64*Hoteles!K64+Servicios1+K136,"")</f>
        <v>#VALUE!</v>
      </c>
      <c r="H136" s="6"/>
      <c r="I136" s="6"/>
      <c r="J136" s="6"/>
      <c r="K136" s="27" t="e">
        <f>ROUNDUP(Noches1*Hoteles!G64*$D$6/Pax,0)</f>
        <v>#VALUE!</v>
      </c>
    </row>
    <row r="137" spans="1:11" ht="12">
      <c r="A137" s="3" t="str">
        <f>Hoteles!A65</f>
        <v>Hostería Las Dunas</v>
      </c>
      <c r="B137" s="5">
        <f>Hoteles!B65</f>
        <v>0</v>
      </c>
      <c r="C137" s="20" t="e">
        <f>Hoteles!G65*Hoteles!K65+Servicios1+K137</f>
        <v>#DIV/0!</v>
      </c>
      <c r="D137" s="20" t="e">
        <f>Hoteles!H65*Hoteles!K65+Servicios1+K137</f>
        <v>#DIV/0!</v>
      </c>
      <c r="E137" s="20" t="e">
        <f>IF(Hoteles!I65&gt;0,Hoteles!I65*Hoteles!K65+Servicios1+K137,"")</f>
        <v>#DIV/0!</v>
      </c>
      <c r="H137" s="6"/>
      <c r="I137" s="6"/>
      <c r="J137" s="6"/>
      <c r="K137" s="27" t="e">
        <f>ROUNDUP(Noches1*Hoteles!G65*$D$6/Pax,0)</f>
        <v>#DIV/0!</v>
      </c>
    </row>
    <row r="138" spans="1:11" ht="12">
      <c r="A138" s="3" t="str">
        <f>Hoteles!A66</f>
        <v>Hostería Viento Sur</v>
      </c>
      <c r="B138" s="5">
        <f>Hoteles!B66</f>
        <v>0</v>
      </c>
      <c r="C138" s="20" t="e">
        <f>Hoteles!G66*Hoteles!K66+Servicios1+K138</f>
        <v>#VALUE!</v>
      </c>
      <c r="D138" s="20" t="e">
        <f>Hoteles!H66*Hoteles!K66+Servicios1+K138</f>
        <v>#VALUE!</v>
      </c>
      <c r="E138" s="20" t="e">
        <f>IF(Hoteles!I66&gt;0,Hoteles!I66*Hoteles!K66+Servicios1+K138,"")</f>
        <v>#VALUE!</v>
      </c>
      <c r="H138" s="6"/>
      <c r="I138" s="6"/>
      <c r="J138" s="6"/>
      <c r="K138" s="27" t="e">
        <f>ROUNDUP(Noches1*Hoteles!G66*$D$6/Pax,0)</f>
        <v>#VALUE!</v>
      </c>
    </row>
    <row r="139" spans="1:11" ht="12">
      <c r="A139" s="3" t="str">
        <f>Hoteles!A67</f>
        <v>Hosteria Hainen</v>
      </c>
      <c r="B139" s="5">
        <f>Hoteles!B67</f>
        <v>0</v>
      </c>
      <c r="C139" s="20" t="e">
        <f>Hoteles!G67*Hoteles!K67+Servicios1+K139</f>
        <v>#DIV/0!</v>
      </c>
      <c r="D139" s="20" t="e">
        <f>Hoteles!H67*Hoteles!K67+Servicios1+K139</f>
        <v>#DIV/0!</v>
      </c>
      <c r="E139" s="20" t="e">
        <f>IF(Hoteles!I67&gt;0,Hoteles!I67*Hoteles!K67+Servicios1+K139,"")</f>
        <v>#DIV/0!</v>
      </c>
      <c r="H139" s="6"/>
      <c r="I139" s="6"/>
      <c r="J139" s="6"/>
      <c r="K139" s="27" t="e">
        <f>ROUNDUP(Noches1*Hoteles!G67*$D$6/Pax,0)</f>
        <v>#DIV/0!</v>
      </c>
    </row>
    <row r="140" spans="1:11" ht="12">
      <c r="A140" s="3" t="str">
        <f>Hoteles!A68</f>
        <v>Posada Karut Josh</v>
      </c>
      <c r="B140" s="5">
        <f>Hoteles!B68</f>
        <v>0</v>
      </c>
      <c r="C140" s="20" t="e">
        <f>Hoteles!G68*Hoteles!K68+Servicios1+K140</f>
        <v>#DIV/0!</v>
      </c>
      <c r="D140" s="20" t="e">
        <f>Hoteles!H68*Hoteles!K68+Servicios1+K140</f>
        <v>#DIV/0!</v>
      </c>
      <c r="E140" s="20" t="e">
        <f>IF(Hoteles!I68&gt;0,Hoteles!I68*Hoteles!K68+Servicios1+K140,"")</f>
        <v>#DIV/0!</v>
      </c>
      <c r="H140" s="6"/>
      <c r="I140" s="6"/>
      <c r="J140" s="6"/>
      <c r="K140" s="27" t="e">
        <f>ROUNDUP(Noches1*Hoteles!G68*$D$6/Pax,0)</f>
        <v>#DIV/0!</v>
      </c>
    </row>
    <row r="141" spans="1:11" ht="12">
      <c r="A141" s="3" t="str">
        <f>Hoteles!A69</f>
        <v>Hostería Kau Kaleshen</v>
      </c>
      <c r="B141" s="5">
        <f>Hoteles!B69</f>
        <v>0</v>
      </c>
      <c r="C141" s="20" t="e">
        <f>Hoteles!G69*Hoteles!K69+Servicios1+K141</f>
        <v>#VALUE!</v>
      </c>
      <c r="D141" s="20" t="e">
        <f>Hoteles!H69*Hoteles!K69+Servicios1+K141</f>
        <v>#VALUE!</v>
      </c>
      <c r="E141" s="20" t="e">
        <f>IF(Hoteles!I69&gt;0,Hoteles!I69*Hoteles!K69+Servicios1+K141,"")</f>
        <v>#VALUE!</v>
      </c>
      <c r="H141" s="6"/>
      <c r="I141" s="6"/>
      <c r="J141" s="6"/>
      <c r="K141" s="27" t="e">
        <f>ROUNDUP(Noches1*Hoteles!G69*$D$6/Pax,0)</f>
        <v>#VALUE!</v>
      </c>
    </row>
    <row r="142" spans="1:11" ht="12">
      <c r="A142" s="3" t="str">
        <f>Hoteles!A70</f>
        <v>Blanca Patagonia</v>
      </c>
      <c r="B142" s="5">
        <f>Hoteles!B70</f>
        <v>0</v>
      </c>
      <c r="C142" s="20" t="e">
        <f>Hoteles!G70*Hoteles!K70+Servicios1+K142</f>
        <v>#DIV/0!</v>
      </c>
      <c r="D142" s="20" t="e">
        <f>Hoteles!H70*Hoteles!K70+Servicios1+K142</f>
        <v>#DIV/0!</v>
      </c>
      <c r="E142" s="20" t="e">
        <f>IF(Hoteles!I70&gt;0,Hoteles!I70*Hoteles!K70+Servicios1+K142,"")</f>
        <v>#DIV/0!</v>
      </c>
      <c r="H142" s="6"/>
      <c r="I142" s="6"/>
      <c r="J142" s="6"/>
      <c r="K142" s="27" t="e">
        <f>ROUNDUP(Noches1*Hoteles!G70*$D$6/Pax,0)</f>
        <v>#DIV/0!</v>
      </c>
    </row>
    <row r="143" spans="2:11" ht="12">
      <c r="B143" s="5"/>
      <c r="C143" s="20"/>
      <c r="D143" s="20"/>
      <c r="E143" s="20"/>
      <c r="H143" s="6"/>
      <c r="I143" s="6"/>
      <c r="J143" s="6"/>
      <c r="K143" s="27" t="e">
        <f>ROUNDUP(Noches1*Hoteles!G71*$D$6/Pax,0)</f>
        <v>#DIV/0!</v>
      </c>
    </row>
    <row r="144" spans="2:11" ht="12">
      <c r="B144" s="5"/>
      <c r="C144" s="20"/>
      <c r="D144" s="20"/>
      <c r="E144" s="20"/>
      <c r="H144" s="6"/>
      <c r="I144" s="6"/>
      <c r="J144" s="6"/>
      <c r="K144" s="27" t="e">
        <f>ROUNDUP(Noches1*Hoteles!G72*$D$6/Pax,0)</f>
        <v>#DIV/0!</v>
      </c>
    </row>
    <row r="145" spans="2:11" ht="12">
      <c r="B145" s="5"/>
      <c r="C145" s="20"/>
      <c r="D145" s="20"/>
      <c r="E145" s="20"/>
      <c r="H145" s="6"/>
      <c r="I145" s="6"/>
      <c r="J145" s="6"/>
      <c r="K145" s="27" t="e">
        <f>ROUNDUP(Noches1*Hoteles!G73*$D$6/Pax,0)</f>
        <v>#DIV/0!</v>
      </c>
    </row>
    <row r="146" spans="2:11" ht="12">
      <c r="B146" s="5"/>
      <c r="C146" s="20"/>
      <c r="D146" s="20"/>
      <c r="E146" s="20"/>
      <c r="H146" s="6"/>
      <c r="I146" s="6"/>
      <c r="J146" s="6"/>
      <c r="K146" s="27" t="e">
        <f>ROUNDUP(Noches1*Hoteles!G74*$D$6/Pax,0)</f>
        <v>#DIV/0!</v>
      </c>
    </row>
    <row r="147" spans="2:11" ht="12">
      <c r="B147" s="5"/>
      <c r="C147" s="20"/>
      <c r="D147" s="20"/>
      <c r="E147" s="20"/>
      <c r="H147" s="6"/>
      <c r="I147" s="6"/>
      <c r="J147" s="6"/>
      <c r="K147" s="27" t="e">
        <f>ROUNDUP(Noches1*Hoteles!G75*$D$6/Pax,0)</f>
        <v>#DIV/0!</v>
      </c>
    </row>
    <row r="148" spans="2:11" ht="12">
      <c r="B148" s="5"/>
      <c r="C148" s="20"/>
      <c r="D148" s="20"/>
      <c r="E148" s="20"/>
      <c r="H148" s="6"/>
      <c r="I148" s="6"/>
      <c r="J148" s="6"/>
      <c r="K148" s="27" t="e">
        <f>ROUNDUP(Noches1*Hoteles!G76*$D$6/Pax,0)</f>
        <v>#DIV/0!</v>
      </c>
    </row>
    <row r="149" spans="2:11" ht="12">
      <c r="B149" s="5"/>
      <c r="C149" s="20"/>
      <c r="D149" s="20"/>
      <c r="E149" s="20"/>
      <c r="H149" s="6"/>
      <c r="I149" s="6"/>
      <c r="J149" s="6"/>
      <c r="K149" s="27" t="e">
        <f>ROUNDUP(Noches1*Hoteles!G77*$D$6/Pax,0)</f>
        <v>#DIV/0!</v>
      </c>
    </row>
    <row r="150" spans="3:11" ht="12">
      <c r="C150" s="20"/>
      <c r="D150" s="20"/>
      <c r="E150" s="20"/>
      <c r="H150" s="6"/>
      <c r="I150" s="6"/>
      <c r="J150" s="6"/>
      <c r="K150" s="27" t="e">
        <f>ROUNDUP(Noches1*Hoteles!G78*$D$6/Pax,0)</f>
        <v>#DIV/0!</v>
      </c>
    </row>
    <row r="151" spans="3:11" ht="12">
      <c r="C151" s="20"/>
      <c r="D151" s="20"/>
      <c r="E151" s="20"/>
      <c r="K151" s="27" t="e">
        <f>ROUNDUP(Noches1*Hoteles!G79*$D$6/Pax,0)</f>
        <v>#DIV/0!</v>
      </c>
    </row>
    <row r="152" spans="3:11" ht="12">
      <c r="C152" s="20"/>
      <c r="D152" s="20"/>
      <c r="E152" s="20"/>
      <c r="K152" s="27" t="e">
        <f>ROUNDUP(Noches1*Hoteles!G80*$D$6/Pax,0)</f>
        <v>#DIV/0!</v>
      </c>
    </row>
    <row r="153" spans="3:11" ht="12">
      <c r="C153" s="20"/>
      <c r="D153" s="20"/>
      <c r="E153" s="20"/>
      <c r="K153" s="27" t="e">
        <f>ROUNDUP(Noches1*Hoteles!G81*$D$6/Pax,0)</f>
        <v>#DIV/0!</v>
      </c>
    </row>
    <row r="154" spans="3:11" ht="12">
      <c r="C154" s="20"/>
      <c r="D154" s="20"/>
      <c r="E154" s="20"/>
      <c r="K154" s="27" t="e">
        <f>ROUNDUP(Noches1*Hoteles!G82*$D$6/Pax,0)</f>
        <v>#DIV/0!</v>
      </c>
    </row>
    <row r="155" spans="3:11" ht="12">
      <c r="C155" s="20"/>
      <c r="D155" s="20"/>
      <c r="E155" s="20"/>
      <c r="K155" s="27" t="e">
        <f>ROUNDUP(Noches1*Hoteles!G83*$D$6/Pax,0)</f>
        <v>#DIV/0!</v>
      </c>
    </row>
    <row r="156" spans="3:11" ht="12">
      <c r="C156" s="20"/>
      <c r="D156" s="20"/>
      <c r="E156" s="20"/>
      <c r="K156" s="27" t="e">
        <f>ROUNDUP(Noches1*Hoteles!G84*$D$6/Pax,0)</f>
        <v>#DIV/0!</v>
      </c>
    </row>
    <row r="157" spans="3:11" ht="12">
      <c r="C157" s="20"/>
      <c r="D157" s="20"/>
      <c r="E157" s="20"/>
      <c r="K157" s="27" t="e">
        <f>ROUNDUP(Noches1*Hoteles!G85*$D$6/Pax,0)</f>
        <v>#DIV/0!</v>
      </c>
    </row>
    <row r="158" spans="3:11" ht="12">
      <c r="C158" s="20"/>
      <c r="D158" s="20"/>
      <c r="E158" s="20"/>
      <c r="K158" s="27" t="e">
        <f>ROUNDUP(Noches1*Hoteles!G86*$D$6/Pax,0)</f>
        <v>#DIV/0!</v>
      </c>
    </row>
    <row r="159" ht="12">
      <c r="K159" s="27" t="e">
        <f>ROUNDUP(Noches1*Hoteles!G87*$D$6/Pax,0)</f>
        <v>#DIV/0!</v>
      </c>
    </row>
    <row r="160" ht="12">
      <c r="K160" s="27" t="e">
        <f>ROUNDUP(Noches1*Hoteles!G88*$D$6/Pax,0)</f>
        <v>#DIV/0!</v>
      </c>
    </row>
    <row r="161" spans="1:11" ht="12">
      <c r="A161" s="6"/>
      <c r="B161" s="6"/>
      <c r="C161" s="6"/>
      <c r="D161" s="6"/>
      <c r="E161" s="6"/>
      <c r="F161" s="6"/>
      <c r="K161" s="27" t="e">
        <f>ROUNDUP(Noches1*Hoteles!G89*$D$6/Pax,0)</f>
        <v>#DIV/0!</v>
      </c>
    </row>
    <row r="162" ht="12">
      <c r="K162" s="27" t="e">
        <f>ROUNDUP(Noches1*Hoteles!G90*$D$6/Pax,0)</f>
        <v>#DIV/0!</v>
      </c>
    </row>
    <row r="163" ht="12">
      <c r="K163" s="27" t="e">
        <f>ROUNDUP(Noches1*Hoteles!G91*$D$6/Pax,0)</f>
        <v>#DIV/0!</v>
      </c>
    </row>
    <row r="164" spans="6:11" ht="12">
      <c r="F164" s="20"/>
      <c r="G164" s="20"/>
      <c r="K164" s="27" t="e">
        <f>ROUNDUP(Noches1*Hoteles!G92*$D$6/Pax,0)</f>
        <v>#DIV/0!</v>
      </c>
    </row>
    <row r="165" spans="6:11" ht="12">
      <c r="F165" s="20"/>
      <c r="G165" s="20"/>
      <c r="K165" s="27" t="e">
        <f>ROUNDUP(Noches1*Hoteles!G93*$D$6/Pax,0)</f>
        <v>#DIV/0!</v>
      </c>
    </row>
    <row r="166" spans="6:11" ht="12">
      <c r="F166" s="20"/>
      <c r="G166" s="20"/>
      <c r="K166" s="27" t="e">
        <f>ROUNDUP(Noches1*Hoteles!G94*$D$6/Pax,0)</f>
        <v>#DIV/0!</v>
      </c>
    </row>
    <row r="167" spans="6:7" ht="12">
      <c r="F167" s="20"/>
      <c r="G167" s="20"/>
    </row>
    <row r="168" spans="6:7" ht="12">
      <c r="F168" s="20"/>
      <c r="G168" s="20"/>
    </row>
    <row r="169" spans="6:7" ht="12">
      <c r="F169" s="20"/>
      <c r="G169" s="20"/>
    </row>
    <row r="170" spans="6:7" ht="12">
      <c r="F170" s="20"/>
      <c r="G170" s="20"/>
    </row>
    <row r="171" ht="12">
      <c r="F171" s="20"/>
    </row>
    <row r="173" ht="12">
      <c r="F173" s="20"/>
    </row>
    <row r="175" spans="1:5" ht="12">
      <c r="A175" s="6"/>
      <c r="B175" s="6"/>
      <c r="C175" s="10"/>
      <c r="D175" s="10"/>
      <c r="E175" s="10"/>
    </row>
    <row r="176" spans="3:5" ht="12">
      <c r="C176" s="20"/>
      <c r="D176" s="20"/>
      <c r="E176" s="20"/>
    </row>
    <row r="177" spans="3:5" ht="12">
      <c r="C177" s="20"/>
      <c r="D177" s="20"/>
      <c r="E177" s="20"/>
    </row>
    <row r="178" spans="3:5" ht="12">
      <c r="C178" s="20"/>
      <c r="D178" s="20"/>
      <c r="E178" s="20"/>
    </row>
    <row r="179" spans="3:5" ht="12">
      <c r="C179" s="20"/>
      <c r="D179" s="20"/>
      <c r="E179" s="20"/>
    </row>
    <row r="180" spans="3:5" ht="12">
      <c r="C180" s="20"/>
      <c r="D180" s="20"/>
      <c r="E180" s="20"/>
    </row>
    <row r="181" spans="3:5" ht="12">
      <c r="C181" s="20"/>
      <c r="D181" s="20"/>
      <c r="E181" s="20"/>
    </row>
    <row r="182" spans="3:5" ht="12">
      <c r="C182" s="20"/>
      <c r="D182" s="20"/>
      <c r="E182" s="20"/>
    </row>
    <row r="183" spans="3:5" ht="12">
      <c r="C183" s="20"/>
      <c r="D183" s="20"/>
      <c r="E183" s="20"/>
    </row>
    <row r="184" spans="3:5" ht="12">
      <c r="C184" s="20"/>
      <c r="D184" s="20"/>
      <c r="E184" s="20"/>
    </row>
    <row r="187" spans="1:6" ht="12">
      <c r="A187" s="6"/>
      <c r="B187" s="6"/>
      <c r="C187" s="6"/>
      <c r="D187" s="6"/>
      <c r="E187" s="6"/>
      <c r="F187" s="6"/>
    </row>
    <row r="188" ht="13.5" customHeight="1"/>
    <row r="190" spans="6:7" ht="12">
      <c r="F190" s="20"/>
      <c r="G190" s="20"/>
    </row>
    <row r="191" spans="6:7" ht="12">
      <c r="F191" s="20"/>
      <c r="G191" s="20"/>
    </row>
    <row r="192" spans="6:7" ht="12">
      <c r="F192" s="20"/>
      <c r="G192" s="20"/>
    </row>
    <row r="193" spans="6:7" ht="12">
      <c r="F193" s="20"/>
      <c r="G193" s="20"/>
    </row>
    <row r="194" spans="6:7" ht="12">
      <c r="F194" s="20"/>
      <c r="G194" s="20"/>
    </row>
    <row r="195" spans="6:7" ht="13.5" customHeight="1">
      <c r="F195" s="20"/>
      <c r="G195" s="20"/>
    </row>
    <row r="196" spans="6:7" ht="13.5" customHeight="1">
      <c r="F196" s="20"/>
      <c r="G196" s="20"/>
    </row>
    <row r="197" spans="6:7" ht="12">
      <c r="F197" s="20"/>
      <c r="G197" s="20"/>
    </row>
    <row r="198" ht="12">
      <c r="F198" s="20"/>
    </row>
    <row r="200" ht="12">
      <c r="F200" s="20"/>
    </row>
    <row r="202" spans="1:5" ht="12">
      <c r="A202" s="6"/>
      <c r="B202" s="6"/>
      <c r="C202" s="10"/>
      <c r="D202" s="10"/>
      <c r="E202" s="10"/>
    </row>
    <row r="203" spans="3:5" ht="12">
      <c r="C203" s="20"/>
      <c r="D203" s="20"/>
      <c r="E203" s="20"/>
    </row>
    <row r="204" spans="3:5" ht="12">
      <c r="C204" s="20"/>
      <c r="D204" s="20"/>
      <c r="E204" s="20"/>
    </row>
    <row r="205" spans="3:5" ht="12">
      <c r="C205" s="20"/>
      <c r="D205" s="20"/>
      <c r="E205" s="20"/>
    </row>
    <row r="206" spans="3:5" ht="12">
      <c r="C206" s="20"/>
      <c r="D206" s="20"/>
      <c r="E206" s="20"/>
    </row>
    <row r="207" spans="3:5" ht="12">
      <c r="C207" s="20"/>
      <c r="D207" s="20"/>
      <c r="E207" s="20"/>
    </row>
    <row r="208" spans="3:5" ht="12">
      <c r="C208" s="20"/>
      <c r="D208" s="20"/>
      <c r="E208" s="20"/>
    </row>
    <row r="209" spans="3:5" ht="12">
      <c r="C209" s="20"/>
      <c r="D209" s="20"/>
      <c r="E209" s="20"/>
    </row>
    <row r="210" spans="3:5" ht="12">
      <c r="C210" s="20"/>
      <c r="D210" s="20"/>
      <c r="E210" s="20"/>
    </row>
    <row r="211" spans="3:5" ht="12">
      <c r="C211" s="20"/>
      <c r="D211" s="20"/>
      <c r="E211" s="20"/>
    </row>
    <row r="214" spans="1:6" ht="12">
      <c r="A214" s="6"/>
      <c r="B214" s="6"/>
      <c r="C214" s="6"/>
      <c r="D214" s="6"/>
      <c r="E214" s="6"/>
      <c r="F214" s="6"/>
    </row>
    <row r="217" spans="6:7" ht="12">
      <c r="F217" s="20"/>
      <c r="G217" s="20"/>
    </row>
    <row r="218" spans="6:7" ht="12">
      <c r="F218" s="20"/>
      <c r="G218" s="20"/>
    </row>
    <row r="219" spans="6:7" ht="12">
      <c r="F219" s="20"/>
      <c r="G219" s="20"/>
    </row>
    <row r="220" spans="6:7" ht="12">
      <c r="F220" s="20"/>
      <c r="G220" s="20"/>
    </row>
    <row r="221" spans="6:7" ht="12">
      <c r="F221" s="20"/>
      <c r="G221" s="20"/>
    </row>
    <row r="222" spans="6:7" ht="13.5" customHeight="1">
      <c r="F222" s="20"/>
      <c r="G222" s="20"/>
    </row>
    <row r="223" ht="12">
      <c r="F223" s="20"/>
    </row>
    <row r="225" ht="12">
      <c r="F225" s="20"/>
    </row>
    <row r="227" spans="1:5" ht="12">
      <c r="A227" s="6"/>
      <c r="B227" s="6"/>
      <c r="C227" s="10"/>
      <c r="D227" s="10"/>
      <c r="E227" s="10"/>
    </row>
    <row r="228" spans="3:5" ht="12">
      <c r="C228" s="20"/>
      <c r="D228" s="20"/>
      <c r="E228" s="20"/>
    </row>
    <row r="229" spans="3:5" ht="12">
      <c r="C229" s="20"/>
      <c r="D229" s="20"/>
      <c r="E229" s="20"/>
    </row>
    <row r="230" spans="3:5" ht="12">
      <c r="C230" s="20"/>
      <c r="D230" s="20"/>
      <c r="E230" s="20"/>
    </row>
    <row r="231" spans="3:5" ht="12">
      <c r="C231" s="20"/>
      <c r="D231" s="20"/>
      <c r="E231" s="20"/>
    </row>
    <row r="232" spans="3:5" ht="12">
      <c r="C232" s="20"/>
      <c r="D232" s="20"/>
      <c r="E232" s="20"/>
    </row>
    <row r="233" spans="3:5" ht="12">
      <c r="C233" s="20"/>
      <c r="D233" s="20"/>
      <c r="E233" s="20"/>
    </row>
    <row r="234" spans="3:5" ht="12">
      <c r="C234" s="20"/>
      <c r="D234" s="20"/>
      <c r="E234" s="20"/>
    </row>
    <row r="235" spans="3:5" ht="12">
      <c r="C235" s="20"/>
      <c r="D235" s="20"/>
      <c r="E235" s="20"/>
    </row>
    <row r="236" spans="3:5" ht="12">
      <c r="C236" s="20"/>
      <c r="D236" s="20"/>
      <c r="E236" s="20"/>
    </row>
    <row r="239" spans="1:6" ht="12">
      <c r="A239" s="6"/>
      <c r="B239" s="6"/>
      <c r="C239" s="6"/>
      <c r="D239" s="6"/>
      <c r="E239" s="6"/>
      <c r="F239" s="6"/>
    </row>
    <row r="242" spans="6:7" ht="12">
      <c r="F242" s="20"/>
      <c r="G242" s="20"/>
    </row>
    <row r="243" spans="6:7" ht="12">
      <c r="F243" s="20"/>
      <c r="G243" s="20"/>
    </row>
    <row r="244" spans="6:7" ht="12">
      <c r="F244" s="20"/>
      <c r="G244" s="20"/>
    </row>
    <row r="245" spans="6:7" ht="12">
      <c r="F245" s="20"/>
      <c r="G245" s="20"/>
    </row>
    <row r="246" spans="6:7" ht="12">
      <c r="F246" s="20"/>
      <c r="G246" s="20"/>
    </row>
    <row r="247" spans="6:7" ht="13.5" customHeight="1">
      <c r="F247" s="20"/>
      <c r="G247" s="20"/>
    </row>
    <row r="248" spans="6:7" ht="13.5" customHeight="1">
      <c r="F248" s="20"/>
      <c r="G248" s="20"/>
    </row>
    <row r="249" ht="12">
      <c r="F249" s="20"/>
    </row>
    <row r="251" ht="12">
      <c r="F251" s="20"/>
    </row>
    <row r="253" spans="1:5" ht="12">
      <c r="A253" s="6"/>
      <c r="B253" s="6"/>
      <c r="C253" s="10"/>
      <c r="D253" s="10"/>
      <c r="E253" s="10"/>
    </row>
    <row r="254" spans="3:5" ht="12">
      <c r="C254" s="20"/>
      <c r="D254" s="20"/>
      <c r="E254" s="20"/>
    </row>
    <row r="255" spans="3:5" ht="12">
      <c r="C255" s="20"/>
      <c r="D255" s="20"/>
      <c r="E255" s="20"/>
    </row>
    <row r="256" spans="3:5" ht="12">
      <c r="C256" s="20"/>
      <c r="D256" s="20"/>
      <c r="E256" s="20"/>
    </row>
    <row r="257" spans="3:5" ht="12">
      <c r="C257" s="20"/>
      <c r="D257" s="20"/>
      <c r="E257" s="20"/>
    </row>
    <row r="258" spans="3:5" ht="12">
      <c r="C258" s="20"/>
      <c r="D258" s="20"/>
      <c r="E258" s="20"/>
    </row>
    <row r="259" spans="3:5" ht="12">
      <c r="C259" s="20"/>
      <c r="D259" s="20"/>
      <c r="E259" s="20"/>
    </row>
    <row r="260" spans="3:5" ht="12">
      <c r="C260" s="20"/>
      <c r="D260" s="20"/>
      <c r="E260" s="20"/>
    </row>
    <row r="261" spans="3:5" ht="12">
      <c r="C261" s="20"/>
      <c r="D261" s="20"/>
      <c r="E261" s="20"/>
    </row>
    <row r="262" spans="3:5" ht="12">
      <c r="C262" s="20"/>
      <c r="D262" s="20"/>
      <c r="E262" s="20"/>
    </row>
  </sheetData>
  <sheetProtection/>
  <printOptions/>
  <pageMargins left="0.75" right="0.75" top="1" bottom="1" header="0" footer="0"/>
  <pageSetup horizontalDpi="600" verticalDpi="600" orientation="portrait" paperSize="9" r:id="rId2"/>
  <rowBreaks count="3" manualBreakCount="3">
    <brk id="111" max="255" man="1"/>
    <brk id="162" max="255" man="1"/>
    <brk id="215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O55"/>
  <sheetViews>
    <sheetView workbookViewId="0" topLeftCell="A13">
      <selection activeCell="D53" sqref="D53"/>
    </sheetView>
  </sheetViews>
  <sheetFormatPr defaultColWidth="11.421875" defaultRowHeight="12.75"/>
  <cols>
    <col min="1" max="1" width="28.140625" style="0" bestFit="1" customWidth="1"/>
    <col min="2" max="3" width="4.421875" style="0" customWidth="1"/>
    <col min="4" max="4" width="13.57421875" style="39" customWidth="1"/>
    <col min="5" max="5" width="17.00390625" style="39" customWidth="1"/>
    <col min="6" max="7" width="18.28125" style="39" customWidth="1"/>
    <col min="8" max="8" width="11.421875" style="39" customWidth="1"/>
    <col min="9" max="9" width="15.421875" style="39" customWidth="1"/>
    <col min="10" max="11" width="15.7109375" style="39" customWidth="1"/>
  </cols>
  <sheetData>
    <row r="1" spans="1:11" s="2" customFormat="1" ht="16.5" customHeight="1">
      <c r="A1" s="1" t="s">
        <v>5</v>
      </c>
      <c r="B1" s="1"/>
      <c r="C1" s="1"/>
      <c r="D1" s="40" t="s">
        <v>36</v>
      </c>
      <c r="E1" s="40" t="s">
        <v>37</v>
      </c>
      <c r="F1" s="40" t="s">
        <v>15</v>
      </c>
      <c r="G1" s="40" t="s">
        <v>16</v>
      </c>
      <c r="H1" s="40" t="s">
        <v>18</v>
      </c>
      <c r="I1" s="40" t="s">
        <v>20</v>
      </c>
      <c r="J1" s="41" t="s">
        <v>23</v>
      </c>
      <c r="K1" s="41" t="s">
        <v>17</v>
      </c>
    </row>
    <row r="2" spans="1:11" s="43" customFormat="1" ht="12.75">
      <c r="A2" s="69" t="s">
        <v>38</v>
      </c>
      <c r="D2" s="65"/>
      <c r="E2" s="65"/>
      <c r="F2" s="65"/>
      <c r="G2" s="65"/>
      <c r="H2" s="65"/>
      <c r="I2" s="45"/>
      <c r="J2" s="65"/>
      <c r="K2" s="44"/>
    </row>
    <row r="3" spans="1:11" ht="12.75">
      <c r="A3" t="s">
        <v>39</v>
      </c>
      <c r="D3" s="65">
        <v>62</v>
      </c>
      <c r="E3" s="65">
        <v>19</v>
      </c>
      <c r="F3" s="65">
        <v>18</v>
      </c>
      <c r="G3" s="65">
        <v>16</v>
      </c>
      <c r="H3" s="65">
        <v>16</v>
      </c>
      <c r="J3" s="65">
        <v>88</v>
      </c>
      <c r="K3" s="65">
        <f>J3</f>
        <v>88</v>
      </c>
    </row>
    <row r="4" spans="1:11" ht="12.75">
      <c r="A4" t="s">
        <v>40</v>
      </c>
      <c r="D4" s="65">
        <v>40</v>
      </c>
      <c r="E4" s="65">
        <v>12</v>
      </c>
      <c r="F4" s="65">
        <v>12</v>
      </c>
      <c r="G4" s="65">
        <v>7</v>
      </c>
      <c r="H4" s="65">
        <v>7</v>
      </c>
      <c r="J4" s="65">
        <v>66</v>
      </c>
      <c r="K4" s="65">
        <f aca="true" t="shared" si="0" ref="K4:K29">J4</f>
        <v>66</v>
      </c>
    </row>
    <row r="5" spans="1:11" ht="12.75">
      <c r="A5" t="s">
        <v>41</v>
      </c>
      <c r="D5" s="65">
        <v>93</v>
      </c>
      <c r="E5" s="65">
        <v>28</v>
      </c>
      <c r="F5" s="65">
        <v>27</v>
      </c>
      <c r="G5" s="65">
        <v>24</v>
      </c>
      <c r="H5" s="65">
        <v>24</v>
      </c>
      <c r="J5" s="66">
        <v>127</v>
      </c>
      <c r="K5" s="65">
        <f t="shared" si="0"/>
        <v>127</v>
      </c>
    </row>
    <row r="6" spans="1:11" ht="12.75">
      <c r="A6" t="s">
        <v>128</v>
      </c>
      <c r="D6" s="65">
        <v>40</v>
      </c>
      <c r="E6" s="65">
        <v>12</v>
      </c>
      <c r="F6" s="65">
        <v>12</v>
      </c>
      <c r="G6" s="65">
        <v>7</v>
      </c>
      <c r="H6" s="65" t="s">
        <v>34</v>
      </c>
      <c r="J6" s="66">
        <v>66</v>
      </c>
      <c r="K6" s="65">
        <f t="shared" si="0"/>
        <v>66</v>
      </c>
    </row>
    <row r="7" spans="1:11" ht="12.75">
      <c r="A7" t="s">
        <v>129</v>
      </c>
      <c r="D7" s="65">
        <v>68</v>
      </c>
      <c r="E7" s="65">
        <v>21</v>
      </c>
      <c r="F7" s="65">
        <v>20</v>
      </c>
      <c r="G7" s="65">
        <v>11</v>
      </c>
      <c r="H7" s="65" t="s">
        <v>34</v>
      </c>
      <c r="J7" s="66">
        <v>102</v>
      </c>
      <c r="K7" s="65">
        <f t="shared" si="0"/>
        <v>102</v>
      </c>
    </row>
    <row r="8" spans="1:11" ht="12.75">
      <c r="A8" t="s">
        <v>42</v>
      </c>
      <c r="D8" s="65">
        <v>427</v>
      </c>
      <c r="E8" s="65">
        <v>102</v>
      </c>
      <c r="F8" s="65">
        <v>74</v>
      </c>
      <c r="G8" s="65">
        <v>70</v>
      </c>
      <c r="H8" s="71">
        <v>33</v>
      </c>
      <c r="J8" s="65">
        <v>202</v>
      </c>
      <c r="K8" s="65">
        <f t="shared" si="0"/>
        <v>202</v>
      </c>
    </row>
    <row r="9" spans="1:11" ht="12.75">
      <c r="A9" t="s">
        <v>43</v>
      </c>
      <c r="D9" s="65">
        <v>420</v>
      </c>
      <c r="E9" s="65">
        <v>109</v>
      </c>
      <c r="F9" s="65">
        <v>80</v>
      </c>
      <c r="G9" s="65">
        <v>74</v>
      </c>
      <c r="H9" s="65" t="s">
        <v>34</v>
      </c>
      <c r="J9" s="65">
        <v>202</v>
      </c>
      <c r="K9" s="65">
        <f t="shared" si="0"/>
        <v>202</v>
      </c>
    </row>
    <row r="10" spans="1:11" ht="12.75">
      <c r="A10" t="s">
        <v>44</v>
      </c>
      <c r="D10" s="65">
        <v>440</v>
      </c>
      <c r="E10" s="65">
        <v>122</v>
      </c>
      <c r="F10" s="65">
        <v>101</v>
      </c>
      <c r="G10" s="65">
        <v>90</v>
      </c>
      <c r="H10" s="65" t="s">
        <v>34</v>
      </c>
      <c r="J10" s="65">
        <v>202</v>
      </c>
      <c r="K10" s="65">
        <f t="shared" si="0"/>
        <v>202</v>
      </c>
    </row>
    <row r="11" spans="1:11" ht="12.75">
      <c r="A11" t="s">
        <v>45</v>
      </c>
      <c r="D11" s="65">
        <v>440</v>
      </c>
      <c r="E11" s="65">
        <v>122</v>
      </c>
      <c r="F11" s="65">
        <v>101</v>
      </c>
      <c r="G11" s="65">
        <v>90</v>
      </c>
      <c r="H11" s="65" t="s">
        <v>34</v>
      </c>
      <c r="J11" s="42">
        <v>202</v>
      </c>
      <c r="K11" s="65">
        <f t="shared" si="0"/>
        <v>202</v>
      </c>
    </row>
    <row r="12" spans="1:11" ht="12.75">
      <c r="A12" t="s">
        <v>46</v>
      </c>
      <c r="D12" s="65">
        <v>663</v>
      </c>
      <c r="E12" s="65">
        <v>191</v>
      </c>
      <c r="F12" s="65">
        <v>175</v>
      </c>
      <c r="G12" s="65">
        <v>153</v>
      </c>
      <c r="H12" s="65" t="s">
        <v>34</v>
      </c>
      <c r="J12" s="65">
        <v>371</v>
      </c>
      <c r="K12" s="65">
        <f t="shared" si="0"/>
        <v>371</v>
      </c>
    </row>
    <row r="13" spans="1:11" s="43" customFormat="1" ht="12.75">
      <c r="A13" t="s">
        <v>47</v>
      </c>
      <c r="D13" s="65">
        <v>559</v>
      </c>
      <c r="E13" s="65">
        <v>169</v>
      </c>
      <c r="F13" s="65">
        <v>156</v>
      </c>
      <c r="G13" s="65">
        <v>108</v>
      </c>
      <c r="H13" s="71">
        <v>31</v>
      </c>
      <c r="I13" s="45"/>
      <c r="J13" s="65">
        <v>264</v>
      </c>
      <c r="K13" s="65">
        <f t="shared" si="0"/>
        <v>264</v>
      </c>
    </row>
    <row r="14" spans="1:11" ht="12.75">
      <c r="A14" t="s">
        <v>48</v>
      </c>
      <c r="D14" s="92">
        <v>1067</v>
      </c>
      <c r="E14" s="65">
        <v>269</v>
      </c>
      <c r="F14" s="65">
        <v>207</v>
      </c>
      <c r="G14" s="65">
        <v>187</v>
      </c>
      <c r="H14" s="65" t="s">
        <v>34</v>
      </c>
      <c r="J14" s="65">
        <v>393</v>
      </c>
      <c r="K14" s="65">
        <f t="shared" si="0"/>
        <v>393</v>
      </c>
    </row>
    <row r="15" spans="1:11" ht="12.75">
      <c r="A15" t="s">
        <v>49</v>
      </c>
      <c r="D15" s="65">
        <v>125</v>
      </c>
      <c r="E15" s="65">
        <v>40</v>
      </c>
      <c r="F15" s="65">
        <v>38</v>
      </c>
      <c r="G15" s="65">
        <v>37</v>
      </c>
      <c r="H15" s="65" t="s">
        <v>34</v>
      </c>
      <c r="J15" s="65">
        <v>117</v>
      </c>
      <c r="K15" s="65">
        <f t="shared" si="0"/>
        <v>117</v>
      </c>
    </row>
    <row r="16" spans="1:11" ht="12.75">
      <c r="A16" t="s">
        <v>50</v>
      </c>
      <c r="D16" s="65">
        <v>169</v>
      </c>
      <c r="E16" s="65">
        <v>37</v>
      </c>
      <c r="F16" s="65">
        <v>35</v>
      </c>
      <c r="G16" s="65">
        <v>34</v>
      </c>
      <c r="H16" s="65" t="s">
        <v>34</v>
      </c>
      <c r="J16" s="65">
        <v>161</v>
      </c>
      <c r="K16" s="65">
        <f t="shared" si="0"/>
        <v>161</v>
      </c>
    </row>
    <row r="17" spans="1:11" ht="12.75">
      <c r="A17" t="s">
        <v>51</v>
      </c>
      <c r="D17" s="65">
        <v>77</v>
      </c>
      <c r="E17" s="65">
        <v>33</v>
      </c>
      <c r="F17" s="65">
        <v>25</v>
      </c>
      <c r="G17" s="65">
        <v>23</v>
      </c>
      <c r="H17" s="65" t="s">
        <v>34</v>
      </c>
      <c r="J17" s="65">
        <v>66</v>
      </c>
      <c r="K17" s="65">
        <f t="shared" si="0"/>
        <v>66</v>
      </c>
    </row>
    <row r="18" spans="1:11" ht="12.75">
      <c r="A18" t="s">
        <v>52</v>
      </c>
      <c r="D18" s="65">
        <v>391</v>
      </c>
      <c r="E18" s="65">
        <v>102</v>
      </c>
      <c r="F18" s="65">
        <v>88</v>
      </c>
      <c r="G18" s="65" t="s">
        <v>34</v>
      </c>
      <c r="H18" s="65" t="s">
        <v>34</v>
      </c>
      <c r="J18" s="65">
        <v>202</v>
      </c>
      <c r="K18" s="65">
        <f t="shared" si="0"/>
        <v>202</v>
      </c>
    </row>
    <row r="19" spans="1:11" ht="12.75">
      <c r="A19" t="s">
        <v>53</v>
      </c>
      <c r="D19" s="65">
        <v>154</v>
      </c>
      <c r="E19" s="65">
        <v>42</v>
      </c>
      <c r="F19" s="65">
        <v>40</v>
      </c>
      <c r="G19" s="65">
        <v>38</v>
      </c>
      <c r="H19" s="65">
        <v>28</v>
      </c>
      <c r="J19" s="65">
        <v>161</v>
      </c>
      <c r="K19" s="65">
        <f t="shared" si="0"/>
        <v>161</v>
      </c>
    </row>
    <row r="20" spans="1:11" ht="12" customHeight="1">
      <c r="A20" t="s">
        <v>54</v>
      </c>
      <c r="D20" s="65">
        <v>435</v>
      </c>
      <c r="E20" s="65">
        <v>113</v>
      </c>
      <c r="F20" s="65">
        <v>98</v>
      </c>
      <c r="G20" s="65">
        <v>73</v>
      </c>
      <c r="H20" s="71">
        <v>31</v>
      </c>
      <c r="J20" s="65">
        <v>253</v>
      </c>
      <c r="K20" s="65">
        <f t="shared" si="0"/>
        <v>253</v>
      </c>
    </row>
    <row r="21" spans="1:11" ht="12" customHeight="1">
      <c r="A21" t="s">
        <v>55</v>
      </c>
      <c r="D21" s="65">
        <v>159</v>
      </c>
      <c r="E21" s="65">
        <v>38</v>
      </c>
      <c r="F21" s="65">
        <v>34</v>
      </c>
      <c r="G21" s="65">
        <v>29</v>
      </c>
      <c r="H21" s="65">
        <v>21</v>
      </c>
      <c r="J21" s="65">
        <v>202</v>
      </c>
      <c r="K21" s="65">
        <f t="shared" si="0"/>
        <v>202</v>
      </c>
    </row>
    <row r="22" spans="1:11" ht="12" customHeight="1">
      <c r="A22" t="s">
        <v>142</v>
      </c>
      <c r="D22" s="65"/>
      <c r="E22" s="65"/>
      <c r="F22" s="65"/>
      <c r="G22" s="65"/>
      <c r="H22" s="65"/>
      <c r="J22" s="65">
        <v>44</v>
      </c>
      <c r="K22" s="65">
        <f t="shared" si="0"/>
        <v>44</v>
      </c>
    </row>
    <row r="23" spans="4:11" ht="12.75">
      <c r="D23" s="65"/>
      <c r="E23" s="65"/>
      <c r="F23" s="65"/>
      <c r="G23" s="65"/>
      <c r="H23" s="65"/>
      <c r="J23" s="65"/>
      <c r="K23" s="65">
        <f t="shared" si="0"/>
        <v>0</v>
      </c>
    </row>
    <row r="24" spans="1:11" ht="12.75">
      <c r="A24" s="69" t="s">
        <v>56</v>
      </c>
      <c r="D24" s="65"/>
      <c r="E24" s="65"/>
      <c r="F24" s="65"/>
      <c r="G24" s="65"/>
      <c r="H24" s="65"/>
      <c r="J24" s="65"/>
      <c r="K24" s="65">
        <f t="shared" si="0"/>
        <v>0</v>
      </c>
    </row>
    <row r="25" spans="1:11" s="43" customFormat="1" ht="12.75">
      <c r="A25" t="s">
        <v>57</v>
      </c>
      <c r="D25" s="65">
        <v>198</v>
      </c>
      <c r="E25" s="65">
        <v>44</v>
      </c>
      <c r="F25" s="65">
        <v>42</v>
      </c>
      <c r="G25" s="65">
        <v>40</v>
      </c>
      <c r="H25" s="65">
        <v>43</v>
      </c>
      <c r="I25" s="39"/>
      <c r="J25" s="65">
        <v>202</v>
      </c>
      <c r="K25" s="65">
        <f t="shared" si="0"/>
        <v>202</v>
      </c>
    </row>
    <row r="26" spans="1:11" ht="12.75">
      <c r="A26" s="43" t="s">
        <v>58</v>
      </c>
      <c r="D26" s="65">
        <v>207</v>
      </c>
      <c r="E26" s="65">
        <v>40</v>
      </c>
      <c r="F26" s="65">
        <v>38</v>
      </c>
      <c r="G26" s="65">
        <v>35</v>
      </c>
      <c r="H26" s="65" t="s">
        <v>34</v>
      </c>
      <c r="J26" s="65">
        <v>202</v>
      </c>
      <c r="K26" s="65">
        <f t="shared" si="0"/>
        <v>202</v>
      </c>
    </row>
    <row r="27" spans="1:11" ht="12.75">
      <c r="A27" s="43" t="s">
        <v>125</v>
      </c>
      <c r="D27" s="65">
        <v>196</v>
      </c>
      <c r="E27" s="65">
        <v>57</v>
      </c>
      <c r="F27" s="65">
        <v>54</v>
      </c>
      <c r="G27" s="65">
        <v>51</v>
      </c>
      <c r="H27" s="65">
        <v>44</v>
      </c>
      <c r="J27" s="65">
        <v>102</v>
      </c>
      <c r="K27" s="65">
        <f t="shared" si="0"/>
        <v>102</v>
      </c>
    </row>
    <row r="28" spans="1:11" ht="12.75">
      <c r="A28" s="43" t="s">
        <v>124</v>
      </c>
      <c r="D28" s="65">
        <v>194</v>
      </c>
      <c r="E28" s="65">
        <v>55</v>
      </c>
      <c r="F28" s="65">
        <v>52</v>
      </c>
      <c r="G28" s="65">
        <v>49</v>
      </c>
      <c r="H28" s="65" t="s">
        <v>34</v>
      </c>
      <c r="J28" s="65">
        <v>186</v>
      </c>
      <c r="K28" s="65">
        <f t="shared" si="0"/>
        <v>186</v>
      </c>
    </row>
    <row r="29" spans="1:15" ht="12.75">
      <c r="A29" s="70" t="s">
        <v>59</v>
      </c>
      <c r="D29" s="79" t="s">
        <v>34</v>
      </c>
      <c r="E29" s="79" t="s">
        <v>34</v>
      </c>
      <c r="F29" s="79" t="s">
        <v>34</v>
      </c>
      <c r="G29" s="79" t="s">
        <v>34</v>
      </c>
      <c r="H29" s="79" t="s">
        <v>34</v>
      </c>
      <c r="I29" s="80"/>
      <c r="J29" s="81">
        <v>202</v>
      </c>
      <c r="K29" s="65">
        <f t="shared" si="0"/>
        <v>202</v>
      </c>
      <c r="L29" s="82"/>
      <c r="M29" s="82"/>
      <c r="N29" s="82"/>
      <c r="O29" s="82"/>
    </row>
    <row r="30" spans="1:15" s="55" customFormat="1" ht="12.75">
      <c r="A30" s="70" t="s">
        <v>60</v>
      </c>
      <c r="D30" s="79" t="s">
        <v>34</v>
      </c>
      <c r="E30" s="79" t="s">
        <v>34</v>
      </c>
      <c r="F30" s="79" t="s">
        <v>34</v>
      </c>
      <c r="G30" s="79" t="s">
        <v>34</v>
      </c>
      <c r="H30" s="79" t="s">
        <v>34</v>
      </c>
      <c r="I30" s="85"/>
      <c r="J30" s="83"/>
      <c r="K30" s="83"/>
      <c r="L30" s="84"/>
      <c r="M30" s="84"/>
      <c r="N30" s="84"/>
      <c r="O30" s="84"/>
    </row>
    <row r="31" spans="1:15" s="55" customFormat="1" ht="12.75">
      <c r="A31" s="70" t="s">
        <v>61</v>
      </c>
      <c r="D31" s="79" t="s">
        <v>34</v>
      </c>
      <c r="E31" s="85"/>
      <c r="F31" s="85"/>
      <c r="G31" s="85"/>
      <c r="H31" s="85"/>
      <c r="I31" s="85"/>
      <c r="J31" s="87"/>
      <c r="K31" s="85"/>
      <c r="L31" s="84"/>
      <c r="M31" s="84"/>
      <c r="N31" s="84"/>
      <c r="O31" s="84"/>
    </row>
    <row r="32" spans="1:15" s="55" customFormat="1" ht="12.75">
      <c r="A32" s="70" t="s">
        <v>62</v>
      </c>
      <c r="D32" s="79" t="s">
        <v>34</v>
      </c>
      <c r="E32" s="85"/>
      <c r="F32" s="85"/>
      <c r="G32" s="85"/>
      <c r="H32" s="85"/>
      <c r="I32" s="85"/>
      <c r="J32" s="85"/>
      <c r="K32" s="85"/>
      <c r="L32" s="84"/>
      <c r="M32" s="84"/>
      <c r="N32" s="84"/>
      <c r="O32" s="84"/>
    </row>
    <row r="33" spans="4:15" s="43" customFormat="1" ht="12.75">
      <c r="D33" s="86"/>
      <c r="E33" s="85"/>
      <c r="F33" s="85"/>
      <c r="G33" s="85"/>
      <c r="H33" s="85"/>
      <c r="I33" s="85"/>
      <c r="J33" s="85"/>
      <c r="K33" s="85"/>
      <c r="L33" s="86"/>
      <c r="M33" s="86"/>
      <c r="N33" s="86"/>
      <c r="O33" s="86"/>
    </row>
    <row r="34" spans="1:15" s="43" customFormat="1" ht="12.75">
      <c r="A34" s="72" t="s">
        <v>63</v>
      </c>
      <c r="D34" s="88"/>
      <c r="E34" s="79"/>
      <c r="F34" s="79"/>
      <c r="G34" s="79"/>
      <c r="H34" s="79"/>
      <c r="I34" s="85"/>
      <c r="J34" s="85"/>
      <c r="K34" s="85"/>
      <c r="L34" s="86"/>
      <c r="M34" s="86"/>
      <c r="N34" s="86"/>
      <c r="O34" s="86"/>
    </row>
    <row r="35" spans="1:15" ht="12.75">
      <c r="A35" s="43" t="s">
        <v>64</v>
      </c>
      <c r="D35" s="88" t="s">
        <v>34</v>
      </c>
      <c r="E35" s="89"/>
      <c r="F35" s="89"/>
      <c r="G35" s="89"/>
      <c r="H35" s="89"/>
      <c r="I35" s="80"/>
      <c r="J35" s="80"/>
      <c r="K35" s="80"/>
      <c r="L35" s="82"/>
      <c r="M35" s="82"/>
      <c r="N35" s="82"/>
      <c r="O35" s="82"/>
    </row>
    <row r="36" spans="1:15" ht="12.75">
      <c r="A36" s="43" t="s">
        <v>136</v>
      </c>
      <c r="D36" s="88" t="s">
        <v>34</v>
      </c>
      <c r="E36" s="89"/>
      <c r="F36" s="89"/>
      <c r="G36" s="89"/>
      <c r="H36" s="89"/>
      <c r="I36" s="80"/>
      <c r="J36" s="80"/>
      <c r="K36" s="80"/>
      <c r="L36" s="82"/>
      <c r="M36" s="82"/>
      <c r="N36" s="82"/>
      <c r="O36" s="82"/>
    </row>
    <row r="37" spans="1:15" ht="12.75">
      <c r="A37" s="43" t="s">
        <v>137</v>
      </c>
      <c r="B37" s="43"/>
      <c r="C37" s="43"/>
      <c r="D37" s="88" t="s">
        <v>34</v>
      </c>
      <c r="E37" s="89"/>
      <c r="F37" s="89"/>
      <c r="G37" s="89"/>
      <c r="H37" s="89"/>
      <c r="I37" s="80"/>
      <c r="J37" s="80"/>
      <c r="K37" s="80"/>
      <c r="L37" s="82"/>
      <c r="M37" s="82"/>
      <c r="N37" s="82"/>
      <c r="O37" s="82"/>
    </row>
    <row r="38" spans="1:15" ht="12.75">
      <c r="A38" s="43" t="s">
        <v>123</v>
      </c>
      <c r="B38" s="43"/>
      <c r="C38" s="43"/>
      <c r="D38" s="88">
        <v>18</v>
      </c>
      <c r="E38" s="89"/>
      <c r="F38" s="89"/>
      <c r="G38" s="89"/>
      <c r="H38" s="89"/>
      <c r="I38" s="80"/>
      <c r="J38" s="80"/>
      <c r="K38" s="80"/>
      <c r="L38" s="82"/>
      <c r="M38" s="82"/>
      <c r="N38" s="82"/>
      <c r="O38" s="82"/>
    </row>
    <row r="39" spans="1:15" ht="12.75">
      <c r="A39" s="43"/>
      <c r="D39" s="88"/>
      <c r="E39" s="89"/>
      <c r="F39" s="89"/>
      <c r="G39" s="89"/>
      <c r="H39" s="89"/>
      <c r="I39" s="80"/>
      <c r="J39" s="80"/>
      <c r="K39" s="80"/>
      <c r="L39" s="82"/>
      <c r="M39" s="82"/>
      <c r="N39" s="82"/>
      <c r="O39" s="82"/>
    </row>
    <row r="40" spans="1:15" ht="13.5" customHeight="1">
      <c r="A40" s="72" t="s">
        <v>65</v>
      </c>
      <c r="D40" s="88"/>
      <c r="E40" s="89"/>
      <c r="F40" s="89"/>
      <c r="G40" s="89"/>
      <c r="H40" s="89"/>
      <c r="I40" s="80"/>
      <c r="J40" s="80"/>
      <c r="K40" s="80"/>
      <c r="L40" s="82"/>
      <c r="M40" s="82"/>
      <c r="N40" s="82"/>
      <c r="O40" s="82"/>
    </row>
    <row r="41" spans="1:15" ht="12.75">
      <c r="A41" s="70" t="s">
        <v>66</v>
      </c>
      <c r="B41" s="43"/>
      <c r="C41" s="43"/>
      <c r="D41" s="90" t="s">
        <v>34</v>
      </c>
      <c r="E41" s="89"/>
      <c r="F41" s="89"/>
      <c r="G41" s="89"/>
      <c r="H41" s="89"/>
      <c r="I41" s="80"/>
      <c r="J41" s="80"/>
      <c r="K41" s="80"/>
      <c r="L41" s="82"/>
      <c r="M41" s="82"/>
      <c r="N41" s="82"/>
      <c r="O41" s="82"/>
    </row>
    <row r="42" spans="1:15" ht="12.75">
      <c r="A42" s="70" t="s">
        <v>126</v>
      </c>
      <c r="B42" s="43"/>
      <c r="C42" s="43"/>
      <c r="D42" s="90" t="s">
        <v>34</v>
      </c>
      <c r="E42" s="89"/>
      <c r="F42" s="89"/>
      <c r="G42" s="89"/>
      <c r="H42" s="89"/>
      <c r="I42" s="80"/>
      <c r="J42" s="80"/>
      <c r="K42" s="80"/>
      <c r="L42" s="82"/>
      <c r="M42" s="82"/>
      <c r="N42" s="82"/>
      <c r="O42" s="82"/>
    </row>
    <row r="43" spans="1:15" ht="12.75">
      <c r="A43" s="70" t="s">
        <v>67</v>
      </c>
      <c r="B43" s="43"/>
      <c r="C43" s="43"/>
      <c r="D43" s="90" t="s">
        <v>34</v>
      </c>
      <c r="E43" s="89"/>
      <c r="F43" s="89"/>
      <c r="G43" s="89"/>
      <c r="H43" s="89"/>
      <c r="I43" s="80"/>
      <c r="J43" s="80"/>
      <c r="K43" s="80"/>
      <c r="L43" s="82"/>
      <c r="M43" s="82"/>
      <c r="N43" s="82"/>
      <c r="O43" s="82"/>
    </row>
    <row r="44" spans="1:15" ht="12.75">
      <c r="A44" s="70" t="s">
        <v>68</v>
      </c>
      <c r="B44" s="43"/>
      <c r="C44" s="43"/>
      <c r="D44" s="90" t="s">
        <v>34</v>
      </c>
      <c r="E44" s="89"/>
      <c r="F44" s="89"/>
      <c r="G44" s="89"/>
      <c r="H44" s="89"/>
      <c r="I44" s="80"/>
      <c r="J44" s="80"/>
      <c r="K44" s="80"/>
      <c r="L44" s="82"/>
      <c r="M44" s="82"/>
      <c r="N44" s="82"/>
      <c r="O44" s="82"/>
    </row>
    <row r="45" spans="1:15" ht="12.75">
      <c r="A45" s="70" t="s">
        <v>69</v>
      </c>
      <c r="D45" s="90" t="s">
        <v>34</v>
      </c>
      <c r="E45" s="89"/>
      <c r="F45" s="89"/>
      <c r="G45" s="89"/>
      <c r="H45" s="89"/>
      <c r="I45" s="80"/>
      <c r="J45" s="80"/>
      <c r="K45" s="80"/>
      <c r="L45" s="82"/>
      <c r="M45" s="82"/>
      <c r="N45" s="82"/>
      <c r="O45" s="82"/>
    </row>
    <row r="46" spans="1:15" ht="12.75">
      <c r="A46" s="70" t="s">
        <v>70</v>
      </c>
      <c r="D46" s="90" t="s">
        <v>34</v>
      </c>
      <c r="E46" s="89"/>
      <c r="F46" s="89"/>
      <c r="G46" s="89"/>
      <c r="H46" s="89"/>
      <c r="I46" s="80"/>
      <c r="J46" s="80"/>
      <c r="K46" s="80"/>
      <c r="L46" s="82"/>
      <c r="M46" s="82"/>
      <c r="N46" s="82"/>
      <c r="O46" s="82"/>
    </row>
    <row r="47" spans="1:15" ht="12.75">
      <c r="A47" s="43"/>
      <c r="D47" s="88"/>
      <c r="E47" s="89"/>
      <c r="F47" s="89"/>
      <c r="G47" s="89"/>
      <c r="H47" s="89"/>
      <c r="I47" s="80"/>
      <c r="J47" s="80"/>
      <c r="K47" s="80"/>
      <c r="L47" s="82"/>
      <c r="M47" s="82"/>
      <c r="N47" s="82"/>
      <c r="O47" s="82"/>
    </row>
    <row r="48" spans="1:15" ht="12.75">
      <c r="A48" t="s">
        <v>22</v>
      </c>
      <c r="D48" s="91">
        <v>35</v>
      </c>
      <c r="E48" s="89"/>
      <c r="F48" s="89"/>
      <c r="G48" s="89"/>
      <c r="H48" s="89"/>
      <c r="I48" s="80"/>
      <c r="J48" s="80"/>
      <c r="K48" s="80"/>
      <c r="L48" s="82"/>
      <c r="M48" s="82"/>
      <c r="N48" s="82"/>
      <c r="O48" s="82"/>
    </row>
    <row r="49" spans="1:15" ht="12.75">
      <c r="A49" t="s">
        <v>130</v>
      </c>
      <c r="D49" s="91">
        <v>26</v>
      </c>
      <c r="E49" s="89"/>
      <c r="F49" s="89"/>
      <c r="G49" s="89"/>
      <c r="H49" s="89"/>
      <c r="I49" s="80"/>
      <c r="J49" s="80"/>
      <c r="K49" s="80"/>
      <c r="L49" s="82"/>
      <c r="M49" s="82"/>
      <c r="N49" s="82"/>
      <c r="O49" s="82"/>
    </row>
    <row r="50" spans="1:15" ht="12.75">
      <c r="A50" t="s">
        <v>131</v>
      </c>
      <c r="D50" s="91">
        <v>18</v>
      </c>
      <c r="E50" s="89"/>
      <c r="F50" s="89"/>
      <c r="G50" s="89"/>
      <c r="H50" s="89"/>
      <c r="I50" s="80"/>
      <c r="J50" s="80"/>
      <c r="K50" s="80"/>
      <c r="L50" s="82"/>
      <c r="M50" s="82"/>
      <c r="N50" s="82"/>
      <c r="O50" s="82"/>
    </row>
    <row r="51" spans="1:15" ht="13.5" customHeight="1">
      <c r="A51" t="s">
        <v>32</v>
      </c>
      <c r="D51" s="91">
        <v>1</v>
      </c>
      <c r="E51" s="89"/>
      <c r="F51" s="89"/>
      <c r="G51" s="89"/>
      <c r="H51" s="89"/>
      <c r="I51" s="80"/>
      <c r="J51" s="80"/>
      <c r="K51" s="80"/>
      <c r="L51" s="82"/>
      <c r="M51" s="82"/>
      <c r="N51" s="82"/>
      <c r="O51" s="82"/>
    </row>
    <row r="52" spans="4:15" ht="12.75">
      <c r="D52" s="89"/>
      <c r="E52" s="89"/>
      <c r="F52" s="89"/>
      <c r="G52" s="89"/>
      <c r="H52" s="89"/>
      <c r="I52" s="80"/>
      <c r="J52" s="80"/>
      <c r="K52" s="80"/>
      <c r="L52" s="82"/>
      <c r="M52" s="82"/>
      <c r="N52" s="82"/>
      <c r="O52" s="82"/>
    </row>
    <row r="53" spans="4:15" ht="12.75">
      <c r="D53" s="89"/>
      <c r="E53" s="89"/>
      <c r="F53" s="89"/>
      <c r="G53" s="89"/>
      <c r="H53" s="89"/>
      <c r="I53" s="80"/>
      <c r="J53" s="80"/>
      <c r="K53" s="80"/>
      <c r="L53" s="82"/>
      <c r="M53" s="82"/>
      <c r="N53" s="82"/>
      <c r="O53" s="82"/>
    </row>
    <row r="54" spans="1:15" ht="12.75">
      <c r="A54" t="s">
        <v>14</v>
      </c>
      <c r="D54" s="89">
        <v>4</v>
      </c>
      <c r="E54" s="89"/>
      <c r="F54" s="89"/>
      <c r="G54" s="89"/>
      <c r="H54" s="89"/>
      <c r="I54" s="80"/>
      <c r="J54" s="80"/>
      <c r="K54" s="80"/>
      <c r="L54" s="82"/>
      <c r="M54" s="82"/>
      <c r="N54" s="82"/>
      <c r="O54" s="82"/>
    </row>
    <row r="55" spans="4:8" ht="12.75">
      <c r="D55" s="42"/>
      <c r="E55" s="42"/>
      <c r="F55" s="42"/>
      <c r="G55" s="42"/>
      <c r="H55" s="42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K78"/>
  <sheetViews>
    <sheetView workbookViewId="0" topLeftCell="C39">
      <selection activeCell="G70" sqref="G70"/>
    </sheetView>
  </sheetViews>
  <sheetFormatPr defaultColWidth="11.421875" defaultRowHeight="12.75"/>
  <cols>
    <col min="1" max="1" width="30.7109375" style="0" bestFit="1" customWidth="1"/>
    <col min="2" max="2" width="22.421875" style="38" bestFit="1" customWidth="1"/>
    <col min="3" max="5" width="11.421875" style="77" customWidth="1"/>
    <col min="6" max="6" width="11.421875" style="38" customWidth="1"/>
    <col min="11" max="11" width="12.28125" style="0" bestFit="1" customWidth="1"/>
  </cols>
  <sheetData>
    <row r="1" spans="2:11" s="1" customFormat="1" ht="15.75">
      <c r="B1" s="37"/>
      <c r="C1" s="37"/>
      <c r="D1" s="76" t="s">
        <v>3</v>
      </c>
      <c r="E1" s="76"/>
      <c r="F1" s="37"/>
      <c r="H1" s="1" t="s">
        <v>4</v>
      </c>
      <c r="K1" s="1" t="s">
        <v>31</v>
      </c>
    </row>
    <row r="2" spans="3:9" ht="12.75">
      <c r="C2" s="77" t="s">
        <v>0</v>
      </c>
      <c r="D2" s="77" t="s">
        <v>1</v>
      </c>
      <c r="E2" s="77" t="s">
        <v>2</v>
      </c>
      <c r="G2" t="s">
        <v>0</v>
      </c>
      <c r="H2" t="s">
        <v>1</v>
      </c>
      <c r="I2" t="s">
        <v>2</v>
      </c>
    </row>
    <row r="3" spans="1:11" ht="12.75">
      <c r="A3" t="s">
        <v>71</v>
      </c>
      <c r="B3" t="s">
        <v>143</v>
      </c>
      <c r="C3" s="68">
        <v>286</v>
      </c>
      <c r="D3" s="68">
        <v>286</v>
      </c>
      <c r="E3" s="68" t="s">
        <v>34</v>
      </c>
      <c r="F3" s="39"/>
      <c r="G3" s="35">
        <f>C3</f>
        <v>286</v>
      </c>
      <c r="H3" s="35">
        <f>ROUNDUP(D3/2,0)</f>
        <v>143</v>
      </c>
      <c r="I3" s="35" t="e">
        <f>ROUNDUP(E3/3,0)</f>
        <v>#VALUE!</v>
      </c>
      <c r="K3">
        <f aca="true" t="shared" si="0" ref="K3:K66">Noches1</f>
        <v>0</v>
      </c>
    </row>
    <row r="4" spans="2:11" ht="12.75">
      <c r="B4" t="s">
        <v>144</v>
      </c>
      <c r="C4" s="68">
        <v>366</v>
      </c>
      <c r="D4" s="68">
        <v>366</v>
      </c>
      <c r="E4" s="68" t="s">
        <v>34</v>
      </c>
      <c r="F4" s="39"/>
      <c r="G4" s="35">
        <f aca="true" t="shared" si="1" ref="G4:G67">C4</f>
        <v>366</v>
      </c>
      <c r="H4" s="35">
        <f aca="true" t="shared" si="2" ref="H4:H67">ROUNDUP(D4/2,0)</f>
        <v>183</v>
      </c>
      <c r="I4" s="35" t="e">
        <f aca="true" t="shared" si="3" ref="I4:I67">ROUNDUP(E4/3,0)</f>
        <v>#VALUE!</v>
      </c>
      <c r="K4">
        <f t="shared" si="0"/>
        <v>0</v>
      </c>
    </row>
    <row r="5" spans="1:11" ht="12.75">
      <c r="A5" t="s">
        <v>72</v>
      </c>
      <c r="B5"/>
      <c r="C5" s="67">
        <v>182</v>
      </c>
      <c r="D5" s="67">
        <v>198</v>
      </c>
      <c r="E5" s="67">
        <v>227</v>
      </c>
      <c r="F5" s="39"/>
      <c r="G5" s="35">
        <f t="shared" si="1"/>
        <v>182</v>
      </c>
      <c r="H5" s="35">
        <f t="shared" si="2"/>
        <v>99</v>
      </c>
      <c r="I5" s="35">
        <f t="shared" si="3"/>
        <v>76</v>
      </c>
      <c r="K5">
        <f t="shared" si="0"/>
        <v>0</v>
      </c>
    </row>
    <row r="6" spans="1:11" ht="12.75">
      <c r="A6" t="s">
        <v>73</v>
      </c>
      <c r="B6"/>
      <c r="C6" s="67">
        <v>206</v>
      </c>
      <c r="D6" s="67">
        <v>206</v>
      </c>
      <c r="E6" s="67">
        <v>228</v>
      </c>
      <c r="F6" s="39"/>
      <c r="G6" s="35">
        <f t="shared" si="1"/>
        <v>206</v>
      </c>
      <c r="H6" s="35">
        <f t="shared" si="2"/>
        <v>103</v>
      </c>
      <c r="I6" s="35">
        <f t="shared" si="3"/>
        <v>76</v>
      </c>
      <c r="K6">
        <f t="shared" si="0"/>
        <v>0</v>
      </c>
    </row>
    <row r="7" spans="1:11" ht="12.75">
      <c r="A7" t="s">
        <v>132</v>
      </c>
      <c r="B7"/>
      <c r="C7" s="68" t="s">
        <v>34</v>
      </c>
      <c r="D7" s="68" t="s">
        <v>34</v>
      </c>
      <c r="E7" s="68" t="s">
        <v>34</v>
      </c>
      <c r="F7" s="39"/>
      <c r="G7" s="35" t="str">
        <f t="shared" si="1"/>
        <v>#</v>
      </c>
      <c r="H7" s="35" t="e">
        <f t="shared" si="2"/>
        <v>#VALUE!</v>
      </c>
      <c r="I7" s="35" t="e">
        <f t="shared" si="3"/>
        <v>#VALUE!</v>
      </c>
      <c r="K7">
        <f t="shared" si="0"/>
        <v>0</v>
      </c>
    </row>
    <row r="8" spans="1:11" ht="12.75">
      <c r="A8" t="s">
        <v>74</v>
      </c>
      <c r="B8"/>
      <c r="C8" s="68">
        <v>152</v>
      </c>
      <c r="D8" s="68">
        <v>152</v>
      </c>
      <c r="E8" s="68">
        <v>189</v>
      </c>
      <c r="F8" s="39"/>
      <c r="G8" s="35">
        <f t="shared" si="1"/>
        <v>152</v>
      </c>
      <c r="H8" s="35">
        <f t="shared" si="2"/>
        <v>76</v>
      </c>
      <c r="I8" s="35">
        <f t="shared" si="3"/>
        <v>63</v>
      </c>
      <c r="K8">
        <f t="shared" si="0"/>
        <v>0</v>
      </c>
    </row>
    <row r="9" spans="1:11" ht="12.75">
      <c r="A9" t="s">
        <v>75</v>
      </c>
      <c r="B9" t="s">
        <v>145</v>
      </c>
      <c r="C9" s="68" t="s">
        <v>34</v>
      </c>
      <c r="D9" s="68" t="s">
        <v>34</v>
      </c>
      <c r="E9" s="68" t="s">
        <v>34</v>
      </c>
      <c r="F9" s="39"/>
      <c r="G9" s="35" t="str">
        <f t="shared" si="1"/>
        <v>#</v>
      </c>
      <c r="H9" s="35" t="e">
        <f t="shared" si="2"/>
        <v>#VALUE!</v>
      </c>
      <c r="I9" s="35" t="e">
        <f t="shared" si="3"/>
        <v>#VALUE!</v>
      </c>
      <c r="K9">
        <f t="shared" si="0"/>
        <v>0</v>
      </c>
    </row>
    <row r="10" spans="2:11" ht="12.75">
      <c r="B10" s="75">
        <v>41699</v>
      </c>
      <c r="C10" s="68" t="s">
        <v>34</v>
      </c>
      <c r="D10" s="68" t="s">
        <v>34</v>
      </c>
      <c r="E10" s="68" t="s">
        <v>34</v>
      </c>
      <c r="F10" s="39"/>
      <c r="G10" s="35" t="str">
        <f t="shared" si="1"/>
        <v>#</v>
      </c>
      <c r="H10" s="35" t="e">
        <f t="shared" si="2"/>
        <v>#VALUE!</v>
      </c>
      <c r="I10" s="35" t="e">
        <f t="shared" si="3"/>
        <v>#VALUE!</v>
      </c>
      <c r="K10">
        <f t="shared" si="0"/>
        <v>0</v>
      </c>
    </row>
    <row r="11" spans="1:11" ht="12.75">
      <c r="A11" t="s">
        <v>76</v>
      </c>
      <c r="B11" s="75"/>
      <c r="C11" s="68">
        <v>195</v>
      </c>
      <c r="D11" s="68">
        <v>195</v>
      </c>
      <c r="E11" s="68">
        <v>233</v>
      </c>
      <c r="F11" s="39"/>
      <c r="G11" s="35">
        <f t="shared" si="1"/>
        <v>195</v>
      </c>
      <c r="H11" s="35">
        <f t="shared" si="2"/>
        <v>98</v>
      </c>
      <c r="I11" s="35">
        <f t="shared" si="3"/>
        <v>78</v>
      </c>
      <c r="K11">
        <f t="shared" si="0"/>
        <v>0</v>
      </c>
    </row>
    <row r="12" spans="2:11" ht="12.75">
      <c r="B12" t="s">
        <v>77</v>
      </c>
      <c r="C12" s="68">
        <v>110</v>
      </c>
      <c r="D12" s="68">
        <v>110</v>
      </c>
      <c r="E12" s="68">
        <v>132</v>
      </c>
      <c r="F12" s="39"/>
      <c r="G12" s="35">
        <f t="shared" si="1"/>
        <v>110</v>
      </c>
      <c r="H12" s="35">
        <f t="shared" si="2"/>
        <v>55</v>
      </c>
      <c r="I12" s="35">
        <f t="shared" si="3"/>
        <v>44</v>
      </c>
      <c r="K12">
        <f t="shared" si="0"/>
        <v>0</v>
      </c>
    </row>
    <row r="13" spans="1:11" ht="12.75">
      <c r="A13" t="s">
        <v>133</v>
      </c>
      <c r="B13"/>
      <c r="C13" s="68" t="s">
        <v>34</v>
      </c>
      <c r="D13" s="68" t="s">
        <v>34</v>
      </c>
      <c r="E13" s="68" t="s">
        <v>34</v>
      </c>
      <c r="F13" s="39"/>
      <c r="G13" s="35" t="str">
        <f t="shared" si="1"/>
        <v>#</v>
      </c>
      <c r="H13" s="35" t="e">
        <f t="shared" si="2"/>
        <v>#VALUE!</v>
      </c>
      <c r="I13" s="35" t="e">
        <f t="shared" si="3"/>
        <v>#VALUE!</v>
      </c>
      <c r="K13">
        <f t="shared" si="0"/>
        <v>0</v>
      </c>
    </row>
    <row r="14" spans="1:11" ht="12.75">
      <c r="A14" t="s">
        <v>78</v>
      </c>
      <c r="B14"/>
      <c r="C14" s="68">
        <v>173</v>
      </c>
      <c r="D14" s="68">
        <v>173</v>
      </c>
      <c r="E14" s="68">
        <v>260</v>
      </c>
      <c r="F14" s="39"/>
      <c r="G14" s="35">
        <f t="shared" si="1"/>
        <v>173</v>
      </c>
      <c r="H14" s="35">
        <f t="shared" si="2"/>
        <v>87</v>
      </c>
      <c r="I14" s="35">
        <f t="shared" si="3"/>
        <v>87</v>
      </c>
      <c r="K14">
        <f t="shared" si="0"/>
        <v>0</v>
      </c>
    </row>
    <row r="15" spans="1:11" ht="12.75">
      <c r="A15" t="s">
        <v>79</v>
      </c>
      <c r="B15"/>
      <c r="C15" s="68">
        <v>153</v>
      </c>
      <c r="D15" s="68">
        <v>153</v>
      </c>
      <c r="E15" s="68">
        <v>184</v>
      </c>
      <c r="F15" s="39"/>
      <c r="G15" s="35">
        <f t="shared" si="1"/>
        <v>153</v>
      </c>
      <c r="H15" s="35">
        <f t="shared" si="2"/>
        <v>77</v>
      </c>
      <c r="I15" s="35">
        <f t="shared" si="3"/>
        <v>62</v>
      </c>
      <c r="K15">
        <f t="shared" si="0"/>
        <v>0</v>
      </c>
    </row>
    <row r="16" spans="1:11" ht="12.75">
      <c r="A16" t="s">
        <v>80</v>
      </c>
      <c r="B16"/>
      <c r="C16" s="68">
        <v>138</v>
      </c>
      <c r="D16" s="68">
        <v>138</v>
      </c>
      <c r="E16" s="68" t="s">
        <v>34</v>
      </c>
      <c r="F16" s="39"/>
      <c r="G16" s="35">
        <f t="shared" si="1"/>
        <v>138</v>
      </c>
      <c r="H16" s="35">
        <f t="shared" si="2"/>
        <v>69</v>
      </c>
      <c r="I16" s="35" t="e">
        <f t="shared" si="3"/>
        <v>#VALUE!</v>
      </c>
      <c r="K16">
        <f t="shared" si="0"/>
        <v>0</v>
      </c>
    </row>
    <row r="17" spans="1:11" ht="12.75">
      <c r="A17" t="s">
        <v>81</v>
      </c>
      <c r="B17"/>
      <c r="C17" s="68">
        <v>179</v>
      </c>
      <c r="D17" s="68">
        <v>179</v>
      </c>
      <c r="E17" s="68">
        <v>233</v>
      </c>
      <c r="F17" s="39"/>
      <c r="G17" s="35">
        <f t="shared" si="1"/>
        <v>179</v>
      </c>
      <c r="H17" s="35">
        <f t="shared" si="2"/>
        <v>90</v>
      </c>
      <c r="I17" s="35">
        <f t="shared" si="3"/>
        <v>78</v>
      </c>
      <c r="K17">
        <f t="shared" si="0"/>
        <v>0</v>
      </c>
    </row>
    <row r="18" spans="1:11" ht="12.75">
      <c r="A18" t="s">
        <v>82</v>
      </c>
      <c r="B18"/>
      <c r="C18" s="68">
        <v>162</v>
      </c>
      <c r="D18" s="68">
        <v>162</v>
      </c>
      <c r="E18" s="68">
        <v>211</v>
      </c>
      <c r="F18" s="39"/>
      <c r="G18" s="35">
        <f t="shared" si="1"/>
        <v>162</v>
      </c>
      <c r="H18" s="35">
        <f t="shared" si="2"/>
        <v>81</v>
      </c>
      <c r="I18" s="35">
        <f t="shared" si="3"/>
        <v>71</v>
      </c>
      <c r="K18">
        <f t="shared" si="0"/>
        <v>0</v>
      </c>
    </row>
    <row r="19" spans="1:11" ht="12.75">
      <c r="A19" t="s">
        <v>83</v>
      </c>
      <c r="B19"/>
      <c r="C19" s="68">
        <v>138</v>
      </c>
      <c r="D19" s="68">
        <v>138</v>
      </c>
      <c r="E19" s="68">
        <v>179</v>
      </c>
      <c r="F19" s="39"/>
      <c r="G19" s="35">
        <f t="shared" si="1"/>
        <v>138</v>
      </c>
      <c r="H19" s="35">
        <f t="shared" si="2"/>
        <v>69</v>
      </c>
      <c r="I19" s="35">
        <f t="shared" si="3"/>
        <v>60</v>
      </c>
      <c r="K19">
        <f t="shared" si="0"/>
        <v>0</v>
      </c>
    </row>
    <row r="20" spans="1:11" ht="12.75">
      <c r="A20" t="s">
        <v>84</v>
      </c>
      <c r="B20"/>
      <c r="C20" s="68">
        <v>153</v>
      </c>
      <c r="D20" s="68">
        <v>153</v>
      </c>
      <c r="E20" s="68">
        <v>199</v>
      </c>
      <c r="F20" s="39"/>
      <c r="G20" s="35">
        <f t="shared" si="1"/>
        <v>153</v>
      </c>
      <c r="H20" s="35">
        <f t="shared" si="2"/>
        <v>77</v>
      </c>
      <c r="I20" s="35">
        <f t="shared" si="3"/>
        <v>67</v>
      </c>
      <c r="K20">
        <f t="shared" si="0"/>
        <v>0</v>
      </c>
    </row>
    <row r="21" spans="1:11" ht="12.75">
      <c r="A21" t="s">
        <v>85</v>
      </c>
      <c r="B21"/>
      <c r="C21" s="68">
        <v>132</v>
      </c>
      <c r="D21" s="68">
        <v>153</v>
      </c>
      <c r="E21" s="68">
        <v>193</v>
      </c>
      <c r="F21" s="39"/>
      <c r="G21" s="35">
        <f t="shared" si="1"/>
        <v>132</v>
      </c>
      <c r="H21" s="35">
        <f t="shared" si="2"/>
        <v>77</v>
      </c>
      <c r="I21" s="35">
        <f t="shared" si="3"/>
        <v>65</v>
      </c>
      <c r="K21">
        <f t="shared" si="0"/>
        <v>0</v>
      </c>
    </row>
    <row r="22" spans="1:11" ht="12.75">
      <c r="A22" t="s">
        <v>146</v>
      </c>
      <c r="B22"/>
      <c r="C22" s="68">
        <v>160</v>
      </c>
      <c r="D22" s="68">
        <v>160</v>
      </c>
      <c r="E22" s="68" t="s">
        <v>34</v>
      </c>
      <c r="F22" s="39"/>
      <c r="G22" s="35">
        <f t="shared" si="1"/>
        <v>160</v>
      </c>
      <c r="H22" s="35">
        <f t="shared" si="2"/>
        <v>80</v>
      </c>
      <c r="I22" s="35" t="e">
        <f t="shared" si="3"/>
        <v>#VALUE!</v>
      </c>
      <c r="K22">
        <f t="shared" si="0"/>
        <v>0</v>
      </c>
    </row>
    <row r="23" spans="1:11" ht="12.75">
      <c r="A23" t="s">
        <v>147</v>
      </c>
      <c r="B23"/>
      <c r="C23" s="68">
        <v>149</v>
      </c>
      <c r="D23" s="68">
        <v>149</v>
      </c>
      <c r="E23" s="68" t="s">
        <v>34</v>
      </c>
      <c r="F23" s="39"/>
      <c r="G23" s="35">
        <f t="shared" si="1"/>
        <v>149</v>
      </c>
      <c r="H23" s="35">
        <f t="shared" si="2"/>
        <v>75</v>
      </c>
      <c r="I23" s="35" t="e">
        <f t="shared" si="3"/>
        <v>#VALUE!</v>
      </c>
      <c r="K23">
        <f t="shared" si="0"/>
        <v>0</v>
      </c>
    </row>
    <row r="24" spans="1:11" ht="12.75">
      <c r="A24" t="s">
        <v>86</v>
      </c>
      <c r="B24"/>
      <c r="C24" s="68">
        <v>127</v>
      </c>
      <c r="D24" s="68">
        <v>127</v>
      </c>
      <c r="E24" s="68">
        <v>193</v>
      </c>
      <c r="F24" s="39"/>
      <c r="G24" s="35">
        <f t="shared" si="1"/>
        <v>127</v>
      </c>
      <c r="H24" s="35">
        <f t="shared" si="2"/>
        <v>64</v>
      </c>
      <c r="I24" s="35">
        <f t="shared" si="3"/>
        <v>65</v>
      </c>
      <c r="K24">
        <f t="shared" si="0"/>
        <v>0</v>
      </c>
    </row>
    <row r="25" spans="1:11" ht="12.75">
      <c r="A25" t="s">
        <v>87</v>
      </c>
      <c r="B25"/>
      <c r="C25" s="68">
        <v>116</v>
      </c>
      <c r="D25" s="68">
        <v>116</v>
      </c>
      <c r="E25" s="68">
        <v>153</v>
      </c>
      <c r="F25" s="39"/>
      <c r="G25" s="35">
        <f t="shared" si="1"/>
        <v>116</v>
      </c>
      <c r="H25" s="35">
        <f t="shared" si="2"/>
        <v>58</v>
      </c>
      <c r="I25" s="35">
        <f t="shared" si="3"/>
        <v>51</v>
      </c>
      <c r="K25">
        <f t="shared" si="0"/>
        <v>0</v>
      </c>
    </row>
    <row r="26" spans="1:11" ht="12.75">
      <c r="A26" t="s">
        <v>88</v>
      </c>
      <c r="B26"/>
      <c r="C26" s="68" t="s">
        <v>34</v>
      </c>
      <c r="D26" s="68" t="s">
        <v>34</v>
      </c>
      <c r="E26" s="68" t="s">
        <v>34</v>
      </c>
      <c r="F26" s="39"/>
      <c r="G26" s="35" t="str">
        <f t="shared" si="1"/>
        <v>#</v>
      </c>
      <c r="H26" s="35" t="e">
        <f t="shared" si="2"/>
        <v>#VALUE!</v>
      </c>
      <c r="I26" s="35" t="e">
        <f t="shared" si="3"/>
        <v>#VALUE!</v>
      </c>
      <c r="K26">
        <f t="shared" si="0"/>
        <v>0</v>
      </c>
    </row>
    <row r="27" spans="1:11" ht="12.75">
      <c r="A27" t="s">
        <v>89</v>
      </c>
      <c r="B27"/>
      <c r="C27" s="68">
        <v>140</v>
      </c>
      <c r="D27" s="68">
        <v>166</v>
      </c>
      <c r="E27" s="68" t="s">
        <v>34</v>
      </c>
      <c r="F27" s="39"/>
      <c r="G27" s="35">
        <f t="shared" si="1"/>
        <v>140</v>
      </c>
      <c r="H27" s="35">
        <f t="shared" si="2"/>
        <v>83</v>
      </c>
      <c r="I27" s="35" t="e">
        <f t="shared" si="3"/>
        <v>#VALUE!</v>
      </c>
      <c r="K27">
        <f t="shared" si="0"/>
        <v>0</v>
      </c>
    </row>
    <row r="28" spans="1:11" ht="12.75">
      <c r="A28" t="s">
        <v>90</v>
      </c>
      <c r="B28"/>
      <c r="C28" s="68" t="s">
        <v>34</v>
      </c>
      <c r="D28" s="68" t="s">
        <v>34</v>
      </c>
      <c r="E28" s="68" t="s">
        <v>34</v>
      </c>
      <c r="F28" s="39"/>
      <c r="G28" s="35" t="str">
        <f t="shared" si="1"/>
        <v>#</v>
      </c>
      <c r="H28" s="35" t="e">
        <f t="shared" si="2"/>
        <v>#VALUE!</v>
      </c>
      <c r="I28" s="35" t="e">
        <f t="shared" si="3"/>
        <v>#VALUE!</v>
      </c>
      <c r="K28">
        <f t="shared" si="0"/>
        <v>0</v>
      </c>
    </row>
    <row r="29" spans="1:11" ht="12.75">
      <c r="A29" t="s">
        <v>91</v>
      </c>
      <c r="B29"/>
      <c r="C29" s="68" t="s">
        <v>34</v>
      </c>
      <c r="D29" s="68" t="s">
        <v>34</v>
      </c>
      <c r="E29" s="68" t="s">
        <v>34</v>
      </c>
      <c r="F29" s="39"/>
      <c r="G29" s="35" t="str">
        <f t="shared" si="1"/>
        <v>#</v>
      </c>
      <c r="H29" s="35" t="e">
        <f t="shared" si="2"/>
        <v>#VALUE!</v>
      </c>
      <c r="I29" s="35" t="e">
        <f t="shared" si="3"/>
        <v>#VALUE!</v>
      </c>
      <c r="K29">
        <f t="shared" si="0"/>
        <v>0</v>
      </c>
    </row>
    <row r="30" spans="1:11" ht="12.75">
      <c r="A30" t="s">
        <v>90</v>
      </c>
      <c r="B30" t="s">
        <v>148</v>
      </c>
      <c r="C30" s="68" t="s">
        <v>34</v>
      </c>
      <c r="D30" s="68" t="s">
        <v>34</v>
      </c>
      <c r="E30" s="68" t="s">
        <v>34</v>
      </c>
      <c r="F30" s="39"/>
      <c r="G30" s="35" t="str">
        <f t="shared" si="1"/>
        <v>#</v>
      </c>
      <c r="H30" s="35" t="e">
        <f t="shared" si="2"/>
        <v>#VALUE!</v>
      </c>
      <c r="I30" s="35" t="e">
        <f t="shared" si="3"/>
        <v>#VALUE!</v>
      </c>
      <c r="K30">
        <f t="shared" si="0"/>
        <v>0</v>
      </c>
    </row>
    <row r="31" spans="1:11" ht="12.75">
      <c r="A31" t="s">
        <v>91</v>
      </c>
      <c r="B31"/>
      <c r="C31" s="68" t="s">
        <v>34</v>
      </c>
      <c r="D31" s="68" t="s">
        <v>34</v>
      </c>
      <c r="E31" s="68" t="s">
        <v>34</v>
      </c>
      <c r="F31" s="39"/>
      <c r="G31" s="35" t="str">
        <f t="shared" si="1"/>
        <v>#</v>
      </c>
      <c r="H31" s="35" t="e">
        <f t="shared" si="2"/>
        <v>#VALUE!</v>
      </c>
      <c r="I31" s="35" t="e">
        <f t="shared" si="3"/>
        <v>#VALUE!</v>
      </c>
      <c r="K31">
        <f t="shared" si="0"/>
        <v>0</v>
      </c>
    </row>
    <row r="32" spans="1:11" ht="12.75">
      <c r="A32" t="s">
        <v>127</v>
      </c>
      <c r="B32"/>
      <c r="C32" s="68">
        <v>91</v>
      </c>
      <c r="D32" s="68">
        <v>105</v>
      </c>
      <c r="E32" s="68">
        <v>128</v>
      </c>
      <c r="F32" s="39"/>
      <c r="G32" s="35">
        <f t="shared" si="1"/>
        <v>91</v>
      </c>
      <c r="H32" s="35">
        <f t="shared" si="2"/>
        <v>53</v>
      </c>
      <c r="I32" s="35">
        <f t="shared" si="3"/>
        <v>43</v>
      </c>
      <c r="K32">
        <f t="shared" si="0"/>
        <v>0</v>
      </c>
    </row>
    <row r="33" spans="1:11" ht="12.75">
      <c r="A33" t="s">
        <v>149</v>
      </c>
      <c r="B33"/>
      <c r="C33" s="68" t="s">
        <v>34</v>
      </c>
      <c r="D33" s="68" t="s">
        <v>34</v>
      </c>
      <c r="E33" s="68" t="s">
        <v>34</v>
      </c>
      <c r="F33" s="39"/>
      <c r="G33" s="35" t="str">
        <f t="shared" si="1"/>
        <v>#</v>
      </c>
      <c r="H33" s="35" t="e">
        <f t="shared" si="2"/>
        <v>#VALUE!</v>
      </c>
      <c r="I33" s="35" t="e">
        <f t="shared" si="3"/>
        <v>#VALUE!</v>
      </c>
      <c r="K33">
        <f t="shared" si="0"/>
        <v>0</v>
      </c>
    </row>
    <row r="34" spans="1:11" ht="12.75">
      <c r="A34" t="s">
        <v>138</v>
      </c>
      <c r="B34"/>
      <c r="C34" s="68" t="s">
        <v>34</v>
      </c>
      <c r="D34" s="68" t="s">
        <v>34</v>
      </c>
      <c r="E34" s="68" t="s">
        <v>34</v>
      </c>
      <c r="F34" s="39"/>
      <c r="G34" s="35" t="str">
        <f t="shared" si="1"/>
        <v>#</v>
      </c>
      <c r="H34" s="35" t="e">
        <f t="shared" si="2"/>
        <v>#VALUE!</v>
      </c>
      <c r="I34" s="35" t="e">
        <f t="shared" si="3"/>
        <v>#VALUE!</v>
      </c>
      <c r="K34">
        <f t="shared" si="0"/>
        <v>0</v>
      </c>
    </row>
    <row r="35" spans="1:11" ht="12.75">
      <c r="A35" t="s">
        <v>139</v>
      </c>
      <c r="B35"/>
      <c r="C35" s="68" t="s">
        <v>34</v>
      </c>
      <c r="D35" s="68" t="s">
        <v>34</v>
      </c>
      <c r="E35" s="68" t="s">
        <v>34</v>
      </c>
      <c r="F35" s="39"/>
      <c r="G35" s="35" t="str">
        <f t="shared" si="1"/>
        <v>#</v>
      </c>
      <c r="H35" s="35" t="e">
        <f t="shared" si="2"/>
        <v>#VALUE!</v>
      </c>
      <c r="I35" s="35" t="e">
        <f t="shared" si="3"/>
        <v>#VALUE!</v>
      </c>
      <c r="K35">
        <f t="shared" si="0"/>
        <v>0</v>
      </c>
    </row>
    <row r="36" spans="1:11" ht="12.75">
      <c r="A36" t="s">
        <v>92</v>
      </c>
      <c r="B36"/>
      <c r="C36" s="68" t="s">
        <v>34</v>
      </c>
      <c r="D36" s="68" t="s">
        <v>34</v>
      </c>
      <c r="E36" s="68" t="s">
        <v>34</v>
      </c>
      <c r="F36" s="39"/>
      <c r="G36" s="35" t="str">
        <f t="shared" si="1"/>
        <v>#</v>
      </c>
      <c r="H36" s="35" t="e">
        <f t="shared" si="2"/>
        <v>#VALUE!</v>
      </c>
      <c r="I36" s="35" t="e">
        <f t="shared" si="3"/>
        <v>#VALUE!</v>
      </c>
      <c r="K36">
        <f t="shared" si="0"/>
        <v>0</v>
      </c>
    </row>
    <row r="37" spans="1:11" ht="12.75">
      <c r="A37" t="s">
        <v>93</v>
      </c>
      <c r="B37"/>
      <c r="C37" s="68" t="s">
        <v>34</v>
      </c>
      <c r="D37" s="68" t="s">
        <v>34</v>
      </c>
      <c r="E37" s="68" t="s">
        <v>34</v>
      </c>
      <c r="F37" s="39"/>
      <c r="G37" s="35" t="str">
        <f t="shared" si="1"/>
        <v>#</v>
      </c>
      <c r="H37" s="35" t="e">
        <f t="shared" si="2"/>
        <v>#VALUE!</v>
      </c>
      <c r="I37" s="35" t="e">
        <f t="shared" si="3"/>
        <v>#VALUE!</v>
      </c>
      <c r="K37">
        <f t="shared" si="0"/>
        <v>0</v>
      </c>
    </row>
    <row r="38" spans="1:11" ht="12.75">
      <c r="A38" t="s">
        <v>94</v>
      </c>
      <c r="B38"/>
      <c r="C38" s="68">
        <v>105</v>
      </c>
      <c r="D38" s="68">
        <v>110</v>
      </c>
      <c r="E38" s="68">
        <v>134</v>
      </c>
      <c r="F38" s="39"/>
      <c r="G38" s="35">
        <f t="shared" si="1"/>
        <v>105</v>
      </c>
      <c r="H38" s="35">
        <f t="shared" si="2"/>
        <v>55</v>
      </c>
      <c r="I38" s="35">
        <f t="shared" si="3"/>
        <v>45</v>
      </c>
      <c r="K38">
        <f t="shared" si="0"/>
        <v>0</v>
      </c>
    </row>
    <row r="39" spans="1:11" ht="12.75">
      <c r="A39" t="s">
        <v>95</v>
      </c>
      <c r="B39"/>
      <c r="C39" s="68">
        <v>89</v>
      </c>
      <c r="D39" s="68">
        <v>89</v>
      </c>
      <c r="E39" s="68" t="s">
        <v>34</v>
      </c>
      <c r="F39" s="39"/>
      <c r="G39" s="35">
        <f t="shared" si="1"/>
        <v>89</v>
      </c>
      <c r="H39" s="35">
        <f t="shared" si="2"/>
        <v>45</v>
      </c>
      <c r="I39" s="35" t="e">
        <f t="shared" si="3"/>
        <v>#VALUE!</v>
      </c>
      <c r="K39">
        <f t="shared" si="0"/>
        <v>0</v>
      </c>
    </row>
    <row r="40" spans="1:11" ht="12.75">
      <c r="A40" t="s">
        <v>96</v>
      </c>
      <c r="B40"/>
      <c r="C40" s="68" t="s">
        <v>34</v>
      </c>
      <c r="D40" s="68" t="s">
        <v>34</v>
      </c>
      <c r="E40" s="68" t="s">
        <v>34</v>
      </c>
      <c r="F40" s="39"/>
      <c r="G40" s="35" t="str">
        <f t="shared" si="1"/>
        <v>#</v>
      </c>
      <c r="H40" s="35" t="e">
        <f t="shared" si="2"/>
        <v>#VALUE!</v>
      </c>
      <c r="I40" s="35" t="e">
        <f t="shared" si="3"/>
        <v>#VALUE!</v>
      </c>
      <c r="K40">
        <f t="shared" si="0"/>
        <v>0</v>
      </c>
    </row>
    <row r="41" spans="1:11" ht="12.75">
      <c r="A41" t="s">
        <v>97</v>
      </c>
      <c r="B41"/>
      <c r="C41" s="68">
        <v>154</v>
      </c>
      <c r="D41" s="68">
        <v>154</v>
      </c>
      <c r="E41" s="68">
        <v>198</v>
      </c>
      <c r="F41" s="39"/>
      <c r="G41" s="35">
        <f t="shared" si="1"/>
        <v>154</v>
      </c>
      <c r="H41" s="35">
        <f t="shared" si="2"/>
        <v>77</v>
      </c>
      <c r="I41" s="35">
        <f t="shared" si="3"/>
        <v>66</v>
      </c>
      <c r="K41">
        <f t="shared" si="0"/>
        <v>0</v>
      </c>
    </row>
    <row r="42" spans="1:11" ht="12.75">
      <c r="A42" t="s">
        <v>98</v>
      </c>
      <c r="B42"/>
      <c r="C42" s="68">
        <v>86</v>
      </c>
      <c r="D42" s="68">
        <v>99</v>
      </c>
      <c r="E42" s="68" t="s">
        <v>34</v>
      </c>
      <c r="F42" s="39"/>
      <c r="G42" s="35">
        <f t="shared" si="1"/>
        <v>86</v>
      </c>
      <c r="H42" s="35">
        <f t="shared" si="2"/>
        <v>50</v>
      </c>
      <c r="I42" s="35" t="e">
        <f t="shared" si="3"/>
        <v>#VALUE!</v>
      </c>
      <c r="K42">
        <f t="shared" si="0"/>
        <v>0</v>
      </c>
    </row>
    <row r="43" spans="1:11" ht="12.75">
      <c r="A43" t="s">
        <v>99</v>
      </c>
      <c r="B43"/>
      <c r="C43" s="68">
        <v>81</v>
      </c>
      <c r="D43" s="68">
        <v>90</v>
      </c>
      <c r="E43" s="68">
        <v>117</v>
      </c>
      <c r="G43" s="35">
        <f t="shared" si="1"/>
        <v>81</v>
      </c>
      <c r="H43" s="35">
        <f t="shared" si="2"/>
        <v>45</v>
      </c>
      <c r="I43" s="35">
        <f t="shared" si="3"/>
        <v>39</v>
      </c>
      <c r="K43">
        <f t="shared" si="0"/>
        <v>0</v>
      </c>
    </row>
    <row r="44" spans="1:11" ht="12.75">
      <c r="A44" t="s">
        <v>100</v>
      </c>
      <c r="B44"/>
      <c r="C44" s="68">
        <v>100</v>
      </c>
      <c r="D44" s="68">
        <v>106</v>
      </c>
      <c r="E44" s="68">
        <v>160</v>
      </c>
      <c r="G44" s="35">
        <f t="shared" si="1"/>
        <v>100</v>
      </c>
      <c r="H44" s="35">
        <f t="shared" si="2"/>
        <v>53</v>
      </c>
      <c r="I44" s="35">
        <f t="shared" si="3"/>
        <v>54</v>
      </c>
      <c r="K44">
        <f t="shared" si="0"/>
        <v>0</v>
      </c>
    </row>
    <row r="45" spans="1:11" ht="12.75">
      <c r="A45" t="s">
        <v>101</v>
      </c>
      <c r="B45"/>
      <c r="C45" s="68">
        <v>100</v>
      </c>
      <c r="D45" s="68">
        <v>106</v>
      </c>
      <c r="E45" s="68">
        <v>160</v>
      </c>
      <c r="G45" s="35">
        <f t="shared" si="1"/>
        <v>100</v>
      </c>
      <c r="H45" s="35">
        <f t="shared" si="2"/>
        <v>53</v>
      </c>
      <c r="I45" s="35">
        <f t="shared" si="3"/>
        <v>54</v>
      </c>
      <c r="K45">
        <f t="shared" si="0"/>
        <v>0</v>
      </c>
    </row>
    <row r="46" spans="1:11" ht="12.75">
      <c r="A46" t="s">
        <v>102</v>
      </c>
      <c r="B46"/>
      <c r="C46" s="68" t="s">
        <v>34</v>
      </c>
      <c r="D46" s="68" t="s">
        <v>34</v>
      </c>
      <c r="E46" s="68" t="s">
        <v>34</v>
      </c>
      <c r="G46" s="35" t="str">
        <f t="shared" si="1"/>
        <v>#</v>
      </c>
      <c r="H46" s="35" t="e">
        <f t="shared" si="2"/>
        <v>#VALUE!</v>
      </c>
      <c r="I46" s="35" t="e">
        <f t="shared" si="3"/>
        <v>#VALUE!</v>
      </c>
      <c r="K46">
        <f t="shared" si="0"/>
        <v>0</v>
      </c>
    </row>
    <row r="47" spans="1:11" ht="12.75">
      <c r="A47" t="s">
        <v>150</v>
      </c>
      <c r="B47"/>
      <c r="C47" s="68">
        <v>103</v>
      </c>
      <c r="D47" s="68">
        <v>113</v>
      </c>
      <c r="E47" s="68">
        <v>163</v>
      </c>
      <c r="G47" s="35">
        <f t="shared" si="1"/>
        <v>103</v>
      </c>
      <c r="H47" s="35">
        <f t="shared" si="2"/>
        <v>57</v>
      </c>
      <c r="I47" s="35">
        <f t="shared" si="3"/>
        <v>55</v>
      </c>
      <c r="K47">
        <f t="shared" si="0"/>
        <v>0</v>
      </c>
    </row>
    <row r="48" spans="1:11" ht="12.75">
      <c r="A48" t="s">
        <v>103</v>
      </c>
      <c r="B48" t="s">
        <v>151</v>
      </c>
      <c r="C48" s="68">
        <v>57</v>
      </c>
      <c r="D48" s="68">
        <v>64</v>
      </c>
      <c r="E48" s="68" t="s">
        <v>34</v>
      </c>
      <c r="G48" s="35">
        <f t="shared" si="1"/>
        <v>57</v>
      </c>
      <c r="H48" s="35">
        <f t="shared" si="2"/>
        <v>32</v>
      </c>
      <c r="I48" s="35" t="e">
        <f t="shared" si="3"/>
        <v>#VALUE!</v>
      </c>
      <c r="K48">
        <f t="shared" si="0"/>
        <v>0</v>
      </c>
    </row>
    <row r="49" spans="1:11" ht="12.75">
      <c r="A49" t="s">
        <v>104</v>
      </c>
      <c r="B49" t="s">
        <v>151</v>
      </c>
      <c r="C49" s="68">
        <v>76</v>
      </c>
      <c r="D49" s="68">
        <v>76</v>
      </c>
      <c r="E49" s="68">
        <v>96</v>
      </c>
      <c r="G49" s="35">
        <f t="shared" si="1"/>
        <v>76</v>
      </c>
      <c r="H49" s="35">
        <f t="shared" si="2"/>
        <v>38</v>
      </c>
      <c r="I49" s="35">
        <f t="shared" si="3"/>
        <v>32</v>
      </c>
      <c r="K49">
        <f t="shared" si="0"/>
        <v>0</v>
      </c>
    </row>
    <row r="50" spans="1:11" ht="12.75">
      <c r="A50" t="s">
        <v>134</v>
      </c>
      <c r="B50" t="s">
        <v>152</v>
      </c>
      <c r="C50" s="68" t="s">
        <v>34</v>
      </c>
      <c r="D50" s="68" t="s">
        <v>34</v>
      </c>
      <c r="E50" s="68" t="s">
        <v>34</v>
      </c>
      <c r="G50" s="35" t="str">
        <f t="shared" si="1"/>
        <v>#</v>
      </c>
      <c r="H50" s="35" t="e">
        <f t="shared" si="2"/>
        <v>#VALUE!</v>
      </c>
      <c r="I50" s="35" t="e">
        <f t="shared" si="3"/>
        <v>#VALUE!</v>
      </c>
      <c r="K50">
        <f t="shared" si="0"/>
        <v>0</v>
      </c>
    </row>
    <row r="51" spans="1:11" ht="12.75">
      <c r="A51" t="s">
        <v>105</v>
      </c>
      <c r="B51"/>
      <c r="C51" s="68">
        <v>110</v>
      </c>
      <c r="D51" s="68">
        <v>110</v>
      </c>
      <c r="E51" s="68">
        <v>132</v>
      </c>
      <c r="G51" s="35">
        <f t="shared" si="1"/>
        <v>110</v>
      </c>
      <c r="H51" s="35">
        <f t="shared" si="2"/>
        <v>55</v>
      </c>
      <c r="I51" s="35">
        <f t="shared" si="3"/>
        <v>44</v>
      </c>
      <c r="K51">
        <f t="shared" si="0"/>
        <v>0</v>
      </c>
    </row>
    <row r="52" spans="1:11" ht="12.75">
      <c r="A52" t="s">
        <v>106</v>
      </c>
      <c r="B52"/>
      <c r="C52" s="68">
        <v>121</v>
      </c>
      <c r="D52" s="68">
        <v>132</v>
      </c>
      <c r="E52" s="68">
        <v>209</v>
      </c>
      <c r="G52" s="35">
        <f t="shared" si="1"/>
        <v>121</v>
      </c>
      <c r="H52" s="35">
        <f t="shared" si="2"/>
        <v>66</v>
      </c>
      <c r="I52" s="35">
        <f t="shared" si="3"/>
        <v>70</v>
      </c>
      <c r="K52">
        <f t="shared" si="0"/>
        <v>0</v>
      </c>
    </row>
    <row r="53" spans="1:11" ht="12.75">
      <c r="A53" t="s">
        <v>107</v>
      </c>
      <c r="B53"/>
      <c r="C53" s="68" t="s">
        <v>34</v>
      </c>
      <c r="D53" s="68" t="s">
        <v>34</v>
      </c>
      <c r="E53" s="68" t="s">
        <v>34</v>
      </c>
      <c r="G53" s="35" t="str">
        <f t="shared" si="1"/>
        <v>#</v>
      </c>
      <c r="H53" s="35" t="e">
        <f t="shared" si="2"/>
        <v>#VALUE!</v>
      </c>
      <c r="I53" s="35" t="e">
        <f t="shared" si="3"/>
        <v>#VALUE!</v>
      </c>
      <c r="K53">
        <f t="shared" si="0"/>
        <v>0</v>
      </c>
    </row>
    <row r="54" spans="1:11" ht="12.75">
      <c r="A54" t="s">
        <v>108</v>
      </c>
      <c r="B54"/>
      <c r="C54" s="68" t="s">
        <v>34</v>
      </c>
      <c r="D54" s="68" t="s">
        <v>34</v>
      </c>
      <c r="E54" s="68" t="s">
        <v>34</v>
      </c>
      <c r="G54" s="35" t="str">
        <f t="shared" si="1"/>
        <v>#</v>
      </c>
      <c r="H54" s="35" t="e">
        <f t="shared" si="2"/>
        <v>#VALUE!</v>
      </c>
      <c r="I54" s="35" t="e">
        <f t="shared" si="3"/>
        <v>#VALUE!</v>
      </c>
      <c r="K54">
        <f t="shared" si="0"/>
        <v>0</v>
      </c>
    </row>
    <row r="55" spans="1:11" ht="12.75">
      <c r="A55" t="s">
        <v>109</v>
      </c>
      <c r="B55"/>
      <c r="C55" s="68" t="s">
        <v>34</v>
      </c>
      <c r="D55" s="68" t="s">
        <v>34</v>
      </c>
      <c r="E55" s="68" t="s">
        <v>34</v>
      </c>
      <c r="G55" s="35" t="str">
        <f t="shared" si="1"/>
        <v>#</v>
      </c>
      <c r="H55" s="35" t="e">
        <f t="shared" si="2"/>
        <v>#VALUE!</v>
      </c>
      <c r="I55" s="35" t="e">
        <f t="shared" si="3"/>
        <v>#VALUE!</v>
      </c>
      <c r="K55">
        <f t="shared" si="0"/>
        <v>0</v>
      </c>
    </row>
    <row r="56" spans="1:11" ht="12.75">
      <c r="A56" t="s">
        <v>110</v>
      </c>
      <c r="B56"/>
      <c r="C56" s="68" t="s">
        <v>34</v>
      </c>
      <c r="D56" s="68" t="s">
        <v>34</v>
      </c>
      <c r="E56" s="68" t="s">
        <v>34</v>
      </c>
      <c r="G56" s="35" t="str">
        <f t="shared" si="1"/>
        <v>#</v>
      </c>
      <c r="H56" s="35" t="e">
        <f t="shared" si="2"/>
        <v>#VALUE!</v>
      </c>
      <c r="I56" s="35" t="e">
        <f t="shared" si="3"/>
        <v>#VALUE!</v>
      </c>
      <c r="K56">
        <f t="shared" si="0"/>
        <v>0</v>
      </c>
    </row>
    <row r="57" spans="1:11" ht="12.75">
      <c r="A57" t="s">
        <v>111</v>
      </c>
      <c r="B57"/>
      <c r="C57" s="68">
        <v>105</v>
      </c>
      <c r="D57" s="68">
        <v>111</v>
      </c>
      <c r="E57" s="68">
        <v>145</v>
      </c>
      <c r="G57" s="35">
        <f t="shared" si="1"/>
        <v>105</v>
      </c>
      <c r="H57" s="35">
        <f t="shared" si="2"/>
        <v>56</v>
      </c>
      <c r="I57" s="35">
        <f t="shared" si="3"/>
        <v>49</v>
      </c>
      <c r="K57">
        <f t="shared" si="0"/>
        <v>0</v>
      </c>
    </row>
    <row r="58" spans="1:11" ht="12.75">
      <c r="A58" t="s">
        <v>112</v>
      </c>
      <c r="B58"/>
      <c r="C58" s="68">
        <v>105</v>
      </c>
      <c r="D58" s="68">
        <v>111</v>
      </c>
      <c r="E58" s="68">
        <v>145</v>
      </c>
      <c r="G58" s="35">
        <f t="shared" si="1"/>
        <v>105</v>
      </c>
      <c r="H58" s="35">
        <f t="shared" si="2"/>
        <v>56</v>
      </c>
      <c r="I58" s="35">
        <f t="shared" si="3"/>
        <v>49</v>
      </c>
      <c r="K58">
        <f t="shared" si="0"/>
        <v>0</v>
      </c>
    </row>
    <row r="59" spans="1:11" ht="12.75">
      <c r="A59" t="s">
        <v>113</v>
      </c>
      <c r="B59"/>
      <c r="C59" s="68">
        <v>151</v>
      </c>
      <c r="D59" s="68">
        <v>151</v>
      </c>
      <c r="E59" s="68" t="s">
        <v>34</v>
      </c>
      <c r="G59" s="35">
        <f t="shared" si="1"/>
        <v>151</v>
      </c>
      <c r="H59" s="35">
        <f t="shared" si="2"/>
        <v>76</v>
      </c>
      <c r="I59" s="35" t="e">
        <f t="shared" si="3"/>
        <v>#VALUE!</v>
      </c>
      <c r="K59">
        <f t="shared" si="0"/>
        <v>0</v>
      </c>
    </row>
    <row r="60" spans="1:11" ht="12.75">
      <c r="A60" t="s">
        <v>114</v>
      </c>
      <c r="B60"/>
      <c r="C60" s="68">
        <v>116</v>
      </c>
      <c r="D60" s="68">
        <v>142</v>
      </c>
      <c r="E60" s="68">
        <v>175</v>
      </c>
      <c r="G60" s="35">
        <f t="shared" si="1"/>
        <v>116</v>
      </c>
      <c r="H60" s="35">
        <f t="shared" si="2"/>
        <v>71</v>
      </c>
      <c r="I60" s="35">
        <f t="shared" si="3"/>
        <v>59</v>
      </c>
      <c r="K60">
        <f t="shared" si="0"/>
        <v>0</v>
      </c>
    </row>
    <row r="61" spans="1:11" ht="12.75">
      <c r="A61" t="s">
        <v>115</v>
      </c>
      <c r="B61"/>
      <c r="C61" s="68">
        <v>176</v>
      </c>
      <c r="D61" s="68">
        <v>153</v>
      </c>
      <c r="E61" s="68" t="s">
        <v>34</v>
      </c>
      <c r="G61" s="35">
        <f t="shared" si="1"/>
        <v>176</v>
      </c>
      <c r="H61" s="35">
        <f t="shared" si="2"/>
        <v>77</v>
      </c>
      <c r="I61" s="35" t="e">
        <f t="shared" si="3"/>
        <v>#VALUE!</v>
      </c>
      <c r="K61">
        <f t="shared" si="0"/>
        <v>0</v>
      </c>
    </row>
    <row r="62" spans="1:11" ht="12.75">
      <c r="A62" t="s">
        <v>116</v>
      </c>
      <c r="B62"/>
      <c r="C62" s="68">
        <v>105</v>
      </c>
      <c r="D62" s="68">
        <v>105</v>
      </c>
      <c r="E62" s="68">
        <v>126</v>
      </c>
      <c r="G62" s="35">
        <f t="shared" si="1"/>
        <v>105</v>
      </c>
      <c r="H62" s="35">
        <f t="shared" si="2"/>
        <v>53</v>
      </c>
      <c r="I62" s="35">
        <f t="shared" si="3"/>
        <v>42</v>
      </c>
      <c r="K62">
        <f t="shared" si="0"/>
        <v>0</v>
      </c>
    </row>
    <row r="63" spans="1:11" ht="12.75">
      <c r="A63" t="s">
        <v>117</v>
      </c>
      <c r="B63"/>
      <c r="C63" s="68" t="s">
        <v>34</v>
      </c>
      <c r="D63" s="68" t="s">
        <v>34</v>
      </c>
      <c r="E63" s="68" t="s">
        <v>34</v>
      </c>
      <c r="G63" s="35" t="str">
        <f t="shared" si="1"/>
        <v>#</v>
      </c>
      <c r="H63" s="35" t="e">
        <f t="shared" si="2"/>
        <v>#VALUE!</v>
      </c>
      <c r="I63" s="35" t="e">
        <f t="shared" si="3"/>
        <v>#VALUE!</v>
      </c>
      <c r="K63">
        <f t="shared" si="0"/>
        <v>0</v>
      </c>
    </row>
    <row r="64" spans="1:11" ht="12.75">
      <c r="A64" t="s">
        <v>118</v>
      </c>
      <c r="B64"/>
      <c r="C64" s="68" t="s">
        <v>34</v>
      </c>
      <c r="D64" s="68" t="s">
        <v>34</v>
      </c>
      <c r="E64" s="68" t="s">
        <v>34</v>
      </c>
      <c r="G64" s="35" t="str">
        <f t="shared" si="1"/>
        <v>#</v>
      </c>
      <c r="H64" s="35" t="e">
        <f t="shared" si="2"/>
        <v>#VALUE!</v>
      </c>
      <c r="I64" s="35" t="e">
        <f t="shared" si="3"/>
        <v>#VALUE!</v>
      </c>
      <c r="K64">
        <f t="shared" si="0"/>
        <v>0</v>
      </c>
    </row>
    <row r="65" spans="1:11" ht="12.75">
      <c r="A65" t="s">
        <v>135</v>
      </c>
      <c r="B65"/>
      <c r="C65" s="68">
        <v>116</v>
      </c>
      <c r="D65" s="68">
        <v>116</v>
      </c>
      <c r="E65" s="68">
        <v>151</v>
      </c>
      <c r="G65" s="35">
        <f t="shared" si="1"/>
        <v>116</v>
      </c>
      <c r="H65" s="35">
        <f t="shared" si="2"/>
        <v>58</v>
      </c>
      <c r="I65" s="35">
        <f t="shared" si="3"/>
        <v>51</v>
      </c>
      <c r="K65">
        <f t="shared" si="0"/>
        <v>0</v>
      </c>
    </row>
    <row r="66" spans="1:11" ht="12.75">
      <c r="A66" t="s">
        <v>119</v>
      </c>
      <c r="B66"/>
      <c r="C66" s="68" t="s">
        <v>34</v>
      </c>
      <c r="D66" s="68" t="s">
        <v>34</v>
      </c>
      <c r="E66" s="68" t="s">
        <v>34</v>
      </c>
      <c r="G66" s="35" t="str">
        <f t="shared" si="1"/>
        <v>#</v>
      </c>
      <c r="H66" s="35" t="e">
        <f t="shared" si="2"/>
        <v>#VALUE!</v>
      </c>
      <c r="I66" s="35" t="e">
        <f t="shared" si="3"/>
        <v>#VALUE!</v>
      </c>
      <c r="K66">
        <f t="shared" si="0"/>
        <v>0</v>
      </c>
    </row>
    <row r="67" spans="1:11" ht="12.75">
      <c r="A67" t="s">
        <v>120</v>
      </c>
      <c r="B67"/>
      <c r="C67" s="68">
        <v>66</v>
      </c>
      <c r="D67" s="68">
        <v>66</v>
      </c>
      <c r="E67" s="68">
        <v>86</v>
      </c>
      <c r="G67" s="35">
        <f t="shared" si="1"/>
        <v>66</v>
      </c>
      <c r="H67" s="35">
        <f t="shared" si="2"/>
        <v>33</v>
      </c>
      <c r="I67" s="35">
        <f t="shared" si="3"/>
        <v>29</v>
      </c>
      <c r="K67">
        <f aca="true" t="shared" si="4" ref="K67:K78">Noches1</f>
        <v>0</v>
      </c>
    </row>
    <row r="68" spans="1:11" ht="12.75">
      <c r="A68" t="s">
        <v>121</v>
      </c>
      <c r="B68"/>
      <c r="C68" s="78">
        <v>70</v>
      </c>
      <c r="D68" s="78">
        <v>70</v>
      </c>
      <c r="E68" s="78">
        <v>86</v>
      </c>
      <c r="G68" s="35">
        <f aca="true" t="shared" si="5" ref="G68:G78">C68</f>
        <v>70</v>
      </c>
      <c r="H68" s="35">
        <f aca="true" t="shared" si="6" ref="H68:H78">ROUNDUP(D68/2,0)</f>
        <v>35</v>
      </c>
      <c r="I68" s="35">
        <f aca="true" t="shared" si="7" ref="I68:I78">ROUNDUP(E68/3,0)</f>
        <v>29</v>
      </c>
      <c r="K68">
        <f t="shared" si="4"/>
        <v>0</v>
      </c>
    </row>
    <row r="69" spans="1:11" ht="12.75">
      <c r="A69" t="s">
        <v>140</v>
      </c>
      <c r="B69"/>
      <c r="C69" s="68" t="s">
        <v>34</v>
      </c>
      <c r="D69" s="68" t="s">
        <v>34</v>
      </c>
      <c r="E69" s="68" t="s">
        <v>34</v>
      </c>
      <c r="G69" s="35" t="str">
        <f t="shared" si="5"/>
        <v>#</v>
      </c>
      <c r="H69" s="35" t="e">
        <f t="shared" si="6"/>
        <v>#VALUE!</v>
      </c>
      <c r="I69" s="35" t="e">
        <f t="shared" si="7"/>
        <v>#VALUE!</v>
      </c>
      <c r="K69">
        <f t="shared" si="4"/>
        <v>0</v>
      </c>
    </row>
    <row r="70" spans="1:11" ht="12.75">
      <c r="A70" t="s">
        <v>122</v>
      </c>
      <c r="B70"/>
      <c r="C70" s="78">
        <v>154</v>
      </c>
      <c r="D70" s="78">
        <v>154</v>
      </c>
      <c r="E70" s="78">
        <v>185</v>
      </c>
      <c r="G70" s="35">
        <f t="shared" si="5"/>
        <v>154</v>
      </c>
      <c r="H70" s="35">
        <f t="shared" si="6"/>
        <v>77</v>
      </c>
      <c r="I70" s="35">
        <f t="shared" si="7"/>
        <v>62</v>
      </c>
      <c r="K70">
        <f t="shared" si="4"/>
        <v>0</v>
      </c>
    </row>
    <row r="71" spans="2:11" ht="12.75">
      <c r="B71"/>
      <c r="C71" s="78"/>
      <c r="D71" s="78"/>
      <c r="E71" s="78"/>
      <c r="G71" s="35">
        <f t="shared" si="5"/>
        <v>0</v>
      </c>
      <c r="H71" s="35">
        <f t="shared" si="6"/>
        <v>0</v>
      </c>
      <c r="I71" s="35">
        <f t="shared" si="7"/>
        <v>0</v>
      </c>
      <c r="K71">
        <f t="shared" si="4"/>
        <v>0</v>
      </c>
    </row>
    <row r="72" spans="2:11" ht="12.75">
      <c r="B72"/>
      <c r="C72" s="78"/>
      <c r="D72" s="78"/>
      <c r="E72" s="78"/>
      <c r="G72" s="35">
        <f t="shared" si="5"/>
        <v>0</v>
      </c>
      <c r="H72" s="35">
        <f t="shared" si="6"/>
        <v>0</v>
      </c>
      <c r="I72" s="35">
        <f t="shared" si="7"/>
        <v>0</v>
      </c>
      <c r="K72">
        <f t="shared" si="4"/>
        <v>0</v>
      </c>
    </row>
    <row r="73" spans="2:11" ht="12.75">
      <c r="B73"/>
      <c r="C73" s="78"/>
      <c r="D73" s="78"/>
      <c r="E73" s="78"/>
      <c r="G73" s="35">
        <f t="shared" si="5"/>
        <v>0</v>
      </c>
      <c r="H73" s="35">
        <f t="shared" si="6"/>
        <v>0</v>
      </c>
      <c r="I73" s="35">
        <f t="shared" si="7"/>
        <v>0</v>
      </c>
      <c r="K73">
        <f t="shared" si="4"/>
        <v>0</v>
      </c>
    </row>
    <row r="74" spans="2:11" ht="12.75">
      <c r="B74"/>
      <c r="C74" s="78"/>
      <c r="D74" s="78"/>
      <c r="E74" s="78"/>
      <c r="G74" s="35">
        <f t="shared" si="5"/>
        <v>0</v>
      </c>
      <c r="H74" s="35">
        <f t="shared" si="6"/>
        <v>0</v>
      </c>
      <c r="I74" s="35">
        <f t="shared" si="7"/>
        <v>0</v>
      </c>
      <c r="K74">
        <f t="shared" si="4"/>
        <v>0</v>
      </c>
    </row>
    <row r="75" spans="3:11" ht="12.75">
      <c r="C75" s="78"/>
      <c r="D75" s="78"/>
      <c r="E75" s="78"/>
      <c r="G75" s="35">
        <f t="shared" si="5"/>
        <v>0</v>
      </c>
      <c r="H75" s="35">
        <f t="shared" si="6"/>
        <v>0</v>
      </c>
      <c r="I75" s="35">
        <f t="shared" si="7"/>
        <v>0</v>
      </c>
      <c r="K75">
        <f t="shared" si="4"/>
        <v>0</v>
      </c>
    </row>
    <row r="76" spans="7:11" ht="12.75">
      <c r="G76" s="35">
        <f t="shared" si="5"/>
        <v>0</v>
      </c>
      <c r="H76" s="35">
        <f t="shared" si="6"/>
        <v>0</v>
      </c>
      <c r="I76" s="35">
        <f t="shared" si="7"/>
        <v>0</v>
      </c>
      <c r="K76">
        <f t="shared" si="4"/>
        <v>0</v>
      </c>
    </row>
    <row r="77" spans="7:11" ht="12.75">
      <c r="G77" s="35">
        <f t="shared" si="5"/>
        <v>0</v>
      </c>
      <c r="H77" s="35">
        <f t="shared" si="6"/>
        <v>0</v>
      </c>
      <c r="I77" s="35">
        <f t="shared" si="7"/>
        <v>0</v>
      </c>
      <c r="K77">
        <f t="shared" si="4"/>
        <v>0</v>
      </c>
    </row>
    <row r="78" spans="7:11" ht="12.75">
      <c r="G78" s="35">
        <f t="shared" si="5"/>
        <v>0</v>
      </c>
      <c r="H78" s="35">
        <f t="shared" si="6"/>
        <v>0</v>
      </c>
      <c r="I78" s="35">
        <f t="shared" si="7"/>
        <v>0</v>
      </c>
      <c r="K78">
        <f t="shared" si="4"/>
        <v>0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Rumbo 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E.Brisighelli</dc:creator>
  <cp:keywords/>
  <dc:description/>
  <cp:lastModifiedBy>Angel Brisighelli</cp:lastModifiedBy>
  <cp:lastPrinted>2007-06-26T15:17:51Z</cp:lastPrinted>
  <dcterms:created xsi:type="dcterms:W3CDTF">2000-02-28T20:48:23Z</dcterms:created>
  <dcterms:modified xsi:type="dcterms:W3CDTF">2013-03-05T18:00:04Z</dcterms:modified>
  <cp:category/>
  <cp:version/>
  <cp:contentType/>
  <cp:contentStatus/>
</cp:coreProperties>
</file>