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Fixtures" sheetId="1" r:id="rId1"/>
    <sheet name="Main Panel" sheetId="2" r:id="rId2"/>
    <sheet name="Sub Panel" sheetId="3" r:id="rId3"/>
    <sheet name="BOM" sheetId="4" r:id="rId4"/>
    <sheet name="Expenses" sheetId="5" r:id="rId5"/>
  </sheets>
  <definedNames>
    <definedName name="_xlnm.Print_Area" localSheetId="3">'BOM'!$A$1:$O$53</definedName>
    <definedName name="_xlnm.Print_Area" localSheetId="1">'Main Panel'!$A$3:$F$32</definedName>
    <definedName name="_xlnm.Print_Area" localSheetId="2">'Sub Panel'!$A$1:$G$15</definedName>
    <definedName name="Excel_BuiltIn_Print_Area" localSheetId="1">'Main Panel'!$B$3:$F$41</definedName>
    <definedName name="Excel_BuiltIn_Print_Area" localSheetId="2">'Sub Panel'!$B$3:$F$22</definedName>
    <definedName name="Excel_BuiltIn_Print_Area" localSheetId="3">'BOM'!$A$1:$M$50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rFont val="Arial"/>
            <family val="2"/>
          </rPr>
          <t>Nailed into a stud</t>
        </r>
      </text>
    </comment>
    <comment ref="A6" authorId="0">
      <text>
        <r>
          <rPr>
            <sz val="10"/>
            <rFont val="Arial"/>
            <family val="2"/>
          </rPr>
          <t>Installed in existing sheet rock wall</t>
        </r>
      </text>
    </comment>
    <comment ref="A7" authorId="0">
      <text>
        <r>
          <rPr>
            <sz val="10"/>
            <rFont val="Arial"/>
            <family val="2"/>
          </rPr>
          <t>For Garbage Disposal</t>
        </r>
      </text>
    </comment>
    <comment ref="A8" authorId="0">
      <text>
        <r>
          <rPr>
            <sz val="10"/>
            <rFont val="Arial"/>
            <family val="2"/>
          </rPr>
          <t>For Garbage Disposal</t>
        </r>
      </text>
    </comment>
    <comment ref="A9" authorId="0">
      <text>
        <r>
          <rPr>
            <sz val="10"/>
            <rFont val="Arial"/>
            <family val="2"/>
          </rPr>
          <t>For Garbage Disposal</t>
        </r>
      </text>
    </comment>
    <comment ref="A16" authorId="0">
      <text>
        <r>
          <rPr>
            <sz val="10"/>
            <rFont val="Arial"/>
            <family val="2"/>
          </rPr>
          <t>Includes Small Storage Rm (Office), Hall, &amp; Stairs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B23" authorId="0">
      <text>
        <r>
          <rPr>
            <sz val="10"/>
            <rFont val="Arial"/>
            <family val="2"/>
          </rPr>
          <t>For Juno IC23W Housing</t>
        </r>
      </text>
    </comment>
    <comment ref="B24" authorId="0">
      <text>
        <r>
          <rPr>
            <sz val="10"/>
            <rFont val="Arial"/>
            <family val="2"/>
          </rPr>
          <t>For Juno IC23W Housing</t>
        </r>
      </text>
    </comment>
    <comment ref="B25" authorId="0">
      <text>
        <r>
          <rPr>
            <sz val="10"/>
            <rFont val="Arial"/>
            <family val="2"/>
          </rPr>
          <t>For Juno IC20W ???
Housing</t>
        </r>
      </text>
    </comment>
    <comment ref="C20" authorId="0">
      <text>
        <r>
          <rPr>
            <sz val="10"/>
            <rFont val="Arial"/>
            <family val="2"/>
          </rPr>
          <t>For Soffits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D74" authorId="0">
      <text>
        <r>
          <rPr>
            <sz val="10"/>
            <rFont val="Arial"/>
            <family val="2"/>
          </rPr>
          <t>Monoprice.com
Plus S&amp;H</t>
        </r>
      </text>
    </comment>
    <comment ref="D85" authorId="0">
      <text>
        <r>
          <rPr>
            <sz val="10"/>
            <rFont val="Arial"/>
            <family val="2"/>
          </rPr>
          <t>Monoprice.com
Plus S&amp;H</t>
        </r>
      </text>
    </comment>
    <comment ref="E74" authorId="0">
      <text>
        <r>
          <rPr>
            <sz val="10"/>
            <rFont val="Arial"/>
            <family val="2"/>
          </rPr>
          <t>Monoprice.com
Plus S&amp;H</t>
        </r>
      </text>
    </comment>
    <comment ref="E85" authorId="0">
      <text>
        <r>
          <rPr>
            <sz val="10"/>
            <rFont val="Arial"/>
            <family val="2"/>
          </rPr>
          <t>Monoprice.com
Plus S&amp;H</t>
        </r>
      </text>
    </comment>
    <comment ref="F14" authorId="0">
      <text>
        <r>
          <rPr>
            <sz val="10"/>
            <rFont val="Arial"/>
            <family val="2"/>
          </rPr>
          <t>Shed</t>
        </r>
      </text>
    </comment>
    <comment ref="F15" authorId="0">
      <text>
        <r>
          <rPr>
            <sz val="10"/>
            <rFont val="Arial"/>
            <family val="2"/>
          </rPr>
          <t>Shed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29" authorId="0">
      <text>
        <r>
          <rPr>
            <sz val="10"/>
            <rFont val="Arial"/>
            <family val="2"/>
          </rPr>
          <t>Shed</t>
        </r>
      </text>
    </comment>
    <comment ref="F74" authorId="0">
      <text>
        <r>
          <rPr>
            <sz val="10"/>
            <rFont val="Arial"/>
            <family val="2"/>
          </rPr>
          <t>Monoprice.com
Plus S&amp;H</t>
        </r>
      </text>
    </comment>
    <comment ref="F85" authorId="0">
      <text>
        <r>
          <rPr>
            <sz val="10"/>
            <rFont val="Arial"/>
            <family val="2"/>
          </rPr>
          <t>Monoprice.com
Plus S&amp;H</t>
        </r>
      </text>
    </comment>
    <comment ref="G71" authorId="0">
      <text>
        <r>
          <rPr>
            <sz val="10"/>
            <rFont val="Arial"/>
            <family val="2"/>
          </rPr>
          <t>Cooper Wiring 2129W-SP-L</t>
        </r>
      </text>
    </comment>
    <comment ref="G82" authorId="0">
      <text>
        <r>
          <rPr>
            <sz val="10"/>
            <rFont val="Arial"/>
            <family val="2"/>
          </rPr>
          <t>Cooper Wiring 2129W-SP-L</t>
        </r>
      </text>
    </comment>
    <comment ref="H70" authorId="0">
      <text>
        <r>
          <rPr>
            <sz val="10"/>
            <rFont val="Arial"/>
            <family val="2"/>
          </rPr>
          <t>Leviton M22-T5320-WMP 10-Pack</t>
        </r>
      </text>
    </comment>
    <comment ref="H71" authorId="0">
      <text>
        <r>
          <rPr>
            <sz val="10"/>
            <rFont val="Arial"/>
            <family val="2"/>
          </rPr>
          <t>Cooper Wiring TR270 10-Pack</t>
        </r>
      </text>
    </comment>
    <comment ref="H72" authorId="0">
      <text>
        <r>
          <rPr>
            <sz val="10"/>
            <rFont val="Arial"/>
            <family val="2"/>
          </rPr>
          <t>Leviton M22-05320-WMP 10-Pack</t>
        </r>
      </text>
    </comment>
    <comment ref="H81" authorId="0">
      <text>
        <r>
          <rPr>
            <sz val="10"/>
            <rFont val="Arial"/>
            <family val="2"/>
          </rPr>
          <t>Leviton M22-T5320-WMP 10-Pack</t>
        </r>
      </text>
    </comment>
    <comment ref="H82" authorId="0">
      <text>
        <r>
          <rPr>
            <sz val="10"/>
            <rFont val="Arial"/>
            <family val="2"/>
          </rPr>
          <t>Cooper Wiring TR270 10-Pack</t>
        </r>
      </text>
    </comment>
    <comment ref="H83" authorId="0">
      <text>
        <r>
          <rPr>
            <sz val="10"/>
            <rFont val="Arial"/>
            <family val="2"/>
          </rPr>
          <t>Leviton M22-05320-WMP 10-Pack</t>
        </r>
      </text>
    </comment>
    <comment ref="I70" authorId="0">
      <text>
        <r>
          <rPr>
            <sz val="10"/>
            <rFont val="Arial"/>
            <family val="2"/>
          </rPr>
          <t>Leviton M24-88003-WMP 10-Pack</t>
        </r>
      </text>
    </comment>
    <comment ref="I71" authorId="0">
      <text>
        <r>
          <rPr>
            <sz val="10"/>
            <rFont val="Arial"/>
            <family val="2"/>
          </rPr>
          <t>Cooper Wiring 2132W-L</t>
        </r>
      </text>
    </comment>
    <comment ref="I72" authorId="0">
      <text>
        <r>
          <rPr>
            <sz val="10"/>
            <rFont val="Arial"/>
            <family val="2"/>
          </rPr>
          <t>Leviton 88003-WMP 10-Pack</t>
        </r>
      </text>
    </comment>
    <comment ref="I81" authorId="0">
      <text>
        <r>
          <rPr>
            <sz val="10"/>
            <rFont val="Arial"/>
            <family val="2"/>
          </rPr>
          <t>Leviton M24-88003-WMP 10-Pack</t>
        </r>
      </text>
    </comment>
    <comment ref="I82" authorId="0">
      <text>
        <r>
          <rPr>
            <sz val="10"/>
            <rFont val="Arial"/>
            <family val="2"/>
          </rPr>
          <t>Cooper Wiring 2132W-L</t>
        </r>
      </text>
    </comment>
    <comment ref="I83" authorId="0">
      <text>
        <r>
          <rPr>
            <sz val="10"/>
            <rFont val="Arial"/>
            <family val="2"/>
          </rPr>
          <t>Leviton 88003-WMP 10-Pack</t>
        </r>
      </text>
    </comment>
    <comment ref="J70" authorId="0">
      <text>
        <r>
          <rPr>
            <sz val="10"/>
            <rFont val="Arial"/>
            <family val="2"/>
          </rPr>
          <t>Raco 6239BP</t>
        </r>
      </text>
    </comment>
    <comment ref="J71" authorId="0">
      <text>
        <r>
          <rPr>
            <sz val="10"/>
            <rFont val="Arial"/>
            <family val="2"/>
          </rPr>
          <t>Raco 19920</t>
        </r>
      </text>
    </comment>
    <comment ref="J72" authorId="0">
      <text>
        <r>
          <rPr>
            <sz val="10"/>
            <rFont val="Arial"/>
            <family val="2"/>
          </rPr>
          <t>Raco 6239BP</t>
        </r>
      </text>
    </comment>
    <comment ref="J81" authorId="0">
      <text>
        <r>
          <rPr>
            <sz val="10"/>
            <rFont val="Arial"/>
            <family val="2"/>
          </rPr>
          <t>Raco 6239BP</t>
        </r>
      </text>
    </comment>
    <comment ref="J82" authorId="0">
      <text>
        <r>
          <rPr>
            <sz val="10"/>
            <rFont val="Arial"/>
            <family val="2"/>
          </rPr>
          <t>Raco 19920</t>
        </r>
      </text>
    </comment>
    <comment ref="J83" authorId="0">
      <text>
        <r>
          <rPr>
            <sz val="10"/>
            <rFont val="Arial"/>
            <family val="2"/>
          </rPr>
          <t>Raco 6239BP</t>
        </r>
      </text>
    </comment>
    <comment ref="K70" authorId="0">
      <text>
        <r>
          <rPr>
            <sz val="10"/>
            <rFont val="Arial"/>
            <family val="2"/>
          </rPr>
          <t>Leviton M12-X7599-R3W 3-Pack</t>
        </r>
      </text>
    </comment>
    <comment ref="K71" authorId="0">
      <text>
        <r>
          <rPr>
            <sz val="10"/>
            <rFont val="Arial"/>
            <family val="2"/>
          </rPr>
          <t>Cooper Wiring TRVGF15W-3 3-Pack</t>
        </r>
      </text>
    </comment>
    <comment ref="K72" authorId="0">
      <text>
        <r>
          <rPr>
            <sz val="10"/>
            <rFont val="Arial"/>
            <family val="2"/>
          </rPr>
          <t>Leviton X7599-W</t>
        </r>
      </text>
    </comment>
    <comment ref="K81" authorId="0">
      <text>
        <r>
          <rPr>
            <sz val="10"/>
            <rFont val="Arial"/>
            <family val="2"/>
          </rPr>
          <t>Leviton M12-X7599-R3W 3-Pack</t>
        </r>
      </text>
    </comment>
    <comment ref="K82" authorId="0">
      <text>
        <r>
          <rPr>
            <sz val="10"/>
            <rFont val="Arial"/>
            <family val="2"/>
          </rPr>
          <t>Cooper Wiring TRVGF15W-3 3-Pack</t>
        </r>
      </text>
    </comment>
    <comment ref="K83" authorId="0">
      <text>
        <r>
          <rPr>
            <sz val="10"/>
            <rFont val="Arial"/>
            <family val="2"/>
          </rPr>
          <t>Leviton X7599-W</t>
        </r>
      </text>
    </comment>
    <comment ref="L70" authorId="0">
      <text>
        <r>
          <rPr>
            <sz val="10"/>
            <rFont val="Arial"/>
            <family val="2"/>
          </rPr>
          <t>Leviton R62-W7599-TKW</t>
        </r>
      </text>
    </comment>
    <comment ref="L71" authorId="0">
      <text>
        <r>
          <rPr>
            <sz val="10"/>
            <rFont val="Arial"/>
            <family val="2"/>
          </rPr>
          <t>Cooper Wiring TWRVGF15W</t>
        </r>
      </text>
    </comment>
    <comment ref="L72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73" authorId="0">
      <text>
        <r>
          <rPr>
            <sz val="10"/>
            <rFont val="Arial"/>
            <family val="2"/>
          </rPr>
          <t>Leviton Receptacle WT599-W</t>
        </r>
      </text>
    </comment>
    <comment ref="L81" authorId="0">
      <text>
        <r>
          <rPr>
            <sz val="10"/>
            <rFont val="Arial"/>
            <family val="2"/>
          </rPr>
          <t>Leviton R62-W7599-TKW</t>
        </r>
      </text>
    </comment>
    <comment ref="L82" authorId="0">
      <text>
        <r>
          <rPr>
            <sz val="10"/>
            <rFont val="Arial"/>
            <family val="2"/>
          </rPr>
          <t>Cooper Wiring TWRVGF15W</t>
        </r>
      </text>
    </comment>
    <comment ref="L83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84" authorId="0">
      <text>
        <r>
          <rPr>
            <sz val="10"/>
            <rFont val="Arial"/>
            <family val="2"/>
          </rPr>
          <t>Leviton Receptacle WT599-W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M70" authorId="0">
      <text>
        <r>
          <rPr>
            <sz val="10"/>
            <rFont val="Arial"/>
            <family val="2"/>
          </rPr>
          <t>Bell MM420C</t>
        </r>
      </text>
    </comment>
    <comment ref="M71" authorId="0">
      <text>
        <r>
          <rPr>
            <sz val="10"/>
            <rFont val="Arial"/>
            <family val="2"/>
          </rPr>
          <t>Cooper Wiring S3966W-SP</t>
        </r>
      </text>
    </comment>
    <comment ref="M72" authorId="0">
      <text>
        <r>
          <rPr>
            <sz val="10"/>
            <rFont val="Arial"/>
            <family val="2"/>
          </rPr>
          <t>Taymac MM410C</t>
        </r>
      </text>
    </comment>
    <comment ref="M81" authorId="0">
      <text>
        <r>
          <rPr>
            <sz val="10"/>
            <rFont val="Arial"/>
            <family val="2"/>
          </rPr>
          <t>Bell MM420C</t>
        </r>
      </text>
    </comment>
    <comment ref="M82" authorId="0">
      <text>
        <r>
          <rPr>
            <sz val="10"/>
            <rFont val="Arial"/>
            <family val="2"/>
          </rPr>
          <t>Cooper Wiring S3966W-SP</t>
        </r>
      </text>
    </comment>
    <comment ref="M83" authorId="0">
      <text>
        <r>
          <rPr>
            <sz val="10"/>
            <rFont val="Arial"/>
            <family val="2"/>
          </rPr>
          <t>Taymac MM410C</t>
        </r>
      </text>
    </comment>
    <comment ref="N70" authorId="0">
      <text>
        <r>
          <rPr>
            <sz val="10"/>
            <rFont val="Arial"/>
            <family val="2"/>
          </rPr>
          <t>Leviton M24-80401-WMP 10-Pack</t>
        </r>
      </text>
    </comment>
    <comment ref="N71" authorId="0">
      <text>
        <r>
          <rPr>
            <sz val="10"/>
            <rFont val="Arial"/>
            <family val="2"/>
          </rPr>
          <t>Cooper Wiring  5151W-SP-L 10-Pack</t>
        </r>
      </text>
    </comment>
    <comment ref="N72" authorId="0">
      <text>
        <r>
          <rPr>
            <sz val="10"/>
            <rFont val="Arial"/>
            <family val="2"/>
          </rPr>
          <t>Leviton M02-80401-WMP</t>
        </r>
      </text>
    </comment>
    <comment ref="N81" authorId="0">
      <text>
        <r>
          <rPr>
            <sz val="10"/>
            <rFont val="Arial"/>
            <family val="2"/>
          </rPr>
          <t>Leviton M24-80401-WMP 10-Pack</t>
        </r>
      </text>
    </comment>
    <comment ref="N82" authorId="0">
      <text>
        <r>
          <rPr>
            <sz val="10"/>
            <rFont val="Arial"/>
            <family val="2"/>
          </rPr>
          <t>Cooper Wiring  5151W-SP-L 10-Pack</t>
        </r>
      </text>
    </comment>
    <comment ref="N83" authorId="0">
      <text>
        <r>
          <rPr>
            <sz val="10"/>
            <rFont val="Arial"/>
            <family val="2"/>
          </rPr>
          <t>Leviton M02-80401-WMP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P71" authorId="0">
      <text>
        <r>
          <rPr>
            <sz val="10"/>
            <rFont val="Arial"/>
            <family val="2"/>
          </rPr>
          <t>Cooper Wiring 357B</t>
        </r>
      </text>
    </comment>
    <comment ref="P82" authorId="0">
      <text>
        <r>
          <rPr>
            <sz val="10"/>
            <rFont val="Arial"/>
            <family val="2"/>
          </rPr>
          <t>Cooper Wiring 357B</t>
        </r>
      </text>
    </comment>
    <comment ref="Q69" authorId="0">
      <text>
        <r>
          <rPr>
            <sz val="10"/>
            <rFont val="Arial"/>
            <family val="2"/>
          </rPr>
          <t>For Juno IC23W Housing</t>
        </r>
      </text>
    </comment>
    <comment ref="Q74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Q80" authorId="0">
      <text>
        <r>
          <rPr>
            <sz val="10"/>
            <rFont val="Arial"/>
            <family val="2"/>
          </rPr>
          <t>For Juno IC23W Housing</t>
        </r>
      </text>
    </comment>
    <comment ref="Q85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S69" authorId="0">
      <text>
        <r>
          <rPr>
            <sz val="10"/>
            <rFont val="Arial"/>
            <family val="2"/>
          </rPr>
          <t>For Juno IC23W Housing</t>
        </r>
      </text>
    </comment>
    <comment ref="S74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S80" authorId="0">
      <text>
        <r>
          <rPr>
            <sz val="10"/>
            <rFont val="Arial"/>
            <family val="2"/>
          </rPr>
          <t>For Juno IC23W Housing</t>
        </r>
      </text>
    </comment>
    <comment ref="S85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T70" authorId="0">
      <text>
        <r>
          <rPr>
            <sz val="10"/>
            <rFont val="Arial"/>
            <family val="2"/>
          </rPr>
          <t>Leviton M24-01451-2WM 10-Pack</t>
        </r>
      </text>
    </comment>
    <comment ref="T71" authorId="0">
      <text>
        <r>
          <rPr>
            <sz val="10"/>
            <rFont val="Arial"/>
            <family val="2"/>
          </rPr>
          <t>Cooper Wiring 1301-7W</t>
        </r>
      </text>
    </comment>
    <comment ref="T72" authorId="0">
      <text>
        <r>
          <rPr>
            <sz val="10"/>
            <rFont val="Arial"/>
            <family val="2"/>
          </rPr>
          <t>Leviton 1451-2W 10-Pack</t>
        </r>
      </text>
    </comment>
    <comment ref="T81" authorId="0">
      <text>
        <r>
          <rPr>
            <sz val="10"/>
            <rFont val="Arial"/>
            <family val="2"/>
          </rPr>
          <t>Leviton M24-01451-2WM 10-Pack</t>
        </r>
      </text>
    </comment>
    <comment ref="T82" authorId="0">
      <text>
        <r>
          <rPr>
            <sz val="10"/>
            <rFont val="Arial"/>
            <family val="2"/>
          </rPr>
          <t>Cooper Wiring 1301-7W</t>
        </r>
      </text>
    </comment>
    <comment ref="T83" authorId="0">
      <text>
        <r>
          <rPr>
            <sz val="10"/>
            <rFont val="Arial"/>
            <family val="2"/>
          </rPr>
          <t>Leviton 1451-2W 10-Pack</t>
        </r>
      </text>
    </comment>
    <comment ref="U70" authorId="0">
      <text>
        <r>
          <rPr>
            <sz val="10"/>
            <rFont val="Arial"/>
            <family val="2"/>
          </rPr>
          <t>Leviton M22-01453-2WM 6-Pack</t>
        </r>
      </text>
    </comment>
    <comment ref="U71" authorId="0">
      <text>
        <r>
          <rPr>
            <sz val="10"/>
            <rFont val="Arial"/>
            <family val="2"/>
          </rPr>
          <t>Cooper Wiring 1303-7W-L 10-Pack</t>
        </r>
      </text>
    </comment>
    <comment ref="U72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U81" authorId="0">
      <text>
        <r>
          <rPr>
            <sz val="10"/>
            <rFont val="Arial"/>
            <family val="2"/>
          </rPr>
          <t>Leviton M22-01453-2WM 6-Pack</t>
        </r>
      </text>
    </comment>
    <comment ref="U82" authorId="0">
      <text>
        <r>
          <rPr>
            <sz val="10"/>
            <rFont val="Arial"/>
            <family val="2"/>
          </rPr>
          <t>Cooper Wiring 1303-7W-L 10-Pack</t>
        </r>
      </text>
    </comment>
    <comment ref="U83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V70" authorId="0">
      <text>
        <r>
          <rPr>
            <sz val="10"/>
            <rFont val="Arial"/>
            <family val="2"/>
          </rPr>
          <t>Leviton R62-0CSB4-2WS 20 Amp</t>
        </r>
      </text>
    </comment>
    <comment ref="V71" authorId="0">
      <text>
        <r>
          <rPr>
            <sz val="10"/>
            <rFont val="Arial"/>
            <family val="2"/>
          </rPr>
          <t>Cooper Wiring CSB20AC4-WCC6</t>
        </r>
      </text>
    </comment>
    <comment ref="V72" authorId="0">
      <text>
        <r>
          <rPr>
            <sz val="10"/>
            <rFont val="Arial"/>
            <family val="2"/>
          </rPr>
          <t>Leviton 54504-2W</t>
        </r>
      </text>
    </comment>
    <comment ref="V81" authorId="0">
      <text>
        <r>
          <rPr>
            <sz val="10"/>
            <rFont val="Arial"/>
            <family val="2"/>
          </rPr>
          <t>Leviton R62-0CSB4-2WS 20 Amp</t>
        </r>
      </text>
    </comment>
    <comment ref="V82" authorId="0">
      <text>
        <r>
          <rPr>
            <sz val="10"/>
            <rFont val="Arial"/>
            <family val="2"/>
          </rPr>
          <t>Cooper Wiring CSB20AC4-WCC6</t>
        </r>
      </text>
    </comment>
    <comment ref="V83" authorId="0">
      <text>
        <r>
          <rPr>
            <sz val="10"/>
            <rFont val="Arial"/>
            <family val="2"/>
          </rPr>
          <t>Leviton 54504-2W</t>
        </r>
      </text>
    </comment>
    <comment ref="W71" authorId="0">
      <text>
        <r>
          <rPr>
            <sz val="10"/>
            <rFont val="Arial"/>
            <family val="2"/>
          </rPr>
          <t>Pass &amp; Seymour TP1WCP10 10-Pack</t>
        </r>
      </text>
    </comment>
    <comment ref="W82" authorId="0">
      <text>
        <r>
          <rPr>
            <sz val="10"/>
            <rFont val="Arial"/>
            <family val="2"/>
          </rPr>
          <t>Pass &amp; Seymour TP1WCP10 10-Pack</t>
        </r>
      </text>
    </comment>
    <comment ref="X70" authorId="0">
      <text>
        <r>
          <rPr>
            <sz val="10"/>
            <rFont val="Arial"/>
            <family val="2"/>
          </rPr>
          <t>Levitron R52-88009-00W</t>
        </r>
      </text>
    </comment>
    <comment ref="X71" authorId="0">
      <text>
        <r>
          <rPr>
            <sz val="10"/>
            <rFont val="Arial"/>
            <family val="2"/>
          </rPr>
          <t>Pass &amp; Seymour TP2WCC30</t>
        </r>
      </text>
    </comment>
    <comment ref="X81" authorId="0">
      <text>
        <r>
          <rPr>
            <sz val="10"/>
            <rFont val="Arial"/>
            <family val="2"/>
          </rPr>
          <t>Levitron R52-88009-00W</t>
        </r>
      </text>
    </comment>
    <comment ref="X82" authorId="0">
      <text>
        <r>
          <rPr>
            <sz val="10"/>
            <rFont val="Arial"/>
            <family val="2"/>
          </rPr>
          <t>Pass &amp; Seymour TP2WCC30</t>
        </r>
      </text>
    </comment>
    <comment ref="Y70" authorId="0">
      <text>
        <r>
          <rPr>
            <sz val="10"/>
            <rFont val="Arial"/>
            <family val="2"/>
          </rPr>
          <t>Leviton R52-88011-00W</t>
        </r>
      </text>
    </comment>
    <comment ref="Y71" authorId="0">
      <text>
        <r>
          <rPr>
            <sz val="10"/>
            <rFont val="Arial"/>
            <family val="2"/>
          </rPr>
          <t>Pass &amp; Seymour TP3WCC12</t>
        </r>
      </text>
    </comment>
    <comment ref="Y81" authorId="0">
      <text>
        <r>
          <rPr>
            <sz val="10"/>
            <rFont val="Arial"/>
            <family val="2"/>
          </rPr>
          <t>Leviton R52-88011-00W</t>
        </r>
      </text>
    </comment>
    <comment ref="Y82" authorId="0">
      <text>
        <r>
          <rPr>
            <sz val="10"/>
            <rFont val="Arial"/>
            <family val="2"/>
          </rPr>
          <t>Pass &amp; Seymour TP3WCC12</t>
        </r>
      </text>
    </comment>
    <comment ref="Z70" authorId="0">
      <text>
        <r>
          <rPr>
            <sz val="10"/>
            <rFont val="Arial"/>
            <family val="2"/>
          </rPr>
          <t>Leviton R52-00PJ4-00W</t>
        </r>
      </text>
    </comment>
    <comment ref="Z71" authorId="0">
      <text>
        <r>
          <rPr>
            <sz val="10"/>
            <rFont val="Arial"/>
            <family val="2"/>
          </rPr>
          <t>Pass &amp; Seymour TP3WCC12</t>
        </r>
      </text>
    </comment>
    <comment ref="Z81" authorId="0">
      <text>
        <r>
          <rPr>
            <sz val="10"/>
            <rFont val="Arial"/>
            <family val="2"/>
          </rPr>
          <t>Leviton R52-00PJ4-00W</t>
        </r>
      </text>
    </comment>
    <comment ref="Z82" authorId="0">
      <text>
        <r>
          <rPr>
            <sz val="10"/>
            <rFont val="Arial"/>
            <family val="2"/>
          </rPr>
          <t>Pass &amp; Seymour TP3WCC12</t>
        </r>
      </text>
    </comment>
    <comment ref="AA70" authorId="0">
      <text>
        <r>
          <rPr>
            <sz val="10"/>
            <rFont val="Arial"/>
            <family val="2"/>
          </rPr>
          <t>Leviton M24-88001-WMP</t>
        </r>
      </text>
    </comment>
    <comment ref="AA71" authorId="0">
      <text>
        <r>
          <rPr>
            <sz val="10"/>
            <rFont val="Arial"/>
            <family val="2"/>
          </rPr>
          <t>Pass &amp; Seymour
SP8-WCP10</t>
        </r>
      </text>
    </comment>
    <comment ref="AA81" authorId="0">
      <text>
        <r>
          <rPr>
            <sz val="10"/>
            <rFont val="Arial"/>
            <family val="2"/>
          </rPr>
          <t>Leviton M24-88001-WMP</t>
        </r>
      </text>
    </comment>
    <comment ref="AA82" authorId="0">
      <text>
        <r>
          <rPr>
            <sz val="10"/>
            <rFont val="Arial"/>
            <family val="2"/>
          </rPr>
          <t>Pass &amp; Seymour
SP8-WCP10</t>
        </r>
      </text>
    </comment>
    <comment ref="AB70" authorId="0">
      <text>
        <r>
          <rPr>
            <sz val="10"/>
            <rFont val="Arial"/>
            <family val="2"/>
          </rPr>
          <t>Leviton R52-88009-00W</t>
        </r>
      </text>
    </comment>
    <comment ref="AB71" authorId="0">
      <text>
        <r>
          <rPr>
            <sz val="10"/>
            <rFont val="Arial"/>
            <family val="2"/>
          </rPr>
          <t>Leviton R52-88009-00W</t>
        </r>
      </text>
    </comment>
    <comment ref="AB81" authorId="0">
      <text>
        <r>
          <rPr>
            <sz val="10"/>
            <rFont val="Arial"/>
            <family val="2"/>
          </rPr>
          <t>Leviton R52-88009-00W</t>
        </r>
      </text>
    </comment>
    <comment ref="AB82" authorId="0">
      <text>
        <r>
          <rPr>
            <sz val="10"/>
            <rFont val="Arial"/>
            <family val="2"/>
          </rPr>
          <t>Leviton R52-88009-00W</t>
        </r>
      </text>
    </comment>
    <comment ref="AC70" authorId="0">
      <text>
        <r>
          <rPr>
            <sz val="10"/>
            <rFont val="Arial"/>
            <family val="2"/>
          </rPr>
          <t>Leviton R52-88011-00W</t>
        </r>
      </text>
    </comment>
    <comment ref="AC71" authorId="0">
      <text>
        <r>
          <rPr>
            <sz val="10"/>
            <rFont val="Arial"/>
            <family val="2"/>
          </rPr>
          <t>Pass &amp; Seymour TP3WCC12</t>
        </r>
      </text>
    </comment>
    <comment ref="AC81" authorId="0">
      <text>
        <r>
          <rPr>
            <sz val="10"/>
            <rFont val="Arial"/>
            <family val="2"/>
          </rPr>
          <t>Leviton R52-88011-00W</t>
        </r>
      </text>
    </comment>
    <comment ref="AC82" authorId="0">
      <text>
        <r>
          <rPr>
            <sz val="10"/>
            <rFont val="Arial"/>
            <family val="2"/>
          </rPr>
          <t>Pass &amp; Seymour TP3WCC12</t>
        </r>
      </text>
    </comment>
    <comment ref="AD70" authorId="0">
      <text>
        <r>
          <rPr>
            <sz val="10"/>
            <rFont val="Arial"/>
            <family val="2"/>
          </rPr>
          <t>Leviton R52-00PJ4-00W</t>
        </r>
      </text>
    </comment>
    <comment ref="AD71" authorId="0">
      <text>
        <r>
          <rPr>
            <sz val="10"/>
            <rFont val="Arial"/>
            <family val="2"/>
          </rPr>
          <t>Pass &amp; Seymour TP4WCC10</t>
        </r>
      </text>
    </comment>
    <comment ref="AD81" authorId="0">
      <text>
        <r>
          <rPr>
            <sz val="10"/>
            <rFont val="Arial"/>
            <family val="2"/>
          </rPr>
          <t>Leviton R52-00PJ4-00W</t>
        </r>
      </text>
    </comment>
    <comment ref="AD82" authorId="0">
      <text>
        <r>
          <rPr>
            <sz val="10"/>
            <rFont val="Arial"/>
            <family val="2"/>
          </rPr>
          <t>Pass &amp; Seymour TP4WCC10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AI70" authorId="0">
      <text>
        <r>
          <rPr>
            <sz val="10"/>
            <rFont val="Arial"/>
            <family val="2"/>
          </rPr>
          <t>Westinghouse 7787200</t>
        </r>
      </text>
    </comment>
    <comment ref="AI71" authorId="0">
      <text>
        <r>
          <rPr>
            <sz val="10"/>
            <rFont val="Arial"/>
            <family val="2"/>
          </rPr>
          <t>Lutron 155213</t>
        </r>
      </text>
    </comment>
    <comment ref="AI72" authorId="0">
      <text>
        <r>
          <rPr>
            <sz val="10"/>
            <rFont val="Arial"/>
            <family val="2"/>
          </rPr>
          <t>Leviton RTF01-10W</t>
        </r>
      </text>
    </comment>
    <comment ref="AI81" authorId="0">
      <text>
        <r>
          <rPr>
            <sz val="10"/>
            <rFont val="Arial"/>
            <family val="2"/>
          </rPr>
          <t>Westinghouse 7787200</t>
        </r>
      </text>
    </comment>
    <comment ref="AI82" authorId="0">
      <text>
        <r>
          <rPr>
            <sz val="10"/>
            <rFont val="Arial"/>
            <family val="2"/>
          </rPr>
          <t>Lutron 155213</t>
        </r>
      </text>
    </comment>
    <comment ref="AI83" authorId="0">
      <text>
        <r>
          <rPr>
            <sz val="10"/>
            <rFont val="Arial"/>
            <family val="2"/>
          </rPr>
          <t>Leviton RTF01-10W</t>
        </r>
      </text>
    </comment>
    <comment ref="AJ70" authorId="0">
      <text>
        <r>
          <rPr>
            <sz val="10"/>
            <rFont val="Arial"/>
            <family val="2"/>
          </rPr>
          <t>Lutron D-603PGH-DK</t>
        </r>
      </text>
    </comment>
    <comment ref="AJ71" authorId="0">
      <text>
        <r>
          <rPr>
            <sz val="10"/>
            <rFont val="Arial"/>
            <family val="2"/>
          </rPr>
          <t>Lutron 70751</t>
        </r>
      </text>
    </comment>
    <comment ref="AJ72" authorId="0">
      <text>
        <r>
          <rPr>
            <sz val="10"/>
            <rFont val="Arial"/>
            <family val="2"/>
          </rPr>
          <t>Lutron TG-600PH-WH</t>
        </r>
      </text>
    </comment>
    <comment ref="AJ81" authorId="0">
      <text>
        <r>
          <rPr>
            <sz val="10"/>
            <rFont val="Arial"/>
            <family val="2"/>
          </rPr>
          <t>Lutron D-603PGH-DK</t>
        </r>
      </text>
    </comment>
    <comment ref="AJ82" authorId="0">
      <text>
        <r>
          <rPr>
            <sz val="10"/>
            <rFont val="Arial"/>
            <family val="2"/>
          </rPr>
          <t>Lutron 70751</t>
        </r>
      </text>
    </comment>
    <comment ref="AJ83" authorId="0">
      <text>
        <r>
          <rPr>
            <sz val="10"/>
            <rFont val="Arial"/>
            <family val="2"/>
          </rPr>
          <t>Lutron TG-600PH-WH</t>
        </r>
      </text>
    </comment>
    <comment ref="AK72" authorId="0">
      <text>
        <r>
          <rPr>
            <sz val="10"/>
            <rFont val="Arial"/>
            <family val="2"/>
          </rPr>
          <t>SYLVANIA 10489</t>
        </r>
      </text>
    </comment>
    <comment ref="AK83" authorId="0">
      <text>
        <r>
          <rPr>
            <sz val="10"/>
            <rFont val="Arial"/>
            <family val="2"/>
          </rPr>
          <t>SYLVANIA 10489</t>
        </r>
      </text>
    </comment>
    <comment ref="AM72" authorId="0">
      <text>
        <r>
          <rPr>
            <sz val="10"/>
            <rFont val="Arial"/>
            <family val="2"/>
          </rPr>
          <t>Sylvania 15172</t>
        </r>
      </text>
    </comment>
    <comment ref="AM83" authorId="0">
      <text>
        <r>
          <rPr>
            <sz val="10"/>
            <rFont val="Arial"/>
            <family val="2"/>
          </rPr>
          <t>Sylvania 15172</t>
        </r>
      </text>
    </comment>
    <comment ref="AP70" authorId="0">
      <text>
        <r>
          <rPr>
            <sz val="10"/>
            <rFont val="Arial"/>
            <family val="2"/>
          </rPr>
          <t>Cooper Wiring 1212</t>
        </r>
      </text>
    </comment>
    <comment ref="AP71" authorId="0">
      <text>
        <r>
          <rPr>
            <sz val="10"/>
            <rFont val="Arial"/>
            <family val="2"/>
          </rPr>
          <t>Utilitech 2206</t>
        </r>
      </text>
    </comment>
    <comment ref="AP81" authorId="0">
      <text>
        <r>
          <rPr>
            <sz val="10"/>
            <rFont val="Arial"/>
            <family val="2"/>
          </rPr>
          <t>Cooper Wiring 1212</t>
        </r>
      </text>
    </comment>
    <comment ref="AP82" authorId="0">
      <text>
        <r>
          <rPr>
            <sz val="10"/>
            <rFont val="Arial"/>
            <family val="2"/>
          </rPr>
          <t>Utilitech 2206</t>
        </r>
      </text>
    </comment>
    <comment ref="AU70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71" authorId="0">
      <text>
        <r>
          <rPr>
            <sz val="10"/>
            <rFont val="Arial"/>
            <family val="2"/>
          </rPr>
          <t>TLM612FCUD</t>
        </r>
      </text>
    </comment>
    <comment ref="AU72" authorId="0">
      <text>
        <r>
          <rPr>
            <sz val="10"/>
            <rFont val="Arial"/>
            <family val="2"/>
          </rPr>
          <t>TLM612FCUD</t>
        </r>
      </text>
    </comment>
    <comment ref="AU81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82" authorId="0">
      <text>
        <r>
          <rPr>
            <sz val="10"/>
            <rFont val="Arial"/>
            <family val="2"/>
          </rPr>
          <t>TLM612FCUD</t>
        </r>
      </text>
    </comment>
    <comment ref="AU83" authorId="0">
      <text>
        <r>
          <rPr>
            <sz val="10"/>
            <rFont val="Arial"/>
            <family val="2"/>
          </rPr>
          <t>TLM612FCUD</t>
        </r>
      </text>
    </comment>
    <comment ref="AV70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71" authorId="0">
      <text>
        <r>
          <rPr>
            <sz val="10"/>
            <rFont val="Arial"/>
            <family val="2"/>
          </rPr>
          <t>95B-B</t>
        </r>
      </text>
    </comment>
    <comment ref="AV72" authorId="0">
      <text>
        <r>
          <rPr>
            <sz val="10"/>
            <rFont val="Arial"/>
            <family val="2"/>
          </rPr>
          <t>101</t>
        </r>
      </text>
    </comment>
    <comment ref="AV81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82" authorId="0">
      <text>
        <r>
          <rPr>
            <sz val="10"/>
            <rFont val="Arial"/>
            <family val="2"/>
          </rPr>
          <t>95B-B</t>
        </r>
      </text>
    </comment>
    <comment ref="AV83" authorId="0">
      <text>
        <r>
          <rPr>
            <sz val="10"/>
            <rFont val="Arial"/>
            <family val="2"/>
          </rPr>
          <t>101</t>
        </r>
      </text>
    </comment>
    <comment ref="AW70" authorId="0">
      <text>
        <r>
          <rPr>
            <sz val="10"/>
            <rFont val="Arial"/>
            <family val="2"/>
          </rPr>
          <t>Lithonia CUC8 17 120 LP S1 M4</t>
        </r>
      </text>
    </comment>
    <comment ref="AW71" authorId="0">
      <text>
        <r>
          <rPr>
            <sz val="10"/>
            <rFont val="Arial"/>
            <family val="2"/>
          </rPr>
          <t>Utilitech WP217RNKLLU</t>
        </r>
      </text>
    </comment>
    <comment ref="AW81" authorId="0">
      <text>
        <r>
          <rPr>
            <sz val="10"/>
            <rFont val="Arial"/>
            <family val="2"/>
          </rPr>
          <t>Lithonia CUC8 17 120 LP S1 M4</t>
        </r>
      </text>
    </comment>
    <comment ref="AW82" authorId="0">
      <text>
        <r>
          <rPr>
            <sz val="10"/>
            <rFont val="Arial"/>
            <family val="2"/>
          </rPr>
          <t>Utilitech WP217RNKLLU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D74" authorId="0">
      <text>
        <r>
          <rPr>
            <sz val="10"/>
            <rFont val="Arial"/>
            <family val="2"/>
          </rPr>
          <t>Monoprice.com
Plus S&amp;H</t>
        </r>
      </text>
    </comment>
    <comment ref="D85" authorId="0">
      <text>
        <r>
          <rPr>
            <sz val="10"/>
            <rFont val="Arial"/>
            <family val="2"/>
          </rPr>
          <t>Monoprice.com
Plus S&amp;H</t>
        </r>
      </text>
    </comment>
    <comment ref="E74" authorId="0">
      <text>
        <r>
          <rPr>
            <sz val="10"/>
            <rFont val="Arial"/>
            <family val="2"/>
          </rPr>
          <t>Monoprice.com
Plus S&amp;H</t>
        </r>
      </text>
    </comment>
    <comment ref="E85" authorId="0">
      <text>
        <r>
          <rPr>
            <sz val="10"/>
            <rFont val="Arial"/>
            <family val="2"/>
          </rPr>
          <t>Monoprice.com
Plus S&amp;H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74" authorId="0">
      <text>
        <r>
          <rPr>
            <sz val="10"/>
            <rFont val="Arial"/>
            <family val="2"/>
          </rPr>
          <t>Monoprice.com
Plus S&amp;H</t>
        </r>
      </text>
    </comment>
    <comment ref="F85" authorId="0">
      <text>
        <r>
          <rPr>
            <sz val="10"/>
            <rFont val="Arial"/>
            <family val="2"/>
          </rPr>
          <t>Monoprice.com
Plus S&amp;H</t>
        </r>
      </text>
    </comment>
    <comment ref="G71" authorId="0">
      <text>
        <r>
          <rPr>
            <sz val="10"/>
            <rFont val="Arial"/>
            <family val="2"/>
          </rPr>
          <t>Cooper Wiring 2129W-SP-L</t>
        </r>
      </text>
    </comment>
    <comment ref="G82" authorId="0">
      <text>
        <r>
          <rPr>
            <sz val="10"/>
            <rFont val="Arial"/>
            <family val="2"/>
          </rPr>
          <t>Cooper Wiring 2129W-SP-L</t>
        </r>
      </text>
    </comment>
    <comment ref="H70" authorId="0">
      <text>
        <r>
          <rPr>
            <sz val="10"/>
            <rFont val="Arial"/>
            <family val="2"/>
          </rPr>
          <t>Leviton M22-T5320-WMP 10-Pack</t>
        </r>
      </text>
    </comment>
    <comment ref="H71" authorId="0">
      <text>
        <r>
          <rPr>
            <sz val="10"/>
            <rFont val="Arial"/>
            <family val="2"/>
          </rPr>
          <t>Cooper Wiring TR270 10-Pack</t>
        </r>
      </text>
    </comment>
    <comment ref="H72" authorId="0">
      <text>
        <r>
          <rPr>
            <sz val="10"/>
            <rFont val="Arial"/>
            <family val="2"/>
          </rPr>
          <t>Leviton M22-05320-WMP 10-Pack</t>
        </r>
      </text>
    </comment>
    <comment ref="H81" authorId="0">
      <text>
        <r>
          <rPr>
            <sz val="10"/>
            <rFont val="Arial"/>
            <family val="2"/>
          </rPr>
          <t>Leviton M22-T5320-WMP 10-Pack</t>
        </r>
      </text>
    </comment>
    <comment ref="H82" authorId="0">
      <text>
        <r>
          <rPr>
            <sz val="10"/>
            <rFont val="Arial"/>
            <family val="2"/>
          </rPr>
          <t>Cooper Wiring TR270 10-Pack</t>
        </r>
      </text>
    </comment>
    <comment ref="H83" authorId="0">
      <text>
        <r>
          <rPr>
            <sz val="10"/>
            <rFont val="Arial"/>
            <family val="2"/>
          </rPr>
          <t>Leviton M22-05320-WMP 10-Pack</t>
        </r>
      </text>
    </comment>
    <comment ref="I70" authorId="0">
      <text>
        <r>
          <rPr>
            <sz val="10"/>
            <rFont val="Arial"/>
            <family val="2"/>
          </rPr>
          <t>Leviton M24-88003-WMP 10-Pack</t>
        </r>
      </text>
    </comment>
    <comment ref="I71" authorId="0">
      <text>
        <r>
          <rPr>
            <sz val="10"/>
            <rFont val="Arial"/>
            <family val="2"/>
          </rPr>
          <t>Cooper Wiring 2132W-L</t>
        </r>
      </text>
    </comment>
    <comment ref="I72" authorId="0">
      <text>
        <r>
          <rPr>
            <sz val="10"/>
            <rFont val="Arial"/>
            <family val="2"/>
          </rPr>
          <t>Leviton 88003-WMP 10-Pack</t>
        </r>
      </text>
    </comment>
    <comment ref="I81" authorId="0">
      <text>
        <r>
          <rPr>
            <sz val="10"/>
            <rFont val="Arial"/>
            <family val="2"/>
          </rPr>
          <t>Leviton M24-88003-WMP 10-Pack</t>
        </r>
      </text>
    </comment>
    <comment ref="I82" authorId="0">
      <text>
        <r>
          <rPr>
            <sz val="10"/>
            <rFont val="Arial"/>
            <family val="2"/>
          </rPr>
          <t>Cooper Wiring 2132W-L</t>
        </r>
      </text>
    </comment>
    <comment ref="I83" authorId="0">
      <text>
        <r>
          <rPr>
            <sz val="10"/>
            <rFont val="Arial"/>
            <family val="2"/>
          </rPr>
          <t>Leviton 88003-WMP 10-Pack</t>
        </r>
      </text>
    </comment>
    <comment ref="J70" authorId="0">
      <text>
        <r>
          <rPr>
            <sz val="10"/>
            <rFont val="Arial"/>
            <family val="2"/>
          </rPr>
          <t>Raco 6239BP</t>
        </r>
      </text>
    </comment>
    <comment ref="J71" authorId="0">
      <text>
        <r>
          <rPr>
            <sz val="10"/>
            <rFont val="Arial"/>
            <family val="2"/>
          </rPr>
          <t>Raco 19920</t>
        </r>
      </text>
    </comment>
    <comment ref="J72" authorId="0">
      <text>
        <r>
          <rPr>
            <sz val="10"/>
            <rFont val="Arial"/>
            <family val="2"/>
          </rPr>
          <t>Raco 6239BP</t>
        </r>
      </text>
    </comment>
    <comment ref="J81" authorId="0">
      <text>
        <r>
          <rPr>
            <sz val="10"/>
            <rFont val="Arial"/>
            <family val="2"/>
          </rPr>
          <t>Raco 6239BP</t>
        </r>
      </text>
    </comment>
    <comment ref="J82" authorId="0">
      <text>
        <r>
          <rPr>
            <sz val="10"/>
            <rFont val="Arial"/>
            <family val="2"/>
          </rPr>
          <t>Raco 19920</t>
        </r>
      </text>
    </comment>
    <comment ref="J83" authorId="0">
      <text>
        <r>
          <rPr>
            <sz val="10"/>
            <rFont val="Arial"/>
            <family val="2"/>
          </rPr>
          <t>Raco 6239BP</t>
        </r>
      </text>
    </comment>
    <comment ref="K70" authorId="0">
      <text>
        <r>
          <rPr>
            <sz val="10"/>
            <rFont val="Arial"/>
            <family val="2"/>
          </rPr>
          <t>Leviton M12-X7599-R3W 3-Pack</t>
        </r>
      </text>
    </comment>
    <comment ref="K71" authorId="0">
      <text>
        <r>
          <rPr>
            <sz val="10"/>
            <rFont val="Arial"/>
            <family val="2"/>
          </rPr>
          <t>Cooper Wiring TRVGF15W-3 3-Pack</t>
        </r>
      </text>
    </comment>
    <comment ref="K72" authorId="0">
      <text>
        <r>
          <rPr>
            <sz val="10"/>
            <rFont val="Arial"/>
            <family val="2"/>
          </rPr>
          <t>Leviton X7599-W</t>
        </r>
      </text>
    </comment>
    <comment ref="K81" authorId="0">
      <text>
        <r>
          <rPr>
            <sz val="10"/>
            <rFont val="Arial"/>
            <family val="2"/>
          </rPr>
          <t>Leviton M12-X7599-R3W 3-Pack</t>
        </r>
      </text>
    </comment>
    <comment ref="K82" authorId="0">
      <text>
        <r>
          <rPr>
            <sz val="10"/>
            <rFont val="Arial"/>
            <family val="2"/>
          </rPr>
          <t>Cooper Wiring TRVGF15W-3 3-Pack</t>
        </r>
      </text>
    </comment>
    <comment ref="K83" authorId="0">
      <text>
        <r>
          <rPr>
            <sz val="10"/>
            <rFont val="Arial"/>
            <family val="2"/>
          </rPr>
          <t>Leviton X7599-W</t>
        </r>
      </text>
    </comment>
    <comment ref="L70" authorId="0">
      <text>
        <r>
          <rPr>
            <sz val="10"/>
            <rFont val="Arial"/>
            <family val="2"/>
          </rPr>
          <t>Leviton R62-W7599-TKW</t>
        </r>
      </text>
    </comment>
    <comment ref="L71" authorId="0">
      <text>
        <r>
          <rPr>
            <sz val="10"/>
            <rFont val="Arial"/>
            <family val="2"/>
          </rPr>
          <t>Cooper Wiring TWRVGF15W</t>
        </r>
      </text>
    </comment>
    <comment ref="L72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73" authorId="0">
      <text>
        <r>
          <rPr>
            <sz val="10"/>
            <rFont val="Arial"/>
            <family val="2"/>
          </rPr>
          <t>Leviton Receptacle WT599-W</t>
        </r>
      </text>
    </comment>
    <comment ref="L81" authorId="0">
      <text>
        <r>
          <rPr>
            <sz val="10"/>
            <rFont val="Arial"/>
            <family val="2"/>
          </rPr>
          <t>Leviton R62-W7599-TKW</t>
        </r>
      </text>
    </comment>
    <comment ref="L82" authorId="0">
      <text>
        <r>
          <rPr>
            <sz val="10"/>
            <rFont val="Arial"/>
            <family val="2"/>
          </rPr>
          <t>Cooper Wiring TWRVGF15W</t>
        </r>
      </text>
    </comment>
    <comment ref="L83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84" authorId="0">
      <text>
        <r>
          <rPr>
            <sz val="10"/>
            <rFont val="Arial"/>
            <family val="2"/>
          </rPr>
          <t>Leviton Receptacle WT599-W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M70" authorId="0">
      <text>
        <r>
          <rPr>
            <sz val="10"/>
            <rFont val="Arial"/>
            <family val="2"/>
          </rPr>
          <t>Bell MM420C</t>
        </r>
      </text>
    </comment>
    <comment ref="M71" authorId="0">
      <text>
        <r>
          <rPr>
            <sz val="10"/>
            <rFont val="Arial"/>
            <family val="2"/>
          </rPr>
          <t>Cooper Wiring S3966W-SP</t>
        </r>
      </text>
    </comment>
    <comment ref="M72" authorId="0">
      <text>
        <r>
          <rPr>
            <sz val="10"/>
            <rFont val="Arial"/>
            <family val="2"/>
          </rPr>
          <t>Taymac MM410C</t>
        </r>
      </text>
    </comment>
    <comment ref="M81" authorId="0">
      <text>
        <r>
          <rPr>
            <sz val="10"/>
            <rFont val="Arial"/>
            <family val="2"/>
          </rPr>
          <t>Bell MM420C</t>
        </r>
      </text>
    </comment>
    <comment ref="M82" authorId="0">
      <text>
        <r>
          <rPr>
            <sz val="10"/>
            <rFont val="Arial"/>
            <family val="2"/>
          </rPr>
          <t>Cooper Wiring S3966W-SP</t>
        </r>
      </text>
    </comment>
    <comment ref="M83" authorId="0">
      <text>
        <r>
          <rPr>
            <sz val="10"/>
            <rFont val="Arial"/>
            <family val="2"/>
          </rPr>
          <t>Taymac MM410C</t>
        </r>
      </text>
    </comment>
    <comment ref="N70" authorId="0">
      <text>
        <r>
          <rPr>
            <sz val="10"/>
            <rFont val="Arial"/>
            <family val="2"/>
          </rPr>
          <t>Leviton M24-80401-WMP 10-Pack</t>
        </r>
      </text>
    </comment>
    <comment ref="N71" authorId="0">
      <text>
        <r>
          <rPr>
            <sz val="10"/>
            <rFont val="Arial"/>
            <family val="2"/>
          </rPr>
          <t>Cooper Wiring  5151W-SP-L 10-Pack</t>
        </r>
      </text>
    </comment>
    <comment ref="N72" authorId="0">
      <text>
        <r>
          <rPr>
            <sz val="10"/>
            <rFont val="Arial"/>
            <family val="2"/>
          </rPr>
          <t>Leviton M02-80401-WMP</t>
        </r>
      </text>
    </comment>
    <comment ref="N81" authorId="0">
      <text>
        <r>
          <rPr>
            <sz val="10"/>
            <rFont val="Arial"/>
            <family val="2"/>
          </rPr>
          <t>Leviton M24-80401-WMP 10-Pack</t>
        </r>
      </text>
    </comment>
    <comment ref="N82" authorId="0">
      <text>
        <r>
          <rPr>
            <sz val="10"/>
            <rFont val="Arial"/>
            <family val="2"/>
          </rPr>
          <t>Cooper Wiring  5151W-SP-L 10-Pack</t>
        </r>
      </text>
    </comment>
    <comment ref="N83" authorId="0">
      <text>
        <r>
          <rPr>
            <sz val="10"/>
            <rFont val="Arial"/>
            <family val="2"/>
          </rPr>
          <t>Leviton M02-80401-WMP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P71" authorId="0">
      <text>
        <r>
          <rPr>
            <sz val="10"/>
            <rFont val="Arial"/>
            <family val="2"/>
          </rPr>
          <t>Cooper Wiring 357B</t>
        </r>
      </text>
    </comment>
    <comment ref="P82" authorId="0">
      <text>
        <r>
          <rPr>
            <sz val="10"/>
            <rFont val="Arial"/>
            <family val="2"/>
          </rPr>
          <t>Cooper Wiring 357B</t>
        </r>
      </text>
    </comment>
    <comment ref="Q69" authorId="0">
      <text>
        <r>
          <rPr>
            <sz val="10"/>
            <rFont val="Arial"/>
            <family val="2"/>
          </rPr>
          <t>For Juno IC23W Housing</t>
        </r>
      </text>
    </comment>
    <comment ref="Q74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Q80" authorId="0">
      <text>
        <r>
          <rPr>
            <sz val="10"/>
            <rFont val="Arial"/>
            <family val="2"/>
          </rPr>
          <t>For Juno IC23W Housing</t>
        </r>
      </text>
    </comment>
    <comment ref="Q85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S69" authorId="0">
      <text>
        <r>
          <rPr>
            <sz val="10"/>
            <rFont val="Arial"/>
            <family val="2"/>
          </rPr>
          <t>For Juno IC23W Housing</t>
        </r>
      </text>
    </comment>
    <comment ref="S74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S80" authorId="0">
      <text>
        <r>
          <rPr>
            <sz val="10"/>
            <rFont val="Arial"/>
            <family val="2"/>
          </rPr>
          <t>For Juno IC23W Housing</t>
        </r>
      </text>
    </comment>
    <comment ref="S85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T70" authorId="0">
      <text>
        <r>
          <rPr>
            <sz val="10"/>
            <rFont val="Arial"/>
            <family val="2"/>
          </rPr>
          <t>Leviton M24-01451-2WM 10-Pack</t>
        </r>
      </text>
    </comment>
    <comment ref="T71" authorId="0">
      <text>
        <r>
          <rPr>
            <sz val="10"/>
            <rFont val="Arial"/>
            <family val="2"/>
          </rPr>
          <t>Cooper Wiring 1301-7W</t>
        </r>
      </text>
    </comment>
    <comment ref="T72" authorId="0">
      <text>
        <r>
          <rPr>
            <sz val="10"/>
            <rFont val="Arial"/>
            <family val="2"/>
          </rPr>
          <t>Leviton 1451-2W 10-Pack</t>
        </r>
      </text>
    </comment>
    <comment ref="T81" authorId="0">
      <text>
        <r>
          <rPr>
            <sz val="10"/>
            <rFont val="Arial"/>
            <family val="2"/>
          </rPr>
          <t>Leviton M24-01451-2WM 10-Pack</t>
        </r>
      </text>
    </comment>
    <comment ref="T82" authorId="0">
      <text>
        <r>
          <rPr>
            <sz val="10"/>
            <rFont val="Arial"/>
            <family val="2"/>
          </rPr>
          <t>Cooper Wiring 1301-7W</t>
        </r>
      </text>
    </comment>
    <comment ref="T83" authorId="0">
      <text>
        <r>
          <rPr>
            <sz val="10"/>
            <rFont val="Arial"/>
            <family val="2"/>
          </rPr>
          <t>Leviton 1451-2W 10-Pack</t>
        </r>
      </text>
    </comment>
    <comment ref="U70" authorId="0">
      <text>
        <r>
          <rPr>
            <sz val="10"/>
            <rFont val="Arial"/>
            <family val="2"/>
          </rPr>
          <t>Leviton M22-01453-2WM 6-Pack</t>
        </r>
      </text>
    </comment>
    <comment ref="U71" authorId="0">
      <text>
        <r>
          <rPr>
            <sz val="10"/>
            <rFont val="Arial"/>
            <family val="2"/>
          </rPr>
          <t>Cooper Wiring 1303-7W-L 10-Pack</t>
        </r>
      </text>
    </comment>
    <comment ref="U72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U81" authorId="0">
      <text>
        <r>
          <rPr>
            <sz val="10"/>
            <rFont val="Arial"/>
            <family val="2"/>
          </rPr>
          <t>Leviton M22-01453-2WM 6-Pack</t>
        </r>
      </text>
    </comment>
    <comment ref="U82" authorId="0">
      <text>
        <r>
          <rPr>
            <sz val="10"/>
            <rFont val="Arial"/>
            <family val="2"/>
          </rPr>
          <t>Cooper Wiring 1303-7W-L 10-Pack</t>
        </r>
      </text>
    </comment>
    <comment ref="U83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V70" authorId="0">
      <text>
        <r>
          <rPr>
            <sz val="10"/>
            <rFont val="Arial"/>
            <family val="2"/>
          </rPr>
          <t>Leviton R62-0CSB4-2WS 20 Amp</t>
        </r>
      </text>
    </comment>
    <comment ref="V71" authorId="0">
      <text>
        <r>
          <rPr>
            <sz val="10"/>
            <rFont val="Arial"/>
            <family val="2"/>
          </rPr>
          <t>Cooper Wiring CSB20AC4-WCC6</t>
        </r>
      </text>
    </comment>
    <comment ref="V72" authorId="0">
      <text>
        <r>
          <rPr>
            <sz val="10"/>
            <rFont val="Arial"/>
            <family val="2"/>
          </rPr>
          <t>Leviton 54504-2W</t>
        </r>
      </text>
    </comment>
    <comment ref="V81" authorId="0">
      <text>
        <r>
          <rPr>
            <sz val="10"/>
            <rFont val="Arial"/>
            <family val="2"/>
          </rPr>
          <t>Leviton R62-0CSB4-2WS 20 Amp</t>
        </r>
      </text>
    </comment>
    <comment ref="V82" authorId="0">
      <text>
        <r>
          <rPr>
            <sz val="10"/>
            <rFont val="Arial"/>
            <family val="2"/>
          </rPr>
          <t>Cooper Wiring CSB20AC4-WCC6</t>
        </r>
      </text>
    </comment>
    <comment ref="V83" authorId="0">
      <text>
        <r>
          <rPr>
            <sz val="10"/>
            <rFont val="Arial"/>
            <family val="2"/>
          </rPr>
          <t>Leviton 54504-2W</t>
        </r>
      </text>
    </comment>
    <comment ref="W71" authorId="0">
      <text>
        <r>
          <rPr>
            <sz val="10"/>
            <rFont val="Arial"/>
            <family val="2"/>
          </rPr>
          <t>Pass &amp; Seymour TP1WCP10 10-Pack</t>
        </r>
      </text>
    </comment>
    <comment ref="W82" authorId="0">
      <text>
        <r>
          <rPr>
            <sz val="10"/>
            <rFont val="Arial"/>
            <family val="2"/>
          </rPr>
          <t>Pass &amp; Seymour TP1WCP10 10-Pack</t>
        </r>
      </text>
    </comment>
    <comment ref="X70" authorId="0">
      <text>
        <r>
          <rPr>
            <sz val="10"/>
            <rFont val="Arial"/>
            <family val="2"/>
          </rPr>
          <t>Levitron R52-88009-00W</t>
        </r>
      </text>
    </comment>
    <comment ref="X71" authorId="0">
      <text>
        <r>
          <rPr>
            <sz val="10"/>
            <rFont val="Arial"/>
            <family val="2"/>
          </rPr>
          <t>Pass &amp; Seymour TP2WCC30</t>
        </r>
      </text>
    </comment>
    <comment ref="X81" authorId="0">
      <text>
        <r>
          <rPr>
            <sz val="10"/>
            <rFont val="Arial"/>
            <family val="2"/>
          </rPr>
          <t>Levitron R52-88009-00W</t>
        </r>
      </text>
    </comment>
    <comment ref="X82" authorId="0">
      <text>
        <r>
          <rPr>
            <sz val="10"/>
            <rFont val="Arial"/>
            <family val="2"/>
          </rPr>
          <t>Pass &amp; Seymour TP2WCC30</t>
        </r>
      </text>
    </comment>
    <comment ref="Y70" authorId="0">
      <text>
        <r>
          <rPr>
            <sz val="10"/>
            <rFont val="Arial"/>
            <family val="2"/>
          </rPr>
          <t>Leviton R52-88011-00W</t>
        </r>
      </text>
    </comment>
    <comment ref="Y71" authorId="0">
      <text>
        <r>
          <rPr>
            <sz val="10"/>
            <rFont val="Arial"/>
            <family val="2"/>
          </rPr>
          <t>Pass &amp; Seymour TP3WCC12</t>
        </r>
      </text>
    </comment>
    <comment ref="Y81" authorId="0">
      <text>
        <r>
          <rPr>
            <sz val="10"/>
            <rFont val="Arial"/>
            <family val="2"/>
          </rPr>
          <t>Leviton R52-88011-00W</t>
        </r>
      </text>
    </comment>
    <comment ref="Y82" authorId="0">
      <text>
        <r>
          <rPr>
            <sz val="10"/>
            <rFont val="Arial"/>
            <family val="2"/>
          </rPr>
          <t>Pass &amp; Seymour TP3WCC12</t>
        </r>
      </text>
    </comment>
    <comment ref="Z70" authorId="0">
      <text>
        <r>
          <rPr>
            <sz val="10"/>
            <rFont val="Arial"/>
            <family val="2"/>
          </rPr>
          <t>Leviton R52-00PJ4-00W</t>
        </r>
      </text>
    </comment>
    <comment ref="Z71" authorId="0">
      <text>
        <r>
          <rPr>
            <sz val="10"/>
            <rFont val="Arial"/>
            <family val="2"/>
          </rPr>
          <t>Pass &amp; Seymour TP3WCC12</t>
        </r>
      </text>
    </comment>
    <comment ref="Z81" authorId="0">
      <text>
        <r>
          <rPr>
            <sz val="10"/>
            <rFont val="Arial"/>
            <family val="2"/>
          </rPr>
          <t>Leviton R52-00PJ4-00W</t>
        </r>
      </text>
    </comment>
    <comment ref="Z82" authorId="0">
      <text>
        <r>
          <rPr>
            <sz val="10"/>
            <rFont val="Arial"/>
            <family val="2"/>
          </rPr>
          <t>Pass &amp; Seymour TP3WCC12</t>
        </r>
      </text>
    </comment>
    <comment ref="AA70" authorId="0">
      <text>
        <r>
          <rPr>
            <sz val="10"/>
            <rFont val="Arial"/>
            <family val="2"/>
          </rPr>
          <t>Leviton M24-88001-WMP</t>
        </r>
      </text>
    </comment>
    <comment ref="AA71" authorId="0">
      <text>
        <r>
          <rPr>
            <sz val="10"/>
            <rFont val="Arial"/>
            <family val="2"/>
          </rPr>
          <t>Pass &amp; Seymour
SP8-WCP10</t>
        </r>
      </text>
    </comment>
    <comment ref="AA81" authorId="0">
      <text>
        <r>
          <rPr>
            <sz val="10"/>
            <rFont val="Arial"/>
            <family val="2"/>
          </rPr>
          <t>Leviton M24-88001-WMP</t>
        </r>
      </text>
    </comment>
    <comment ref="AA82" authorId="0">
      <text>
        <r>
          <rPr>
            <sz val="10"/>
            <rFont val="Arial"/>
            <family val="2"/>
          </rPr>
          <t>Pass &amp; Seymour
SP8-WCP10</t>
        </r>
      </text>
    </comment>
    <comment ref="AB70" authorId="0">
      <text>
        <r>
          <rPr>
            <sz val="10"/>
            <rFont val="Arial"/>
            <family val="2"/>
          </rPr>
          <t>Leviton R52-88009-00W</t>
        </r>
      </text>
    </comment>
    <comment ref="AB71" authorId="0">
      <text>
        <r>
          <rPr>
            <sz val="10"/>
            <rFont val="Arial"/>
            <family val="2"/>
          </rPr>
          <t>Leviton R52-88009-00W</t>
        </r>
      </text>
    </comment>
    <comment ref="AB81" authorId="0">
      <text>
        <r>
          <rPr>
            <sz val="10"/>
            <rFont val="Arial"/>
            <family val="2"/>
          </rPr>
          <t>Leviton R52-88009-00W</t>
        </r>
      </text>
    </comment>
    <comment ref="AB82" authorId="0">
      <text>
        <r>
          <rPr>
            <sz val="10"/>
            <rFont val="Arial"/>
            <family val="2"/>
          </rPr>
          <t>Leviton R52-88009-00W</t>
        </r>
      </text>
    </comment>
    <comment ref="AC70" authorId="0">
      <text>
        <r>
          <rPr>
            <sz val="10"/>
            <rFont val="Arial"/>
            <family val="2"/>
          </rPr>
          <t>Leviton R52-88011-00W</t>
        </r>
      </text>
    </comment>
    <comment ref="AC71" authorId="0">
      <text>
        <r>
          <rPr>
            <sz val="10"/>
            <rFont val="Arial"/>
            <family val="2"/>
          </rPr>
          <t>Pass &amp; Seymour TP3WCC12</t>
        </r>
      </text>
    </comment>
    <comment ref="AC81" authorId="0">
      <text>
        <r>
          <rPr>
            <sz val="10"/>
            <rFont val="Arial"/>
            <family val="2"/>
          </rPr>
          <t>Leviton R52-88011-00W</t>
        </r>
      </text>
    </comment>
    <comment ref="AC82" authorId="0">
      <text>
        <r>
          <rPr>
            <sz val="10"/>
            <rFont val="Arial"/>
            <family val="2"/>
          </rPr>
          <t>Pass &amp; Seymour TP3WCC12</t>
        </r>
      </text>
    </comment>
    <comment ref="AD70" authorId="0">
      <text>
        <r>
          <rPr>
            <sz val="10"/>
            <rFont val="Arial"/>
            <family val="2"/>
          </rPr>
          <t>Leviton R52-00PJ4-00W</t>
        </r>
      </text>
    </comment>
    <comment ref="AD71" authorId="0">
      <text>
        <r>
          <rPr>
            <sz val="10"/>
            <rFont val="Arial"/>
            <family val="2"/>
          </rPr>
          <t>Pass &amp; Seymour TP4WCC10</t>
        </r>
      </text>
    </comment>
    <comment ref="AD81" authorId="0">
      <text>
        <r>
          <rPr>
            <sz val="10"/>
            <rFont val="Arial"/>
            <family val="2"/>
          </rPr>
          <t>Leviton R52-00PJ4-00W</t>
        </r>
      </text>
    </comment>
    <comment ref="AD82" authorId="0">
      <text>
        <r>
          <rPr>
            <sz val="10"/>
            <rFont val="Arial"/>
            <family val="2"/>
          </rPr>
          <t>Pass &amp; Seymour TP4WCC10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AI70" authorId="0">
      <text>
        <r>
          <rPr>
            <sz val="10"/>
            <rFont val="Arial"/>
            <family val="2"/>
          </rPr>
          <t>Westinghouse 7787200</t>
        </r>
      </text>
    </comment>
    <comment ref="AI71" authorId="0">
      <text>
        <r>
          <rPr>
            <sz val="10"/>
            <rFont val="Arial"/>
            <family val="2"/>
          </rPr>
          <t>Lutron 155213</t>
        </r>
      </text>
    </comment>
    <comment ref="AI72" authorId="0">
      <text>
        <r>
          <rPr>
            <sz val="10"/>
            <rFont val="Arial"/>
            <family val="2"/>
          </rPr>
          <t>Leviton RTF01-10W</t>
        </r>
      </text>
    </comment>
    <comment ref="AI81" authorId="0">
      <text>
        <r>
          <rPr>
            <sz val="10"/>
            <rFont val="Arial"/>
            <family val="2"/>
          </rPr>
          <t>Westinghouse 7787200</t>
        </r>
      </text>
    </comment>
    <comment ref="AI82" authorId="0">
      <text>
        <r>
          <rPr>
            <sz val="10"/>
            <rFont val="Arial"/>
            <family val="2"/>
          </rPr>
          <t>Lutron 155213</t>
        </r>
      </text>
    </comment>
    <comment ref="AI83" authorId="0">
      <text>
        <r>
          <rPr>
            <sz val="10"/>
            <rFont val="Arial"/>
            <family val="2"/>
          </rPr>
          <t>Leviton RTF01-10W</t>
        </r>
      </text>
    </comment>
    <comment ref="AJ70" authorId="0">
      <text>
        <r>
          <rPr>
            <sz val="10"/>
            <rFont val="Arial"/>
            <family val="2"/>
          </rPr>
          <t>Lutron D-603PGH-DK</t>
        </r>
      </text>
    </comment>
    <comment ref="AJ71" authorId="0">
      <text>
        <r>
          <rPr>
            <sz val="10"/>
            <rFont val="Arial"/>
            <family val="2"/>
          </rPr>
          <t>Lutron 70751</t>
        </r>
      </text>
    </comment>
    <comment ref="AJ72" authorId="0">
      <text>
        <r>
          <rPr>
            <sz val="10"/>
            <rFont val="Arial"/>
            <family val="2"/>
          </rPr>
          <t>Lutron TG-600PH-WH</t>
        </r>
      </text>
    </comment>
    <comment ref="AJ81" authorId="0">
      <text>
        <r>
          <rPr>
            <sz val="10"/>
            <rFont val="Arial"/>
            <family val="2"/>
          </rPr>
          <t>Lutron D-603PGH-DK</t>
        </r>
      </text>
    </comment>
    <comment ref="AJ82" authorId="0">
      <text>
        <r>
          <rPr>
            <sz val="10"/>
            <rFont val="Arial"/>
            <family val="2"/>
          </rPr>
          <t>Lutron 70751</t>
        </r>
      </text>
    </comment>
    <comment ref="AJ83" authorId="0">
      <text>
        <r>
          <rPr>
            <sz val="10"/>
            <rFont val="Arial"/>
            <family val="2"/>
          </rPr>
          <t>Lutron TG-600PH-WH</t>
        </r>
      </text>
    </comment>
    <comment ref="AK72" authorId="0">
      <text>
        <r>
          <rPr>
            <sz val="10"/>
            <rFont val="Arial"/>
            <family val="2"/>
          </rPr>
          <t>SYLVANIA 10489</t>
        </r>
      </text>
    </comment>
    <comment ref="AK83" authorId="0">
      <text>
        <r>
          <rPr>
            <sz val="10"/>
            <rFont val="Arial"/>
            <family val="2"/>
          </rPr>
          <t>SYLVANIA 10489</t>
        </r>
      </text>
    </comment>
    <comment ref="AM72" authorId="0">
      <text>
        <r>
          <rPr>
            <sz val="10"/>
            <rFont val="Arial"/>
            <family val="2"/>
          </rPr>
          <t>Sylvania 15172</t>
        </r>
      </text>
    </comment>
    <comment ref="AM83" authorId="0">
      <text>
        <r>
          <rPr>
            <sz val="10"/>
            <rFont val="Arial"/>
            <family val="2"/>
          </rPr>
          <t>Sylvania 15172</t>
        </r>
      </text>
    </comment>
    <comment ref="AP70" authorId="0">
      <text>
        <r>
          <rPr>
            <sz val="10"/>
            <rFont val="Arial"/>
            <family val="2"/>
          </rPr>
          <t>Cooper Wiring 1212</t>
        </r>
      </text>
    </comment>
    <comment ref="AP71" authorId="0">
      <text>
        <r>
          <rPr>
            <sz val="10"/>
            <rFont val="Arial"/>
            <family val="2"/>
          </rPr>
          <t>Utilitech 2206</t>
        </r>
      </text>
    </comment>
    <comment ref="AP81" authorId="0">
      <text>
        <r>
          <rPr>
            <sz val="10"/>
            <rFont val="Arial"/>
            <family val="2"/>
          </rPr>
          <t>Cooper Wiring 1212</t>
        </r>
      </text>
    </comment>
    <comment ref="AP82" authorId="0">
      <text>
        <r>
          <rPr>
            <sz val="10"/>
            <rFont val="Arial"/>
            <family val="2"/>
          </rPr>
          <t>Utilitech 2206</t>
        </r>
      </text>
    </comment>
    <comment ref="AU70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71" authorId="0">
      <text>
        <r>
          <rPr>
            <sz val="10"/>
            <rFont val="Arial"/>
            <family val="2"/>
          </rPr>
          <t>TLM612FCUD</t>
        </r>
      </text>
    </comment>
    <comment ref="AU72" authorId="0">
      <text>
        <r>
          <rPr>
            <sz val="10"/>
            <rFont val="Arial"/>
            <family val="2"/>
          </rPr>
          <t>TLM612FCUD</t>
        </r>
      </text>
    </comment>
    <comment ref="AU81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82" authorId="0">
      <text>
        <r>
          <rPr>
            <sz val="10"/>
            <rFont val="Arial"/>
            <family val="2"/>
          </rPr>
          <t>TLM612FCUD</t>
        </r>
      </text>
    </comment>
    <comment ref="AU83" authorId="0">
      <text>
        <r>
          <rPr>
            <sz val="10"/>
            <rFont val="Arial"/>
            <family val="2"/>
          </rPr>
          <t>TLM612FCUD</t>
        </r>
      </text>
    </comment>
    <comment ref="AV70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71" authorId="0">
      <text>
        <r>
          <rPr>
            <sz val="10"/>
            <rFont val="Arial"/>
            <family val="2"/>
          </rPr>
          <t>95B-B</t>
        </r>
      </text>
    </comment>
    <comment ref="AV72" authorId="0">
      <text>
        <r>
          <rPr>
            <sz val="10"/>
            <rFont val="Arial"/>
            <family val="2"/>
          </rPr>
          <t>101</t>
        </r>
      </text>
    </comment>
    <comment ref="AV81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82" authorId="0">
      <text>
        <r>
          <rPr>
            <sz val="10"/>
            <rFont val="Arial"/>
            <family val="2"/>
          </rPr>
          <t>95B-B</t>
        </r>
      </text>
    </comment>
    <comment ref="AV83" authorId="0">
      <text>
        <r>
          <rPr>
            <sz val="10"/>
            <rFont val="Arial"/>
            <family val="2"/>
          </rPr>
          <t>101</t>
        </r>
      </text>
    </comment>
    <comment ref="AW70" authorId="0">
      <text>
        <r>
          <rPr>
            <sz val="10"/>
            <rFont val="Arial"/>
            <family val="2"/>
          </rPr>
          <t>Lithonia CUC8 17 120 LP S1 M4</t>
        </r>
      </text>
    </comment>
    <comment ref="AW71" authorId="0">
      <text>
        <r>
          <rPr>
            <sz val="10"/>
            <rFont val="Arial"/>
            <family val="2"/>
          </rPr>
          <t>Utilitech WP217RNKLLU</t>
        </r>
      </text>
    </comment>
    <comment ref="AW81" authorId="0">
      <text>
        <r>
          <rPr>
            <sz val="10"/>
            <rFont val="Arial"/>
            <family val="2"/>
          </rPr>
          <t>Lithonia CUC8 17 120 LP S1 M4</t>
        </r>
      </text>
    </comment>
    <comment ref="AW82" authorId="0">
      <text>
        <r>
          <rPr>
            <sz val="10"/>
            <rFont val="Arial"/>
            <family val="2"/>
          </rPr>
          <t>Utilitech WP217RNKLLU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AZ10" authorId="0">
      <text>
        <r>
          <rPr>
            <sz val="10"/>
            <rFont val="Arial"/>
            <family val="2"/>
          </rPr>
          <t>Waterproof Shower Light Fixture</t>
        </r>
      </text>
    </comment>
    <comment ref="A5" authorId="0">
      <text>
        <r>
          <rPr>
            <sz val="10"/>
            <rFont val="Arial"/>
            <family val="2"/>
          </rPr>
          <t>Nailed into a stud</t>
        </r>
      </text>
    </comment>
    <comment ref="A6" authorId="0">
      <text>
        <r>
          <rPr>
            <sz val="10"/>
            <rFont val="Arial"/>
            <family val="2"/>
          </rPr>
          <t>Installed in existing sheet rock wall</t>
        </r>
      </text>
    </comment>
    <comment ref="A7" authorId="0">
      <text>
        <r>
          <rPr>
            <sz val="10"/>
            <rFont val="Arial"/>
            <family val="2"/>
          </rPr>
          <t>For Garbage Disposal</t>
        </r>
      </text>
    </comment>
    <comment ref="A8" authorId="0">
      <text>
        <r>
          <rPr>
            <sz val="10"/>
            <rFont val="Arial"/>
            <family val="2"/>
          </rPr>
          <t>For Garbage Disposal</t>
        </r>
      </text>
    </comment>
    <comment ref="A9" authorId="0">
      <text>
        <r>
          <rPr>
            <sz val="10"/>
            <rFont val="Arial"/>
            <family val="2"/>
          </rPr>
          <t>For Garbage Disposal</t>
        </r>
      </text>
    </comment>
    <comment ref="A16" authorId="0">
      <text>
        <r>
          <rPr>
            <sz val="10"/>
            <rFont val="Arial"/>
            <family val="2"/>
          </rPr>
          <t>Includes Small Storage Rm (Office), Hall, &amp; Stairs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B23" authorId="0">
      <text>
        <r>
          <rPr>
            <sz val="10"/>
            <rFont val="Arial"/>
            <family val="2"/>
          </rPr>
          <t>For Juno IC23W Housing</t>
        </r>
      </text>
    </comment>
    <comment ref="B24" authorId="0">
      <text>
        <r>
          <rPr>
            <sz val="10"/>
            <rFont val="Arial"/>
            <family val="2"/>
          </rPr>
          <t>For Juno IC23W Housing</t>
        </r>
      </text>
    </comment>
    <comment ref="B25" authorId="0">
      <text>
        <r>
          <rPr>
            <sz val="10"/>
            <rFont val="Arial"/>
            <family val="2"/>
          </rPr>
          <t>For Juno IC20W ???
Housing</t>
        </r>
      </text>
    </comment>
    <comment ref="C20" authorId="0">
      <text>
        <r>
          <rPr>
            <sz val="10"/>
            <rFont val="Arial"/>
            <family val="2"/>
          </rPr>
          <t>For Soffits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F14" authorId="0">
      <text>
        <r>
          <rPr>
            <sz val="10"/>
            <rFont val="Arial"/>
            <family val="2"/>
          </rPr>
          <t>Shed</t>
        </r>
      </text>
    </comment>
    <comment ref="F15" authorId="0">
      <text>
        <r>
          <rPr>
            <sz val="10"/>
            <rFont val="Arial"/>
            <family val="2"/>
          </rPr>
          <t>Shed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29" authorId="0">
      <text>
        <r>
          <rPr>
            <sz val="10"/>
            <rFont val="Arial"/>
            <family val="2"/>
          </rPr>
          <t>Shed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rFont val="Arial"/>
            <family val="2"/>
          </rPr>
          <t>Nailed into a stud</t>
        </r>
      </text>
    </comment>
    <comment ref="A6" authorId="0">
      <text>
        <r>
          <rPr>
            <sz val="10"/>
            <rFont val="Arial"/>
            <family val="2"/>
          </rPr>
          <t>Installed in existing sheet rock wall</t>
        </r>
      </text>
    </comment>
    <comment ref="A7" authorId="0">
      <text>
        <r>
          <rPr>
            <sz val="10"/>
            <rFont val="Arial"/>
            <family val="2"/>
          </rPr>
          <t>For Garbage Disposal</t>
        </r>
      </text>
    </comment>
    <comment ref="A8" authorId="0">
      <text>
        <r>
          <rPr>
            <sz val="10"/>
            <rFont val="Arial"/>
            <family val="2"/>
          </rPr>
          <t>For Garbage Disposal</t>
        </r>
      </text>
    </comment>
    <comment ref="A9" authorId="0">
      <text>
        <r>
          <rPr>
            <sz val="10"/>
            <rFont val="Arial"/>
            <family val="2"/>
          </rPr>
          <t>For Garbage Disposal</t>
        </r>
      </text>
    </comment>
    <comment ref="A16" authorId="0">
      <text>
        <r>
          <rPr>
            <sz val="10"/>
            <rFont val="Arial"/>
            <family val="2"/>
          </rPr>
          <t>Includes Small Storage Rm (Office), Hall, &amp; Stairs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B23" authorId="0">
      <text>
        <r>
          <rPr>
            <sz val="10"/>
            <rFont val="Arial"/>
            <family val="2"/>
          </rPr>
          <t>For Juno IC23W Housing</t>
        </r>
      </text>
    </comment>
    <comment ref="B24" authorId="0">
      <text>
        <r>
          <rPr>
            <sz val="10"/>
            <rFont val="Arial"/>
            <family val="2"/>
          </rPr>
          <t>For Juno IC23W Housing</t>
        </r>
      </text>
    </comment>
    <comment ref="B25" authorId="0">
      <text>
        <r>
          <rPr>
            <sz val="10"/>
            <rFont val="Arial"/>
            <family val="2"/>
          </rPr>
          <t>For Juno IC20W ???
Housing</t>
        </r>
      </text>
    </comment>
    <comment ref="C20" authorId="0">
      <text>
        <r>
          <rPr>
            <sz val="10"/>
            <rFont val="Arial"/>
            <family val="2"/>
          </rPr>
          <t>For Soffits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D74" authorId="0">
      <text>
        <r>
          <rPr>
            <sz val="10"/>
            <rFont val="Arial"/>
            <family val="2"/>
          </rPr>
          <t>Monoprice.com
Plus S&amp;H</t>
        </r>
      </text>
    </comment>
    <comment ref="D85" authorId="0">
      <text>
        <r>
          <rPr>
            <sz val="10"/>
            <rFont val="Arial"/>
            <family val="2"/>
          </rPr>
          <t>Monoprice.com
Plus S&amp;H</t>
        </r>
      </text>
    </comment>
    <comment ref="E74" authorId="0">
      <text>
        <r>
          <rPr>
            <sz val="10"/>
            <rFont val="Arial"/>
            <family val="2"/>
          </rPr>
          <t>Monoprice.com
Plus S&amp;H</t>
        </r>
      </text>
    </comment>
    <comment ref="E85" authorId="0">
      <text>
        <r>
          <rPr>
            <sz val="10"/>
            <rFont val="Arial"/>
            <family val="2"/>
          </rPr>
          <t>Monoprice.com
Plus S&amp;H</t>
        </r>
      </text>
    </comment>
    <comment ref="F14" authorId="0">
      <text>
        <r>
          <rPr>
            <sz val="10"/>
            <rFont val="Arial"/>
            <family val="2"/>
          </rPr>
          <t>Shed</t>
        </r>
      </text>
    </comment>
    <comment ref="F15" authorId="0">
      <text>
        <r>
          <rPr>
            <sz val="10"/>
            <rFont val="Arial"/>
            <family val="2"/>
          </rPr>
          <t>Shed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29" authorId="0">
      <text>
        <r>
          <rPr>
            <sz val="10"/>
            <rFont val="Arial"/>
            <family val="2"/>
          </rPr>
          <t>Shed</t>
        </r>
      </text>
    </comment>
    <comment ref="F74" authorId="0">
      <text>
        <r>
          <rPr>
            <sz val="10"/>
            <rFont val="Arial"/>
            <family val="2"/>
          </rPr>
          <t>Monoprice.com
Plus S&amp;H</t>
        </r>
      </text>
    </comment>
    <comment ref="F85" authorId="0">
      <text>
        <r>
          <rPr>
            <sz val="10"/>
            <rFont val="Arial"/>
            <family val="2"/>
          </rPr>
          <t>Monoprice.com
Plus S&amp;H</t>
        </r>
      </text>
    </comment>
    <comment ref="G71" authorId="0">
      <text>
        <r>
          <rPr>
            <sz val="10"/>
            <rFont val="Arial"/>
            <family val="2"/>
          </rPr>
          <t>Cooper Wiring 2129W-SP-L</t>
        </r>
      </text>
    </comment>
    <comment ref="G82" authorId="0">
      <text>
        <r>
          <rPr>
            <sz val="10"/>
            <rFont val="Arial"/>
            <family val="2"/>
          </rPr>
          <t>Cooper Wiring 2129W-SP-L</t>
        </r>
      </text>
    </comment>
    <comment ref="H70" authorId="0">
      <text>
        <r>
          <rPr>
            <sz val="10"/>
            <rFont val="Arial"/>
            <family val="2"/>
          </rPr>
          <t>Leviton M22-T5320-WMP 10-Pack</t>
        </r>
      </text>
    </comment>
    <comment ref="H71" authorId="0">
      <text>
        <r>
          <rPr>
            <sz val="10"/>
            <rFont val="Arial"/>
            <family val="2"/>
          </rPr>
          <t>Cooper Wiring TR270 10-Pack</t>
        </r>
      </text>
    </comment>
    <comment ref="H72" authorId="0">
      <text>
        <r>
          <rPr>
            <sz val="10"/>
            <rFont val="Arial"/>
            <family val="2"/>
          </rPr>
          <t>Leviton M22-05320-WMP 10-Pack</t>
        </r>
      </text>
    </comment>
    <comment ref="H81" authorId="0">
      <text>
        <r>
          <rPr>
            <sz val="10"/>
            <rFont val="Arial"/>
            <family val="2"/>
          </rPr>
          <t>Leviton M22-T5320-WMP 10-Pack</t>
        </r>
      </text>
    </comment>
    <comment ref="H82" authorId="0">
      <text>
        <r>
          <rPr>
            <sz val="10"/>
            <rFont val="Arial"/>
            <family val="2"/>
          </rPr>
          <t>Cooper Wiring TR270 10-Pack</t>
        </r>
      </text>
    </comment>
    <comment ref="H83" authorId="0">
      <text>
        <r>
          <rPr>
            <sz val="10"/>
            <rFont val="Arial"/>
            <family val="2"/>
          </rPr>
          <t>Leviton M22-05320-WMP 10-Pack</t>
        </r>
      </text>
    </comment>
    <comment ref="I70" authorId="0">
      <text>
        <r>
          <rPr>
            <sz val="10"/>
            <rFont val="Arial"/>
            <family val="2"/>
          </rPr>
          <t>Leviton M24-88003-WMP 10-Pack</t>
        </r>
      </text>
    </comment>
    <comment ref="I71" authorId="0">
      <text>
        <r>
          <rPr>
            <sz val="10"/>
            <rFont val="Arial"/>
            <family val="2"/>
          </rPr>
          <t>Cooper Wiring 2132W-L</t>
        </r>
      </text>
    </comment>
    <comment ref="I72" authorId="0">
      <text>
        <r>
          <rPr>
            <sz val="10"/>
            <rFont val="Arial"/>
            <family val="2"/>
          </rPr>
          <t>Leviton 88003-WMP 10-Pack</t>
        </r>
      </text>
    </comment>
    <comment ref="I81" authorId="0">
      <text>
        <r>
          <rPr>
            <sz val="10"/>
            <rFont val="Arial"/>
            <family val="2"/>
          </rPr>
          <t>Leviton M24-88003-WMP 10-Pack</t>
        </r>
      </text>
    </comment>
    <comment ref="I82" authorId="0">
      <text>
        <r>
          <rPr>
            <sz val="10"/>
            <rFont val="Arial"/>
            <family val="2"/>
          </rPr>
          <t>Cooper Wiring 2132W-L</t>
        </r>
      </text>
    </comment>
    <comment ref="I83" authorId="0">
      <text>
        <r>
          <rPr>
            <sz val="10"/>
            <rFont val="Arial"/>
            <family val="2"/>
          </rPr>
          <t>Leviton 88003-WMP 10-Pack</t>
        </r>
      </text>
    </comment>
    <comment ref="J70" authorId="0">
      <text>
        <r>
          <rPr>
            <sz val="10"/>
            <rFont val="Arial"/>
            <family val="2"/>
          </rPr>
          <t>Raco 6239BP</t>
        </r>
      </text>
    </comment>
    <comment ref="J71" authorId="0">
      <text>
        <r>
          <rPr>
            <sz val="10"/>
            <rFont val="Arial"/>
            <family val="2"/>
          </rPr>
          <t>Raco 19920</t>
        </r>
      </text>
    </comment>
    <comment ref="J72" authorId="0">
      <text>
        <r>
          <rPr>
            <sz val="10"/>
            <rFont val="Arial"/>
            <family val="2"/>
          </rPr>
          <t>Raco 6239BP</t>
        </r>
      </text>
    </comment>
    <comment ref="J81" authorId="0">
      <text>
        <r>
          <rPr>
            <sz val="10"/>
            <rFont val="Arial"/>
            <family val="2"/>
          </rPr>
          <t>Raco 6239BP</t>
        </r>
      </text>
    </comment>
    <comment ref="J82" authorId="0">
      <text>
        <r>
          <rPr>
            <sz val="10"/>
            <rFont val="Arial"/>
            <family val="2"/>
          </rPr>
          <t>Raco 19920</t>
        </r>
      </text>
    </comment>
    <comment ref="J83" authorId="0">
      <text>
        <r>
          <rPr>
            <sz val="10"/>
            <rFont val="Arial"/>
            <family val="2"/>
          </rPr>
          <t>Raco 6239BP</t>
        </r>
      </text>
    </comment>
    <comment ref="K70" authorId="0">
      <text>
        <r>
          <rPr>
            <sz val="10"/>
            <rFont val="Arial"/>
            <family val="2"/>
          </rPr>
          <t>Leviton M12-X7599-R3W 3-Pack</t>
        </r>
      </text>
    </comment>
    <comment ref="K71" authorId="0">
      <text>
        <r>
          <rPr>
            <sz val="10"/>
            <rFont val="Arial"/>
            <family val="2"/>
          </rPr>
          <t>Cooper Wiring TRVGF15W-3 3-Pack</t>
        </r>
      </text>
    </comment>
    <comment ref="K72" authorId="0">
      <text>
        <r>
          <rPr>
            <sz val="10"/>
            <rFont val="Arial"/>
            <family val="2"/>
          </rPr>
          <t>Leviton X7599-W</t>
        </r>
      </text>
    </comment>
    <comment ref="K81" authorId="0">
      <text>
        <r>
          <rPr>
            <sz val="10"/>
            <rFont val="Arial"/>
            <family val="2"/>
          </rPr>
          <t>Leviton M12-X7599-R3W 3-Pack</t>
        </r>
      </text>
    </comment>
    <comment ref="K82" authorId="0">
      <text>
        <r>
          <rPr>
            <sz val="10"/>
            <rFont val="Arial"/>
            <family val="2"/>
          </rPr>
          <t>Cooper Wiring TRVGF15W-3 3-Pack</t>
        </r>
      </text>
    </comment>
    <comment ref="K83" authorId="0">
      <text>
        <r>
          <rPr>
            <sz val="10"/>
            <rFont val="Arial"/>
            <family val="2"/>
          </rPr>
          <t>Leviton X7599-W</t>
        </r>
      </text>
    </comment>
    <comment ref="L70" authorId="0">
      <text>
        <r>
          <rPr>
            <sz val="10"/>
            <rFont val="Arial"/>
            <family val="2"/>
          </rPr>
          <t>Leviton R62-W7599-TKW</t>
        </r>
      </text>
    </comment>
    <comment ref="L71" authorId="0">
      <text>
        <r>
          <rPr>
            <sz val="10"/>
            <rFont val="Arial"/>
            <family val="2"/>
          </rPr>
          <t>Cooper Wiring TWRVGF15W</t>
        </r>
      </text>
    </comment>
    <comment ref="L72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73" authorId="0">
      <text>
        <r>
          <rPr>
            <sz val="10"/>
            <rFont val="Arial"/>
            <family val="2"/>
          </rPr>
          <t>Leviton Receptacle WT599-W</t>
        </r>
      </text>
    </comment>
    <comment ref="L81" authorId="0">
      <text>
        <r>
          <rPr>
            <sz val="10"/>
            <rFont val="Arial"/>
            <family val="2"/>
          </rPr>
          <t>Leviton R62-W7599-TKW</t>
        </r>
      </text>
    </comment>
    <comment ref="L82" authorId="0">
      <text>
        <r>
          <rPr>
            <sz val="10"/>
            <rFont val="Arial"/>
            <family val="2"/>
          </rPr>
          <t>Cooper Wiring TWRVGF15W</t>
        </r>
      </text>
    </comment>
    <comment ref="L83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84" authorId="0">
      <text>
        <r>
          <rPr>
            <sz val="10"/>
            <rFont val="Arial"/>
            <family val="2"/>
          </rPr>
          <t>Leviton Receptacle WT599-W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M70" authorId="0">
      <text>
        <r>
          <rPr>
            <sz val="10"/>
            <rFont val="Arial"/>
            <family val="2"/>
          </rPr>
          <t>Bell MM420C</t>
        </r>
      </text>
    </comment>
    <comment ref="M71" authorId="0">
      <text>
        <r>
          <rPr>
            <sz val="10"/>
            <rFont val="Arial"/>
            <family val="2"/>
          </rPr>
          <t>Cooper Wiring S3966W-SP</t>
        </r>
      </text>
    </comment>
    <comment ref="M72" authorId="0">
      <text>
        <r>
          <rPr>
            <sz val="10"/>
            <rFont val="Arial"/>
            <family val="2"/>
          </rPr>
          <t>Taymac MM410C</t>
        </r>
      </text>
    </comment>
    <comment ref="M81" authorId="0">
      <text>
        <r>
          <rPr>
            <sz val="10"/>
            <rFont val="Arial"/>
            <family val="2"/>
          </rPr>
          <t>Bell MM420C</t>
        </r>
      </text>
    </comment>
    <comment ref="M82" authorId="0">
      <text>
        <r>
          <rPr>
            <sz val="10"/>
            <rFont val="Arial"/>
            <family val="2"/>
          </rPr>
          <t>Cooper Wiring S3966W-SP</t>
        </r>
      </text>
    </comment>
    <comment ref="M83" authorId="0">
      <text>
        <r>
          <rPr>
            <sz val="10"/>
            <rFont val="Arial"/>
            <family val="2"/>
          </rPr>
          <t>Taymac MM410C</t>
        </r>
      </text>
    </comment>
    <comment ref="N70" authorId="0">
      <text>
        <r>
          <rPr>
            <sz val="10"/>
            <rFont val="Arial"/>
            <family val="2"/>
          </rPr>
          <t>Leviton M24-80401-WMP 10-Pack</t>
        </r>
      </text>
    </comment>
    <comment ref="N71" authorId="0">
      <text>
        <r>
          <rPr>
            <sz val="10"/>
            <rFont val="Arial"/>
            <family val="2"/>
          </rPr>
          <t>Cooper Wiring  5151W-SP-L 10-Pack</t>
        </r>
      </text>
    </comment>
    <comment ref="N72" authorId="0">
      <text>
        <r>
          <rPr>
            <sz val="10"/>
            <rFont val="Arial"/>
            <family val="2"/>
          </rPr>
          <t>Leviton M02-80401-WMP</t>
        </r>
      </text>
    </comment>
    <comment ref="N81" authorId="0">
      <text>
        <r>
          <rPr>
            <sz val="10"/>
            <rFont val="Arial"/>
            <family val="2"/>
          </rPr>
          <t>Leviton M24-80401-WMP 10-Pack</t>
        </r>
      </text>
    </comment>
    <comment ref="N82" authorId="0">
      <text>
        <r>
          <rPr>
            <sz val="10"/>
            <rFont val="Arial"/>
            <family val="2"/>
          </rPr>
          <t>Cooper Wiring  5151W-SP-L 10-Pack</t>
        </r>
      </text>
    </comment>
    <comment ref="N83" authorId="0">
      <text>
        <r>
          <rPr>
            <sz val="10"/>
            <rFont val="Arial"/>
            <family val="2"/>
          </rPr>
          <t>Leviton M02-80401-WMP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P71" authorId="0">
      <text>
        <r>
          <rPr>
            <sz val="10"/>
            <rFont val="Arial"/>
            <family val="2"/>
          </rPr>
          <t>Cooper Wiring 357B</t>
        </r>
      </text>
    </comment>
    <comment ref="P82" authorId="0">
      <text>
        <r>
          <rPr>
            <sz val="10"/>
            <rFont val="Arial"/>
            <family val="2"/>
          </rPr>
          <t>Cooper Wiring 357B</t>
        </r>
      </text>
    </comment>
    <comment ref="Q69" authorId="0">
      <text>
        <r>
          <rPr>
            <sz val="10"/>
            <rFont val="Arial"/>
            <family val="2"/>
          </rPr>
          <t>For Juno IC23W Housing</t>
        </r>
      </text>
    </comment>
    <comment ref="Q74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Q80" authorId="0">
      <text>
        <r>
          <rPr>
            <sz val="10"/>
            <rFont val="Arial"/>
            <family val="2"/>
          </rPr>
          <t>For Juno IC23W Housing</t>
        </r>
      </text>
    </comment>
    <comment ref="Q85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S69" authorId="0">
      <text>
        <r>
          <rPr>
            <sz val="10"/>
            <rFont val="Arial"/>
            <family val="2"/>
          </rPr>
          <t>For Juno IC23W Housing</t>
        </r>
      </text>
    </comment>
    <comment ref="S74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S80" authorId="0">
      <text>
        <r>
          <rPr>
            <sz val="10"/>
            <rFont val="Arial"/>
            <family val="2"/>
          </rPr>
          <t>For Juno IC23W Housing</t>
        </r>
      </text>
    </comment>
    <comment ref="S85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T70" authorId="0">
      <text>
        <r>
          <rPr>
            <sz val="10"/>
            <rFont val="Arial"/>
            <family val="2"/>
          </rPr>
          <t>Leviton M24-01451-2WM 10-Pack</t>
        </r>
      </text>
    </comment>
    <comment ref="T71" authorId="0">
      <text>
        <r>
          <rPr>
            <sz val="10"/>
            <rFont val="Arial"/>
            <family val="2"/>
          </rPr>
          <t>Cooper Wiring 1301-7W</t>
        </r>
      </text>
    </comment>
    <comment ref="T72" authorId="0">
      <text>
        <r>
          <rPr>
            <sz val="10"/>
            <rFont val="Arial"/>
            <family val="2"/>
          </rPr>
          <t>Leviton 1451-2W 10-Pack</t>
        </r>
      </text>
    </comment>
    <comment ref="T81" authorId="0">
      <text>
        <r>
          <rPr>
            <sz val="10"/>
            <rFont val="Arial"/>
            <family val="2"/>
          </rPr>
          <t>Leviton M24-01451-2WM 10-Pack</t>
        </r>
      </text>
    </comment>
    <comment ref="T82" authorId="0">
      <text>
        <r>
          <rPr>
            <sz val="10"/>
            <rFont val="Arial"/>
            <family val="2"/>
          </rPr>
          <t>Cooper Wiring 1301-7W</t>
        </r>
      </text>
    </comment>
    <comment ref="T83" authorId="0">
      <text>
        <r>
          <rPr>
            <sz val="10"/>
            <rFont val="Arial"/>
            <family val="2"/>
          </rPr>
          <t>Leviton 1451-2W 10-Pack</t>
        </r>
      </text>
    </comment>
    <comment ref="U70" authorId="0">
      <text>
        <r>
          <rPr>
            <sz val="10"/>
            <rFont val="Arial"/>
            <family val="2"/>
          </rPr>
          <t>Leviton M22-01453-2WM 6-Pack</t>
        </r>
      </text>
    </comment>
    <comment ref="U71" authorId="0">
      <text>
        <r>
          <rPr>
            <sz val="10"/>
            <rFont val="Arial"/>
            <family val="2"/>
          </rPr>
          <t>Cooper Wiring 1303-7W-L 10-Pack</t>
        </r>
      </text>
    </comment>
    <comment ref="U72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U81" authorId="0">
      <text>
        <r>
          <rPr>
            <sz val="10"/>
            <rFont val="Arial"/>
            <family val="2"/>
          </rPr>
          <t>Leviton M22-01453-2WM 6-Pack</t>
        </r>
      </text>
    </comment>
    <comment ref="U82" authorId="0">
      <text>
        <r>
          <rPr>
            <sz val="10"/>
            <rFont val="Arial"/>
            <family val="2"/>
          </rPr>
          <t>Cooper Wiring 1303-7W-L 10-Pack</t>
        </r>
      </text>
    </comment>
    <comment ref="U83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V70" authorId="0">
      <text>
        <r>
          <rPr>
            <sz val="10"/>
            <rFont val="Arial"/>
            <family val="2"/>
          </rPr>
          <t>Leviton R62-0CSB4-2WS 20 Amp</t>
        </r>
      </text>
    </comment>
    <comment ref="V71" authorId="0">
      <text>
        <r>
          <rPr>
            <sz val="10"/>
            <rFont val="Arial"/>
            <family val="2"/>
          </rPr>
          <t>Cooper Wiring CSB20AC4-WCC6</t>
        </r>
      </text>
    </comment>
    <comment ref="V72" authorId="0">
      <text>
        <r>
          <rPr>
            <sz val="10"/>
            <rFont val="Arial"/>
            <family val="2"/>
          </rPr>
          <t>Leviton 54504-2W</t>
        </r>
      </text>
    </comment>
    <comment ref="V81" authorId="0">
      <text>
        <r>
          <rPr>
            <sz val="10"/>
            <rFont val="Arial"/>
            <family val="2"/>
          </rPr>
          <t>Leviton R62-0CSB4-2WS 20 Amp</t>
        </r>
      </text>
    </comment>
    <comment ref="V82" authorId="0">
      <text>
        <r>
          <rPr>
            <sz val="10"/>
            <rFont val="Arial"/>
            <family val="2"/>
          </rPr>
          <t>Cooper Wiring CSB20AC4-WCC6</t>
        </r>
      </text>
    </comment>
    <comment ref="V83" authorId="0">
      <text>
        <r>
          <rPr>
            <sz val="10"/>
            <rFont val="Arial"/>
            <family val="2"/>
          </rPr>
          <t>Leviton 54504-2W</t>
        </r>
      </text>
    </comment>
    <comment ref="W71" authorId="0">
      <text>
        <r>
          <rPr>
            <sz val="10"/>
            <rFont val="Arial"/>
            <family val="2"/>
          </rPr>
          <t>Pass &amp; Seymour TP1WCP10 10-Pack</t>
        </r>
      </text>
    </comment>
    <comment ref="W82" authorId="0">
      <text>
        <r>
          <rPr>
            <sz val="10"/>
            <rFont val="Arial"/>
            <family val="2"/>
          </rPr>
          <t>Pass &amp; Seymour TP1WCP10 10-Pack</t>
        </r>
      </text>
    </comment>
    <comment ref="X70" authorId="0">
      <text>
        <r>
          <rPr>
            <sz val="10"/>
            <rFont val="Arial"/>
            <family val="2"/>
          </rPr>
          <t>Levitron R52-88009-00W</t>
        </r>
      </text>
    </comment>
    <comment ref="X71" authorId="0">
      <text>
        <r>
          <rPr>
            <sz val="10"/>
            <rFont val="Arial"/>
            <family val="2"/>
          </rPr>
          <t>Pass &amp; Seymour TP2WCC30</t>
        </r>
      </text>
    </comment>
    <comment ref="X81" authorId="0">
      <text>
        <r>
          <rPr>
            <sz val="10"/>
            <rFont val="Arial"/>
            <family val="2"/>
          </rPr>
          <t>Levitron R52-88009-00W</t>
        </r>
      </text>
    </comment>
    <comment ref="X82" authorId="0">
      <text>
        <r>
          <rPr>
            <sz val="10"/>
            <rFont val="Arial"/>
            <family val="2"/>
          </rPr>
          <t>Pass &amp; Seymour TP2WCC30</t>
        </r>
      </text>
    </comment>
    <comment ref="Y70" authorId="0">
      <text>
        <r>
          <rPr>
            <sz val="10"/>
            <rFont val="Arial"/>
            <family val="2"/>
          </rPr>
          <t>Leviton R52-88011-00W</t>
        </r>
      </text>
    </comment>
    <comment ref="Y71" authorId="0">
      <text>
        <r>
          <rPr>
            <sz val="10"/>
            <rFont val="Arial"/>
            <family val="2"/>
          </rPr>
          <t>Pass &amp; Seymour TP3WCC12</t>
        </r>
      </text>
    </comment>
    <comment ref="Y81" authorId="0">
      <text>
        <r>
          <rPr>
            <sz val="10"/>
            <rFont val="Arial"/>
            <family val="2"/>
          </rPr>
          <t>Leviton R52-88011-00W</t>
        </r>
      </text>
    </comment>
    <comment ref="Y82" authorId="0">
      <text>
        <r>
          <rPr>
            <sz val="10"/>
            <rFont val="Arial"/>
            <family val="2"/>
          </rPr>
          <t>Pass &amp; Seymour TP3WCC12</t>
        </r>
      </text>
    </comment>
    <comment ref="Z70" authorId="0">
      <text>
        <r>
          <rPr>
            <sz val="10"/>
            <rFont val="Arial"/>
            <family val="2"/>
          </rPr>
          <t>Leviton R52-00PJ4-00W</t>
        </r>
      </text>
    </comment>
    <comment ref="Z71" authorId="0">
      <text>
        <r>
          <rPr>
            <sz val="10"/>
            <rFont val="Arial"/>
            <family val="2"/>
          </rPr>
          <t>Pass &amp; Seymour TP3WCC12</t>
        </r>
      </text>
    </comment>
    <comment ref="Z81" authorId="0">
      <text>
        <r>
          <rPr>
            <sz val="10"/>
            <rFont val="Arial"/>
            <family val="2"/>
          </rPr>
          <t>Leviton R52-00PJ4-00W</t>
        </r>
      </text>
    </comment>
    <comment ref="Z82" authorId="0">
      <text>
        <r>
          <rPr>
            <sz val="10"/>
            <rFont val="Arial"/>
            <family val="2"/>
          </rPr>
          <t>Pass &amp; Seymour TP3WCC12</t>
        </r>
      </text>
    </comment>
    <comment ref="AA70" authorId="0">
      <text>
        <r>
          <rPr>
            <sz val="10"/>
            <rFont val="Arial"/>
            <family val="2"/>
          </rPr>
          <t>Leviton M24-88001-WMP</t>
        </r>
      </text>
    </comment>
    <comment ref="AA71" authorId="0">
      <text>
        <r>
          <rPr>
            <sz val="10"/>
            <rFont val="Arial"/>
            <family val="2"/>
          </rPr>
          <t>Pass &amp; Seymour
SP8-WCP10</t>
        </r>
      </text>
    </comment>
    <comment ref="AA81" authorId="0">
      <text>
        <r>
          <rPr>
            <sz val="10"/>
            <rFont val="Arial"/>
            <family val="2"/>
          </rPr>
          <t>Leviton M24-88001-WMP</t>
        </r>
      </text>
    </comment>
    <comment ref="AA82" authorId="0">
      <text>
        <r>
          <rPr>
            <sz val="10"/>
            <rFont val="Arial"/>
            <family val="2"/>
          </rPr>
          <t>Pass &amp; Seymour
SP8-WCP10</t>
        </r>
      </text>
    </comment>
    <comment ref="AB70" authorId="0">
      <text>
        <r>
          <rPr>
            <sz val="10"/>
            <rFont val="Arial"/>
            <family val="2"/>
          </rPr>
          <t>Leviton R52-88009-00W</t>
        </r>
      </text>
    </comment>
    <comment ref="AB71" authorId="0">
      <text>
        <r>
          <rPr>
            <sz val="10"/>
            <rFont val="Arial"/>
            <family val="2"/>
          </rPr>
          <t>Leviton R52-88009-00W</t>
        </r>
      </text>
    </comment>
    <comment ref="AB81" authorId="0">
      <text>
        <r>
          <rPr>
            <sz val="10"/>
            <rFont val="Arial"/>
            <family val="2"/>
          </rPr>
          <t>Leviton R52-88009-00W</t>
        </r>
      </text>
    </comment>
    <comment ref="AB82" authorId="0">
      <text>
        <r>
          <rPr>
            <sz val="10"/>
            <rFont val="Arial"/>
            <family val="2"/>
          </rPr>
          <t>Leviton R52-88009-00W</t>
        </r>
      </text>
    </comment>
    <comment ref="AC70" authorId="0">
      <text>
        <r>
          <rPr>
            <sz val="10"/>
            <rFont val="Arial"/>
            <family val="2"/>
          </rPr>
          <t>Leviton R52-88011-00W</t>
        </r>
      </text>
    </comment>
    <comment ref="AC71" authorId="0">
      <text>
        <r>
          <rPr>
            <sz val="10"/>
            <rFont val="Arial"/>
            <family val="2"/>
          </rPr>
          <t>Pass &amp; Seymour TP3WCC12</t>
        </r>
      </text>
    </comment>
    <comment ref="AC81" authorId="0">
      <text>
        <r>
          <rPr>
            <sz val="10"/>
            <rFont val="Arial"/>
            <family val="2"/>
          </rPr>
          <t>Leviton R52-88011-00W</t>
        </r>
      </text>
    </comment>
    <comment ref="AC82" authorId="0">
      <text>
        <r>
          <rPr>
            <sz val="10"/>
            <rFont val="Arial"/>
            <family val="2"/>
          </rPr>
          <t>Pass &amp; Seymour TP3WCC12</t>
        </r>
      </text>
    </comment>
    <comment ref="AD70" authorId="0">
      <text>
        <r>
          <rPr>
            <sz val="10"/>
            <rFont val="Arial"/>
            <family val="2"/>
          </rPr>
          <t>Leviton R52-00PJ4-00W</t>
        </r>
      </text>
    </comment>
    <comment ref="AD71" authorId="0">
      <text>
        <r>
          <rPr>
            <sz val="10"/>
            <rFont val="Arial"/>
            <family val="2"/>
          </rPr>
          <t>Pass &amp; Seymour TP4WCC10</t>
        </r>
      </text>
    </comment>
    <comment ref="AD81" authorId="0">
      <text>
        <r>
          <rPr>
            <sz val="10"/>
            <rFont val="Arial"/>
            <family val="2"/>
          </rPr>
          <t>Leviton R52-00PJ4-00W</t>
        </r>
      </text>
    </comment>
    <comment ref="AD82" authorId="0">
      <text>
        <r>
          <rPr>
            <sz val="10"/>
            <rFont val="Arial"/>
            <family val="2"/>
          </rPr>
          <t>Pass &amp; Seymour TP4WCC10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AI70" authorId="0">
      <text>
        <r>
          <rPr>
            <sz val="10"/>
            <rFont val="Arial"/>
            <family val="2"/>
          </rPr>
          <t>Westinghouse 7787200</t>
        </r>
      </text>
    </comment>
    <comment ref="AI71" authorId="0">
      <text>
        <r>
          <rPr>
            <sz val="10"/>
            <rFont val="Arial"/>
            <family val="2"/>
          </rPr>
          <t>Lutron 155213</t>
        </r>
      </text>
    </comment>
    <comment ref="AI72" authorId="0">
      <text>
        <r>
          <rPr>
            <sz val="10"/>
            <rFont val="Arial"/>
            <family val="2"/>
          </rPr>
          <t>Leviton RTF01-10W</t>
        </r>
      </text>
    </comment>
    <comment ref="AI81" authorId="0">
      <text>
        <r>
          <rPr>
            <sz val="10"/>
            <rFont val="Arial"/>
            <family val="2"/>
          </rPr>
          <t>Westinghouse 7787200</t>
        </r>
      </text>
    </comment>
    <comment ref="AI82" authorId="0">
      <text>
        <r>
          <rPr>
            <sz val="10"/>
            <rFont val="Arial"/>
            <family val="2"/>
          </rPr>
          <t>Lutron 155213</t>
        </r>
      </text>
    </comment>
    <comment ref="AI83" authorId="0">
      <text>
        <r>
          <rPr>
            <sz val="10"/>
            <rFont val="Arial"/>
            <family val="2"/>
          </rPr>
          <t>Leviton RTF01-10W</t>
        </r>
      </text>
    </comment>
    <comment ref="AJ70" authorId="0">
      <text>
        <r>
          <rPr>
            <sz val="10"/>
            <rFont val="Arial"/>
            <family val="2"/>
          </rPr>
          <t>Lutron D-603PGH-DK</t>
        </r>
      </text>
    </comment>
    <comment ref="AJ71" authorId="0">
      <text>
        <r>
          <rPr>
            <sz val="10"/>
            <rFont val="Arial"/>
            <family val="2"/>
          </rPr>
          <t>Lutron 70751</t>
        </r>
      </text>
    </comment>
    <comment ref="AJ72" authorId="0">
      <text>
        <r>
          <rPr>
            <sz val="10"/>
            <rFont val="Arial"/>
            <family val="2"/>
          </rPr>
          <t>Lutron TG-600PH-WH</t>
        </r>
      </text>
    </comment>
    <comment ref="AJ81" authorId="0">
      <text>
        <r>
          <rPr>
            <sz val="10"/>
            <rFont val="Arial"/>
            <family val="2"/>
          </rPr>
          <t>Lutron D-603PGH-DK</t>
        </r>
      </text>
    </comment>
    <comment ref="AJ82" authorId="0">
      <text>
        <r>
          <rPr>
            <sz val="10"/>
            <rFont val="Arial"/>
            <family val="2"/>
          </rPr>
          <t>Lutron 70751</t>
        </r>
      </text>
    </comment>
    <comment ref="AJ83" authorId="0">
      <text>
        <r>
          <rPr>
            <sz val="10"/>
            <rFont val="Arial"/>
            <family val="2"/>
          </rPr>
          <t>Lutron TG-600PH-WH</t>
        </r>
      </text>
    </comment>
    <comment ref="AK72" authorId="0">
      <text>
        <r>
          <rPr>
            <sz val="10"/>
            <rFont val="Arial"/>
            <family val="2"/>
          </rPr>
          <t>SYLVANIA 10489</t>
        </r>
      </text>
    </comment>
    <comment ref="AK83" authorId="0">
      <text>
        <r>
          <rPr>
            <sz val="10"/>
            <rFont val="Arial"/>
            <family val="2"/>
          </rPr>
          <t>SYLVANIA 10489</t>
        </r>
      </text>
    </comment>
    <comment ref="AM72" authorId="0">
      <text>
        <r>
          <rPr>
            <sz val="10"/>
            <rFont val="Arial"/>
            <family val="2"/>
          </rPr>
          <t>Sylvania 15172</t>
        </r>
      </text>
    </comment>
    <comment ref="AM83" authorId="0">
      <text>
        <r>
          <rPr>
            <sz val="10"/>
            <rFont val="Arial"/>
            <family val="2"/>
          </rPr>
          <t>Sylvania 15172</t>
        </r>
      </text>
    </comment>
    <comment ref="AP70" authorId="0">
      <text>
        <r>
          <rPr>
            <sz val="10"/>
            <rFont val="Arial"/>
            <family val="2"/>
          </rPr>
          <t>Cooper Wiring 1212</t>
        </r>
      </text>
    </comment>
    <comment ref="AP71" authorId="0">
      <text>
        <r>
          <rPr>
            <sz val="10"/>
            <rFont val="Arial"/>
            <family val="2"/>
          </rPr>
          <t>Utilitech 2206</t>
        </r>
      </text>
    </comment>
    <comment ref="AP81" authorId="0">
      <text>
        <r>
          <rPr>
            <sz val="10"/>
            <rFont val="Arial"/>
            <family val="2"/>
          </rPr>
          <t>Cooper Wiring 1212</t>
        </r>
      </text>
    </comment>
    <comment ref="AP82" authorId="0">
      <text>
        <r>
          <rPr>
            <sz val="10"/>
            <rFont val="Arial"/>
            <family val="2"/>
          </rPr>
          <t>Utilitech 2206</t>
        </r>
      </text>
    </comment>
    <comment ref="AU70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71" authorId="0">
      <text>
        <r>
          <rPr>
            <sz val="10"/>
            <rFont val="Arial"/>
            <family val="2"/>
          </rPr>
          <t>TLM612FCUD</t>
        </r>
      </text>
    </comment>
    <comment ref="AU72" authorId="0">
      <text>
        <r>
          <rPr>
            <sz val="10"/>
            <rFont val="Arial"/>
            <family val="2"/>
          </rPr>
          <t>TLM612FCUD</t>
        </r>
      </text>
    </comment>
    <comment ref="AU81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82" authorId="0">
      <text>
        <r>
          <rPr>
            <sz val="10"/>
            <rFont val="Arial"/>
            <family val="2"/>
          </rPr>
          <t>TLM612FCUD</t>
        </r>
      </text>
    </comment>
    <comment ref="AU83" authorId="0">
      <text>
        <r>
          <rPr>
            <sz val="10"/>
            <rFont val="Arial"/>
            <family val="2"/>
          </rPr>
          <t>TLM612FCUD</t>
        </r>
      </text>
    </comment>
    <comment ref="AV70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71" authorId="0">
      <text>
        <r>
          <rPr>
            <sz val="10"/>
            <rFont val="Arial"/>
            <family val="2"/>
          </rPr>
          <t>95B-B</t>
        </r>
      </text>
    </comment>
    <comment ref="AV72" authorId="0">
      <text>
        <r>
          <rPr>
            <sz val="10"/>
            <rFont val="Arial"/>
            <family val="2"/>
          </rPr>
          <t>101</t>
        </r>
      </text>
    </comment>
    <comment ref="AV81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82" authorId="0">
      <text>
        <r>
          <rPr>
            <sz val="10"/>
            <rFont val="Arial"/>
            <family val="2"/>
          </rPr>
          <t>95B-B</t>
        </r>
      </text>
    </comment>
    <comment ref="AV83" authorId="0">
      <text>
        <r>
          <rPr>
            <sz val="10"/>
            <rFont val="Arial"/>
            <family val="2"/>
          </rPr>
          <t>101</t>
        </r>
      </text>
    </comment>
    <comment ref="AW70" authorId="0">
      <text>
        <r>
          <rPr>
            <sz val="10"/>
            <rFont val="Arial"/>
            <family val="2"/>
          </rPr>
          <t>Lithonia CUC8 17 120 LP S1 M4</t>
        </r>
      </text>
    </comment>
    <comment ref="AW71" authorId="0">
      <text>
        <r>
          <rPr>
            <sz val="10"/>
            <rFont val="Arial"/>
            <family val="2"/>
          </rPr>
          <t>Utilitech WP217RNKLLU</t>
        </r>
      </text>
    </comment>
    <comment ref="AW81" authorId="0">
      <text>
        <r>
          <rPr>
            <sz val="10"/>
            <rFont val="Arial"/>
            <family val="2"/>
          </rPr>
          <t>Lithonia CUC8 17 120 LP S1 M4</t>
        </r>
      </text>
    </comment>
    <comment ref="AW82" authorId="0">
      <text>
        <r>
          <rPr>
            <sz val="10"/>
            <rFont val="Arial"/>
            <family val="2"/>
          </rPr>
          <t>Utilitech WP217RNKLLU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D74" authorId="0">
      <text>
        <r>
          <rPr>
            <sz val="10"/>
            <rFont val="Arial"/>
            <family val="2"/>
          </rPr>
          <t>Monoprice.com
Plus S&amp;H</t>
        </r>
      </text>
    </comment>
    <comment ref="D85" authorId="0">
      <text>
        <r>
          <rPr>
            <sz val="10"/>
            <rFont val="Arial"/>
            <family val="2"/>
          </rPr>
          <t>Monoprice.com
Plus S&amp;H</t>
        </r>
      </text>
    </comment>
    <comment ref="E74" authorId="0">
      <text>
        <r>
          <rPr>
            <sz val="10"/>
            <rFont val="Arial"/>
            <family val="2"/>
          </rPr>
          <t>Monoprice.com
Plus S&amp;H</t>
        </r>
      </text>
    </comment>
    <comment ref="E85" authorId="0">
      <text>
        <r>
          <rPr>
            <sz val="10"/>
            <rFont val="Arial"/>
            <family val="2"/>
          </rPr>
          <t>Monoprice.com
Plus S&amp;H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74" authorId="0">
      <text>
        <r>
          <rPr>
            <sz val="10"/>
            <rFont val="Arial"/>
            <family val="2"/>
          </rPr>
          <t>Monoprice.com
Plus S&amp;H</t>
        </r>
      </text>
    </comment>
    <comment ref="F85" authorId="0">
      <text>
        <r>
          <rPr>
            <sz val="10"/>
            <rFont val="Arial"/>
            <family val="2"/>
          </rPr>
          <t>Monoprice.com
Plus S&amp;H</t>
        </r>
      </text>
    </comment>
    <comment ref="G71" authorId="0">
      <text>
        <r>
          <rPr>
            <sz val="10"/>
            <rFont val="Arial"/>
            <family val="2"/>
          </rPr>
          <t>Cooper Wiring 2129W-SP-L</t>
        </r>
      </text>
    </comment>
    <comment ref="G82" authorId="0">
      <text>
        <r>
          <rPr>
            <sz val="10"/>
            <rFont val="Arial"/>
            <family val="2"/>
          </rPr>
          <t>Cooper Wiring 2129W-SP-L</t>
        </r>
      </text>
    </comment>
    <comment ref="H70" authorId="0">
      <text>
        <r>
          <rPr>
            <sz val="10"/>
            <rFont val="Arial"/>
            <family val="2"/>
          </rPr>
          <t>Leviton M22-T5320-WMP 10-Pack</t>
        </r>
      </text>
    </comment>
    <comment ref="H71" authorId="0">
      <text>
        <r>
          <rPr>
            <sz val="10"/>
            <rFont val="Arial"/>
            <family val="2"/>
          </rPr>
          <t>Cooper Wiring TR270 10-Pack</t>
        </r>
      </text>
    </comment>
    <comment ref="H72" authorId="0">
      <text>
        <r>
          <rPr>
            <sz val="10"/>
            <rFont val="Arial"/>
            <family val="2"/>
          </rPr>
          <t>Leviton M22-05320-WMP 10-Pack</t>
        </r>
      </text>
    </comment>
    <comment ref="H81" authorId="0">
      <text>
        <r>
          <rPr>
            <sz val="10"/>
            <rFont val="Arial"/>
            <family val="2"/>
          </rPr>
          <t>Leviton M22-T5320-WMP 10-Pack</t>
        </r>
      </text>
    </comment>
    <comment ref="H82" authorId="0">
      <text>
        <r>
          <rPr>
            <sz val="10"/>
            <rFont val="Arial"/>
            <family val="2"/>
          </rPr>
          <t>Cooper Wiring TR270 10-Pack</t>
        </r>
      </text>
    </comment>
    <comment ref="H83" authorId="0">
      <text>
        <r>
          <rPr>
            <sz val="10"/>
            <rFont val="Arial"/>
            <family val="2"/>
          </rPr>
          <t>Leviton M22-05320-WMP 10-Pack</t>
        </r>
      </text>
    </comment>
    <comment ref="I70" authorId="0">
      <text>
        <r>
          <rPr>
            <sz val="10"/>
            <rFont val="Arial"/>
            <family val="2"/>
          </rPr>
          <t>Leviton M24-88003-WMP 10-Pack</t>
        </r>
      </text>
    </comment>
    <comment ref="I71" authorId="0">
      <text>
        <r>
          <rPr>
            <sz val="10"/>
            <rFont val="Arial"/>
            <family val="2"/>
          </rPr>
          <t>Cooper Wiring 2132W-L</t>
        </r>
      </text>
    </comment>
    <comment ref="I72" authorId="0">
      <text>
        <r>
          <rPr>
            <sz val="10"/>
            <rFont val="Arial"/>
            <family val="2"/>
          </rPr>
          <t>Leviton 88003-WMP 10-Pack</t>
        </r>
      </text>
    </comment>
    <comment ref="I81" authorId="0">
      <text>
        <r>
          <rPr>
            <sz val="10"/>
            <rFont val="Arial"/>
            <family val="2"/>
          </rPr>
          <t>Leviton M24-88003-WMP 10-Pack</t>
        </r>
      </text>
    </comment>
    <comment ref="I82" authorId="0">
      <text>
        <r>
          <rPr>
            <sz val="10"/>
            <rFont val="Arial"/>
            <family val="2"/>
          </rPr>
          <t>Cooper Wiring 2132W-L</t>
        </r>
      </text>
    </comment>
    <comment ref="I83" authorId="0">
      <text>
        <r>
          <rPr>
            <sz val="10"/>
            <rFont val="Arial"/>
            <family val="2"/>
          </rPr>
          <t>Leviton 88003-WMP 10-Pack</t>
        </r>
      </text>
    </comment>
    <comment ref="J70" authorId="0">
      <text>
        <r>
          <rPr>
            <sz val="10"/>
            <rFont val="Arial"/>
            <family val="2"/>
          </rPr>
          <t>Raco 6239BP</t>
        </r>
      </text>
    </comment>
    <comment ref="J71" authorId="0">
      <text>
        <r>
          <rPr>
            <sz val="10"/>
            <rFont val="Arial"/>
            <family val="2"/>
          </rPr>
          <t>Raco 19920</t>
        </r>
      </text>
    </comment>
    <comment ref="J72" authorId="0">
      <text>
        <r>
          <rPr>
            <sz val="10"/>
            <rFont val="Arial"/>
            <family val="2"/>
          </rPr>
          <t>Raco 6239BP</t>
        </r>
      </text>
    </comment>
    <comment ref="J81" authorId="0">
      <text>
        <r>
          <rPr>
            <sz val="10"/>
            <rFont val="Arial"/>
            <family val="2"/>
          </rPr>
          <t>Raco 6239BP</t>
        </r>
      </text>
    </comment>
    <comment ref="J82" authorId="0">
      <text>
        <r>
          <rPr>
            <sz val="10"/>
            <rFont val="Arial"/>
            <family val="2"/>
          </rPr>
          <t>Raco 19920</t>
        </r>
      </text>
    </comment>
    <comment ref="J83" authorId="0">
      <text>
        <r>
          <rPr>
            <sz val="10"/>
            <rFont val="Arial"/>
            <family val="2"/>
          </rPr>
          <t>Raco 6239BP</t>
        </r>
      </text>
    </comment>
    <comment ref="K70" authorId="0">
      <text>
        <r>
          <rPr>
            <sz val="10"/>
            <rFont val="Arial"/>
            <family val="2"/>
          </rPr>
          <t>Leviton M12-X7599-R3W 3-Pack</t>
        </r>
      </text>
    </comment>
    <comment ref="K71" authorId="0">
      <text>
        <r>
          <rPr>
            <sz val="10"/>
            <rFont val="Arial"/>
            <family val="2"/>
          </rPr>
          <t>Cooper Wiring TRVGF15W-3 3-Pack</t>
        </r>
      </text>
    </comment>
    <comment ref="K72" authorId="0">
      <text>
        <r>
          <rPr>
            <sz val="10"/>
            <rFont val="Arial"/>
            <family val="2"/>
          </rPr>
          <t>Leviton X7599-W</t>
        </r>
      </text>
    </comment>
    <comment ref="K81" authorId="0">
      <text>
        <r>
          <rPr>
            <sz val="10"/>
            <rFont val="Arial"/>
            <family val="2"/>
          </rPr>
          <t>Leviton M12-X7599-R3W 3-Pack</t>
        </r>
      </text>
    </comment>
    <comment ref="K82" authorId="0">
      <text>
        <r>
          <rPr>
            <sz val="10"/>
            <rFont val="Arial"/>
            <family val="2"/>
          </rPr>
          <t>Cooper Wiring TRVGF15W-3 3-Pack</t>
        </r>
      </text>
    </comment>
    <comment ref="K83" authorId="0">
      <text>
        <r>
          <rPr>
            <sz val="10"/>
            <rFont val="Arial"/>
            <family val="2"/>
          </rPr>
          <t>Leviton X7599-W</t>
        </r>
      </text>
    </comment>
    <comment ref="L70" authorId="0">
      <text>
        <r>
          <rPr>
            <sz val="10"/>
            <rFont val="Arial"/>
            <family val="2"/>
          </rPr>
          <t>Leviton R62-W7599-TKW</t>
        </r>
      </text>
    </comment>
    <comment ref="L71" authorId="0">
      <text>
        <r>
          <rPr>
            <sz val="10"/>
            <rFont val="Arial"/>
            <family val="2"/>
          </rPr>
          <t>Cooper Wiring TWRVGF15W</t>
        </r>
      </text>
    </comment>
    <comment ref="L72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73" authorId="0">
      <text>
        <r>
          <rPr>
            <sz val="10"/>
            <rFont val="Arial"/>
            <family val="2"/>
          </rPr>
          <t>Leviton Receptacle WT599-W</t>
        </r>
      </text>
    </comment>
    <comment ref="L81" authorId="0">
      <text>
        <r>
          <rPr>
            <sz val="10"/>
            <rFont val="Arial"/>
            <family val="2"/>
          </rPr>
          <t>Leviton R62-W7599-TKW</t>
        </r>
      </text>
    </comment>
    <comment ref="L82" authorId="0">
      <text>
        <r>
          <rPr>
            <sz val="10"/>
            <rFont val="Arial"/>
            <family val="2"/>
          </rPr>
          <t>Cooper Wiring TWRVGF15W</t>
        </r>
      </text>
    </comment>
    <comment ref="L83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84" authorId="0">
      <text>
        <r>
          <rPr>
            <sz val="10"/>
            <rFont val="Arial"/>
            <family val="2"/>
          </rPr>
          <t>Leviton Receptacle WT599-W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M70" authorId="0">
      <text>
        <r>
          <rPr>
            <sz val="10"/>
            <rFont val="Arial"/>
            <family val="2"/>
          </rPr>
          <t>Bell MM420C</t>
        </r>
      </text>
    </comment>
    <comment ref="M71" authorId="0">
      <text>
        <r>
          <rPr>
            <sz val="10"/>
            <rFont val="Arial"/>
            <family val="2"/>
          </rPr>
          <t>Cooper Wiring S3966W-SP</t>
        </r>
      </text>
    </comment>
    <comment ref="M72" authorId="0">
      <text>
        <r>
          <rPr>
            <sz val="10"/>
            <rFont val="Arial"/>
            <family val="2"/>
          </rPr>
          <t>Taymac MM410C</t>
        </r>
      </text>
    </comment>
    <comment ref="M81" authorId="0">
      <text>
        <r>
          <rPr>
            <sz val="10"/>
            <rFont val="Arial"/>
            <family val="2"/>
          </rPr>
          <t>Bell MM420C</t>
        </r>
      </text>
    </comment>
    <comment ref="M82" authorId="0">
      <text>
        <r>
          <rPr>
            <sz val="10"/>
            <rFont val="Arial"/>
            <family val="2"/>
          </rPr>
          <t>Cooper Wiring S3966W-SP</t>
        </r>
      </text>
    </comment>
    <comment ref="M83" authorId="0">
      <text>
        <r>
          <rPr>
            <sz val="10"/>
            <rFont val="Arial"/>
            <family val="2"/>
          </rPr>
          <t>Taymac MM410C</t>
        </r>
      </text>
    </comment>
    <comment ref="N70" authorId="0">
      <text>
        <r>
          <rPr>
            <sz val="10"/>
            <rFont val="Arial"/>
            <family val="2"/>
          </rPr>
          <t>Leviton M24-80401-WMP 10-Pack</t>
        </r>
      </text>
    </comment>
    <comment ref="N71" authorId="0">
      <text>
        <r>
          <rPr>
            <sz val="10"/>
            <rFont val="Arial"/>
            <family val="2"/>
          </rPr>
          <t>Cooper Wiring  5151W-SP-L 10-Pack</t>
        </r>
      </text>
    </comment>
    <comment ref="N72" authorId="0">
      <text>
        <r>
          <rPr>
            <sz val="10"/>
            <rFont val="Arial"/>
            <family val="2"/>
          </rPr>
          <t>Leviton M02-80401-WMP</t>
        </r>
      </text>
    </comment>
    <comment ref="N81" authorId="0">
      <text>
        <r>
          <rPr>
            <sz val="10"/>
            <rFont val="Arial"/>
            <family val="2"/>
          </rPr>
          <t>Leviton M24-80401-WMP 10-Pack</t>
        </r>
      </text>
    </comment>
    <comment ref="N82" authorId="0">
      <text>
        <r>
          <rPr>
            <sz val="10"/>
            <rFont val="Arial"/>
            <family val="2"/>
          </rPr>
          <t>Cooper Wiring  5151W-SP-L 10-Pack</t>
        </r>
      </text>
    </comment>
    <comment ref="N83" authorId="0">
      <text>
        <r>
          <rPr>
            <sz val="10"/>
            <rFont val="Arial"/>
            <family val="2"/>
          </rPr>
          <t>Leviton M02-80401-WMP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P71" authorId="0">
      <text>
        <r>
          <rPr>
            <sz val="10"/>
            <rFont val="Arial"/>
            <family val="2"/>
          </rPr>
          <t>Cooper Wiring 357B</t>
        </r>
      </text>
    </comment>
    <comment ref="P82" authorId="0">
      <text>
        <r>
          <rPr>
            <sz val="10"/>
            <rFont val="Arial"/>
            <family val="2"/>
          </rPr>
          <t>Cooper Wiring 357B</t>
        </r>
      </text>
    </comment>
    <comment ref="Q69" authorId="0">
      <text>
        <r>
          <rPr>
            <sz val="10"/>
            <rFont val="Arial"/>
            <family val="2"/>
          </rPr>
          <t>For Juno IC23W Housing</t>
        </r>
      </text>
    </comment>
    <comment ref="Q74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Q80" authorId="0">
      <text>
        <r>
          <rPr>
            <sz val="10"/>
            <rFont val="Arial"/>
            <family val="2"/>
          </rPr>
          <t>For Juno IC23W Housing</t>
        </r>
      </text>
    </comment>
    <comment ref="Q85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S69" authorId="0">
      <text>
        <r>
          <rPr>
            <sz val="10"/>
            <rFont val="Arial"/>
            <family val="2"/>
          </rPr>
          <t>For Juno IC23W Housing</t>
        </r>
      </text>
    </comment>
    <comment ref="S74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S80" authorId="0">
      <text>
        <r>
          <rPr>
            <sz val="10"/>
            <rFont val="Arial"/>
            <family val="2"/>
          </rPr>
          <t>For Juno IC23W Housing</t>
        </r>
      </text>
    </comment>
    <comment ref="S85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T70" authorId="0">
      <text>
        <r>
          <rPr>
            <sz val="10"/>
            <rFont val="Arial"/>
            <family val="2"/>
          </rPr>
          <t>Leviton M24-01451-2WM 10-Pack</t>
        </r>
      </text>
    </comment>
    <comment ref="T71" authorId="0">
      <text>
        <r>
          <rPr>
            <sz val="10"/>
            <rFont val="Arial"/>
            <family val="2"/>
          </rPr>
          <t>Cooper Wiring 1301-7W</t>
        </r>
      </text>
    </comment>
    <comment ref="T72" authorId="0">
      <text>
        <r>
          <rPr>
            <sz val="10"/>
            <rFont val="Arial"/>
            <family val="2"/>
          </rPr>
          <t>Leviton 1451-2W 10-Pack</t>
        </r>
      </text>
    </comment>
    <comment ref="T81" authorId="0">
      <text>
        <r>
          <rPr>
            <sz val="10"/>
            <rFont val="Arial"/>
            <family val="2"/>
          </rPr>
          <t>Leviton M24-01451-2WM 10-Pack</t>
        </r>
      </text>
    </comment>
    <comment ref="T82" authorId="0">
      <text>
        <r>
          <rPr>
            <sz val="10"/>
            <rFont val="Arial"/>
            <family val="2"/>
          </rPr>
          <t>Cooper Wiring 1301-7W</t>
        </r>
      </text>
    </comment>
    <comment ref="T83" authorId="0">
      <text>
        <r>
          <rPr>
            <sz val="10"/>
            <rFont val="Arial"/>
            <family val="2"/>
          </rPr>
          <t>Leviton 1451-2W 10-Pack</t>
        </r>
      </text>
    </comment>
    <comment ref="U70" authorId="0">
      <text>
        <r>
          <rPr>
            <sz val="10"/>
            <rFont val="Arial"/>
            <family val="2"/>
          </rPr>
          <t>Leviton M22-01453-2WM 6-Pack</t>
        </r>
      </text>
    </comment>
    <comment ref="U71" authorId="0">
      <text>
        <r>
          <rPr>
            <sz val="10"/>
            <rFont val="Arial"/>
            <family val="2"/>
          </rPr>
          <t>Cooper Wiring 1303-7W-L 10-Pack</t>
        </r>
      </text>
    </comment>
    <comment ref="U72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U81" authorId="0">
      <text>
        <r>
          <rPr>
            <sz val="10"/>
            <rFont val="Arial"/>
            <family val="2"/>
          </rPr>
          <t>Leviton M22-01453-2WM 6-Pack</t>
        </r>
      </text>
    </comment>
    <comment ref="U82" authorId="0">
      <text>
        <r>
          <rPr>
            <sz val="10"/>
            <rFont val="Arial"/>
            <family val="2"/>
          </rPr>
          <t>Cooper Wiring 1303-7W-L 10-Pack</t>
        </r>
      </text>
    </comment>
    <comment ref="U83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V70" authorId="0">
      <text>
        <r>
          <rPr>
            <sz val="10"/>
            <rFont val="Arial"/>
            <family val="2"/>
          </rPr>
          <t>Leviton R62-0CSB4-2WS 20 Amp</t>
        </r>
      </text>
    </comment>
    <comment ref="V71" authorId="0">
      <text>
        <r>
          <rPr>
            <sz val="10"/>
            <rFont val="Arial"/>
            <family val="2"/>
          </rPr>
          <t>Cooper Wiring CSB20AC4-WCC6</t>
        </r>
      </text>
    </comment>
    <comment ref="V72" authorId="0">
      <text>
        <r>
          <rPr>
            <sz val="10"/>
            <rFont val="Arial"/>
            <family val="2"/>
          </rPr>
          <t>Leviton 54504-2W</t>
        </r>
      </text>
    </comment>
    <comment ref="V81" authorId="0">
      <text>
        <r>
          <rPr>
            <sz val="10"/>
            <rFont val="Arial"/>
            <family val="2"/>
          </rPr>
          <t>Leviton R62-0CSB4-2WS 20 Amp</t>
        </r>
      </text>
    </comment>
    <comment ref="V82" authorId="0">
      <text>
        <r>
          <rPr>
            <sz val="10"/>
            <rFont val="Arial"/>
            <family val="2"/>
          </rPr>
          <t>Cooper Wiring CSB20AC4-WCC6</t>
        </r>
      </text>
    </comment>
    <comment ref="V83" authorId="0">
      <text>
        <r>
          <rPr>
            <sz val="10"/>
            <rFont val="Arial"/>
            <family val="2"/>
          </rPr>
          <t>Leviton 54504-2W</t>
        </r>
      </text>
    </comment>
    <comment ref="W71" authorId="0">
      <text>
        <r>
          <rPr>
            <sz val="10"/>
            <rFont val="Arial"/>
            <family val="2"/>
          </rPr>
          <t>Pass &amp; Seymour TP1WCP10 10-Pack</t>
        </r>
      </text>
    </comment>
    <comment ref="W82" authorId="0">
      <text>
        <r>
          <rPr>
            <sz val="10"/>
            <rFont val="Arial"/>
            <family val="2"/>
          </rPr>
          <t>Pass &amp; Seymour TP1WCP10 10-Pack</t>
        </r>
      </text>
    </comment>
    <comment ref="X70" authorId="0">
      <text>
        <r>
          <rPr>
            <sz val="10"/>
            <rFont val="Arial"/>
            <family val="2"/>
          </rPr>
          <t>Levitron R52-88009-00W</t>
        </r>
      </text>
    </comment>
    <comment ref="X71" authorId="0">
      <text>
        <r>
          <rPr>
            <sz val="10"/>
            <rFont val="Arial"/>
            <family val="2"/>
          </rPr>
          <t>Pass &amp; Seymour TP2WCC30</t>
        </r>
      </text>
    </comment>
    <comment ref="X81" authorId="0">
      <text>
        <r>
          <rPr>
            <sz val="10"/>
            <rFont val="Arial"/>
            <family val="2"/>
          </rPr>
          <t>Levitron R52-88009-00W</t>
        </r>
      </text>
    </comment>
    <comment ref="X82" authorId="0">
      <text>
        <r>
          <rPr>
            <sz val="10"/>
            <rFont val="Arial"/>
            <family val="2"/>
          </rPr>
          <t>Pass &amp; Seymour TP2WCC30</t>
        </r>
      </text>
    </comment>
    <comment ref="Y70" authorId="0">
      <text>
        <r>
          <rPr>
            <sz val="10"/>
            <rFont val="Arial"/>
            <family val="2"/>
          </rPr>
          <t>Leviton R52-88011-00W</t>
        </r>
      </text>
    </comment>
    <comment ref="Y71" authorId="0">
      <text>
        <r>
          <rPr>
            <sz val="10"/>
            <rFont val="Arial"/>
            <family val="2"/>
          </rPr>
          <t>Pass &amp; Seymour TP3WCC12</t>
        </r>
      </text>
    </comment>
    <comment ref="Y81" authorId="0">
      <text>
        <r>
          <rPr>
            <sz val="10"/>
            <rFont val="Arial"/>
            <family val="2"/>
          </rPr>
          <t>Leviton R52-88011-00W</t>
        </r>
      </text>
    </comment>
    <comment ref="Y82" authorId="0">
      <text>
        <r>
          <rPr>
            <sz val="10"/>
            <rFont val="Arial"/>
            <family val="2"/>
          </rPr>
          <t>Pass &amp; Seymour TP3WCC12</t>
        </r>
      </text>
    </comment>
    <comment ref="Z70" authorId="0">
      <text>
        <r>
          <rPr>
            <sz val="10"/>
            <rFont val="Arial"/>
            <family val="2"/>
          </rPr>
          <t>Leviton R52-00PJ4-00W</t>
        </r>
      </text>
    </comment>
    <comment ref="Z71" authorId="0">
      <text>
        <r>
          <rPr>
            <sz val="10"/>
            <rFont val="Arial"/>
            <family val="2"/>
          </rPr>
          <t>Pass &amp; Seymour TP3WCC12</t>
        </r>
      </text>
    </comment>
    <comment ref="Z81" authorId="0">
      <text>
        <r>
          <rPr>
            <sz val="10"/>
            <rFont val="Arial"/>
            <family val="2"/>
          </rPr>
          <t>Leviton R52-00PJ4-00W</t>
        </r>
      </text>
    </comment>
    <comment ref="Z82" authorId="0">
      <text>
        <r>
          <rPr>
            <sz val="10"/>
            <rFont val="Arial"/>
            <family val="2"/>
          </rPr>
          <t>Pass &amp; Seymour TP3WCC12</t>
        </r>
      </text>
    </comment>
    <comment ref="AA70" authorId="0">
      <text>
        <r>
          <rPr>
            <sz val="10"/>
            <rFont val="Arial"/>
            <family val="2"/>
          </rPr>
          <t>Leviton M24-88001-WMP</t>
        </r>
      </text>
    </comment>
    <comment ref="AA71" authorId="0">
      <text>
        <r>
          <rPr>
            <sz val="10"/>
            <rFont val="Arial"/>
            <family val="2"/>
          </rPr>
          <t>Pass &amp; Seymour
SP8-WCP10</t>
        </r>
      </text>
    </comment>
    <comment ref="AA81" authorId="0">
      <text>
        <r>
          <rPr>
            <sz val="10"/>
            <rFont val="Arial"/>
            <family val="2"/>
          </rPr>
          <t>Leviton M24-88001-WMP</t>
        </r>
      </text>
    </comment>
    <comment ref="AA82" authorId="0">
      <text>
        <r>
          <rPr>
            <sz val="10"/>
            <rFont val="Arial"/>
            <family val="2"/>
          </rPr>
          <t>Pass &amp; Seymour
SP8-WCP10</t>
        </r>
      </text>
    </comment>
    <comment ref="AB70" authorId="0">
      <text>
        <r>
          <rPr>
            <sz val="10"/>
            <rFont val="Arial"/>
            <family val="2"/>
          </rPr>
          <t>Leviton R52-88009-00W</t>
        </r>
      </text>
    </comment>
    <comment ref="AB71" authorId="0">
      <text>
        <r>
          <rPr>
            <sz val="10"/>
            <rFont val="Arial"/>
            <family val="2"/>
          </rPr>
          <t>Leviton R52-88009-00W</t>
        </r>
      </text>
    </comment>
    <comment ref="AB81" authorId="0">
      <text>
        <r>
          <rPr>
            <sz val="10"/>
            <rFont val="Arial"/>
            <family val="2"/>
          </rPr>
          <t>Leviton R52-88009-00W</t>
        </r>
      </text>
    </comment>
    <comment ref="AB82" authorId="0">
      <text>
        <r>
          <rPr>
            <sz val="10"/>
            <rFont val="Arial"/>
            <family val="2"/>
          </rPr>
          <t>Leviton R52-88009-00W</t>
        </r>
      </text>
    </comment>
    <comment ref="AC70" authorId="0">
      <text>
        <r>
          <rPr>
            <sz val="10"/>
            <rFont val="Arial"/>
            <family val="2"/>
          </rPr>
          <t>Leviton R52-88011-00W</t>
        </r>
      </text>
    </comment>
    <comment ref="AC71" authorId="0">
      <text>
        <r>
          <rPr>
            <sz val="10"/>
            <rFont val="Arial"/>
            <family val="2"/>
          </rPr>
          <t>Pass &amp; Seymour TP3WCC12</t>
        </r>
      </text>
    </comment>
    <comment ref="AC81" authorId="0">
      <text>
        <r>
          <rPr>
            <sz val="10"/>
            <rFont val="Arial"/>
            <family val="2"/>
          </rPr>
          <t>Leviton R52-88011-00W</t>
        </r>
      </text>
    </comment>
    <comment ref="AC82" authorId="0">
      <text>
        <r>
          <rPr>
            <sz val="10"/>
            <rFont val="Arial"/>
            <family val="2"/>
          </rPr>
          <t>Pass &amp; Seymour TP3WCC12</t>
        </r>
      </text>
    </comment>
    <comment ref="AD70" authorId="0">
      <text>
        <r>
          <rPr>
            <sz val="10"/>
            <rFont val="Arial"/>
            <family val="2"/>
          </rPr>
          <t>Leviton R52-00PJ4-00W</t>
        </r>
      </text>
    </comment>
    <comment ref="AD71" authorId="0">
      <text>
        <r>
          <rPr>
            <sz val="10"/>
            <rFont val="Arial"/>
            <family val="2"/>
          </rPr>
          <t>Pass &amp; Seymour TP4WCC10</t>
        </r>
      </text>
    </comment>
    <comment ref="AD81" authorId="0">
      <text>
        <r>
          <rPr>
            <sz val="10"/>
            <rFont val="Arial"/>
            <family val="2"/>
          </rPr>
          <t>Leviton R52-00PJ4-00W</t>
        </r>
      </text>
    </comment>
    <comment ref="AD82" authorId="0">
      <text>
        <r>
          <rPr>
            <sz val="10"/>
            <rFont val="Arial"/>
            <family val="2"/>
          </rPr>
          <t>Pass &amp; Seymour TP4WCC10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AI70" authorId="0">
      <text>
        <r>
          <rPr>
            <sz val="10"/>
            <rFont val="Arial"/>
            <family val="2"/>
          </rPr>
          <t>Westinghouse 7787200</t>
        </r>
      </text>
    </comment>
    <comment ref="AI71" authorId="0">
      <text>
        <r>
          <rPr>
            <sz val="10"/>
            <rFont val="Arial"/>
            <family val="2"/>
          </rPr>
          <t>Lutron 155213</t>
        </r>
      </text>
    </comment>
    <comment ref="AI72" authorId="0">
      <text>
        <r>
          <rPr>
            <sz val="10"/>
            <rFont val="Arial"/>
            <family val="2"/>
          </rPr>
          <t>Leviton RTF01-10W</t>
        </r>
      </text>
    </comment>
    <comment ref="AI81" authorId="0">
      <text>
        <r>
          <rPr>
            <sz val="10"/>
            <rFont val="Arial"/>
            <family val="2"/>
          </rPr>
          <t>Westinghouse 7787200</t>
        </r>
      </text>
    </comment>
    <comment ref="AI82" authorId="0">
      <text>
        <r>
          <rPr>
            <sz val="10"/>
            <rFont val="Arial"/>
            <family val="2"/>
          </rPr>
          <t>Lutron 155213</t>
        </r>
      </text>
    </comment>
    <comment ref="AI83" authorId="0">
      <text>
        <r>
          <rPr>
            <sz val="10"/>
            <rFont val="Arial"/>
            <family val="2"/>
          </rPr>
          <t>Leviton RTF01-10W</t>
        </r>
      </text>
    </comment>
    <comment ref="AJ70" authorId="0">
      <text>
        <r>
          <rPr>
            <sz val="10"/>
            <rFont val="Arial"/>
            <family val="2"/>
          </rPr>
          <t>Lutron D-603PGH-DK</t>
        </r>
      </text>
    </comment>
    <comment ref="AJ71" authorId="0">
      <text>
        <r>
          <rPr>
            <sz val="10"/>
            <rFont val="Arial"/>
            <family val="2"/>
          </rPr>
          <t>Lutron 70751</t>
        </r>
      </text>
    </comment>
    <comment ref="AJ72" authorId="0">
      <text>
        <r>
          <rPr>
            <sz val="10"/>
            <rFont val="Arial"/>
            <family val="2"/>
          </rPr>
          <t>Lutron TG-600PH-WH</t>
        </r>
      </text>
    </comment>
    <comment ref="AJ81" authorId="0">
      <text>
        <r>
          <rPr>
            <sz val="10"/>
            <rFont val="Arial"/>
            <family val="2"/>
          </rPr>
          <t>Lutron D-603PGH-DK</t>
        </r>
      </text>
    </comment>
    <comment ref="AJ82" authorId="0">
      <text>
        <r>
          <rPr>
            <sz val="10"/>
            <rFont val="Arial"/>
            <family val="2"/>
          </rPr>
          <t>Lutron 70751</t>
        </r>
      </text>
    </comment>
    <comment ref="AJ83" authorId="0">
      <text>
        <r>
          <rPr>
            <sz val="10"/>
            <rFont val="Arial"/>
            <family val="2"/>
          </rPr>
          <t>Lutron TG-600PH-WH</t>
        </r>
      </text>
    </comment>
    <comment ref="AK72" authorId="0">
      <text>
        <r>
          <rPr>
            <sz val="10"/>
            <rFont val="Arial"/>
            <family val="2"/>
          </rPr>
          <t>SYLVANIA 10489</t>
        </r>
      </text>
    </comment>
    <comment ref="AK83" authorId="0">
      <text>
        <r>
          <rPr>
            <sz val="10"/>
            <rFont val="Arial"/>
            <family val="2"/>
          </rPr>
          <t>SYLVANIA 10489</t>
        </r>
      </text>
    </comment>
    <comment ref="AM72" authorId="0">
      <text>
        <r>
          <rPr>
            <sz val="10"/>
            <rFont val="Arial"/>
            <family val="2"/>
          </rPr>
          <t>Sylvania 15172</t>
        </r>
      </text>
    </comment>
    <comment ref="AM83" authorId="0">
      <text>
        <r>
          <rPr>
            <sz val="10"/>
            <rFont val="Arial"/>
            <family val="2"/>
          </rPr>
          <t>Sylvania 15172</t>
        </r>
      </text>
    </comment>
    <comment ref="AP70" authorId="0">
      <text>
        <r>
          <rPr>
            <sz val="10"/>
            <rFont val="Arial"/>
            <family val="2"/>
          </rPr>
          <t>Cooper Wiring 1212</t>
        </r>
      </text>
    </comment>
    <comment ref="AP71" authorId="0">
      <text>
        <r>
          <rPr>
            <sz val="10"/>
            <rFont val="Arial"/>
            <family val="2"/>
          </rPr>
          <t>Utilitech 2206</t>
        </r>
      </text>
    </comment>
    <comment ref="AP81" authorId="0">
      <text>
        <r>
          <rPr>
            <sz val="10"/>
            <rFont val="Arial"/>
            <family val="2"/>
          </rPr>
          <t>Cooper Wiring 1212</t>
        </r>
      </text>
    </comment>
    <comment ref="AP82" authorId="0">
      <text>
        <r>
          <rPr>
            <sz val="10"/>
            <rFont val="Arial"/>
            <family val="2"/>
          </rPr>
          <t>Utilitech 2206</t>
        </r>
      </text>
    </comment>
    <comment ref="AU70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71" authorId="0">
      <text>
        <r>
          <rPr>
            <sz val="10"/>
            <rFont val="Arial"/>
            <family val="2"/>
          </rPr>
          <t>TLM612FCUD</t>
        </r>
      </text>
    </comment>
    <comment ref="AU72" authorId="0">
      <text>
        <r>
          <rPr>
            <sz val="10"/>
            <rFont val="Arial"/>
            <family val="2"/>
          </rPr>
          <t>TLM612FCUD</t>
        </r>
      </text>
    </comment>
    <comment ref="AU81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82" authorId="0">
      <text>
        <r>
          <rPr>
            <sz val="10"/>
            <rFont val="Arial"/>
            <family val="2"/>
          </rPr>
          <t>TLM612FCUD</t>
        </r>
      </text>
    </comment>
    <comment ref="AU83" authorId="0">
      <text>
        <r>
          <rPr>
            <sz val="10"/>
            <rFont val="Arial"/>
            <family val="2"/>
          </rPr>
          <t>TLM612FCUD</t>
        </r>
      </text>
    </comment>
    <comment ref="AV70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71" authorId="0">
      <text>
        <r>
          <rPr>
            <sz val="10"/>
            <rFont val="Arial"/>
            <family val="2"/>
          </rPr>
          <t>95B-B</t>
        </r>
      </text>
    </comment>
    <comment ref="AV72" authorId="0">
      <text>
        <r>
          <rPr>
            <sz val="10"/>
            <rFont val="Arial"/>
            <family val="2"/>
          </rPr>
          <t>101</t>
        </r>
      </text>
    </comment>
    <comment ref="AV81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82" authorId="0">
      <text>
        <r>
          <rPr>
            <sz val="10"/>
            <rFont val="Arial"/>
            <family val="2"/>
          </rPr>
          <t>95B-B</t>
        </r>
      </text>
    </comment>
    <comment ref="AV83" authorId="0">
      <text>
        <r>
          <rPr>
            <sz val="10"/>
            <rFont val="Arial"/>
            <family val="2"/>
          </rPr>
          <t>101</t>
        </r>
      </text>
    </comment>
    <comment ref="AW70" authorId="0">
      <text>
        <r>
          <rPr>
            <sz val="10"/>
            <rFont val="Arial"/>
            <family val="2"/>
          </rPr>
          <t>Lithonia CUC8 17 120 LP S1 M4</t>
        </r>
      </text>
    </comment>
    <comment ref="AW71" authorId="0">
      <text>
        <r>
          <rPr>
            <sz val="10"/>
            <rFont val="Arial"/>
            <family val="2"/>
          </rPr>
          <t>Utilitech WP217RNKLLU</t>
        </r>
      </text>
    </comment>
    <comment ref="AW81" authorId="0">
      <text>
        <r>
          <rPr>
            <sz val="10"/>
            <rFont val="Arial"/>
            <family val="2"/>
          </rPr>
          <t>Lithonia CUC8 17 120 LP S1 M4</t>
        </r>
      </text>
    </comment>
    <comment ref="AW82" authorId="0">
      <text>
        <r>
          <rPr>
            <sz val="10"/>
            <rFont val="Arial"/>
            <family val="2"/>
          </rPr>
          <t>Utilitech WP217RNKLLU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AZ10" authorId="0">
      <text>
        <r>
          <rPr>
            <sz val="10"/>
            <rFont val="Arial"/>
            <family val="2"/>
          </rPr>
          <t>Waterproof Shower Light Fixture</t>
        </r>
      </text>
    </comment>
    <comment ref="A5" authorId="0">
      <text>
        <r>
          <rPr>
            <sz val="10"/>
            <rFont val="Arial"/>
            <family val="2"/>
          </rPr>
          <t>Nailed into a stud</t>
        </r>
      </text>
    </comment>
    <comment ref="A6" authorId="0">
      <text>
        <r>
          <rPr>
            <sz val="10"/>
            <rFont val="Arial"/>
            <family val="2"/>
          </rPr>
          <t>Installed in existing sheet rock wall</t>
        </r>
      </text>
    </comment>
    <comment ref="A7" authorId="0">
      <text>
        <r>
          <rPr>
            <sz val="10"/>
            <rFont val="Arial"/>
            <family val="2"/>
          </rPr>
          <t>For Garbage Disposal</t>
        </r>
      </text>
    </comment>
    <comment ref="A8" authorId="0">
      <text>
        <r>
          <rPr>
            <sz val="10"/>
            <rFont val="Arial"/>
            <family val="2"/>
          </rPr>
          <t>For Garbage Disposal</t>
        </r>
      </text>
    </comment>
    <comment ref="A9" authorId="0">
      <text>
        <r>
          <rPr>
            <sz val="10"/>
            <rFont val="Arial"/>
            <family val="2"/>
          </rPr>
          <t>For Garbage Disposal</t>
        </r>
      </text>
    </comment>
    <comment ref="A16" authorId="0">
      <text>
        <r>
          <rPr>
            <sz val="10"/>
            <rFont val="Arial"/>
            <family val="2"/>
          </rPr>
          <t>Includes Small Storage Rm (Office), Hall, &amp; Stairs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B23" authorId="0">
      <text>
        <r>
          <rPr>
            <sz val="10"/>
            <rFont val="Arial"/>
            <family val="2"/>
          </rPr>
          <t>For Juno IC23W Housing</t>
        </r>
      </text>
    </comment>
    <comment ref="B24" authorId="0">
      <text>
        <r>
          <rPr>
            <sz val="10"/>
            <rFont val="Arial"/>
            <family val="2"/>
          </rPr>
          <t>For Juno IC23W Housing</t>
        </r>
      </text>
    </comment>
    <comment ref="B25" authorId="0">
      <text>
        <r>
          <rPr>
            <sz val="10"/>
            <rFont val="Arial"/>
            <family val="2"/>
          </rPr>
          <t>For Juno IC20W ???
Housing</t>
        </r>
      </text>
    </comment>
    <comment ref="C20" authorId="0">
      <text>
        <r>
          <rPr>
            <sz val="10"/>
            <rFont val="Arial"/>
            <family val="2"/>
          </rPr>
          <t>For Soffits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F14" authorId="0">
      <text>
        <r>
          <rPr>
            <sz val="10"/>
            <rFont val="Arial"/>
            <family val="2"/>
          </rPr>
          <t>Shed</t>
        </r>
      </text>
    </comment>
    <comment ref="F15" authorId="0">
      <text>
        <r>
          <rPr>
            <sz val="10"/>
            <rFont val="Arial"/>
            <family val="2"/>
          </rPr>
          <t>Shed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29" authorId="0">
      <text>
        <r>
          <rPr>
            <sz val="10"/>
            <rFont val="Arial"/>
            <family val="2"/>
          </rPr>
          <t>Shed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rFont val="Arial"/>
            <family val="2"/>
          </rPr>
          <t>Nailed into a stud</t>
        </r>
      </text>
    </comment>
    <comment ref="A6" authorId="0">
      <text>
        <r>
          <rPr>
            <sz val="10"/>
            <rFont val="Arial"/>
            <family val="2"/>
          </rPr>
          <t>Installed in existing sheet rock wall</t>
        </r>
      </text>
    </comment>
    <comment ref="A7" authorId="0">
      <text>
        <r>
          <rPr>
            <sz val="10"/>
            <rFont val="Arial"/>
            <family val="2"/>
          </rPr>
          <t>For Garbage Disposal</t>
        </r>
      </text>
    </comment>
    <comment ref="A8" authorId="0">
      <text>
        <r>
          <rPr>
            <sz val="10"/>
            <rFont val="Arial"/>
            <family val="2"/>
          </rPr>
          <t>For Garbage Disposal</t>
        </r>
      </text>
    </comment>
    <comment ref="A9" authorId="0">
      <text>
        <r>
          <rPr>
            <sz val="10"/>
            <rFont val="Arial"/>
            <family val="2"/>
          </rPr>
          <t>For Garbage Disposal</t>
        </r>
      </text>
    </comment>
    <comment ref="A16" authorId="0">
      <text>
        <r>
          <rPr>
            <sz val="10"/>
            <rFont val="Arial"/>
            <family val="2"/>
          </rPr>
          <t>Includes Small Storage Rm (Office), Hall, &amp; Stairs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B23" authorId="0">
      <text>
        <r>
          <rPr>
            <sz val="10"/>
            <rFont val="Arial"/>
            <family val="2"/>
          </rPr>
          <t>For Juno IC23W Housing</t>
        </r>
      </text>
    </comment>
    <comment ref="B24" authorId="0">
      <text>
        <r>
          <rPr>
            <sz val="10"/>
            <rFont val="Arial"/>
            <family val="2"/>
          </rPr>
          <t>For Juno IC23W Housing</t>
        </r>
      </text>
    </comment>
    <comment ref="B25" authorId="0">
      <text>
        <r>
          <rPr>
            <sz val="10"/>
            <rFont val="Arial"/>
            <family val="2"/>
          </rPr>
          <t>For Juno IC20W ???
Housing</t>
        </r>
      </text>
    </comment>
    <comment ref="C20" authorId="0">
      <text>
        <r>
          <rPr>
            <sz val="10"/>
            <rFont val="Arial"/>
            <family val="2"/>
          </rPr>
          <t>For Soffits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D74" authorId="0">
      <text>
        <r>
          <rPr>
            <sz val="10"/>
            <rFont val="Arial"/>
            <family val="2"/>
          </rPr>
          <t>Monoprice.com
Plus S&amp;H</t>
        </r>
      </text>
    </comment>
    <comment ref="D85" authorId="0">
      <text>
        <r>
          <rPr>
            <sz val="10"/>
            <rFont val="Arial"/>
            <family val="2"/>
          </rPr>
          <t>Monoprice.com
Plus S&amp;H</t>
        </r>
      </text>
    </comment>
    <comment ref="E74" authorId="0">
      <text>
        <r>
          <rPr>
            <sz val="10"/>
            <rFont val="Arial"/>
            <family val="2"/>
          </rPr>
          <t>Monoprice.com
Plus S&amp;H</t>
        </r>
      </text>
    </comment>
    <comment ref="E85" authorId="0">
      <text>
        <r>
          <rPr>
            <sz val="10"/>
            <rFont val="Arial"/>
            <family val="2"/>
          </rPr>
          <t>Monoprice.com
Plus S&amp;H</t>
        </r>
      </text>
    </comment>
    <comment ref="F14" authorId="0">
      <text>
        <r>
          <rPr>
            <sz val="10"/>
            <rFont val="Arial"/>
            <family val="2"/>
          </rPr>
          <t>Shed</t>
        </r>
      </text>
    </comment>
    <comment ref="F15" authorId="0">
      <text>
        <r>
          <rPr>
            <sz val="10"/>
            <rFont val="Arial"/>
            <family val="2"/>
          </rPr>
          <t>Shed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29" authorId="0">
      <text>
        <r>
          <rPr>
            <sz val="10"/>
            <rFont val="Arial"/>
            <family val="2"/>
          </rPr>
          <t>Shed</t>
        </r>
      </text>
    </comment>
    <comment ref="F74" authorId="0">
      <text>
        <r>
          <rPr>
            <sz val="10"/>
            <rFont val="Arial"/>
            <family val="2"/>
          </rPr>
          <t>Monoprice.com
Plus S&amp;H</t>
        </r>
      </text>
    </comment>
    <comment ref="F85" authorId="0">
      <text>
        <r>
          <rPr>
            <sz val="10"/>
            <rFont val="Arial"/>
            <family val="2"/>
          </rPr>
          <t>Monoprice.com
Plus S&amp;H</t>
        </r>
      </text>
    </comment>
    <comment ref="G71" authorId="0">
      <text>
        <r>
          <rPr>
            <sz val="10"/>
            <rFont val="Arial"/>
            <family val="2"/>
          </rPr>
          <t>Cooper Wiring 2129W-SP-L</t>
        </r>
      </text>
    </comment>
    <comment ref="G82" authorId="0">
      <text>
        <r>
          <rPr>
            <sz val="10"/>
            <rFont val="Arial"/>
            <family val="2"/>
          </rPr>
          <t>Cooper Wiring 2129W-SP-L</t>
        </r>
      </text>
    </comment>
    <comment ref="H70" authorId="0">
      <text>
        <r>
          <rPr>
            <sz val="10"/>
            <rFont val="Arial"/>
            <family val="2"/>
          </rPr>
          <t>Leviton M22-T5320-WMP 10-Pack</t>
        </r>
      </text>
    </comment>
    <comment ref="H71" authorId="0">
      <text>
        <r>
          <rPr>
            <sz val="10"/>
            <rFont val="Arial"/>
            <family val="2"/>
          </rPr>
          <t>Cooper Wiring TR270 10-Pack</t>
        </r>
      </text>
    </comment>
    <comment ref="H72" authorId="0">
      <text>
        <r>
          <rPr>
            <sz val="10"/>
            <rFont val="Arial"/>
            <family val="2"/>
          </rPr>
          <t>Leviton M22-05320-WMP 10-Pack</t>
        </r>
      </text>
    </comment>
    <comment ref="H81" authorId="0">
      <text>
        <r>
          <rPr>
            <sz val="10"/>
            <rFont val="Arial"/>
            <family val="2"/>
          </rPr>
          <t>Leviton M22-T5320-WMP 10-Pack</t>
        </r>
      </text>
    </comment>
    <comment ref="H82" authorId="0">
      <text>
        <r>
          <rPr>
            <sz val="10"/>
            <rFont val="Arial"/>
            <family val="2"/>
          </rPr>
          <t>Cooper Wiring TR270 10-Pack</t>
        </r>
      </text>
    </comment>
    <comment ref="H83" authorId="0">
      <text>
        <r>
          <rPr>
            <sz val="10"/>
            <rFont val="Arial"/>
            <family val="2"/>
          </rPr>
          <t>Leviton M22-05320-WMP 10-Pack</t>
        </r>
      </text>
    </comment>
    <comment ref="I70" authorId="0">
      <text>
        <r>
          <rPr>
            <sz val="10"/>
            <rFont val="Arial"/>
            <family val="2"/>
          </rPr>
          <t>Leviton M24-88003-WMP 10-Pack</t>
        </r>
      </text>
    </comment>
    <comment ref="I71" authorId="0">
      <text>
        <r>
          <rPr>
            <sz val="10"/>
            <rFont val="Arial"/>
            <family val="2"/>
          </rPr>
          <t>Cooper Wiring 2132W-L</t>
        </r>
      </text>
    </comment>
    <comment ref="I72" authorId="0">
      <text>
        <r>
          <rPr>
            <sz val="10"/>
            <rFont val="Arial"/>
            <family val="2"/>
          </rPr>
          <t>Leviton 88003-WMP 10-Pack</t>
        </r>
      </text>
    </comment>
    <comment ref="I81" authorId="0">
      <text>
        <r>
          <rPr>
            <sz val="10"/>
            <rFont val="Arial"/>
            <family val="2"/>
          </rPr>
          <t>Leviton M24-88003-WMP 10-Pack</t>
        </r>
      </text>
    </comment>
    <comment ref="I82" authorId="0">
      <text>
        <r>
          <rPr>
            <sz val="10"/>
            <rFont val="Arial"/>
            <family val="2"/>
          </rPr>
          <t>Cooper Wiring 2132W-L</t>
        </r>
      </text>
    </comment>
    <comment ref="I83" authorId="0">
      <text>
        <r>
          <rPr>
            <sz val="10"/>
            <rFont val="Arial"/>
            <family val="2"/>
          </rPr>
          <t>Leviton 88003-WMP 10-Pack</t>
        </r>
      </text>
    </comment>
    <comment ref="J70" authorId="0">
      <text>
        <r>
          <rPr>
            <sz val="10"/>
            <rFont val="Arial"/>
            <family val="2"/>
          </rPr>
          <t>Raco 6239BP</t>
        </r>
      </text>
    </comment>
    <comment ref="J71" authorId="0">
      <text>
        <r>
          <rPr>
            <sz val="10"/>
            <rFont val="Arial"/>
            <family val="2"/>
          </rPr>
          <t>Raco 19920</t>
        </r>
      </text>
    </comment>
    <comment ref="J72" authorId="0">
      <text>
        <r>
          <rPr>
            <sz val="10"/>
            <rFont val="Arial"/>
            <family val="2"/>
          </rPr>
          <t>Raco 6239BP</t>
        </r>
      </text>
    </comment>
    <comment ref="J81" authorId="0">
      <text>
        <r>
          <rPr>
            <sz val="10"/>
            <rFont val="Arial"/>
            <family val="2"/>
          </rPr>
          <t>Raco 6239BP</t>
        </r>
      </text>
    </comment>
    <comment ref="J82" authorId="0">
      <text>
        <r>
          <rPr>
            <sz val="10"/>
            <rFont val="Arial"/>
            <family val="2"/>
          </rPr>
          <t>Raco 19920</t>
        </r>
      </text>
    </comment>
    <comment ref="J83" authorId="0">
      <text>
        <r>
          <rPr>
            <sz val="10"/>
            <rFont val="Arial"/>
            <family val="2"/>
          </rPr>
          <t>Raco 6239BP</t>
        </r>
      </text>
    </comment>
    <comment ref="K70" authorId="0">
      <text>
        <r>
          <rPr>
            <sz val="10"/>
            <rFont val="Arial"/>
            <family val="2"/>
          </rPr>
          <t>Leviton M12-X7599-R3W 3-Pack</t>
        </r>
      </text>
    </comment>
    <comment ref="K71" authorId="0">
      <text>
        <r>
          <rPr>
            <sz val="10"/>
            <rFont val="Arial"/>
            <family val="2"/>
          </rPr>
          <t>Cooper Wiring TRVGF15W-3 3-Pack</t>
        </r>
      </text>
    </comment>
    <comment ref="K72" authorId="0">
      <text>
        <r>
          <rPr>
            <sz val="10"/>
            <rFont val="Arial"/>
            <family val="2"/>
          </rPr>
          <t>Leviton X7599-W</t>
        </r>
      </text>
    </comment>
    <comment ref="K81" authorId="0">
      <text>
        <r>
          <rPr>
            <sz val="10"/>
            <rFont val="Arial"/>
            <family val="2"/>
          </rPr>
          <t>Leviton M12-X7599-R3W 3-Pack</t>
        </r>
      </text>
    </comment>
    <comment ref="K82" authorId="0">
      <text>
        <r>
          <rPr>
            <sz val="10"/>
            <rFont val="Arial"/>
            <family val="2"/>
          </rPr>
          <t>Cooper Wiring TRVGF15W-3 3-Pack</t>
        </r>
      </text>
    </comment>
    <comment ref="K83" authorId="0">
      <text>
        <r>
          <rPr>
            <sz val="10"/>
            <rFont val="Arial"/>
            <family val="2"/>
          </rPr>
          <t>Leviton X7599-W</t>
        </r>
      </text>
    </comment>
    <comment ref="L70" authorId="0">
      <text>
        <r>
          <rPr>
            <sz val="10"/>
            <rFont val="Arial"/>
            <family val="2"/>
          </rPr>
          <t>Leviton R62-W7599-TKW</t>
        </r>
      </text>
    </comment>
    <comment ref="L71" authorId="0">
      <text>
        <r>
          <rPr>
            <sz val="10"/>
            <rFont val="Arial"/>
            <family val="2"/>
          </rPr>
          <t>Cooper Wiring TWRVGF15W</t>
        </r>
      </text>
    </comment>
    <comment ref="L72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73" authorId="0">
      <text>
        <r>
          <rPr>
            <sz val="10"/>
            <rFont val="Arial"/>
            <family val="2"/>
          </rPr>
          <t>Leviton Receptacle WT599-W</t>
        </r>
      </text>
    </comment>
    <comment ref="L81" authorId="0">
      <text>
        <r>
          <rPr>
            <sz val="10"/>
            <rFont val="Arial"/>
            <family val="2"/>
          </rPr>
          <t>Leviton R62-W7599-TKW</t>
        </r>
      </text>
    </comment>
    <comment ref="L82" authorId="0">
      <text>
        <r>
          <rPr>
            <sz val="10"/>
            <rFont val="Arial"/>
            <family val="2"/>
          </rPr>
          <t>Cooper Wiring TWRVGF15W</t>
        </r>
      </text>
    </comment>
    <comment ref="L83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84" authorId="0">
      <text>
        <r>
          <rPr>
            <sz val="10"/>
            <rFont val="Arial"/>
            <family val="2"/>
          </rPr>
          <t>Leviton Receptacle WT599-W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M70" authorId="0">
      <text>
        <r>
          <rPr>
            <sz val="10"/>
            <rFont val="Arial"/>
            <family val="2"/>
          </rPr>
          <t>Bell MM420C</t>
        </r>
      </text>
    </comment>
    <comment ref="M71" authorId="0">
      <text>
        <r>
          <rPr>
            <sz val="10"/>
            <rFont val="Arial"/>
            <family val="2"/>
          </rPr>
          <t>Cooper Wiring S3966W-SP</t>
        </r>
      </text>
    </comment>
    <comment ref="M72" authorId="0">
      <text>
        <r>
          <rPr>
            <sz val="10"/>
            <rFont val="Arial"/>
            <family val="2"/>
          </rPr>
          <t>Taymac MM410C</t>
        </r>
      </text>
    </comment>
    <comment ref="M81" authorId="0">
      <text>
        <r>
          <rPr>
            <sz val="10"/>
            <rFont val="Arial"/>
            <family val="2"/>
          </rPr>
          <t>Bell MM420C</t>
        </r>
      </text>
    </comment>
    <comment ref="M82" authorId="0">
      <text>
        <r>
          <rPr>
            <sz val="10"/>
            <rFont val="Arial"/>
            <family val="2"/>
          </rPr>
          <t>Cooper Wiring S3966W-SP</t>
        </r>
      </text>
    </comment>
    <comment ref="M83" authorId="0">
      <text>
        <r>
          <rPr>
            <sz val="10"/>
            <rFont val="Arial"/>
            <family val="2"/>
          </rPr>
          <t>Taymac MM410C</t>
        </r>
      </text>
    </comment>
    <comment ref="N70" authorId="0">
      <text>
        <r>
          <rPr>
            <sz val="10"/>
            <rFont val="Arial"/>
            <family val="2"/>
          </rPr>
          <t>Leviton M24-80401-WMP 10-Pack</t>
        </r>
      </text>
    </comment>
    <comment ref="N71" authorId="0">
      <text>
        <r>
          <rPr>
            <sz val="10"/>
            <rFont val="Arial"/>
            <family val="2"/>
          </rPr>
          <t>Cooper Wiring  5151W-SP-L 10-Pack</t>
        </r>
      </text>
    </comment>
    <comment ref="N72" authorId="0">
      <text>
        <r>
          <rPr>
            <sz val="10"/>
            <rFont val="Arial"/>
            <family val="2"/>
          </rPr>
          <t>Leviton M02-80401-WMP</t>
        </r>
      </text>
    </comment>
    <comment ref="N81" authorId="0">
      <text>
        <r>
          <rPr>
            <sz val="10"/>
            <rFont val="Arial"/>
            <family val="2"/>
          </rPr>
          <t>Leviton M24-80401-WMP 10-Pack</t>
        </r>
      </text>
    </comment>
    <comment ref="N82" authorId="0">
      <text>
        <r>
          <rPr>
            <sz val="10"/>
            <rFont val="Arial"/>
            <family val="2"/>
          </rPr>
          <t>Cooper Wiring  5151W-SP-L 10-Pack</t>
        </r>
      </text>
    </comment>
    <comment ref="N83" authorId="0">
      <text>
        <r>
          <rPr>
            <sz val="10"/>
            <rFont val="Arial"/>
            <family val="2"/>
          </rPr>
          <t>Leviton M02-80401-WMP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P71" authorId="0">
      <text>
        <r>
          <rPr>
            <sz val="10"/>
            <rFont val="Arial"/>
            <family val="2"/>
          </rPr>
          <t>Cooper Wiring 357B</t>
        </r>
      </text>
    </comment>
    <comment ref="P82" authorId="0">
      <text>
        <r>
          <rPr>
            <sz val="10"/>
            <rFont val="Arial"/>
            <family val="2"/>
          </rPr>
          <t>Cooper Wiring 357B</t>
        </r>
      </text>
    </comment>
    <comment ref="Q69" authorId="0">
      <text>
        <r>
          <rPr>
            <sz val="10"/>
            <rFont val="Arial"/>
            <family val="2"/>
          </rPr>
          <t>For Juno IC23W Housing</t>
        </r>
      </text>
    </comment>
    <comment ref="Q74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Q80" authorId="0">
      <text>
        <r>
          <rPr>
            <sz val="10"/>
            <rFont val="Arial"/>
            <family val="2"/>
          </rPr>
          <t>For Juno IC23W Housing</t>
        </r>
      </text>
    </comment>
    <comment ref="Q85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S69" authorId="0">
      <text>
        <r>
          <rPr>
            <sz val="10"/>
            <rFont val="Arial"/>
            <family val="2"/>
          </rPr>
          <t>For Juno IC23W Housing</t>
        </r>
      </text>
    </comment>
    <comment ref="S74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S80" authorId="0">
      <text>
        <r>
          <rPr>
            <sz val="10"/>
            <rFont val="Arial"/>
            <family val="2"/>
          </rPr>
          <t>For Juno IC23W Housing</t>
        </r>
      </text>
    </comment>
    <comment ref="S85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T70" authorId="0">
      <text>
        <r>
          <rPr>
            <sz val="10"/>
            <rFont val="Arial"/>
            <family val="2"/>
          </rPr>
          <t>Leviton M24-01451-2WM 10-Pack</t>
        </r>
      </text>
    </comment>
    <comment ref="T71" authorId="0">
      <text>
        <r>
          <rPr>
            <sz val="10"/>
            <rFont val="Arial"/>
            <family val="2"/>
          </rPr>
          <t>Cooper Wiring 1301-7W</t>
        </r>
      </text>
    </comment>
    <comment ref="T72" authorId="0">
      <text>
        <r>
          <rPr>
            <sz val="10"/>
            <rFont val="Arial"/>
            <family val="2"/>
          </rPr>
          <t>Leviton 1451-2W 10-Pack</t>
        </r>
      </text>
    </comment>
    <comment ref="T81" authorId="0">
      <text>
        <r>
          <rPr>
            <sz val="10"/>
            <rFont val="Arial"/>
            <family val="2"/>
          </rPr>
          <t>Leviton M24-01451-2WM 10-Pack</t>
        </r>
      </text>
    </comment>
    <comment ref="T82" authorId="0">
      <text>
        <r>
          <rPr>
            <sz val="10"/>
            <rFont val="Arial"/>
            <family val="2"/>
          </rPr>
          <t>Cooper Wiring 1301-7W</t>
        </r>
      </text>
    </comment>
    <comment ref="T83" authorId="0">
      <text>
        <r>
          <rPr>
            <sz val="10"/>
            <rFont val="Arial"/>
            <family val="2"/>
          </rPr>
          <t>Leviton 1451-2W 10-Pack</t>
        </r>
      </text>
    </comment>
    <comment ref="U70" authorId="0">
      <text>
        <r>
          <rPr>
            <sz val="10"/>
            <rFont val="Arial"/>
            <family val="2"/>
          </rPr>
          <t>Leviton M22-01453-2WM 6-Pack</t>
        </r>
      </text>
    </comment>
    <comment ref="U71" authorId="0">
      <text>
        <r>
          <rPr>
            <sz val="10"/>
            <rFont val="Arial"/>
            <family val="2"/>
          </rPr>
          <t>Cooper Wiring 1303-7W-L 10-Pack</t>
        </r>
      </text>
    </comment>
    <comment ref="U72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U81" authorId="0">
      <text>
        <r>
          <rPr>
            <sz val="10"/>
            <rFont val="Arial"/>
            <family val="2"/>
          </rPr>
          <t>Leviton M22-01453-2WM 6-Pack</t>
        </r>
      </text>
    </comment>
    <comment ref="U82" authorId="0">
      <text>
        <r>
          <rPr>
            <sz val="10"/>
            <rFont val="Arial"/>
            <family val="2"/>
          </rPr>
          <t>Cooper Wiring 1303-7W-L 10-Pack</t>
        </r>
      </text>
    </comment>
    <comment ref="U83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V70" authorId="0">
      <text>
        <r>
          <rPr>
            <sz val="10"/>
            <rFont val="Arial"/>
            <family val="2"/>
          </rPr>
          <t>Leviton R62-0CSB4-2WS 20 Amp</t>
        </r>
      </text>
    </comment>
    <comment ref="V71" authorId="0">
      <text>
        <r>
          <rPr>
            <sz val="10"/>
            <rFont val="Arial"/>
            <family val="2"/>
          </rPr>
          <t>Cooper Wiring CSB20AC4-WCC6</t>
        </r>
      </text>
    </comment>
    <comment ref="V72" authorId="0">
      <text>
        <r>
          <rPr>
            <sz val="10"/>
            <rFont val="Arial"/>
            <family val="2"/>
          </rPr>
          <t>Leviton 54504-2W</t>
        </r>
      </text>
    </comment>
    <comment ref="V81" authorId="0">
      <text>
        <r>
          <rPr>
            <sz val="10"/>
            <rFont val="Arial"/>
            <family val="2"/>
          </rPr>
          <t>Leviton R62-0CSB4-2WS 20 Amp</t>
        </r>
      </text>
    </comment>
    <comment ref="V82" authorId="0">
      <text>
        <r>
          <rPr>
            <sz val="10"/>
            <rFont val="Arial"/>
            <family val="2"/>
          </rPr>
          <t>Cooper Wiring CSB20AC4-WCC6</t>
        </r>
      </text>
    </comment>
    <comment ref="V83" authorId="0">
      <text>
        <r>
          <rPr>
            <sz val="10"/>
            <rFont val="Arial"/>
            <family val="2"/>
          </rPr>
          <t>Leviton 54504-2W</t>
        </r>
      </text>
    </comment>
    <comment ref="W71" authorId="0">
      <text>
        <r>
          <rPr>
            <sz val="10"/>
            <rFont val="Arial"/>
            <family val="2"/>
          </rPr>
          <t>Pass &amp; Seymour TP1WCP10 10-Pack</t>
        </r>
      </text>
    </comment>
    <comment ref="W82" authorId="0">
      <text>
        <r>
          <rPr>
            <sz val="10"/>
            <rFont val="Arial"/>
            <family val="2"/>
          </rPr>
          <t>Pass &amp; Seymour TP1WCP10 10-Pack</t>
        </r>
      </text>
    </comment>
    <comment ref="X70" authorId="0">
      <text>
        <r>
          <rPr>
            <sz val="10"/>
            <rFont val="Arial"/>
            <family val="2"/>
          </rPr>
          <t>Levitron R52-88009-00W</t>
        </r>
      </text>
    </comment>
    <comment ref="X71" authorId="0">
      <text>
        <r>
          <rPr>
            <sz val="10"/>
            <rFont val="Arial"/>
            <family val="2"/>
          </rPr>
          <t>Pass &amp; Seymour TP2WCC30</t>
        </r>
      </text>
    </comment>
    <comment ref="X81" authorId="0">
      <text>
        <r>
          <rPr>
            <sz val="10"/>
            <rFont val="Arial"/>
            <family val="2"/>
          </rPr>
          <t>Levitron R52-88009-00W</t>
        </r>
      </text>
    </comment>
    <comment ref="X82" authorId="0">
      <text>
        <r>
          <rPr>
            <sz val="10"/>
            <rFont val="Arial"/>
            <family val="2"/>
          </rPr>
          <t>Pass &amp; Seymour TP2WCC30</t>
        </r>
      </text>
    </comment>
    <comment ref="Y70" authorId="0">
      <text>
        <r>
          <rPr>
            <sz val="10"/>
            <rFont val="Arial"/>
            <family val="2"/>
          </rPr>
          <t>Leviton R52-88011-00W</t>
        </r>
      </text>
    </comment>
    <comment ref="Y71" authorId="0">
      <text>
        <r>
          <rPr>
            <sz val="10"/>
            <rFont val="Arial"/>
            <family val="2"/>
          </rPr>
          <t>Pass &amp; Seymour TP3WCC12</t>
        </r>
      </text>
    </comment>
    <comment ref="Y81" authorId="0">
      <text>
        <r>
          <rPr>
            <sz val="10"/>
            <rFont val="Arial"/>
            <family val="2"/>
          </rPr>
          <t>Leviton R52-88011-00W</t>
        </r>
      </text>
    </comment>
    <comment ref="Y82" authorId="0">
      <text>
        <r>
          <rPr>
            <sz val="10"/>
            <rFont val="Arial"/>
            <family val="2"/>
          </rPr>
          <t>Pass &amp; Seymour TP3WCC12</t>
        </r>
      </text>
    </comment>
    <comment ref="Z70" authorId="0">
      <text>
        <r>
          <rPr>
            <sz val="10"/>
            <rFont val="Arial"/>
            <family val="2"/>
          </rPr>
          <t>Leviton R52-00PJ4-00W</t>
        </r>
      </text>
    </comment>
    <comment ref="Z71" authorId="0">
      <text>
        <r>
          <rPr>
            <sz val="10"/>
            <rFont val="Arial"/>
            <family val="2"/>
          </rPr>
          <t>Pass &amp; Seymour TP3WCC12</t>
        </r>
      </text>
    </comment>
    <comment ref="Z81" authorId="0">
      <text>
        <r>
          <rPr>
            <sz val="10"/>
            <rFont val="Arial"/>
            <family val="2"/>
          </rPr>
          <t>Leviton R52-00PJ4-00W</t>
        </r>
      </text>
    </comment>
    <comment ref="Z82" authorId="0">
      <text>
        <r>
          <rPr>
            <sz val="10"/>
            <rFont val="Arial"/>
            <family val="2"/>
          </rPr>
          <t>Pass &amp; Seymour TP3WCC12</t>
        </r>
      </text>
    </comment>
    <comment ref="AA70" authorId="0">
      <text>
        <r>
          <rPr>
            <sz val="10"/>
            <rFont val="Arial"/>
            <family val="2"/>
          </rPr>
          <t>Leviton M24-88001-WMP</t>
        </r>
      </text>
    </comment>
    <comment ref="AA71" authorId="0">
      <text>
        <r>
          <rPr>
            <sz val="10"/>
            <rFont val="Arial"/>
            <family val="2"/>
          </rPr>
          <t>Pass &amp; Seymour
SP8-WCP10</t>
        </r>
      </text>
    </comment>
    <comment ref="AA81" authorId="0">
      <text>
        <r>
          <rPr>
            <sz val="10"/>
            <rFont val="Arial"/>
            <family val="2"/>
          </rPr>
          <t>Leviton M24-88001-WMP</t>
        </r>
      </text>
    </comment>
    <comment ref="AA82" authorId="0">
      <text>
        <r>
          <rPr>
            <sz val="10"/>
            <rFont val="Arial"/>
            <family val="2"/>
          </rPr>
          <t>Pass &amp; Seymour
SP8-WCP10</t>
        </r>
      </text>
    </comment>
    <comment ref="AB70" authorId="0">
      <text>
        <r>
          <rPr>
            <sz val="10"/>
            <rFont val="Arial"/>
            <family val="2"/>
          </rPr>
          <t>Leviton R52-88009-00W</t>
        </r>
      </text>
    </comment>
    <comment ref="AB71" authorId="0">
      <text>
        <r>
          <rPr>
            <sz val="10"/>
            <rFont val="Arial"/>
            <family val="2"/>
          </rPr>
          <t>Leviton R52-88009-00W</t>
        </r>
      </text>
    </comment>
    <comment ref="AB81" authorId="0">
      <text>
        <r>
          <rPr>
            <sz val="10"/>
            <rFont val="Arial"/>
            <family val="2"/>
          </rPr>
          <t>Leviton R52-88009-00W</t>
        </r>
      </text>
    </comment>
    <comment ref="AB82" authorId="0">
      <text>
        <r>
          <rPr>
            <sz val="10"/>
            <rFont val="Arial"/>
            <family val="2"/>
          </rPr>
          <t>Leviton R52-88009-00W</t>
        </r>
      </text>
    </comment>
    <comment ref="AC70" authorId="0">
      <text>
        <r>
          <rPr>
            <sz val="10"/>
            <rFont val="Arial"/>
            <family val="2"/>
          </rPr>
          <t>Leviton R52-88011-00W</t>
        </r>
      </text>
    </comment>
    <comment ref="AC71" authorId="0">
      <text>
        <r>
          <rPr>
            <sz val="10"/>
            <rFont val="Arial"/>
            <family val="2"/>
          </rPr>
          <t>Pass &amp; Seymour TP3WCC12</t>
        </r>
      </text>
    </comment>
    <comment ref="AC81" authorId="0">
      <text>
        <r>
          <rPr>
            <sz val="10"/>
            <rFont val="Arial"/>
            <family val="2"/>
          </rPr>
          <t>Leviton R52-88011-00W</t>
        </r>
      </text>
    </comment>
    <comment ref="AC82" authorId="0">
      <text>
        <r>
          <rPr>
            <sz val="10"/>
            <rFont val="Arial"/>
            <family val="2"/>
          </rPr>
          <t>Pass &amp; Seymour TP3WCC12</t>
        </r>
      </text>
    </comment>
    <comment ref="AD70" authorId="0">
      <text>
        <r>
          <rPr>
            <sz val="10"/>
            <rFont val="Arial"/>
            <family val="2"/>
          </rPr>
          <t>Leviton R52-00PJ4-00W</t>
        </r>
      </text>
    </comment>
    <comment ref="AD71" authorId="0">
      <text>
        <r>
          <rPr>
            <sz val="10"/>
            <rFont val="Arial"/>
            <family val="2"/>
          </rPr>
          <t>Pass &amp; Seymour TP4WCC10</t>
        </r>
      </text>
    </comment>
    <comment ref="AD81" authorId="0">
      <text>
        <r>
          <rPr>
            <sz val="10"/>
            <rFont val="Arial"/>
            <family val="2"/>
          </rPr>
          <t>Leviton R52-00PJ4-00W</t>
        </r>
      </text>
    </comment>
    <comment ref="AD82" authorId="0">
      <text>
        <r>
          <rPr>
            <sz val="10"/>
            <rFont val="Arial"/>
            <family val="2"/>
          </rPr>
          <t>Pass &amp; Seymour TP4WCC10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AI70" authorId="0">
      <text>
        <r>
          <rPr>
            <sz val="10"/>
            <rFont val="Arial"/>
            <family val="2"/>
          </rPr>
          <t>Westinghouse 7787200</t>
        </r>
      </text>
    </comment>
    <comment ref="AI71" authorId="0">
      <text>
        <r>
          <rPr>
            <sz val="10"/>
            <rFont val="Arial"/>
            <family val="2"/>
          </rPr>
          <t>Lutron 155213</t>
        </r>
      </text>
    </comment>
    <comment ref="AI72" authorId="0">
      <text>
        <r>
          <rPr>
            <sz val="10"/>
            <rFont val="Arial"/>
            <family val="2"/>
          </rPr>
          <t>Leviton RTF01-10W</t>
        </r>
      </text>
    </comment>
    <comment ref="AI81" authorId="0">
      <text>
        <r>
          <rPr>
            <sz val="10"/>
            <rFont val="Arial"/>
            <family val="2"/>
          </rPr>
          <t>Westinghouse 7787200</t>
        </r>
      </text>
    </comment>
    <comment ref="AI82" authorId="0">
      <text>
        <r>
          <rPr>
            <sz val="10"/>
            <rFont val="Arial"/>
            <family val="2"/>
          </rPr>
          <t>Lutron 155213</t>
        </r>
      </text>
    </comment>
    <comment ref="AI83" authorId="0">
      <text>
        <r>
          <rPr>
            <sz val="10"/>
            <rFont val="Arial"/>
            <family val="2"/>
          </rPr>
          <t>Leviton RTF01-10W</t>
        </r>
      </text>
    </comment>
    <comment ref="AJ70" authorId="0">
      <text>
        <r>
          <rPr>
            <sz val="10"/>
            <rFont val="Arial"/>
            <family val="2"/>
          </rPr>
          <t>Lutron D-603PGH-DK</t>
        </r>
      </text>
    </comment>
    <comment ref="AJ71" authorId="0">
      <text>
        <r>
          <rPr>
            <sz val="10"/>
            <rFont val="Arial"/>
            <family val="2"/>
          </rPr>
          <t>Lutron 70751</t>
        </r>
      </text>
    </comment>
    <comment ref="AJ72" authorId="0">
      <text>
        <r>
          <rPr>
            <sz val="10"/>
            <rFont val="Arial"/>
            <family val="2"/>
          </rPr>
          <t>Lutron TG-600PH-WH</t>
        </r>
      </text>
    </comment>
    <comment ref="AJ81" authorId="0">
      <text>
        <r>
          <rPr>
            <sz val="10"/>
            <rFont val="Arial"/>
            <family val="2"/>
          </rPr>
          <t>Lutron D-603PGH-DK</t>
        </r>
      </text>
    </comment>
    <comment ref="AJ82" authorId="0">
      <text>
        <r>
          <rPr>
            <sz val="10"/>
            <rFont val="Arial"/>
            <family val="2"/>
          </rPr>
          <t>Lutron 70751</t>
        </r>
      </text>
    </comment>
    <comment ref="AJ83" authorId="0">
      <text>
        <r>
          <rPr>
            <sz val="10"/>
            <rFont val="Arial"/>
            <family val="2"/>
          </rPr>
          <t>Lutron TG-600PH-WH</t>
        </r>
      </text>
    </comment>
    <comment ref="AK72" authorId="0">
      <text>
        <r>
          <rPr>
            <sz val="10"/>
            <rFont val="Arial"/>
            <family val="2"/>
          </rPr>
          <t>SYLVANIA 10489</t>
        </r>
      </text>
    </comment>
    <comment ref="AK83" authorId="0">
      <text>
        <r>
          <rPr>
            <sz val="10"/>
            <rFont val="Arial"/>
            <family val="2"/>
          </rPr>
          <t>SYLVANIA 10489</t>
        </r>
      </text>
    </comment>
    <comment ref="AM72" authorId="0">
      <text>
        <r>
          <rPr>
            <sz val="10"/>
            <rFont val="Arial"/>
            <family val="2"/>
          </rPr>
          <t>Sylvania 15172</t>
        </r>
      </text>
    </comment>
    <comment ref="AM83" authorId="0">
      <text>
        <r>
          <rPr>
            <sz val="10"/>
            <rFont val="Arial"/>
            <family val="2"/>
          </rPr>
          <t>Sylvania 15172</t>
        </r>
      </text>
    </comment>
    <comment ref="AP70" authorId="0">
      <text>
        <r>
          <rPr>
            <sz val="10"/>
            <rFont val="Arial"/>
            <family val="2"/>
          </rPr>
          <t>Cooper Wiring 1212</t>
        </r>
      </text>
    </comment>
    <comment ref="AP71" authorId="0">
      <text>
        <r>
          <rPr>
            <sz val="10"/>
            <rFont val="Arial"/>
            <family val="2"/>
          </rPr>
          <t>Utilitech 2206</t>
        </r>
      </text>
    </comment>
    <comment ref="AP81" authorId="0">
      <text>
        <r>
          <rPr>
            <sz val="10"/>
            <rFont val="Arial"/>
            <family val="2"/>
          </rPr>
          <t>Cooper Wiring 1212</t>
        </r>
      </text>
    </comment>
    <comment ref="AP82" authorId="0">
      <text>
        <r>
          <rPr>
            <sz val="10"/>
            <rFont val="Arial"/>
            <family val="2"/>
          </rPr>
          <t>Utilitech 2206</t>
        </r>
      </text>
    </comment>
    <comment ref="AU70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71" authorId="0">
      <text>
        <r>
          <rPr>
            <sz val="10"/>
            <rFont val="Arial"/>
            <family val="2"/>
          </rPr>
          <t>TLM612FCUD</t>
        </r>
      </text>
    </comment>
    <comment ref="AU72" authorId="0">
      <text>
        <r>
          <rPr>
            <sz val="10"/>
            <rFont val="Arial"/>
            <family val="2"/>
          </rPr>
          <t>TLM612FCUD</t>
        </r>
      </text>
    </comment>
    <comment ref="AU81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82" authorId="0">
      <text>
        <r>
          <rPr>
            <sz val="10"/>
            <rFont val="Arial"/>
            <family val="2"/>
          </rPr>
          <t>TLM612FCUD</t>
        </r>
      </text>
    </comment>
    <comment ref="AU83" authorId="0">
      <text>
        <r>
          <rPr>
            <sz val="10"/>
            <rFont val="Arial"/>
            <family val="2"/>
          </rPr>
          <t>TLM612FCUD</t>
        </r>
      </text>
    </comment>
    <comment ref="AV70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71" authorId="0">
      <text>
        <r>
          <rPr>
            <sz val="10"/>
            <rFont val="Arial"/>
            <family val="2"/>
          </rPr>
          <t>95B-B</t>
        </r>
      </text>
    </comment>
    <comment ref="AV72" authorId="0">
      <text>
        <r>
          <rPr>
            <sz val="10"/>
            <rFont val="Arial"/>
            <family val="2"/>
          </rPr>
          <t>101</t>
        </r>
      </text>
    </comment>
    <comment ref="AV81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82" authorId="0">
      <text>
        <r>
          <rPr>
            <sz val="10"/>
            <rFont val="Arial"/>
            <family val="2"/>
          </rPr>
          <t>95B-B</t>
        </r>
      </text>
    </comment>
    <comment ref="AV83" authorId="0">
      <text>
        <r>
          <rPr>
            <sz val="10"/>
            <rFont val="Arial"/>
            <family val="2"/>
          </rPr>
          <t>101</t>
        </r>
      </text>
    </comment>
    <comment ref="AW70" authorId="0">
      <text>
        <r>
          <rPr>
            <sz val="10"/>
            <rFont val="Arial"/>
            <family val="2"/>
          </rPr>
          <t>Lithonia CUC8 17 120 LP S1 M4</t>
        </r>
      </text>
    </comment>
    <comment ref="AW71" authorId="0">
      <text>
        <r>
          <rPr>
            <sz val="10"/>
            <rFont val="Arial"/>
            <family val="2"/>
          </rPr>
          <t>Utilitech WP217RNKLLU</t>
        </r>
      </text>
    </comment>
    <comment ref="AW81" authorId="0">
      <text>
        <r>
          <rPr>
            <sz val="10"/>
            <rFont val="Arial"/>
            <family val="2"/>
          </rPr>
          <t>Lithonia CUC8 17 120 LP S1 M4</t>
        </r>
      </text>
    </comment>
    <comment ref="AW82" authorId="0">
      <text>
        <r>
          <rPr>
            <sz val="10"/>
            <rFont val="Arial"/>
            <family val="2"/>
          </rPr>
          <t>Utilitech WP217RNKLLU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D74" authorId="0">
      <text>
        <r>
          <rPr>
            <sz val="10"/>
            <rFont val="Arial"/>
            <family val="2"/>
          </rPr>
          <t>Monoprice.com
Plus S&amp;H</t>
        </r>
      </text>
    </comment>
    <comment ref="D85" authorId="0">
      <text>
        <r>
          <rPr>
            <sz val="10"/>
            <rFont val="Arial"/>
            <family val="2"/>
          </rPr>
          <t>Monoprice.com
Plus S&amp;H</t>
        </r>
      </text>
    </comment>
    <comment ref="E74" authorId="0">
      <text>
        <r>
          <rPr>
            <sz val="10"/>
            <rFont val="Arial"/>
            <family val="2"/>
          </rPr>
          <t>Monoprice.com
Plus S&amp;H</t>
        </r>
      </text>
    </comment>
    <comment ref="E85" authorId="0">
      <text>
        <r>
          <rPr>
            <sz val="10"/>
            <rFont val="Arial"/>
            <family val="2"/>
          </rPr>
          <t>Monoprice.com
Plus S&amp;H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74" authorId="0">
      <text>
        <r>
          <rPr>
            <sz val="10"/>
            <rFont val="Arial"/>
            <family val="2"/>
          </rPr>
          <t>Monoprice.com
Plus S&amp;H</t>
        </r>
      </text>
    </comment>
    <comment ref="F85" authorId="0">
      <text>
        <r>
          <rPr>
            <sz val="10"/>
            <rFont val="Arial"/>
            <family val="2"/>
          </rPr>
          <t>Monoprice.com
Plus S&amp;H</t>
        </r>
      </text>
    </comment>
    <comment ref="G71" authorId="0">
      <text>
        <r>
          <rPr>
            <sz val="10"/>
            <rFont val="Arial"/>
            <family val="2"/>
          </rPr>
          <t>Cooper Wiring 2129W-SP-L</t>
        </r>
      </text>
    </comment>
    <comment ref="G82" authorId="0">
      <text>
        <r>
          <rPr>
            <sz val="10"/>
            <rFont val="Arial"/>
            <family val="2"/>
          </rPr>
          <t>Cooper Wiring 2129W-SP-L</t>
        </r>
      </text>
    </comment>
    <comment ref="H70" authorId="0">
      <text>
        <r>
          <rPr>
            <sz val="10"/>
            <rFont val="Arial"/>
            <family val="2"/>
          </rPr>
          <t>Leviton M22-T5320-WMP 10-Pack</t>
        </r>
      </text>
    </comment>
    <comment ref="H71" authorId="0">
      <text>
        <r>
          <rPr>
            <sz val="10"/>
            <rFont val="Arial"/>
            <family val="2"/>
          </rPr>
          <t>Cooper Wiring TR270 10-Pack</t>
        </r>
      </text>
    </comment>
    <comment ref="H72" authorId="0">
      <text>
        <r>
          <rPr>
            <sz val="10"/>
            <rFont val="Arial"/>
            <family val="2"/>
          </rPr>
          <t>Leviton M22-05320-WMP 10-Pack</t>
        </r>
      </text>
    </comment>
    <comment ref="H81" authorId="0">
      <text>
        <r>
          <rPr>
            <sz val="10"/>
            <rFont val="Arial"/>
            <family val="2"/>
          </rPr>
          <t>Leviton M22-T5320-WMP 10-Pack</t>
        </r>
      </text>
    </comment>
    <comment ref="H82" authorId="0">
      <text>
        <r>
          <rPr>
            <sz val="10"/>
            <rFont val="Arial"/>
            <family val="2"/>
          </rPr>
          <t>Cooper Wiring TR270 10-Pack</t>
        </r>
      </text>
    </comment>
    <comment ref="H83" authorId="0">
      <text>
        <r>
          <rPr>
            <sz val="10"/>
            <rFont val="Arial"/>
            <family val="2"/>
          </rPr>
          <t>Leviton M22-05320-WMP 10-Pack</t>
        </r>
      </text>
    </comment>
    <comment ref="I70" authorId="0">
      <text>
        <r>
          <rPr>
            <sz val="10"/>
            <rFont val="Arial"/>
            <family val="2"/>
          </rPr>
          <t>Leviton M24-88003-WMP 10-Pack</t>
        </r>
      </text>
    </comment>
    <comment ref="I71" authorId="0">
      <text>
        <r>
          <rPr>
            <sz val="10"/>
            <rFont val="Arial"/>
            <family val="2"/>
          </rPr>
          <t>Cooper Wiring 2132W-L</t>
        </r>
      </text>
    </comment>
    <comment ref="I72" authorId="0">
      <text>
        <r>
          <rPr>
            <sz val="10"/>
            <rFont val="Arial"/>
            <family val="2"/>
          </rPr>
          <t>Leviton 88003-WMP 10-Pack</t>
        </r>
      </text>
    </comment>
    <comment ref="I81" authorId="0">
      <text>
        <r>
          <rPr>
            <sz val="10"/>
            <rFont val="Arial"/>
            <family val="2"/>
          </rPr>
          <t>Leviton M24-88003-WMP 10-Pack</t>
        </r>
      </text>
    </comment>
    <comment ref="I82" authorId="0">
      <text>
        <r>
          <rPr>
            <sz val="10"/>
            <rFont val="Arial"/>
            <family val="2"/>
          </rPr>
          <t>Cooper Wiring 2132W-L</t>
        </r>
      </text>
    </comment>
    <comment ref="I83" authorId="0">
      <text>
        <r>
          <rPr>
            <sz val="10"/>
            <rFont val="Arial"/>
            <family val="2"/>
          </rPr>
          <t>Leviton 88003-WMP 10-Pack</t>
        </r>
      </text>
    </comment>
    <comment ref="J70" authorId="0">
      <text>
        <r>
          <rPr>
            <sz val="10"/>
            <rFont val="Arial"/>
            <family val="2"/>
          </rPr>
          <t>Raco 6239BP</t>
        </r>
      </text>
    </comment>
    <comment ref="J71" authorId="0">
      <text>
        <r>
          <rPr>
            <sz val="10"/>
            <rFont val="Arial"/>
            <family val="2"/>
          </rPr>
          <t>Raco 19920</t>
        </r>
      </text>
    </comment>
    <comment ref="J72" authorId="0">
      <text>
        <r>
          <rPr>
            <sz val="10"/>
            <rFont val="Arial"/>
            <family val="2"/>
          </rPr>
          <t>Raco 6239BP</t>
        </r>
      </text>
    </comment>
    <comment ref="J81" authorId="0">
      <text>
        <r>
          <rPr>
            <sz val="10"/>
            <rFont val="Arial"/>
            <family val="2"/>
          </rPr>
          <t>Raco 6239BP</t>
        </r>
      </text>
    </comment>
    <comment ref="J82" authorId="0">
      <text>
        <r>
          <rPr>
            <sz val="10"/>
            <rFont val="Arial"/>
            <family val="2"/>
          </rPr>
          <t>Raco 19920</t>
        </r>
      </text>
    </comment>
    <comment ref="J83" authorId="0">
      <text>
        <r>
          <rPr>
            <sz val="10"/>
            <rFont val="Arial"/>
            <family val="2"/>
          </rPr>
          <t>Raco 6239BP</t>
        </r>
      </text>
    </comment>
    <comment ref="K70" authorId="0">
      <text>
        <r>
          <rPr>
            <sz val="10"/>
            <rFont val="Arial"/>
            <family val="2"/>
          </rPr>
          <t>Leviton M12-X7599-R3W 3-Pack</t>
        </r>
      </text>
    </comment>
    <comment ref="K71" authorId="0">
      <text>
        <r>
          <rPr>
            <sz val="10"/>
            <rFont val="Arial"/>
            <family val="2"/>
          </rPr>
          <t>Cooper Wiring TRVGF15W-3 3-Pack</t>
        </r>
      </text>
    </comment>
    <comment ref="K72" authorId="0">
      <text>
        <r>
          <rPr>
            <sz val="10"/>
            <rFont val="Arial"/>
            <family val="2"/>
          </rPr>
          <t>Leviton X7599-W</t>
        </r>
      </text>
    </comment>
    <comment ref="K81" authorId="0">
      <text>
        <r>
          <rPr>
            <sz val="10"/>
            <rFont val="Arial"/>
            <family val="2"/>
          </rPr>
          <t>Leviton M12-X7599-R3W 3-Pack</t>
        </r>
      </text>
    </comment>
    <comment ref="K82" authorId="0">
      <text>
        <r>
          <rPr>
            <sz val="10"/>
            <rFont val="Arial"/>
            <family val="2"/>
          </rPr>
          <t>Cooper Wiring TRVGF15W-3 3-Pack</t>
        </r>
      </text>
    </comment>
    <comment ref="K83" authorId="0">
      <text>
        <r>
          <rPr>
            <sz val="10"/>
            <rFont val="Arial"/>
            <family val="2"/>
          </rPr>
          <t>Leviton X7599-W</t>
        </r>
      </text>
    </comment>
    <comment ref="L70" authorId="0">
      <text>
        <r>
          <rPr>
            <sz val="10"/>
            <rFont val="Arial"/>
            <family val="2"/>
          </rPr>
          <t>Leviton R62-W7599-TKW</t>
        </r>
      </text>
    </comment>
    <comment ref="L71" authorId="0">
      <text>
        <r>
          <rPr>
            <sz val="10"/>
            <rFont val="Arial"/>
            <family val="2"/>
          </rPr>
          <t>Cooper Wiring TWRVGF15W</t>
        </r>
      </text>
    </comment>
    <comment ref="L72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73" authorId="0">
      <text>
        <r>
          <rPr>
            <sz val="10"/>
            <rFont val="Arial"/>
            <family val="2"/>
          </rPr>
          <t>Leviton Receptacle WT599-W</t>
        </r>
      </text>
    </comment>
    <comment ref="L81" authorId="0">
      <text>
        <r>
          <rPr>
            <sz val="10"/>
            <rFont val="Arial"/>
            <family val="2"/>
          </rPr>
          <t>Leviton R62-W7599-TKW</t>
        </r>
      </text>
    </comment>
    <comment ref="L82" authorId="0">
      <text>
        <r>
          <rPr>
            <sz val="10"/>
            <rFont val="Arial"/>
            <family val="2"/>
          </rPr>
          <t>Cooper Wiring TWRVGF15W</t>
        </r>
      </text>
    </comment>
    <comment ref="L83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84" authorId="0">
      <text>
        <r>
          <rPr>
            <sz val="10"/>
            <rFont val="Arial"/>
            <family val="2"/>
          </rPr>
          <t>Leviton Receptacle WT599-W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M70" authorId="0">
      <text>
        <r>
          <rPr>
            <sz val="10"/>
            <rFont val="Arial"/>
            <family val="2"/>
          </rPr>
          <t>Bell MM420C</t>
        </r>
      </text>
    </comment>
    <comment ref="M71" authorId="0">
      <text>
        <r>
          <rPr>
            <sz val="10"/>
            <rFont val="Arial"/>
            <family val="2"/>
          </rPr>
          <t>Cooper Wiring S3966W-SP</t>
        </r>
      </text>
    </comment>
    <comment ref="M72" authorId="0">
      <text>
        <r>
          <rPr>
            <sz val="10"/>
            <rFont val="Arial"/>
            <family val="2"/>
          </rPr>
          <t>Taymac MM410C</t>
        </r>
      </text>
    </comment>
    <comment ref="M81" authorId="0">
      <text>
        <r>
          <rPr>
            <sz val="10"/>
            <rFont val="Arial"/>
            <family val="2"/>
          </rPr>
          <t>Bell MM420C</t>
        </r>
      </text>
    </comment>
    <comment ref="M82" authorId="0">
      <text>
        <r>
          <rPr>
            <sz val="10"/>
            <rFont val="Arial"/>
            <family val="2"/>
          </rPr>
          <t>Cooper Wiring S3966W-SP</t>
        </r>
      </text>
    </comment>
    <comment ref="M83" authorId="0">
      <text>
        <r>
          <rPr>
            <sz val="10"/>
            <rFont val="Arial"/>
            <family val="2"/>
          </rPr>
          <t>Taymac MM410C</t>
        </r>
      </text>
    </comment>
    <comment ref="N70" authorId="0">
      <text>
        <r>
          <rPr>
            <sz val="10"/>
            <rFont val="Arial"/>
            <family val="2"/>
          </rPr>
          <t>Leviton M24-80401-WMP 10-Pack</t>
        </r>
      </text>
    </comment>
    <comment ref="N71" authorId="0">
      <text>
        <r>
          <rPr>
            <sz val="10"/>
            <rFont val="Arial"/>
            <family val="2"/>
          </rPr>
          <t>Cooper Wiring  5151W-SP-L 10-Pack</t>
        </r>
      </text>
    </comment>
    <comment ref="N72" authorId="0">
      <text>
        <r>
          <rPr>
            <sz val="10"/>
            <rFont val="Arial"/>
            <family val="2"/>
          </rPr>
          <t>Leviton M02-80401-WMP</t>
        </r>
      </text>
    </comment>
    <comment ref="N81" authorId="0">
      <text>
        <r>
          <rPr>
            <sz val="10"/>
            <rFont val="Arial"/>
            <family val="2"/>
          </rPr>
          <t>Leviton M24-80401-WMP 10-Pack</t>
        </r>
      </text>
    </comment>
    <comment ref="N82" authorId="0">
      <text>
        <r>
          <rPr>
            <sz val="10"/>
            <rFont val="Arial"/>
            <family val="2"/>
          </rPr>
          <t>Cooper Wiring  5151W-SP-L 10-Pack</t>
        </r>
      </text>
    </comment>
    <comment ref="N83" authorId="0">
      <text>
        <r>
          <rPr>
            <sz val="10"/>
            <rFont val="Arial"/>
            <family val="2"/>
          </rPr>
          <t>Leviton M02-80401-WMP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P71" authorId="0">
      <text>
        <r>
          <rPr>
            <sz val="10"/>
            <rFont val="Arial"/>
            <family val="2"/>
          </rPr>
          <t>Cooper Wiring 357B</t>
        </r>
      </text>
    </comment>
    <comment ref="P82" authorId="0">
      <text>
        <r>
          <rPr>
            <sz val="10"/>
            <rFont val="Arial"/>
            <family val="2"/>
          </rPr>
          <t>Cooper Wiring 357B</t>
        </r>
      </text>
    </comment>
    <comment ref="Q69" authorId="0">
      <text>
        <r>
          <rPr>
            <sz val="10"/>
            <rFont val="Arial"/>
            <family val="2"/>
          </rPr>
          <t>For Juno IC23W Housing</t>
        </r>
      </text>
    </comment>
    <comment ref="Q74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Q80" authorId="0">
      <text>
        <r>
          <rPr>
            <sz val="10"/>
            <rFont val="Arial"/>
            <family val="2"/>
          </rPr>
          <t>For Juno IC23W Housing</t>
        </r>
      </text>
    </comment>
    <comment ref="Q85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S69" authorId="0">
      <text>
        <r>
          <rPr>
            <sz val="10"/>
            <rFont val="Arial"/>
            <family val="2"/>
          </rPr>
          <t>For Juno IC23W Housing</t>
        </r>
      </text>
    </comment>
    <comment ref="S74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S80" authorId="0">
      <text>
        <r>
          <rPr>
            <sz val="10"/>
            <rFont val="Arial"/>
            <family val="2"/>
          </rPr>
          <t>For Juno IC23W Housing</t>
        </r>
      </text>
    </comment>
    <comment ref="S85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T70" authorId="0">
      <text>
        <r>
          <rPr>
            <sz val="10"/>
            <rFont val="Arial"/>
            <family val="2"/>
          </rPr>
          <t>Leviton M24-01451-2WM 10-Pack</t>
        </r>
      </text>
    </comment>
    <comment ref="T71" authorId="0">
      <text>
        <r>
          <rPr>
            <sz val="10"/>
            <rFont val="Arial"/>
            <family val="2"/>
          </rPr>
          <t>Cooper Wiring 1301-7W</t>
        </r>
      </text>
    </comment>
    <comment ref="T72" authorId="0">
      <text>
        <r>
          <rPr>
            <sz val="10"/>
            <rFont val="Arial"/>
            <family val="2"/>
          </rPr>
          <t>Leviton 1451-2W 10-Pack</t>
        </r>
      </text>
    </comment>
    <comment ref="T81" authorId="0">
      <text>
        <r>
          <rPr>
            <sz val="10"/>
            <rFont val="Arial"/>
            <family val="2"/>
          </rPr>
          <t>Leviton M24-01451-2WM 10-Pack</t>
        </r>
      </text>
    </comment>
    <comment ref="T82" authorId="0">
      <text>
        <r>
          <rPr>
            <sz val="10"/>
            <rFont val="Arial"/>
            <family val="2"/>
          </rPr>
          <t>Cooper Wiring 1301-7W</t>
        </r>
      </text>
    </comment>
    <comment ref="T83" authorId="0">
      <text>
        <r>
          <rPr>
            <sz val="10"/>
            <rFont val="Arial"/>
            <family val="2"/>
          </rPr>
          <t>Leviton 1451-2W 10-Pack</t>
        </r>
      </text>
    </comment>
    <comment ref="U70" authorId="0">
      <text>
        <r>
          <rPr>
            <sz val="10"/>
            <rFont val="Arial"/>
            <family val="2"/>
          </rPr>
          <t>Leviton M22-01453-2WM 6-Pack</t>
        </r>
      </text>
    </comment>
    <comment ref="U71" authorId="0">
      <text>
        <r>
          <rPr>
            <sz val="10"/>
            <rFont val="Arial"/>
            <family val="2"/>
          </rPr>
          <t>Cooper Wiring 1303-7W-L 10-Pack</t>
        </r>
      </text>
    </comment>
    <comment ref="U72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U81" authorId="0">
      <text>
        <r>
          <rPr>
            <sz val="10"/>
            <rFont val="Arial"/>
            <family val="2"/>
          </rPr>
          <t>Leviton M22-01453-2WM 6-Pack</t>
        </r>
      </text>
    </comment>
    <comment ref="U82" authorId="0">
      <text>
        <r>
          <rPr>
            <sz val="10"/>
            <rFont val="Arial"/>
            <family val="2"/>
          </rPr>
          <t>Cooper Wiring 1303-7W-L 10-Pack</t>
        </r>
      </text>
    </comment>
    <comment ref="U83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V70" authorId="0">
      <text>
        <r>
          <rPr>
            <sz val="10"/>
            <rFont val="Arial"/>
            <family val="2"/>
          </rPr>
          <t>Leviton R62-0CSB4-2WS 20 Amp</t>
        </r>
      </text>
    </comment>
    <comment ref="V71" authorId="0">
      <text>
        <r>
          <rPr>
            <sz val="10"/>
            <rFont val="Arial"/>
            <family val="2"/>
          </rPr>
          <t>Cooper Wiring CSB20AC4-WCC6</t>
        </r>
      </text>
    </comment>
    <comment ref="V72" authorId="0">
      <text>
        <r>
          <rPr>
            <sz val="10"/>
            <rFont val="Arial"/>
            <family val="2"/>
          </rPr>
          <t>Leviton 54504-2W</t>
        </r>
      </text>
    </comment>
    <comment ref="V81" authorId="0">
      <text>
        <r>
          <rPr>
            <sz val="10"/>
            <rFont val="Arial"/>
            <family val="2"/>
          </rPr>
          <t>Leviton R62-0CSB4-2WS 20 Amp</t>
        </r>
      </text>
    </comment>
    <comment ref="V82" authorId="0">
      <text>
        <r>
          <rPr>
            <sz val="10"/>
            <rFont val="Arial"/>
            <family val="2"/>
          </rPr>
          <t>Cooper Wiring CSB20AC4-WCC6</t>
        </r>
      </text>
    </comment>
    <comment ref="V83" authorId="0">
      <text>
        <r>
          <rPr>
            <sz val="10"/>
            <rFont val="Arial"/>
            <family val="2"/>
          </rPr>
          <t>Leviton 54504-2W</t>
        </r>
      </text>
    </comment>
    <comment ref="W71" authorId="0">
      <text>
        <r>
          <rPr>
            <sz val="10"/>
            <rFont val="Arial"/>
            <family val="2"/>
          </rPr>
          <t>Pass &amp; Seymour TP1WCP10 10-Pack</t>
        </r>
      </text>
    </comment>
    <comment ref="W82" authorId="0">
      <text>
        <r>
          <rPr>
            <sz val="10"/>
            <rFont val="Arial"/>
            <family val="2"/>
          </rPr>
          <t>Pass &amp; Seymour TP1WCP10 10-Pack</t>
        </r>
      </text>
    </comment>
    <comment ref="X70" authorId="0">
      <text>
        <r>
          <rPr>
            <sz val="10"/>
            <rFont val="Arial"/>
            <family val="2"/>
          </rPr>
          <t>Levitron R52-88009-00W</t>
        </r>
      </text>
    </comment>
    <comment ref="X71" authorId="0">
      <text>
        <r>
          <rPr>
            <sz val="10"/>
            <rFont val="Arial"/>
            <family val="2"/>
          </rPr>
          <t>Pass &amp; Seymour TP2WCC30</t>
        </r>
      </text>
    </comment>
    <comment ref="X81" authorId="0">
      <text>
        <r>
          <rPr>
            <sz val="10"/>
            <rFont val="Arial"/>
            <family val="2"/>
          </rPr>
          <t>Levitron R52-88009-00W</t>
        </r>
      </text>
    </comment>
    <comment ref="X82" authorId="0">
      <text>
        <r>
          <rPr>
            <sz val="10"/>
            <rFont val="Arial"/>
            <family val="2"/>
          </rPr>
          <t>Pass &amp; Seymour TP2WCC30</t>
        </r>
      </text>
    </comment>
    <comment ref="Y70" authorId="0">
      <text>
        <r>
          <rPr>
            <sz val="10"/>
            <rFont val="Arial"/>
            <family val="2"/>
          </rPr>
          <t>Leviton R52-88011-00W</t>
        </r>
      </text>
    </comment>
    <comment ref="Y71" authorId="0">
      <text>
        <r>
          <rPr>
            <sz val="10"/>
            <rFont val="Arial"/>
            <family val="2"/>
          </rPr>
          <t>Pass &amp; Seymour TP3WCC12</t>
        </r>
      </text>
    </comment>
    <comment ref="Y81" authorId="0">
      <text>
        <r>
          <rPr>
            <sz val="10"/>
            <rFont val="Arial"/>
            <family val="2"/>
          </rPr>
          <t>Leviton R52-88011-00W</t>
        </r>
      </text>
    </comment>
    <comment ref="Y82" authorId="0">
      <text>
        <r>
          <rPr>
            <sz val="10"/>
            <rFont val="Arial"/>
            <family val="2"/>
          </rPr>
          <t>Pass &amp; Seymour TP3WCC12</t>
        </r>
      </text>
    </comment>
    <comment ref="Z70" authorId="0">
      <text>
        <r>
          <rPr>
            <sz val="10"/>
            <rFont val="Arial"/>
            <family val="2"/>
          </rPr>
          <t>Leviton R52-00PJ4-00W</t>
        </r>
      </text>
    </comment>
    <comment ref="Z71" authorId="0">
      <text>
        <r>
          <rPr>
            <sz val="10"/>
            <rFont val="Arial"/>
            <family val="2"/>
          </rPr>
          <t>Pass &amp; Seymour TP3WCC12</t>
        </r>
      </text>
    </comment>
    <comment ref="Z81" authorId="0">
      <text>
        <r>
          <rPr>
            <sz val="10"/>
            <rFont val="Arial"/>
            <family val="2"/>
          </rPr>
          <t>Leviton R52-00PJ4-00W</t>
        </r>
      </text>
    </comment>
    <comment ref="Z82" authorId="0">
      <text>
        <r>
          <rPr>
            <sz val="10"/>
            <rFont val="Arial"/>
            <family val="2"/>
          </rPr>
          <t>Pass &amp; Seymour TP3WCC12</t>
        </r>
      </text>
    </comment>
    <comment ref="AA70" authorId="0">
      <text>
        <r>
          <rPr>
            <sz val="10"/>
            <rFont val="Arial"/>
            <family val="2"/>
          </rPr>
          <t>Leviton M24-88001-WMP</t>
        </r>
      </text>
    </comment>
    <comment ref="AA71" authorId="0">
      <text>
        <r>
          <rPr>
            <sz val="10"/>
            <rFont val="Arial"/>
            <family val="2"/>
          </rPr>
          <t>Pass &amp; Seymour
SP8-WCP10</t>
        </r>
      </text>
    </comment>
    <comment ref="AA81" authorId="0">
      <text>
        <r>
          <rPr>
            <sz val="10"/>
            <rFont val="Arial"/>
            <family val="2"/>
          </rPr>
          <t>Leviton M24-88001-WMP</t>
        </r>
      </text>
    </comment>
    <comment ref="AA82" authorId="0">
      <text>
        <r>
          <rPr>
            <sz val="10"/>
            <rFont val="Arial"/>
            <family val="2"/>
          </rPr>
          <t>Pass &amp; Seymour
SP8-WCP10</t>
        </r>
      </text>
    </comment>
    <comment ref="AB70" authorId="0">
      <text>
        <r>
          <rPr>
            <sz val="10"/>
            <rFont val="Arial"/>
            <family val="2"/>
          </rPr>
          <t>Leviton R52-88009-00W</t>
        </r>
      </text>
    </comment>
    <comment ref="AB71" authorId="0">
      <text>
        <r>
          <rPr>
            <sz val="10"/>
            <rFont val="Arial"/>
            <family val="2"/>
          </rPr>
          <t>Leviton R52-88009-00W</t>
        </r>
      </text>
    </comment>
    <comment ref="AB81" authorId="0">
      <text>
        <r>
          <rPr>
            <sz val="10"/>
            <rFont val="Arial"/>
            <family val="2"/>
          </rPr>
          <t>Leviton R52-88009-00W</t>
        </r>
      </text>
    </comment>
    <comment ref="AB82" authorId="0">
      <text>
        <r>
          <rPr>
            <sz val="10"/>
            <rFont val="Arial"/>
            <family val="2"/>
          </rPr>
          <t>Leviton R52-88009-00W</t>
        </r>
      </text>
    </comment>
    <comment ref="AC70" authorId="0">
      <text>
        <r>
          <rPr>
            <sz val="10"/>
            <rFont val="Arial"/>
            <family val="2"/>
          </rPr>
          <t>Leviton R52-88011-00W</t>
        </r>
      </text>
    </comment>
    <comment ref="AC71" authorId="0">
      <text>
        <r>
          <rPr>
            <sz val="10"/>
            <rFont val="Arial"/>
            <family val="2"/>
          </rPr>
          <t>Pass &amp; Seymour TP3WCC12</t>
        </r>
      </text>
    </comment>
    <comment ref="AC81" authorId="0">
      <text>
        <r>
          <rPr>
            <sz val="10"/>
            <rFont val="Arial"/>
            <family val="2"/>
          </rPr>
          <t>Leviton R52-88011-00W</t>
        </r>
      </text>
    </comment>
    <comment ref="AC82" authorId="0">
      <text>
        <r>
          <rPr>
            <sz val="10"/>
            <rFont val="Arial"/>
            <family val="2"/>
          </rPr>
          <t>Pass &amp; Seymour TP3WCC12</t>
        </r>
      </text>
    </comment>
    <comment ref="AD70" authorId="0">
      <text>
        <r>
          <rPr>
            <sz val="10"/>
            <rFont val="Arial"/>
            <family val="2"/>
          </rPr>
          <t>Leviton R52-00PJ4-00W</t>
        </r>
      </text>
    </comment>
    <comment ref="AD71" authorId="0">
      <text>
        <r>
          <rPr>
            <sz val="10"/>
            <rFont val="Arial"/>
            <family val="2"/>
          </rPr>
          <t>Pass &amp; Seymour TP4WCC10</t>
        </r>
      </text>
    </comment>
    <comment ref="AD81" authorId="0">
      <text>
        <r>
          <rPr>
            <sz val="10"/>
            <rFont val="Arial"/>
            <family val="2"/>
          </rPr>
          <t>Leviton R52-00PJ4-00W</t>
        </r>
      </text>
    </comment>
    <comment ref="AD82" authorId="0">
      <text>
        <r>
          <rPr>
            <sz val="10"/>
            <rFont val="Arial"/>
            <family val="2"/>
          </rPr>
          <t>Pass &amp; Seymour TP4WCC10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AI70" authorId="0">
      <text>
        <r>
          <rPr>
            <sz val="10"/>
            <rFont val="Arial"/>
            <family val="2"/>
          </rPr>
          <t>Westinghouse 7787200</t>
        </r>
      </text>
    </comment>
    <comment ref="AI71" authorId="0">
      <text>
        <r>
          <rPr>
            <sz val="10"/>
            <rFont val="Arial"/>
            <family val="2"/>
          </rPr>
          <t>Lutron 155213</t>
        </r>
      </text>
    </comment>
    <comment ref="AI72" authorId="0">
      <text>
        <r>
          <rPr>
            <sz val="10"/>
            <rFont val="Arial"/>
            <family val="2"/>
          </rPr>
          <t>Leviton RTF01-10W</t>
        </r>
      </text>
    </comment>
    <comment ref="AI81" authorId="0">
      <text>
        <r>
          <rPr>
            <sz val="10"/>
            <rFont val="Arial"/>
            <family val="2"/>
          </rPr>
          <t>Westinghouse 7787200</t>
        </r>
      </text>
    </comment>
    <comment ref="AI82" authorId="0">
      <text>
        <r>
          <rPr>
            <sz val="10"/>
            <rFont val="Arial"/>
            <family val="2"/>
          </rPr>
          <t>Lutron 155213</t>
        </r>
      </text>
    </comment>
    <comment ref="AI83" authorId="0">
      <text>
        <r>
          <rPr>
            <sz val="10"/>
            <rFont val="Arial"/>
            <family val="2"/>
          </rPr>
          <t>Leviton RTF01-10W</t>
        </r>
      </text>
    </comment>
    <comment ref="AJ70" authorId="0">
      <text>
        <r>
          <rPr>
            <sz val="10"/>
            <rFont val="Arial"/>
            <family val="2"/>
          </rPr>
          <t>Lutron D-603PGH-DK</t>
        </r>
      </text>
    </comment>
    <comment ref="AJ71" authorId="0">
      <text>
        <r>
          <rPr>
            <sz val="10"/>
            <rFont val="Arial"/>
            <family val="2"/>
          </rPr>
          <t>Lutron 70751</t>
        </r>
      </text>
    </comment>
    <comment ref="AJ72" authorId="0">
      <text>
        <r>
          <rPr>
            <sz val="10"/>
            <rFont val="Arial"/>
            <family val="2"/>
          </rPr>
          <t>Lutron TG-600PH-WH</t>
        </r>
      </text>
    </comment>
    <comment ref="AJ81" authorId="0">
      <text>
        <r>
          <rPr>
            <sz val="10"/>
            <rFont val="Arial"/>
            <family val="2"/>
          </rPr>
          <t>Lutron D-603PGH-DK</t>
        </r>
      </text>
    </comment>
    <comment ref="AJ82" authorId="0">
      <text>
        <r>
          <rPr>
            <sz val="10"/>
            <rFont val="Arial"/>
            <family val="2"/>
          </rPr>
          <t>Lutron 70751</t>
        </r>
      </text>
    </comment>
    <comment ref="AJ83" authorId="0">
      <text>
        <r>
          <rPr>
            <sz val="10"/>
            <rFont val="Arial"/>
            <family val="2"/>
          </rPr>
          <t>Lutron TG-600PH-WH</t>
        </r>
      </text>
    </comment>
    <comment ref="AK72" authorId="0">
      <text>
        <r>
          <rPr>
            <sz val="10"/>
            <rFont val="Arial"/>
            <family val="2"/>
          </rPr>
          <t>SYLVANIA 10489</t>
        </r>
      </text>
    </comment>
    <comment ref="AK83" authorId="0">
      <text>
        <r>
          <rPr>
            <sz val="10"/>
            <rFont val="Arial"/>
            <family val="2"/>
          </rPr>
          <t>SYLVANIA 10489</t>
        </r>
      </text>
    </comment>
    <comment ref="AM72" authorId="0">
      <text>
        <r>
          <rPr>
            <sz val="10"/>
            <rFont val="Arial"/>
            <family val="2"/>
          </rPr>
          <t>Sylvania 15172</t>
        </r>
      </text>
    </comment>
    <comment ref="AM83" authorId="0">
      <text>
        <r>
          <rPr>
            <sz val="10"/>
            <rFont val="Arial"/>
            <family val="2"/>
          </rPr>
          <t>Sylvania 15172</t>
        </r>
      </text>
    </comment>
    <comment ref="AP70" authorId="0">
      <text>
        <r>
          <rPr>
            <sz val="10"/>
            <rFont val="Arial"/>
            <family val="2"/>
          </rPr>
          <t>Cooper Wiring 1212</t>
        </r>
      </text>
    </comment>
    <comment ref="AP71" authorId="0">
      <text>
        <r>
          <rPr>
            <sz val="10"/>
            <rFont val="Arial"/>
            <family val="2"/>
          </rPr>
          <t>Utilitech 2206</t>
        </r>
      </text>
    </comment>
    <comment ref="AP81" authorId="0">
      <text>
        <r>
          <rPr>
            <sz val="10"/>
            <rFont val="Arial"/>
            <family val="2"/>
          </rPr>
          <t>Cooper Wiring 1212</t>
        </r>
      </text>
    </comment>
    <comment ref="AP82" authorId="0">
      <text>
        <r>
          <rPr>
            <sz val="10"/>
            <rFont val="Arial"/>
            <family val="2"/>
          </rPr>
          <t>Utilitech 2206</t>
        </r>
      </text>
    </comment>
    <comment ref="AU70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71" authorId="0">
      <text>
        <r>
          <rPr>
            <sz val="10"/>
            <rFont val="Arial"/>
            <family val="2"/>
          </rPr>
          <t>TLM612FCUD</t>
        </r>
      </text>
    </comment>
    <comment ref="AU72" authorId="0">
      <text>
        <r>
          <rPr>
            <sz val="10"/>
            <rFont val="Arial"/>
            <family val="2"/>
          </rPr>
          <t>TLM612FCUD</t>
        </r>
      </text>
    </comment>
    <comment ref="AU81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82" authorId="0">
      <text>
        <r>
          <rPr>
            <sz val="10"/>
            <rFont val="Arial"/>
            <family val="2"/>
          </rPr>
          <t>TLM612FCUD</t>
        </r>
      </text>
    </comment>
    <comment ref="AU83" authorId="0">
      <text>
        <r>
          <rPr>
            <sz val="10"/>
            <rFont val="Arial"/>
            <family val="2"/>
          </rPr>
          <t>TLM612FCUD</t>
        </r>
      </text>
    </comment>
    <comment ref="AV70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71" authorId="0">
      <text>
        <r>
          <rPr>
            <sz val="10"/>
            <rFont val="Arial"/>
            <family val="2"/>
          </rPr>
          <t>95B-B</t>
        </r>
      </text>
    </comment>
    <comment ref="AV72" authorId="0">
      <text>
        <r>
          <rPr>
            <sz val="10"/>
            <rFont val="Arial"/>
            <family val="2"/>
          </rPr>
          <t>101</t>
        </r>
      </text>
    </comment>
    <comment ref="AV81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82" authorId="0">
      <text>
        <r>
          <rPr>
            <sz val="10"/>
            <rFont val="Arial"/>
            <family val="2"/>
          </rPr>
          <t>95B-B</t>
        </r>
      </text>
    </comment>
    <comment ref="AV83" authorId="0">
      <text>
        <r>
          <rPr>
            <sz val="10"/>
            <rFont val="Arial"/>
            <family val="2"/>
          </rPr>
          <t>101</t>
        </r>
      </text>
    </comment>
    <comment ref="AW70" authorId="0">
      <text>
        <r>
          <rPr>
            <sz val="10"/>
            <rFont val="Arial"/>
            <family val="2"/>
          </rPr>
          <t>Lithonia CUC8 17 120 LP S1 M4</t>
        </r>
      </text>
    </comment>
    <comment ref="AW71" authorId="0">
      <text>
        <r>
          <rPr>
            <sz val="10"/>
            <rFont val="Arial"/>
            <family val="2"/>
          </rPr>
          <t>Utilitech WP217RNKLLU</t>
        </r>
      </text>
    </comment>
    <comment ref="AW81" authorId="0">
      <text>
        <r>
          <rPr>
            <sz val="10"/>
            <rFont val="Arial"/>
            <family val="2"/>
          </rPr>
          <t>Lithonia CUC8 17 120 LP S1 M4</t>
        </r>
      </text>
    </comment>
    <comment ref="AW82" authorId="0">
      <text>
        <r>
          <rPr>
            <sz val="10"/>
            <rFont val="Arial"/>
            <family val="2"/>
          </rPr>
          <t>Utilitech WP217RNKLLU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AZ10" authorId="0">
      <text>
        <r>
          <rPr>
            <sz val="10"/>
            <rFont val="Arial"/>
            <family val="2"/>
          </rPr>
          <t>Waterproof Shower Light Fixture</t>
        </r>
      </text>
    </comment>
    <comment ref="A5" authorId="0">
      <text>
        <r>
          <rPr>
            <sz val="10"/>
            <rFont val="Arial"/>
            <family val="2"/>
          </rPr>
          <t>Nailed into a stud</t>
        </r>
      </text>
    </comment>
    <comment ref="A6" authorId="0">
      <text>
        <r>
          <rPr>
            <sz val="10"/>
            <rFont val="Arial"/>
            <family val="2"/>
          </rPr>
          <t>Installed in existing sheet rock wall</t>
        </r>
      </text>
    </comment>
    <comment ref="A7" authorId="0">
      <text>
        <r>
          <rPr>
            <sz val="10"/>
            <rFont val="Arial"/>
            <family val="2"/>
          </rPr>
          <t>For Garbage Disposal</t>
        </r>
      </text>
    </comment>
    <comment ref="A8" authorId="0">
      <text>
        <r>
          <rPr>
            <sz val="10"/>
            <rFont val="Arial"/>
            <family val="2"/>
          </rPr>
          <t>For Garbage Disposal</t>
        </r>
      </text>
    </comment>
    <comment ref="A9" authorId="0">
      <text>
        <r>
          <rPr>
            <sz val="10"/>
            <rFont val="Arial"/>
            <family val="2"/>
          </rPr>
          <t>For Garbage Disposal</t>
        </r>
      </text>
    </comment>
    <comment ref="A16" authorId="0">
      <text>
        <r>
          <rPr>
            <sz val="10"/>
            <rFont val="Arial"/>
            <family val="2"/>
          </rPr>
          <t>Includes Small Storage Rm (Office), Hall, &amp; Stairs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B23" authorId="0">
      <text>
        <r>
          <rPr>
            <sz val="10"/>
            <rFont val="Arial"/>
            <family val="2"/>
          </rPr>
          <t>For Juno IC23W Housing</t>
        </r>
      </text>
    </comment>
    <comment ref="B24" authorId="0">
      <text>
        <r>
          <rPr>
            <sz val="10"/>
            <rFont val="Arial"/>
            <family val="2"/>
          </rPr>
          <t>For Juno IC23W Housing</t>
        </r>
      </text>
    </comment>
    <comment ref="B25" authorId="0">
      <text>
        <r>
          <rPr>
            <sz val="10"/>
            <rFont val="Arial"/>
            <family val="2"/>
          </rPr>
          <t>For Juno IC20W ???
Housing</t>
        </r>
      </text>
    </comment>
    <comment ref="C20" authorId="0">
      <text>
        <r>
          <rPr>
            <sz val="10"/>
            <rFont val="Arial"/>
            <family val="2"/>
          </rPr>
          <t>For Soffits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F14" authorId="0">
      <text>
        <r>
          <rPr>
            <sz val="10"/>
            <rFont val="Arial"/>
            <family val="2"/>
          </rPr>
          <t>Shed</t>
        </r>
      </text>
    </comment>
    <comment ref="F15" authorId="0">
      <text>
        <r>
          <rPr>
            <sz val="10"/>
            <rFont val="Arial"/>
            <family val="2"/>
          </rPr>
          <t>Shed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29" authorId="0">
      <text>
        <r>
          <rPr>
            <sz val="10"/>
            <rFont val="Arial"/>
            <family val="2"/>
          </rPr>
          <t>Shed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rFont val="Arial"/>
            <family val="2"/>
          </rPr>
          <t>Nailed into a stud</t>
        </r>
      </text>
    </comment>
    <comment ref="A6" authorId="0">
      <text>
        <r>
          <rPr>
            <sz val="10"/>
            <rFont val="Arial"/>
            <family val="2"/>
          </rPr>
          <t>Installed in existing sheet rock wall</t>
        </r>
      </text>
    </comment>
    <comment ref="A7" authorId="0">
      <text>
        <r>
          <rPr>
            <sz val="10"/>
            <rFont val="Arial"/>
            <family val="2"/>
          </rPr>
          <t>For Garbage Disposal</t>
        </r>
      </text>
    </comment>
    <comment ref="A8" authorId="0">
      <text>
        <r>
          <rPr>
            <sz val="10"/>
            <rFont val="Arial"/>
            <family val="2"/>
          </rPr>
          <t>For Garbage Disposal</t>
        </r>
      </text>
    </comment>
    <comment ref="A9" authorId="0">
      <text>
        <r>
          <rPr>
            <sz val="10"/>
            <rFont val="Arial"/>
            <family val="2"/>
          </rPr>
          <t>For Garbage Disposal</t>
        </r>
      </text>
    </comment>
    <comment ref="A16" authorId="0">
      <text>
        <r>
          <rPr>
            <sz val="10"/>
            <rFont val="Arial"/>
            <family val="2"/>
          </rPr>
          <t>Includes Small Storage Rm (Office), Hall, &amp; Stairs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B23" authorId="0">
      <text>
        <r>
          <rPr>
            <sz val="10"/>
            <rFont val="Arial"/>
            <family val="2"/>
          </rPr>
          <t>For Juno IC23W Housing</t>
        </r>
      </text>
    </comment>
    <comment ref="B24" authorId="0">
      <text>
        <r>
          <rPr>
            <sz val="10"/>
            <rFont val="Arial"/>
            <family val="2"/>
          </rPr>
          <t>For Juno IC23W Housing</t>
        </r>
      </text>
    </comment>
    <comment ref="B25" authorId="0">
      <text>
        <r>
          <rPr>
            <sz val="10"/>
            <rFont val="Arial"/>
            <family val="2"/>
          </rPr>
          <t>For Juno IC20W ???
Housing</t>
        </r>
      </text>
    </comment>
    <comment ref="C20" authorId="0">
      <text>
        <r>
          <rPr>
            <sz val="10"/>
            <rFont val="Arial"/>
            <family val="2"/>
          </rPr>
          <t>For Soffits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D74" authorId="0">
      <text>
        <r>
          <rPr>
            <sz val="10"/>
            <rFont val="Arial"/>
            <family val="2"/>
          </rPr>
          <t>Monoprice.com
Plus S&amp;H</t>
        </r>
      </text>
    </comment>
    <comment ref="D85" authorId="0">
      <text>
        <r>
          <rPr>
            <sz val="10"/>
            <rFont val="Arial"/>
            <family val="2"/>
          </rPr>
          <t>Monoprice.com
Plus S&amp;H</t>
        </r>
      </text>
    </comment>
    <comment ref="E74" authorId="0">
      <text>
        <r>
          <rPr>
            <sz val="10"/>
            <rFont val="Arial"/>
            <family val="2"/>
          </rPr>
          <t>Monoprice.com
Plus S&amp;H</t>
        </r>
      </text>
    </comment>
    <comment ref="E85" authorId="0">
      <text>
        <r>
          <rPr>
            <sz val="10"/>
            <rFont val="Arial"/>
            <family val="2"/>
          </rPr>
          <t>Monoprice.com
Plus S&amp;H</t>
        </r>
      </text>
    </comment>
    <comment ref="F14" authorId="0">
      <text>
        <r>
          <rPr>
            <sz val="10"/>
            <rFont val="Arial"/>
            <family val="2"/>
          </rPr>
          <t>Shed</t>
        </r>
      </text>
    </comment>
    <comment ref="F15" authorId="0">
      <text>
        <r>
          <rPr>
            <sz val="10"/>
            <rFont val="Arial"/>
            <family val="2"/>
          </rPr>
          <t>Shed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29" authorId="0">
      <text>
        <r>
          <rPr>
            <sz val="10"/>
            <rFont val="Arial"/>
            <family val="2"/>
          </rPr>
          <t>Shed</t>
        </r>
      </text>
    </comment>
    <comment ref="F74" authorId="0">
      <text>
        <r>
          <rPr>
            <sz val="10"/>
            <rFont val="Arial"/>
            <family val="2"/>
          </rPr>
          <t>Monoprice.com
Plus S&amp;H</t>
        </r>
      </text>
    </comment>
    <comment ref="F85" authorId="0">
      <text>
        <r>
          <rPr>
            <sz val="10"/>
            <rFont val="Arial"/>
            <family val="2"/>
          </rPr>
          <t>Monoprice.com
Plus S&amp;H</t>
        </r>
      </text>
    </comment>
    <comment ref="G71" authorId="0">
      <text>
        <r>
          <rPr>
            <sz val="10"/>
            <rFont val="Arial"/>
            <family val="2"/>
          </rPr>
          <t>Cooper Wiring 2129W-SP-L</t>
        </r>
      </text>
    </comment>
    <comment ref="G82" authorId="0">
      <text>
        <r>
          <rPr>
            <sz val="10"/>
            <rFont val="Arial"/>
            <family val="2"/>
          </rPr>
          <t>Cooper Wiring 2129W-SP-L</t>
        </r>
      </text>
    </comment>
    <comment ref="H70" authorId="0">
      <text>
        <r>
          <rPr>
            <sz val="10"/>
            <rFont val="Arial"/>
            <family val="2"/>
          </rPr>
          <t>Leviton M22-T5320-WMP 10-Pack</t>
        </r>
      </text>
    </comment>
    <comment ref="H71" authorId="0">
      <text>
        <r>
          <rPr>
            <sz val="10"/>
            <rFont val="Arial"/>
            <family val="2"/>
          </rPr>
          <t>Cooper Wiring TR270 10-Pack</t>
        </r>
      </text>
    </comment>
    <comment ref="H72" authorId="0">
      <text>
        <r>
          <rPr>
            <sz val="10"/>
            <rFont val="Arial"/>
            <family val="2"/>
          </rPr>
          <t>Leviton M22-05320-WMP 10-Pack</t>
        </r>
      </text>
    </comment>
    <comment ref="H81" authorId="0">
      <text>
        <r>
          <rPr>
            <sz val="10"/>
            <rFont val="Arial"/>
            <family val="2"/>
          </rPr>
          <t>Leviton M22-T5320-WMP 10-Pack</t>
        </r>
      </text>
    </comment>
    <comment ref="H82" authorId="0">
      <text>
        <r>
          <rPr>
            <sz val="10"/>
            <rFont val="Arial"/>
            <family val="2"/>
          </rPr>
          <t>Cooper Wiring TR270 10-Pack</t>
        </r>
      </text>
    </comment>
    <comment ref="H83" authorId="0">
      <text>
        <r>
          <rPr>
            <sz val="10"/>
            <rFont val="Arial"/>
            <family val="2"/>
          </rPr>
          <t>Leviton M22-05320-WMP 10-Pack</t>
        </r>
      </text>
    </comment>
    <comment ref="I70" authorId="0">
      <text>
        <r>
          <rPr>
            <sz val="10"/>
            <rFont val="Arial"/>
            <family val="2"/>
          </rPr>
          <t>Leviton M24-88003-WMP 10-Pack</t>
        </r>
      </text>
    </comment>
    <comment ref="I71" authorId="0">
      <text>
        <r>
          <rPr>
            <sz val="10"/>
            <rFont val="Arial"/>
            <family val="2"/>
          </rPr>
          <t>Cooper Wiring 2132W-L</t>
        </r>
      </text>
    </comment>
    <comment ref="I72" authorId="0">
      <text>
        <r>
          <rPr>
            <sz val="10"/>
            <rFont val="Arial"/>
            <family val="2"/>
          </rPr>
          <t>Leviton 88003-WMP 10-Pack</t>
        </r>
      </text>
    </comment>
    <comment ref="I81" authorId="0">
      <text>
        <r>
          <rPr>
            <sz val="10"/>
            <rFont val="Arial"/>
            <family val="2"/>
          </rPr>
          <t>Leviton M24-88003-WMP 10-Pack</t>
        </r>
      </text>
    </comment>
    <comment ref="I82" authorId="0">
      <text>
        <r>
          <rPr>
            <sz val="10"/>
            <rFont val="Arial"/>
            <family val="2"/>
          </rPr>
          <t>Cooper Wiring 2132W-L</t>
        </r>
      </text>
    </comment>
    <comment ref="I83" authorId="0">
      <text>
        <r>
          <rPr>
            <sz val="10"/>
            <rFont val="Arial"/>
            <family val="2"/>
          </rPr>
          <t>Leviton 88003-WMP 10-Pack</t>
        </r>
      </text>
    </comment>
    <comment ref="J70" authorId="0">
      <text>
        <r>
          <rPr>
            <sz val="10"/>
            <rFont val="Arial"/>
            <family val="2"/>
          </rPr>
          <t>Raco 6239BP</t>
        </r>
      </text>
    </comment>
    <comment ref="J71" authorId="0">
      <text>
        <r>
          <rPr>
            <sz val="10"/>
            <rFont val="Arial"/>
            <family val="2"/>
          </rPr>
          <t>Raco 19920</t>
        </r>
      </text>
    </comment>
    <comment ref="J72" authorId="0">
      <text>
        <r>
          <rPr>
            <sz val="10"/>
            <rFont val="Arial"/>
            <family val="2"/>
          </rPr>
          <t>Raco 6239BP</t>
        </r>
      </text>
    </comment>
    <comment ref="J81" authorId="0">
      <text>
        <r>
          <rPr>
            <sz val="10"/>
            <rFont val="Arial"/>
            <family val="2"/>
          </rPr>
          <t>Raco 6239BP</t>
        </r>
      </text>
    </comment>
    <comment ref="J82" authorId="0">
      <text>
        <r>
          <rPr>
            <sz val="10"/>
            <rFont val="Arial"/>
            <family val="2"/>
          </rPr>
          <t>Raco 19920</t>
        </r>
      </text>
    </comment>
    <comment ref="J83" authorId="0">
      <text>
        <r>
          <rPr>
            <sz val="10"/>
            <rFont val="Arial"/>
            <family val="2"/>
          </rPr>
          <t>Raco 6239BP</t>
        </r>
      </text>
    </comment>
    <comment ref="K70" authorId="0">
      <text>
        <r>
          <rPr>
            <sz val="10"/>
            <rFont val="Arial"/>
            <family val="2"/>
          </rPr>
          <t>Leviton M12-X7599-R3W 3-Pack</t>
        </r>
      </text>
    </comment>
    <comment ref="K71" authorId="0">
      <text>
        <r>
          <rPr>
            <sz val="10"/>
            <rFont val="Arial"/>
            <family val="2"/>
          </rPr>
          <t>Cooper Wiring TRVGF15W-3 3-Pack</t>
        </r>
      </text>
    </comment>
    <comment ref="K72" authorId="0">
      <text>
        <r>
          <rPr>
            <sz val="10"/>
            <rFont val="Arial"/>
            <family val="2"/>
          </rPr>
          <t>Leviton X7599-W</t>
        </r>
      </text>
    </comment>
    <comment ref="K81" authorId="0">
      <text>
        <r>
          <rPr>
            <sz val="10"/>
            <rFont val="Arial"/>
            <family val="2"/>
          </rPr>
          <t>Leviton M12-X7599-R3W 3-Pack</t>
        </r>
      </text>
    </comment>
    <comment ref="K82" authorId="0">
      <text>
        <r>
          <rPr>
            <sz val="10"/>
            <rFont val="Arial"/>
            <family val="2"/>
          </rPr>
          <t>Cooper Wiring TRVGF15W-3 3-Pack</t>
        </r>
      </text>
    </comment>
    <comment ref="K83" authorId="0">
      <text>
        <r>
          <rPr>
            <sz val="10"/>
            <rFont val="Arial"/>
            <family val="2"/>
          </rPr>
          <t>Leviton X7599-W</t>
        </r>
      </text>
    </comment>
    <comment ref="L70" authorId="0">
      <text>
        <r>
          <rPr>
            <sz val="10"/>
            <rFont val="Arial"/>
            <family val="2"/>
          </rPr>
          <t>Leviton R62-W7599-TKW</t>
        </r>
      </text>
    </comment>
    <comment ref="L71" authorId="0">
      <text>
        <r>
          <rPr>
            <sz val="10"/>
            <rFont val="Arial"/>
            <family val="2"/>
          </rPr>
          <t>Cooper Wiring TWRVGF15W</t>
        </r>
      </text>
    </comment>
    <comment ref="L72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73" authorId="0">
      <text>
        <r>
          <rPr>
            <sz val="10"/>
            <rFont val="Arial"/>
            <family val="2"/>
          </rPr>
          <t>Leviton Receptacle WT599-W</t>
        </r>
      </text>
    </comment>
    <comment ref="L81" authorId="0">
      <text>
        <r>
          <rPr>
            <sz val="10"/>
            <rFont val="Arial"/>
            <family val="2"/>
          </rPr>
          <t>Leviton R62-W7599-TKW</t>
        </r>
      </text>
    </comment>
    <comment ref="L82" authorId="0">
      <text>
        <r>
          <rPr>
            <sz val="10"/>
            <rFont val="Arial"/>
            <family val="2"/>
          </rPr>
          <t>Cooper Wiring TWRVGF15W</t>
        </r>
      </text>
    </comment>
    <comment ref="L83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84" authorId="0">
      <text>
        <r>
          <rPr>
            <sz val="10"/>
            <rFont val="Arial"/>
            <family val="2"/>
          </rPr>
          <t>Leviton Receptacle WT599-W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M70" authorId="0">
      <text>
        <r>
          <rPr>
            <sz val="10"/>
            <rFont val="Arial"/>
            <family val="2"/>
          </rPr>
          <t>Bell MM420C</t>
        </r>
      </text>
    </comment>
    <comment ref="M71" authorId="0">
      <text>
        <r>
          <rPr>
            <sz val="10"/>
            <rFont val="Arial"/>
            <family val="2"/>
          </rPr>
          <t>Cooper Wiring S3966W-SP</t>
        </r>
      </text>
    </comment>
    <comment ref="M72" authorId="0">
      <text>
        <r>
          <rPr>
            <sz val="10"/>
            <rFont val="Arial"/>
            <family val="2"/>
          </rPr>
          <t>Taymac MM410C</t>
        </r>
      </text>
    </comment>
    <comment ref="M81" authorId="0">
      <text>
        <r>
          <rPr>
            <sz val="10"/>
            <rFont val="Arial"/>
            <family val="2"/>
          </rPr>
          <t>Bell MM420C</t>
        </r>
      </text>
    </comment>
    <comment ref="M82" authorId="0">
      <text>
        <r>
          <rPr>
            <sz val="10"/>
            <rFont val="Arial"/>
            <family val="2"/>
          </rPr>
          <t>Cooper Wiring S3966W-SP</t>
        </r>
      </text>
    </comment>
    <comment ref="M83" authorId="0">
      <text>
        <r>
          <rPr>
            <sz val="10"/>
            <rFont val="Arial"/>
            <family val="2"/>
          </rPr>
          <t>Taymac MM410C</t>
        </r>
      </text>
    </comment>
    <comment ref="N70" authorId="0">
      <text>
        <r>
          <rPr>
            <sz val="10"/>
            <rFont val="Arial"/>
            <family val="2"/>
          </rPr>
          <t>Leviton M24-80401-WMP 10-Pack</t>
        </r>
      </text>
    </comment>
    <comment ref="N71" authorId="0">
      <text>
        <r>
          <rPr>
            <sz val="10"/>
            <rFont val="Arial"/>
            <family val="2"/>
          </rPr>
          <t>Cooper Wiring  5151W-SP-L 10-Pack</t>
        </r>
      </text>
    </comment>
    <comment ref="N72" authorId="0">
      <text>
        <r>
          <rPr>
            <sz val="10"/>
            <rFont val="Arial"/>
            <family val="2"/>
          </rPr>
          <t>Leviton M02-80401-WMP</t>
        </r>
      </text>
    </comment>
    <comment ref="N81" authorId="0">
      <text>
        <r>
          <rPr>
            <sz val="10"/>
            <rFont val="Arial"/>
            <family val="2"/>
          </rPr>
          <t>Leviton M24-80401-WMP 10-Pack</t>
        </r>
      </text>
    </comment>
    <comment ref="N82" authorId="0">
      <text>
        <r>
          <rPr>
            <sz val="10"/>
            <rFont val="Arial"/>
            <family val="2"/>
          </rPr>
          <t>Cooper Wiring  5151W-SP-L 10-Pack</t>
        </r>
      </text>
    </comment>
    <comment ref="N83" authorId="0">
      <text>
        <r>
          <rPr>
            <sz val="10"/>
            <rFont val="Arial"/>
            <family val="2"/>
          </rPr>
          <t>Leviton M02-80401-WMP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P71" authorId="0">
      <text>
        <r>
          <rPr>
            <sz val="10"/>
            <rFont val="Arial"/>
            <family val="2"/>
          </rPr>
          <t>Cooper Wiring 357B</t>
        </r>
      </text>
    </comment>
    <comment ref="P82" authorId="0">
      <text>
        <r>
          <rPr>
            <sz val="10"/>
            <rFont val="Arial"/>
            <family val="2"/>
          </rPr>
          <t>Cooper Wiring 357B</t>
        </r>
      </text>
    </comment>
    <comment ref="Q69" authorId="0">
      <text>
        <r>
          <rPr>
            <sz val="10"/>
            <rFont val="Arial"/>
            <family val="2"/>
          </rPr>
          <t>For Juno IC23W Housing</t>
        </r>
      </text>
    </comment>
    <comment ref="Q74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Q80" authorId="0">
      <text>
        <r>
          <rPr>
            <sz val="10"/>
            <rFont val="Arial"/>
            <family val="2"/>
          </rPr>
          <t>For Juno IC23W Housing</t>
        </r>
      </text>
    </comment>
    <comment ref="Q85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S69" authorId="0">
      <text>
        <r>
          <rPr>
            <sz val="10"/>
            <rFont val="Arial"/>
            <family val="2"/>
          </rPr>
          <t>For Juno IC23W Housing</t>
        </r>
      </text>
    </comment>
    <comment ref="S74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S80" authorId="0">
      <text>
        <r>
          <rPr>
            <sz val="10"/>
            <rFont val="Arial"/>
            <family val="2"/>
          </rPr>
          <t>For Juno IC23W Housing</t>
        </r>
      </text>
    </comment>
    <comment ref="S85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T70" authorId="0">
      <text>
        <r>
          <rPr>
            <sz val="10"/>
            <rFont val="Arial"/>
            <family val="2"/>
          </rPr>
          <t>Leviton M24-01451-2WM 10-Pack</t>
        </r>
      </text>
    </comment>
    <comment ref="T71" authorId="0">
      <text>
        <r>
          <rPr>
            <sz val="10"/>
            <rFont val="Arial"/>
            <family val="2"/>
          </rPr>
          <t>Cooper Wiring 1301-7W</t>
        </r>
      </text>
    </comment>
    <comment ref="T72" authorId="0">
      <text>
        <r>
          <rPr>
            <sz val="10"/>
            <rFont val="Arial"/>
            <family val="2"/>
          </rPr>
          <t>Leviton 1451-2W 10-Pack</t>
        </r>
      </text>
    </comment>
    <comment ref="T81" authorId="0">
      <text>
        <r>
          <rPr>
            <sz val="10"/>
            <rFont val="Arial"/>
            <family val="2"/>
          </rPr>
          <t>Leviton M24-01451-2WM 10-Pack</t>
        </r>
      </text>
    </comment>
    <comment ref="T82" authorId="0">
      <text>
        <r>
          <rPr>
            <sz val="10"/>
            <rFont val="Arial"/>
            <family val="2"/>
          </rPr>
          <t>Cooper Wiring 1301-7W</t>
        </r>
      </text>
    </comment>
    <comment ref="T83" authorId="0">
      <text>
        <r>
          <rPr>
            <sz val="10"/>
            <rFont val="Arial"/>
            <family val="2"/>
          </rPr>
          <t>Leviton 1451-2W 10-Pack</t>
        </r>
      </text>
    </comment>
    <comment ref="U70" authorId="0">
      <text>
        <r>
          <rPr>
            <sz val="10"/>
            <rFont val="Arial"/>
            <family val="2"/>
          </rPr>
          <t>Leviton M22-01453-2WM 6-Pack</t>
        </r>
      </text>
    </comment>
    <comment ref="U71" authorId="0">
      <text>
        <r>
          <rPr>
            <sz val="10"/>
            <rFont val="Arial"/>
            <family val="2"/>
          </rPr>
          <t>Cooper Wiring 1303-7W-L 10-Pack</t>
        </r>
      </text>
    </comment>
    <comment ref="U72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U81" authorId="0">
      <text>
        <r>
          <rPr>
            <sz val="10"/>
            <rFont val="Arial"/>
            <family val="2"/>
          </rPr>
          <t>Leviton M22-01453-2WM 6-Pack</t>
        </r>
      </text>
    </comment>
    <comment ref="U82" authorId="0">
      <text>
        <r>
          <rPr>
            <sz val="10"/>
            <rFont val="Arial"/>
            <family val="2"/>
          </rPr>
          <t>Cooper Wiring 1303-7W-L 10-Pack</t>
        </r>
      </text>
    </comment>
    <comment ref="U83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V70" authorId="0">
      <text>
        <r>
          <rPr>
            <sz val="10"/>
            <rFont val="Arial"/>
            <family val="2"/>
          </rPr>
          <t>Leviton R62-0CSB4-2WS 20 Amp</t>
        </r>
      </text>
    </comment>
    <comment ref="V71" authorId="0">
      <text>
        <r>
          <rPr>
            <sz val="10"/>
            <rFont val="Arial"/>
            <family val="2"/>
          </rPr>
          <t>Cooper Wiring CSB20AC4-WCC6</t>
        </r>
      </text>
    </comment>
    <comment ref="V72" authorId="0">
      <text>
        <r>
          <rPr>
            <sz val="10"/>
            <rFont val="Arial"/>
            <family val="2"/>
          </rPr>
          <t>Leviton 54504-2W</t>
        </r>
      </text>
    </comment>
    <comment ref="V81" authorId="0">
      <text>
        <r>
          <rPr>
            <sz val="10"/>
            <rFont val="Arial"/>
            <family val="2"/>
          </rPr>
          <t>Leviton R62-0CSB4-2WS 20 Amp</t>
        </r>
      </text>
    </comment>
    <comment ref="V82" authorId="0">
      <text>
        <r>
          <rPr>
            <sz val="10"/>
            <rFont val="Arial"/>
            <family val="2"/>
          </rPr>
          <t>Cooper Wiring CSB20AC4-WCC6</t>
        </r>
      </text>
    </comment>
    <comment ref="V83" authorId="0">
      <text>
        <r>
          <rPr>
            <sz val="10"/>
            <rFont val="Arial"/>
            <family val="2"/>
          </rPr>
          <t>Leviton 54504-2W</t>
        </r>
      </text>
    </comment>
    <comment ref="W71" authorId="0">
      <text>
        <r>
          <rPr>
            <sz val="10"/>
            <rFont val="Arial"/>
            <family val="2"/>
          </rPr>
          <t>Pass &amp; Seymour TP1WCP10 10-Pack</t>
        </r>
      </text>
    </comment>
    <comment ref="W82" authorId="0">
      <text>
        <r>
          <rPr>
            <sz val="10"/>
            <rFont val="Arial"/>
            <family val="2"/>
          </rPr>
          <t>Pass &amp; Seymour TP1WCP10 10-Pack</t>
        </r>
      </text>
    </comment>
    <comment ref="X70" authorId="0">
      <text>
        <r>
          <rPr>
            <sz val="10"/>
            <rFont val="Arial"/>
            <family val="2"/>
          </rPr>
          <t>Levitron R52-88009-00W</t>
        </r>
      </text>
    </comment>
    <comment ref="X71" authorId="0">
      <text>
        <r>
          <rPr>
            <sz val="10"/>
            <rFont val="Arial"/>
            <family val="2"/>
          </rPr>
          <t>Pass &amp; Seymour TP2WCC30</t>
        </r>
      </text>
    </comment>
    <comment ref="X81" authorId="0">
      <text>
        <r>
          <rPr>
            <sz val="10"/>
            <rFont val="Arial"/>
            <family val="2"/>
          </rPr>
          <t>Levitron R52-88009-00W</t>
        </r>
      </text>
    </comment>
    <comment ref="X82" authorId="0">
      <text>
        <r>
          <rPr>
            <sz val="10"/>
            <rFont val="Arial"/>
            <family val="2"/>
          </rPr>
          <t>Pass &amp; Seymour TP2WCC30</t>
        </r>
      </text>
    </comment>
    <comment ref="Y70" authorId="0">
      <text>
        <r>
          <rPr>
            <sz val="10"/>
            <rFont val="Arial"/>
            <family val="2"/>
          </rPr>
          <t>Leviton R52-88011-00W</t>
        </r>
      </text>
    </comment>
    <comment ref="Y71" authorId="0">
      <text>
        <r>
          <rPr>
            <sz val="10"/>
            <rFont val="Arial"/>
            <family val="2"/>
          </rPr>
          <t>Pass &amp; Seymour TP3WCC12</t>
        </r>
      </text>
    </comment>
    <comment ref="Y81" authorId="0">
      <text>
        <r>
          <rPr>
            <sz val="10"/>
            <rFont val="Arial"/>
            <family val="2"/>
          </rPr>
          <t>Leviton R52-88011-00W</t>
        </r>
      </text>
    </comment>
    <comment ref="Y82" authorId="0">
      <text>
        <r>
          <rPr>
            <sz val="10"/>
            <rFont val="Arial"/>
            <family val="2"/>
          </rPr>
          <t>Pass &amp; Seymour TP3WCC12</t>
        </r>
      </text>
    </comment>
    <comment ref="Z70" authorId="0">
      <text>
        <r>
          <rPr>
            <sz val="10"/>
            <rFont val="Arial"/>
            <family val="2"/>
          </rPr>
          <t>Leviton R52-00PJ4-00W</t>
        </r>
      </text>
    </comment>
    <comment ref="Z71" authorId="0">
      <text>
        <r>
          <rPr>
            <sz val="10"/>
            <rFont val="Arial"/>
            <family val="2"/>
          </rPr>
          <t>Pass &amp; Seymour TP3WCC12</t>
        </r>
      </text>
    </comment>
    <comment ref="Z81" authorId="0">
      <text>
        <r>
          <rPr>
            <sz val="10"/>
            <rFont val="Arial"/>
            <family val="2"/>
          </rPr>
          <t>Leviton R52-00PJ4-00W</t>
        </r>
      </text>
    </comment>
    <comment ref="Z82" authorId="0">
      <text>
        <r>
          <rPr>
            <sz val="10"/>
            <rFont val="Arial"/>
            <family val="2"/>
          </rPr>
          <t>Pass &amp; Seymour TP3WCC12</t>
        </r>
      </text>
    </comment>
    <comment ref="AA70" authorId="0">
      <text>
        <r>
          <rPr>
            <sz val="10"/>
            <rFont val="Arial"/>
            <family val="2"/>
          </rPr>
          <t>Leviton M24-88001-WMP</t>
        </r>
      </text>
    </comment>
    <comment ref="AA71" authorId="0">
      <text>
        <r>
          <rPr>
            <sz val="10"/>
            <rFont val="Arial"/>
            <family val="2"/>
          </rPr>
          <t>Pass &amp; Seymour
SP8-WCP10</t>
        </r>
      </text>
    </comment>
    <comment ref="AA81" authorId="0">
      <text>
        <r>
          <rPr>
            <sz val="10"/>
            <rFont val="Arial"/>
            <family val="2"/>
          </rPr>
          <t>Leviton M24-88001-WMP</t>
        </r>
      </text>
    </comment>
    <comment ref="AA82" authorId="0">
      <text>
        <r>
          <rPr>
            <sz val="10"/>
            <rFont val="Arial"/>
            <family val="2"/>
          </rPr>
          <t>Pass &amp; Seymour
SP8-WCP10</t>
        </r>
      </text>
    </comment>
    <comment ref="AB70" authorId="0">
      <text>
        <r>
          <rPr>
            <sz val="10"/>
            <rFont val="Arial"/>
            <family val="2"/>
          </rPr>
          <t>Leviton R52-88009-00W</t>
        </r>
      </text>
    </comment>
    <comment ref="AB71" authorId="0">
      <text>
        <r>
          <rPr>
            <sz val="10"/>
            <rFont val="Arial"/>
            <family val="2"/>
          </rPr>
          <t>Leviton R52-88009-00W</t>
        </r>
      </text>
    </comment>
    <comment ref="AB81" authorId="0">
      <text>
        <r>
          <rPr>
            <sz val="10"/>
            <rFont val="Arial"/>
            <family val="2"/>
          </rPr>
          <t>Leviton R52-88009-00W</t>
        </r>
      </text>
    </comment>
    <comment ref="AB82" authorId="0">
      <text>
        <r>
          <rPr>
            <sz val="10"/>
            <rFont val="Arial"/>
            <family val="2"/>
          </rPr>
          <t>Leviton R52-88009-00W</t>
        </r>
      </text>
    </comment>
    <comment ref="AC70" authorId="0">
      <text>
        <r>
          <rPr>
            <sz val="10"/>
            <rFont val="Arial"/>
            <family val="2"/>
          </rPr>
          <t>Leviton R52-88011-00W</t>
        </r>
      </text>
    </comment>
    <comment ref="AC71" authorId="0">
      <text>
        <r>
          <rPr>
            <sz val="10"/>
            <rFont val="Arial"/>
            <family val="2"/>
          </rPr>
          <t>Pass &amp; Seymour TP3WCC12</t>
        </r>
      </text>
    </comment>
    <comment ref="AC81" authorId="0">
      <text>
        <r>
          <rPr>
            <sz val="10"/>
            <rFont val="Arial"/>
            <family val="2"/>
          </rPr>
          <t>Leviton R52-88011-00W</t>
        </r>
      </text>
    </comment>
    <comment ref="AC82" authorId="0">
      <text>
        <r>
          <rPr>
            <sz val="10"/>
            <rFont val="Arial"/>
            <family val="2"/>
          </rPr>
          <t>Pass &amp; Seymour TP3WCC12</t>
        </r>
      </text>
    </comment>
    <comment ref="AD70" authorId="0">
      <text>
        <r>
          <rPr>
            <sz val="10"/>
            <rFont val="Arial"/>
            <family val="2"/>
          </rPr>
          <t>Leviton R52-00PJ4-00W</t>
        </r>
      </text>
    </comment>
    <comment ref="AD71" authorId="0">
      <text>
        <r>
          <rPr>
            <sz val="10"/>
            <rFont val="Arial"/>
            <family val="2"/>
          </rPr>
          <t>Pass &amp; Seymour TP4WCC10</t>
        </r>
      </text>
    </comment>
    <comment ref="AD81" authorId="0">
      <text>
        <r>
          <rPr>
            <sz val="10"/>
            <rFont val="Arial"/>
            <family val="2"/>
          </rPr>
          <t>Leviton R52-00PJ4-00W</t>
        </r>
      </text>
    </comment>
    <comment ref="AD82" authorId="0">
      <text>
        <r>
          <rPr>
            <sz val="10"/>
            <rFont val="Arial"/>
            <family val="2"/>
          </rPr>
          <t>Pass &amp; Seymour TP4WCC10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AI70" authorId="0">
      <text>
        <r>
          <rPr>
            <sz val="10"/>
            <rFont val="Arial"/>
            <family val="2"/>
          </rPr>
          <t>Westinghouse 7787200</t>
        </r>
      </text>
    </comment>
    <comment ref="AI71" authorId="0">
      <text>
        <r>
          <rPr>
            <sz val="10"/>
            <rFont val="Arial"/>
            <family val="2"/>
          </rPr>
          <t>Lutron 155213</t>
        </r>
      </text>
    </comment>
    <comment ref="AI72" authorId="0">
      <text>
        <r>
          <rPr>
            <sz val="10"/>
            <rFont val="Arial"/>
            <family val="2"/>
          </rPr>
          <t>Leviton RTF01-10W</t>
        </r>
      </text>
    </comment>
    <comment ref="AI81" authorId="0">
      <text>
        <r>
          <rPr>
            <sz val="10"/>
            <rFont val="Arial"/>
            <family val="2"/>
          </rPr>
          <t>Westinghouse 7787200</t>
        </r>
      </text>
    </comment>
    <comment ref="AI82" authorId="0">
      <text>
        <r>
          <rPr>
            <sz val="10"/>
            <rFont val="Arial"/>
            <family val="2"/>
          </rPr>
          <t>Lutron 155213</t>
        </r>
      </text>
    </comment>
    <comment ref="AI83" authorId="0">
      <text>
        <r>
          <rPr>
            <sz val="10"/>
            <rFont val="Arial"/>
            <family val="2"/>
          </rPr>
          <t>Leviton RTF01-10W</t>
        </r>
      </text>
    </comment>
    <comment ref="AJ70" authorId="0">
      <text>
        <r>
          <rPr>
            <sz val="10"/>
            <rFont val="Arial"/>
            <family val="2"/>
          </rPr>
          <t>Lutron D-603PGH-DK</t>
        </r>
      </text>
    </comment>
    <comment ref="AJ71" authorId="0">
      <text>
        <r>
          <rPr>
            <sz val="10"/>
            <rFont val="Arial"/>
            <family val="2"/>
          </rPr>
          <t>Lutron 70751</t>
        </r>
      </text>
    </comment>
    <comment ref="AJ72" authorId="0">
      <text>
        <r>
          <rPr>
            <sz val="10"/>
            <rFont val="Arial"/>
            <family val="2"/>
          </rPr>
          <t>Lutron TG-600PH-WH</t>
        </r>
      </text>
    </comment>
    <comment ref="AJ81" authorId="0">
      <text>
        <r>
          <rPr>
            <sz val="10"/>
            <rFont val="Arial"/>
            <family val="2"/>
          </rPr>
          <t>Lutron D-603PGH-DK</t>
        </r>
      </text>
    </comment>
    <comment ref="AJ82" authorId="0">
      <text>
        <r>
          <rPr>
            <sz val="10"/>
            <rFont val="Arial"/>
            <family val="2"/>
          </rPr>
          <t>Lutron 70751</t>
        </r>
      </text>
    </comment>
    <comment ref="AJ83" authorId="0">
      <text>
        <r>
          <rPr>
            <sz val="10"/>
            <rFont val="Arial"/>
            <family val="2"/>
          </rPr>
          <t>Lutron TG-600PH-WH</t>
        </r>
      </text>
    </comment>
    <comment ref="AK72" authorId="0">
      <text>
        <r>
          <rPr>
            <sz val="10"/>
            <rFont val="Arial"/>
            <family val="2"/>
          </rPr>
          <t>SYLVANIA 10489</t>
        </r>
      </text>
    </comment>
    <comment ref="AK83" authorId="0">
      <text>
        <r>
          <rPr>
            <sz val="10"/>
            <rFont val="Arial"/>
            <family val="2"/>
          </rPr>
          <t>SYLVANIA 10489</t>
        </r>
      </text>
    </comment>
    <comment ref="AM72" authorId="0">
      <text>
        <r>
          <rPr>
            <sz val="10"/>
            <rFont val="Arial"/>
            <family val="2"/>
          </rPr>
          <t>Sylvania 15172</t>
        </r>
      </text>
    </comment>
    <comment ref="AM83" authorId="0">
      <text>
        <r>
          <rPr>
            <sz val="10"/>
            <rFont val="Arial"/>
            <family val="2"/>
          </rPr>
          <t>Sylvania 15172</t>
        </r>
      </text>
    </comment>
    <comment ref="AP70" authorId="0">
      <text>
        <r>
          <rPr>
            <sz val="10"/>
            <rFont val="Arial"/>
            <family val="2"/>
          </rPr>
          <t>Cooper Wiring 1212</t>
        </r>
      </text>
    </comment>
    <comment ref="AP71" authorId="0">
      <text>
        <r>
          <rPr>
            <sz val="10"/>
            <rFont val="Arial"/>
            <family val="2"/>
          </rPr>
          <t>Utilitech 2206</t>
        </r>
      </text>
    </comment>
    <comment ref="AP81" authorId="0">
      <text>
        <r>
          <rPr>
            <sz val="10"/>
            <rFont val="Arial"/>
            <family val="2"/>
          </rPr>
          <t>Cooper Wiring 1212</t>
        </r>
      </text>
    </comment>
    <comment ref="AP82" authorId="0">
      <text>
        <r>
          <rPr>
            <sz val="10"/>
            <rFont val="Arial"/>
            <family val="2"/>
          </rPr>
          <t>Utilitech 2206</t>
        </r>
      </text>
    </comment>
    <comment ref="AU70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71" authorId="0">
      <text>
        <r>
          <rPr>
            <sz val="10"/>
            <rFont val="Arial"/>
            <family val="2"/>
          </rPr>
          <t>TLM612FCUD</t>
        </r>
      </text>
    </comment>
    <comment ref="AU72" authorId="0">
      <text>
        <r>
          <rPr>
            <sz val="10"/>
            <rFont val="Arial"/>
            <family val="2"/>
          </rPr>
          <t>TLM612FCUD</t>
        </r>
      </text>
    </comment>
    <comment ref="AU81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82" authorId="0">
      <text>
        <r>
          <rPr>
            <sz val="10"/>
            <rFont val="Arial"/>
            <family val="2"/>
          </rPr>
          <t>TLM612FCUD</t>
        </r>
      </text>
    </comment>
    <comment ref="AU83" authorId="0">
      <text>
        <r>
          <rPr>
            <sz val="10"/>
            <rFont val="Arial"/>
            <family val="2"/>
          </rPr>
          <t>TLM612FCUD</t>
        </r>
      </text>
    </comment>
    <comment ref="AV70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71" authorId="0">
      <text>
        <r>
          <rPr>
            <sz val="10"/>
            <rFont val="Arial"/>
            <family val="2"/>
          </rPr>
          <t>95B-B</t>
        </r>
      </text>
    </comment>
    <comment ref="AV72" authorId="0">
      <text>
        <r>
          <rPr>
            <sz val="10"/>
            <rFont val="Arial"/>
            <family val="2"/>
          </rPr>
          <t>101</t>
        </r>
      </text>
    </comment>
    <comment ref="AV81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82" authorId="0">
      <text>
        <r>
          <rPr>
            <sz val="10"/>
            <rFont val="Arial"/>
            <family val="2"/>
          </rPr>
          <t>95B-B</t>
        </r>
      </text>
    </comment>
    <comment ref="AV83" authorId="0">
      <text>
        <r>
          <rPr>
            <sz val="10"/>
            <rFont val="Arial"/>
            <family val="2"/>
          </rPr>
          <t>101</t>
        </r>
      </text>
    </comment>
    <comment ref="AW70" authorId="0">
      <text>
        <r>
          <rPr>
            <sz val="10"/>
            <rFont val="Arial"/>
            <family val="2"/>
          </rPr>
          <t>Lithonia CUC8 17 120 LP S1 M4</t>
        </r>
      </text>
    </comment>
    <comment ref="AW71" authorId="0">
      <text>
        <r>
          <rPr>
            <sz val="10"/>
            <rFont val="Arial"/>
            <family val="2"/>
          </rPr>
          <t>Utilitech WP217RNKLLU</t>
        </r>
      </text>
    </comment>
    <comment ref="AW81" authorId="0">
      <text>
        <r>
          <rPr>
            <sz val="10"/>
            <rFont val="Arial"/>
            <family val="2"/>
          </rPr>
          <t>Lithonia CUC8 17 120 LP S1 M4</t>
        </r>
      </text>
    </comment>
    <comment ref="AW82" authorId="0">
      <text>
        <r>
          <rPr>
            <sz val="10"/>
            <rFont val="Arial"/>
            <family val="2"/>
          </rPr>
          <t>Utilitech WP217RNKLLU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D74" authorId="0">
      <text>
        <r>
          <rPr>
            <sz val="10"/>
            <rFont val="Arial"/>
            <family val="2"/>
          </rPr>
          <t>Monoprice.com
Plus S&amp;H</t>
        </r>
      </text>
    </comment>
    <comment ref="D85" authorId="0">
      <text>
        <r>
          <rPr>
            <sz val="10"/>
            <rFont val="Arial"/>
            <family val="2"/>
          </rPr>
          <t>Monoprice.com
Plus S&amp;H</t>
        </r>
      </text>
    </comment>
    <comment ref="E74" authorId="0">
      <text>
        <r>
          <rPr>
            <sz val="10"/>
            <rFont val="Arial"/>
            <family val="2"/>
          </rPr>
          <t>Monoprice.com
Plus S&amp;H</t>
        </r>
      </text>
    </comment>
    <comment ref="E85" authorId="0">
      <text>
        <r>
          <rPr>
            <sz val="10"/>
            <rFont val="Arial"/>
            <family val="2"/>
          </rPr>
          <t>Monoprice.com
Plus S&amp;H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74" authorId="0">
      <text>
        <r>
          <rPr>
            <sz val="10"/>
            <rFont val="Arial"/>
            <family val="2"/>
          </rPr>
          <t>Monoprice.com
Plus S&amp;H</t>
        </r>
      </text>
    </comment>
    <comment ref="F85" authorId="0">
      <text>
        <r>
          <rPr>
            <sz val="10"/>
            <rFont val="Arial"/>
            <family val="2"/>
          </rPr>
          <t>Monoprice.com
Plus S&amp;H</t>
        </r>
      </text>
    </comment>
    <comment ref="G71" authorId="0">
      <text>
        <r>
          <rPr>
            <sz val="10"/>
            <rFont val="Arial"/>
            <family val="2"/>
          </rPr>
          <t>Cooper Wiring 2129W-SP-L</t>
        </r>
      </text>
    </comment>
    <comment ref="G82" authorId="0">
      <text>
        <r>
          <rPr>
            <sz val="10"/>
            <rFont val="Arial"/>
            <family val="2"/>
          </rPr>
          <t>Cooper Wiring 2129W-SP-L</t>
        </r>
      </text>
    </comment>
    <comment ref="H70" authorId="0">
      <text>
        <r>
          <rPr>
            <sz val="10"/>
            <rFont val="Arial"/>
            <family val="2"/>
          </rPr>
          <t>Leviton M22-T5320-WMP 10-Pack</t>
        </r>
      </text>
    </comment>
    <comment ref="H71" authorId="0">
      <text>
        <r>
          <rPr>
            <sz val="10"/>
            <rFont val="Arial"/>
            <family val="2"/>
          </rPr>
          <t>Cooper Wiring TR270 10-Pack</t>
        </r>
      </text>
    </comment>
    <comment ref="H72" authorId="0">
      <text>
        <r>
          <rPr>
            <sz val="10"/>
            <rFont val="Arial"/>
            <family val="2"/>
          </rPr>
          <t>Leviton M22-05320-WMP 10-Pack</t>
        </r>
      </text>
    </comment>
    <comment ref="H81" authorId="0">
      <text>
        <r>
          <rPr>
            <sz val="10"/>
            <rFont val="Arial"/>
            <family val="2"/>
          </rPr>
          <t>Leviton M22-T5320-WMP 10-Pack</t>
        </r>
      </text>
    </comment>
    <comment ref="H82" authorId="0">
      <text>
        <r>
          <rPr>
            <sz val="10"/>
            <rFont val="Arial"/>
            <family val="2"/>
          </rPr>
          <t>Cooper Wiring TR270 10-Pack</t>
        </r>
      </text>
    </comment>
    <comment ref="H83" authorId="0">
      <text>
        <r>
          <rPr>
            <sz val="10"/>
            <rFont val="Arial"/>
            <family val="2"/>
          </rPr>
          <t>Leviton M22-05320-WMP 10-Pack</t>
        </r>
      </text>
    </comment>
    <comment ref="I70" authorId="0">
      <text>
        <r>
          <rPr>
            <sz val="10"/>
            <rFont val="Arial"/>
            <family val="2"/>
          </rPr>
          <t>Leviton M24-88003-WMP 10-Pack</t>
        </r>
      </text>
    </comment>
    <comment ref="I71" authorId="0">
      <text>
        <r>
          <rPr>
            <sz val="10"/>
            <rFont val="Arial"/>
            <family val="2"/>
          </rPr>
          <t>Cooper Wiring 2132W-L</t>
        </r>
      </text>
    </comment>
    <comment ref="I72" authorId="0">
      <text>
        <r>
          <rPr>
            <sz val="10"/>
            <rFont val="Arial"/>
            <family val="2"/>
          </rPr>
          <t>Leviton 88003-WMP 10-Pack</t>
        </r>
      </text>
    </comment>
    <comment ref="I81" authorId="0">
      <text>
        <r>
          <rPr>
            <sz val="10"/>
            <rFont val="Arial"/>
            <family val="2"/>
          </rPr>
          <t>Leviton M24-88003-WMP 10-Pack</t>
        </r>
      </text>
    </comment>
    <comment ref="I82" authorId="0">
      <text>
        <r>
          <rPr>
            <sz val="10"/>
            <rFont val="Arial"/>
            <family val="2"/>
          </rPr>
          <t>Cooper Wiring 2132W-L</t>
        </r>
      </text>
    </comment>
    <comment ref="I83" authorId="0">
      <text>
        <r>
          <rPr>
            <sz val="10"/>
            <rFont val="Arial"/>
            <family val="2"/>
          </rPr>
          <t>Leviton 88003-WMP 10-Pack</t>
        </r>
      </text>
    </comment>
    <comment ref="J70" authorId="0">
      <text>
        <r>
          <rPr>
            <sz val="10"/>
            <rFont val="Arial"/>
            <family val="2"/>
          </rPr>
          <t>Raco 6239BP</t>
        </r>
      </text>
    </comment>
    <comment ref="J71" authorId="0">
      <text>
        <r>
          <rPr>
            <sz val="10"/>
            <rFont val="Arial"/>
            <family val="2"/>
          </rPr>
          <t>Raco 19920</t>
        </r>
      </text>
    </comment>
    <comment ref="J72" authorId="0">
      <text>
        <r>
          <rPr>
            <sz val="10"/>
            <rFont val="Arial"/>
            <family val="2"/>
          </rPr>
          <t>Raco 6239BP</t>
        </r>
      </text>
    </comment>
    <comment ref="J81" authorId="0">
      <text>
        <r>
          <rPr>
            <sz val="10"/>
            <rFont val="Arial"/>
            <family val="2"/>
          </rPr>
          <t>Raco 6239BP</t>
        </r>
      </text>
    </comment>
    <comment ref="J82" authorId="0">
      <text>
        <r>
          <rPr>
            <sz val="10"/>
            <rFont val="Arial"/>
            <family val="2"/>
          </rPr>
          <t>Raco 19920</t>
        </r>
      </text>
    </comment>
    <comment ref="J83" authorId="0">
      <text>
        <r>
          <rPr>
            <sz val="10"/>
            <rFont val="Arial"/>
            <family val="2"/>
          </rPr>
          <t>Raco 6239BP</t>
        </r>
      </text>
    </comment>
    <comment ref="K70" authorId="0">
      <text>
        <r>
          <rPr>
            <sz val="10"/>
            <rFont val="Arial"/>
            <family val="2"/>
          </rPr>
          <t>Leviton M12-X7599-R3W 3-Pack</t>
        </r>
      </text>
    </comment>
    <comment ref="K71" authorId="0">
      <text>
        <r>
          <rPr>
            <sz val="10"/>
            <rFont val="Arial"/>
            <family val="2"/>
          </rPr>
          <t>Cooper Wiring TRVGF15W-3 3-Pack</t>
        </r>
      </text>
    </comment>
    <comment ref="K72" authorId="0">
      <text>
        <r>
          <rPr>
            <sz val="10"/>
            <rFont val="Arial"/>
            <family val="2"/>
          </rPr>
          <t>Leviton X7599-W</t>
        </r>
      </text>
    </comment>
    <comment ref="K81" authorId="0">
      <text>
        <r>
          <rPr>
            <sz val="10"/>
            <rFont val="Arial"/>
            <family val="2"/>
          </rPr>
          <t>Leviton M12-X7599-R3W 3-Pack</t>
        </r>
      </text>
    </comment>
    <comment ref="K82" authorId="0">
      <text>
        <r>
          <rPr>
            <sz val="10"/>
            <rFont val="Arial"/>
            <family val="2"/>
          </rPr>
          <t>Cooper Wiring TRVGF15W-3 3-Pack</t>
        </r>
      </text>
    </comment>
    <comment ref="K83" authorId="0">
      <text>
        <r>
          <rPr>
            <sz val="10"/>
            <rFont val="Arial"/>
            <family val="2"/>
          </rPr>
          <t>Leviton X7599-W</t>
        </r>
      </text>
    </comment>
    <comment ref="L70" authorId="0">
      <text>
        <r>
          <rPr>
            <sz val="10"/>
            <rFont val="Arial"/>
            <family val="2"/>
          </rPr>
          <t>Leviton R62-W7599-TKW</t>
        </r>
      </text>
    </comment>
    <comment ref="L71" authorId="0">
      <text>
        <r>
          <rPr>
            <sz val="10"/>
            <rFont val="Arial"/>
            <family val="2"/>
          </rPr>
          <t>Cooper Wiring TWRVGF15W</t>
        </r>
      </text>
    </comment>
    <comment ref="L72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73" authorId="0">
      <text>
        <r>
          <rPr>
            <sz val="10"/>
            <rFont val="Arial"/>
            <family val="2"/>
          </rPr>
          <t>Leviton Receptacle WT599-W</t>
        </r>
      </text>
    </comment>
    <comment ref="L81" authorId="0">
      <text>
        <r>
          <rPr>
            <sz val="10"/>
            <rFont val="Arial"/>
            <family val="2"/>
          </rPr>
          <t>Leviton R62-W7599-TKW</t>
        </r>
      </text>
    </comment>
    <comment ref="L82" authorId="0">
      <text>
        <r>
          <rPr>
            <sz val="10"/>
            <rFont val="Arial"/>
            <family val="2"/>
          </rPr>
          <t>Cooper Wiring TWRVGF15W</t>
        </r>
      </text>
    </comment>
    <comment ref="L83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84" authorId="0">
      <text>
        <r>
          <rPr>
            <sz val="10"/>
            <rFont val="Arial"/>
            <family val="2"/>
          </rPr>
          <t>Leviton Receptacle WT599-W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M70" authorId="0">
      <text>
        <r>
          <rPr>
            <sz val="10"/>
            <rFont val="Arial"/>
            <family val="2"/>
          </rPr>
          <t>Bell MM420C</t>
        </r>
      </text>
    </comment>
    <comment ref="M71" authorId="0">
      <text>
        <r>
          <rPr>
            <sz val="10"/>
            <rFont val="Arial"/>
            <family val="2"/>
          </rPr>
          <t>Cooper Wiring S3966W-SP</t>
        </r>
      </text>
    </comment>
    <comment ref="M72" authorId="0">
      <text>
        <r>
          <rPr>
            <sz val="10"/>
            <rFont val="Arial"/>
            <family val="2"/>
          </rPr>
          <t>Taymac MM410C</t>
        </r>
      </text>
    </comment>
    <comment ref="M81" authorId="0">
      <text>
        <r>
          <rPr>
            <sz val="10"/>
            <rFont val="Arial"/>
            <family val="2"/>
          </rPr>
          <t>Bell MM420C</t>
        </r>
      </text>
    </comment>
    <comment ref="M82" authorId="0">
      <text>
        <r>
          <rPr>
            <sz val="10"/>
            <rFont val="Arial"/>
            <family val="2"/>
          </rPr>
          <t>Cooper Wiring S3966W-SP</t>
        </r>
      </text>
    </comment>
    <comment ref="M83" authorId="0">
      <text>
        <r>
          <rPr>
            <sz val="10"/>
            <rFont val="Arial"/>
            <family val="2"/>
          </rPr>
          <t>Taymac MM410C</t>
        </r>
      </text>
    </comment>
    <comment ref="N70" authorId="0">
      <text>
        <r>
          <rPr>
            <sz val="10"/>
            <rFont val="Arial"/>
            <family val="2"/>
          </rPr>
          <t>Leviton M24-80401-WMP 10-Pack</t>
        </r>
      </text>
    </comment>
    <comment ref="N71" authorId="0">
      <text>
        <r>
          <rPr>
            <sz val="10"/>
            <rFont val="Arial"/>
            <family val="2"/>
          </rPr>
          <t>Cooper Wiring  5151W-SP-L 10-Pack</t>
        </r>
      </text>
    </comment>
    <comment ref="N72" authorId="0">
      <text>
        <r>
          <rPr>
            <sz val="10"/>
            <rFont val="Arial"/>
            <family val="2"/>
          </rPr>
          <t>Leviton M02-80401-WMP</t>
        </r>
      </text>
    </comment>
    <comment ref="N81" authorId="0">
      <text>
        <r>
          <rPr>
            <sz val="10"/>
            <rFont val="Arial"/>
            <family val="2"/>
          </rPr>
          <t>Leviton M24-80401-WMP 10-Pack</t>
        </r>
      </text>
    </comment>
    <comment ref="N82" authorId="0">
      <text>
        <r>
          <rPr>
            <sz val="10"/>
            <rFont val="Arial"/>
            <family val="2"/>
          </rPr>
          <t>Cooper Wiring  5151W-SP-L 10-Pack</t>
        </r>
      </text>
    </comment>
    <comment ref="N83" authorId="0">
      <text>
        <r>
          <rPr>
            <sz val="10"/>
            <rFont val="Arial"/>
            <family val="2"/>
          </rPr>
          <t>Leviton M02-80401-WMP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P71" authorId="0">
      <text>
        <r>
          <rPr>
            <sz val="10"/>
            <rFont val="Arial"/>
            <family val="2"/>
          </rPr>
          <t>Cooper Wiring 357B</t>
        </r>
      </text>
    </comment>
    <comment ref="P82" authorId="0">
      <text>
        <r>
          <rPr>
            <sz val="10"/>
            <rFont val="Arial"/>
            <family val="2"/>
          </rPr>
          <t>Cooper Wiring 357B</t>
        </r>
      </text>
    </comment>
    <comment ref="Q69" authorId="0">
      <text>
        <r>
          <rPr>
            <sz val="10"/>
            <rFont val="Arial"/>
            <family val="2"/>
          </rPr>
          <t>For Juno IC23W Housing</t>
        </r>
      </text>
    </comment>
    <comment ref="Q74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Q80" authorId="0">
      <text>
        <r>
          <rPr>
            <sz val="10"/>
            <rFont val="Arial"/>
            <family val="2"/>
          </rPr>
          <t>For Juno IC23W Housing</t>
        </r>
      </text>
    </comment>
    <comment ref="Q85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S69" authorId="0">
      <text>
        <r>
          <rPr>
            <sz val="10"/>
            <rFont val="Arial"/>
            <family val="2"/>
          </rPr>
          <t>For Juno IC23W Housing</t>
        </r>
      </text>
    </comment>
    <comment ref="S74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S80" authorId="0">
      <text>
        <r>
          <rPr>
            <sz val="10"/>
            <rFont val="Arial"/>
            <family val="2"/>
          </rPr>
          <t>For Juno IC23W Housing</t>
        </r>
      </text>
    </comment>
    <comment ref="S85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T70" authorId="0">
      <text>
        <r>
          <rPr>
            <sz val="10"/>
            <rFont val="Arial"/>
            <family val="2"/>
          </rPr>
          <t>Leviton M24-01451-2WM 10-Pack</t>
        </r>
      </text>
    </comment>
    <comment ref="T71" authorId="0">
      <text>
        <r>
          <rPr>
            <sz val="10"/>
            <rFont val="Arial"/>
            <family val="2"/>
          </rPr>
          <t>Cooper Wiring 1301-7W</t>
        </r>
      </text>
    </comment>
    <comment ref="T72" authorId="0">
      <text>
        <r>
          <rPr>
            <sz val="10"/>
            <rFont val="Arial"/>
            <family val="2"/>
          </rPr>
          <t>Leviton 1451-2W 10-Pack</t>
        </r>
      </text>
    </comment>
    <comment ref="T81" authorId="0">
      <text>
        <r>
          <rPr>
            <sz val="10"/>
            <rFont val="Arial"/>
            <family val="2"/>
          </rPr>
          <t>Leviton M24-01451-2WM 10-Pack</t>
        </r>
      </text>
    </comment>
    <comment ref="T82" authorId="0">
      <text>
        <r>
          <rPr>
            <sz val="10"/>
            <rFont val="Arial"/>
            <family val="2"/>
          </rPr>
          <t>Cooper Wiring 1301-7W</t>
        </r>
      </text>
    </comment>
    <comment ref="T83" authorId="0">
      <text>
        <r>
          <rPr>
            <sz val="10"/>
            <rFont val="Arial"/>
            <family val="2"/>
          </rPr>
          <t>Leviton 1451-2W 10-Pack</t>
        </r>
      </text>
    </comment>
    <comment ref="U70" authorId="0">
      <text>
        <r>
          <rPr>
            <sz val="10"/>
            <rFont val="Arial"/>
            <family val="2"/>
          </rPr>
          <t>Leviton M22-01453-2WM 6-Pack</t>
        </r>
      </text>
    </comment>
    <comment ref="U71" authorId="0">
      <text>
        <r>
          <rPr>
            <sz val="10"/>
            <rFont val="Arial"/>
            <family val="2"/>
          </rPr>
          <t>Cooper Wiring 1303-7W-L 10-Pack</t>
        </r>
      </text>
    </comment>
    <comment ref="U72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U81" authorId="0">
      <text>
        <r>
          <rPr>
            <sz val="10"/>
            <rFont val="Arial"/>
            <family val="2"/>
          </rPr>
          <t>Leviton M22-01453-2WM 6-Pack</t>
        </r>
      </text>
    </comment>
    <comment ref="U82" authorId="0">
      <text>
        <r>
          <rPr>
            <sz val="10"/>
            <rFont val="Arial"/>
            <family val="2"/>
          </rPr>
          <t>Cooper Wiring 1303-7W-L 10-Pack</t>
        </r>
      </text>
    </comment>
    <comment ref="U83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V70" authorId="0">
      <text>
        <r>
          <rPr>
            <sz val="10"/>
            <rFont val="Arial"/>
            <family val="2"/>
          </rPr>
          <t>Leviton R62-0CSB4-2WS 20 Amp</t>
        </r>
      </text>
    </comment>
    <comment ref="V71" authorId="0">
      <text>
        <r>
          <rPr>
            <sz val="10"/>
            <rFont val="Arial"/>
            <family val="2"/>
          </rPr>
          <t>Cooper Wiring CSB20AC4-WCC6</t>
        </r>
      </text>
    </comment>
    <comment ref="V72" authorId="0">
      <text>
        <r>
          <rPr>
            <sz val="10"/>
            <rFont val="Arial"/>
            <family val="2"/>
          </rPr>
          <t>Leviton 54504-2W</t>
        </r>
      </text>
    </comment>
    <comment ref="V81" authorId="0">
      <text>
        <r>
          <rPr>
            <sz val="10"/>
            <rFont val="Arial"/>
            <family val="2"/>
          </rPr>
          <t>Leviton R62-0CSB4-2WS 20 Amp</t>
        </r>
      </text>
    </comment>
    <comment ref="V82" authorId="0">
      <text>
        <r>
          <rPr>
            <sz val="10"/>
            <rFont val="Arial"/>
            <family val="2"/>
          </rPr>
          <t>Cooper Wiring CSB20AC4-WCC6</t>
        </r>
      </text>
    </comment>
    <comment ref="V83" authorId="0">
      <text>
        <r>
          <rPr>
            <sz val="10"/>
            <rFont val="Arial"/>
            <family val="2"/>
          </rPr>
          <t>Leviton 54504-2W</t>
        </r>
      </text>
    </comment>
    <comment ref="W71" authorId="0">
      <text>
        <r>
          <rPr>
            <sz val="10"/>
            <rFont val="Arial"/>
            <family val="2"/>
          </rPr>
          <t>Pass &amp; Seymour TP1WCP10 10-Pack</t>
        </r>
      </text>
    </comment>
    <comment ref="W82" authorId="0">
      <text>
        <r>
          <rPr>
            <sz val="10"/>
            <rFont val="Arial"/>
            <family val="2"/>
          </rPr>
          <t>Pass &amp; Seymour TP1WCP10 10-Pack</t>
        </r>
      </text>
    </comment>
    <comment ref="X70" authorId="0">
      <text>
        <r>
          <rPr>
            <sz val="10"/>
            <rFont val="Arial"/>
            <family val="2"/>
          </rPr>
          <t>Levitron R52-88009-00W</t>
        </r>
      </text>
    </comment>
    <comment ref="X71" authorId="0">
      <text>
        <r>
          <rPr>
            <sz val="10"/>
            <rFont val="Arial"/>
            <family val="2"/>
          </rPr>
          <t>Pass &amp; Seymour TP2WCC30</t>
        </r>
      </text>
    </comment>
    <comment ref="X81" authorId="0">
      <text>
        <r>
          <rPr>
            <sz val="10"/>
            <rFont val="Arial"/>
            <family val="2"/>
          </rPr>
          <t>Levitron R52-88009-00W</t>
        </r>
      </text>
    </comment>
    <comment ref="X82" authorId="0">
      <text>
        <r>
          <rPr>
            <sz val="10"/>
            <rFont val="Arial"/>
            <family val="2"/>
          </rPr>
          <t>Pass &amp; Seymour TP2WCC30</t>
        </r>
      </text>
    </comment>
    <comment ref="Y70" authorId="0">
      <text>
        <r>
          <rPr>
            <sz val="10"/>
            <rFont val="Arial"/>
            <family val="2"/>
          </rPr>
          <t>Leviton R52-88011-00W</t>
        </r>
      </text>
    </comment>
    <comment ref="Y71" authorId="0">
      <text>
        <r>
          <rPr>
            <sz val="10"/>
            <rFont val="Arial"/>
            <family val="2"/>
          </rPr>
          <t>Pass &amp; Seymour TP3WCC12</t>
        </r>
      </text>
    </comment>
    <comment ref="Y81" authorId="0">
      <text>
        <r>
          <rPr>
            <sz val="10"/>
            <rFont val="Arial"/>
            <family val="2"/>
          </rPr>
          <t>Leviton R52-88011-00W</t>
        </r>
      </text>
    </comment>
    <comment ref="Y82" authorId="0">
      <text>
        <r>
          <rPr>
            <sz val="10"/>
            <rFont val="Arial"/>
            <family val="2"/>
          </rPr>
          <t>Pass &amp; Seymour TP3WCC12</t>
        </r>
      </text>
    </comment>
    <comment ref="Z70" authorId="0">
      <text>
        <r>
          <rPr>
            <sz val="10"/>
            <rFont val="Arial"/>
            <family val="2"/>
          </rPr>
          <t>Leviton R52-00PJ4-00W</t>
        </r>
      </text>
    </comment>
    <comment ref="Z71" authorId="0">
      <text>
        <r>
          <rPr>
            <sz val="10"/>
            <rFont val="Arial"/>
            <family val="2"/>
          </rPr>
          <t>Pass &amp; Seymour TP3WCC12</t>
        </r>
      </text>
    </comment>
    <comment ref="Z81" authorId="0">
      <text>
        <r>
          <rPr>
            <sz val="10"/>
            <rFont val="Arial"/>
            <family val="2"/>
          </rPr>
          <t>Leviton R52-00PJ4-00W</t>
        </r>
      </text>
    </comment>
    <comment ref="Z82" authorId="0">
      <text>
        <r>
          <rPr>
            <sz val="10"/>
            <rFont val="Arial"/>
            <family val="2"/>
          </rPr>
          <t>Pass &amp; Seymour TP3WCC12</t>
        </r>
      </text>
    </comment>
    <comment ref="AA70" authorId="0">
      <text>
        <r>
          <rPr>
            <sz val="10"/>
            <rFont val="Arial"/>
            <family val="2"/>
          </rPr>
          <t>Leviton M24-88001-WMP</t>
        </r>
      </text>
    </comment>
    <comment ref="AA71" authorId="0">
      <text>
        <r>
          <rPr>
            <sz val="10"/>
            <rFont val="Arial"/>
            <family val="2"/>
          </rPr>
          <t>Pass &amp; Seymour
SP8-WCP10</t>
        </r>
      </text>
    </comment>
    <comment ref="AA81" authorId="0">
      <text>
        <r>
          <rPr>
            <sz val="10"/>
            <rFont val="Arial"/>
            <family val="2"/>
          </rPr>
          <t>Leviton M24-88001-WMP</t>
        </r>
      </text>
    </comment>
    <comment ref="AA82" authorId="0">
      <text>
        <r>
          <rPr>
            <sz val="10"/>
            <rFont val="Arial"/>
            <family val="2"/>
          </rPr>
          <t>Pass &amp; Seymour
SP8-WCP10</t>
        </r>
      </text>
    </comment>
    <comment ref="AB70" authorId="0">
      <text>
        <r>
          <rPr>
            <sz val="10"/>
            <rFont val="Arial"/>
            <family val="2"/>
          </rPr>
          <t>Leviton R52-88009-00W</t>
        </r>
      </text>
    </comment>
    <comment ref="AB71" authorId="0">
      <text>
        <r>
          <rPr>
            <sz val="10"/>
            <rFont val="Arial"/>
            <family val="2"/>
          </rPr>
          <t>Leviton R52-88009-00W</t>
        </r>
      </text>
    </comment>
    <comment ref="AB81" authorId="0">
      <text>
        <r>
          <rPr>
            <sz val="10"/>
            <rFont val="Arial"/>
            <family val="2"/>
          </rPr>
          <t>Leviton R52-88009-00W</t>
        </r>
      </text>
    </comment>
    <comment ref="AB82" authorId="0">
      <text>
        <r>
          <rPr>
            <sz val="10"/>
            <rFont val="Arial"/>
            <family val="2"/>
          </rPr>
          <t>Leviton R52-88009-00W</t>
        </r>
      </text>
    </comment>
    <comment ref="AC70" authorId="0">
      <text>
        <r>
          <rPr>
            <sz val="10"/>
            <rFont val="Arial"/>
            <family val="2"/>
          </rPr>
          <t>Leviton R52-88011-00W</t>
        </r>
      </text>
    </comment>
    <comment ref="AC71" authorId="0">
      <text>
        <r>
          <rPr>
            <sz val="10"/>
            <rFont val="Arial"/>
            <family val="2"/>
          </rPr>
          <t>Pass &amp; Seymour TP3WCC12</t>
        </r>
      </text>
    </comment>
    <comment ref="AC81" authorId="0">
      <text>
        <r>
          <rPr>
            <sz val="10"/>
            <rFont val="Arial"/>
            <family val="2"/>
          </rPr>
          <t>Leviton R52-88011-00W</t>
        </r>
      </text>
    </comment>
    <comment ref="AC82" authorId="0">
      <text>
        <r>
          <rPr>
            <sz val="10"/>
            <rFont val="Arial"/>
            <family val="2"/>
          </rPr>
          <t>Pass &amp; Seymour TP3WCC12</t>
        </r>
      </text>
    </comment>
    <comment ref="AD70" authorId="0">
      <text>
        <r>
          <rPr>
            <sz val="10"/>
            <rFont val="Arial"/>
            <family val="2"/>
          </rPr>
          <t>Leviton R52-00PJ4-00W</t>
        </r>
      </text>
    </comment>
    <comment ref="AD71" authorId="0">
      <text>
        <r>
          <rPr>
            <sz val="10"/>
            <rFont val="Arial"/>
            <family val="2"/>
          </rPr>
          <t>Pass &amp; Seymour TP4WCC10</t>
        </r>
      </text>
    </comment>
    <comment ref="AD81" authorId="0">
      <text>
        <r>
          <rPr>
            <sz val="10"/>
            <rFont val="Arial"/>
            <family val="2"/>
          </rPr>
          <t>Leviton R52-00PJ4-00W</t>
        </r>
      </text>
    </comment>
    <comment ref="AD82" authorId="0">
      <text>
        <r>
          <rPr>
            <sz val="10"/>
            <rFont val="Arial"/>
            <family val="2"/>
          </rPr>
          <t>Pass &amp; Seymour TP4WCC10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AI70" authorId="0">
      <text>
        <r>
          <rPr>
            <sz val="10"/>
            <rFont val="Arial"/>
            <family val="2"/>
          </rPr>
          <t>Westinghouse 7787200</t>
        </r>
      </text>
    </comment>
    <comment ref="AI71" authorId="0">
      <text>
        <r>
          <rPr>
            <sz val="10"/>
            <rFont val="Arial"/>
            <family val="2"/>
          </rPr>
          <t>Lutron 155213</t>
        </r>
      </text>
    </comment>
    <comment ref="AI72" authorId="0">
      <text>
        <r>
          <rPr>
            <sz val="10"/>
            <rFont val="Arial"/>
            <family val="2"/>
          </rPr>
          <t>Leviton RTF01-10W</t>
        </r>
      </text>
    </comment>
    <comment ref="AI81" authorId="0">
      <text>
        <r>
          <rPr>
            <sz val="10"/>
            <rFont val="Arial"/>
            <family val="2"/>
          </rPr>
          <t>Westinghouse 7787200</t>
        </r>
      </text>
    </comment>
    <comment ref="AI82" authorId="0">
      <text>
        <r>
          <rPr>
            <sz val="10"/>
            <rFont val="Arial"/>
            <family val="2"/>
          </rPr>
          <t>Lutron 155213</t>
        </r>
      </text>
    </comment>
    <comment ref="AI83" authorId="0">
      <text>
        <r>
          <rPr>
            <sz val="10"/>
            <rFont val="Arial"/>
            <family val="2"/>
          </rPr>
          <t>Leviton RTF01-10W</t>
        </r>
      </text>
    </comment>
    <comment ref="AJ70" authorId="0">
      <text>
        <r>
          <rPr>
            <sz val="10"/>
            <rFont val="Arial"/>
            <family val="2"/>
          </rPr>
          <t>Lutron D-603PGH-DK</t>
        </r>
      </text>
    </comment>
    <comment ref="AJ71" authorId="0">
      <text>
        <r>
          <rPr>
            <sz val="10"/>
            <rFont val="Arial"/>
            <family val="2"/>
          </rPr>
          <t>Lutron 70751</t>
        </r>
      </text>
    </comment>
    <comment ref="AJ72" authorId="0">
      <text>
        <r>
          <rPr>
            <sz val="10"/>
            <rFont val="Arial"/>
            <family val="2"/>
          </rPr>
          <t>Lutron TG-600PH-WH</t>
        </r>
      </text>
    </comment>
    <comment ref="AJ81" authorId="0">
      <text>
        <r>
          <rPr>
            <sz val="10"/>
            <rFont val="Arial"/>
            <family val="2"/>
          </rPr>
          <t>Lutron D-603PGH-DK</t>
        </r>
      </text>
    </comment>
    <comment ref="AJ82" authorId="0">
      <text>
        <r>
          <rPr>
            <sz val="10"/>
            <rFont val="Arial"/>
            <family val="2"/>
          </rPr>
          <t>Lutron 70751</t>
        </r>
      </text>
    </comment>
    <comment ref="AJ83" authorId="0">
      <text>
        <r>
          <rPr>
            <sz val="10"/>
            <rFont val="Arial"/>
            <family val="2"/>
          </rPr>
          <t>Lutron TG-600PH-WH</t>
        </r>
      </text>
    </comment>
    <comment ref="AK72" authorId="0">
      <text>
        <r>
          <rPr>
            <sz val="10"/>
            <rFont val="Arial"/>
            <family val="2"/>
          </rPr>
          <t>SYLVANIA 10489</t>
        </r>
      </text>
    </comment>
    <comment ref="AK83" authorId="0">
      <text>
        <r>
          <rPr>
            <sz val="10"/>
            <rFont val="Arial"/>
            <family val="2"/>
          </rPr>
          <t>SYLVANIA 10489</t>
        </r>
      </text>
    </comment>
    <comment ref="AM72" authorId="0">
      <text>
        <r>
          <rPr>
            <sz val="10"/>
            <rFont val="Arial"/>
            <family val="2"/>
          </rPr>
          <t>Sylvania 15172</t>
        </r>
      </text>
    </comment>
    <comment ref="AM83" authorId="0">
      <text>
        <r>
          <rPr>
            <sz val="10"/>
            <rFont val="Arial"/>
            <family val="2"/>
          </rPr>
          <t>Sylvania 15172</t>
        </r>
      </text>
    </comment>
    <comment ref="AP70" authorId="0">
      <text>
        <r>
          <rPr>
            <sz val="10"/>
            <rFont val="Arial"/>
            <family val="2"/>
          </rPr>
          <t>Cooper Wiring 1212</t>
        </r>
      </text>
    </comment>
    <comment ref="AP71" authorId="0">
      <text>
        <r>
          <rPr>
            <sz val="10"/>
            <rFont val="Arial"/>
            <family val="2"/>
          </rPr>
          <t>Utilitech 2206</t>
        </r>
      </text>
    </comment>
    <comment ref="AP81" authorId="0">
      <text>
        <r>
          <rPr>
            <sz val="10"/>
            <rFont val="Arial"/>
            <family val="2"/>
          </rPr>
          <t>Cooper Wiring 1212</t>
        </r>
      </text>
    </comment>
    <comment ref="AP82" authorId="0">
      <text>
        <r>
          <rPr>
            <sz val="10"/>
            <rFont val="Arial"/>
            <family val="2"/>
          </rPr>
          <t>Utilitech 2206</t>
        </r>
      </text>
    </comment>
    <comment ref="AU70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71" authorId="0">
      <text>
        <r>
          <rPr>
            <sz val="10"/>
            <rFont val="Arial"/>
            <family val="2"/>
          </rPr>
          <t>TLM612FCUD</t>
        </r>
      </text>
    </comment>
    <comment ref="AU72" authorId="0">
      <text>
        <r>
          <rPr>
            <sz val="10"/>
            <rFont val="Arial"/>
            <family val="2"/>
          </rPr>
          <t>TLM612FCUD</t>
        </r>
      </text>
    </comment>
    <comment ref="AU81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82" authorId="0">
      <text>
        <r>
          <rPr>
            <sz val="10"/>
            <rFont val="Arial"/>
            <family val="2"/>
          </rPr>
          <t>TLM612FCUD</t>
        </r>
      </text>
    </comment>
    <comment ref="AU83" authorId="0">
      <text>
        <r>
          <rPr>
            <sz val="10"/>
            <rFont val="Arial"/>
            <family val="2"/>
          </rPr>
          <t>TLM612FCUD</t>
        </r>
      </text>
    </comment>
    <comment ref="AV70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71" authorId="0">
      <text>
        <r>
          <rPr>
            <sz val="10"/>
            <rFont val="Arial"/>
            <family val="2"/>
          </rPr>
          <t>95B-B</t>
        </r>
      </text>
    </comment>
    <comment ref="AV72" authorId="0">
      <text>
        <r>
          <rPr>
            <sz val="10"/>
            <rFont val="Arial"/>
            <family val="2"/>
          </rPr>
          <t>101</t>
        </r>
      </text>
    </comment>
    <comment ref="AV81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82" authorId="0">
      <text>
        <r>
          <rPr>
            <sz val="10"/>
            <rFont val="Arial"/>
            <family val="2"/>
          </rPr>
          <t>95B-B</t>
        </r>
      </text>
    </comment>
    <comment ref="AV83" authorId="0">
      <text>
        <r>
          <rPr>
            <sz val="10"/>
            <rFont val="Arial"/>
            <family val="2"/>
          </rPr>
          <t>101</t>
        </r>
      </text>
    </comment>
    <comment ref="AW70" authorId="0">
      <text>
        <r>
          <rPr>
            <sz val="10"/>
            <rFont val="Arial"/>
            <family val="2"/>
          </rPr>
          <t>Lithonia CUC8 17 120 LP S1 M4</t>
        </r>
      </text>
    </comment>
    <comment ref="AW71" authorId="0">
      <text>
        <r>
          <rPr>
            <sz val="10"/>
            <rFont val="Arial"/>
            <family val="2"/>
          </rPr>
          <t>Utilitech WP217RNKLLU</t>
        </r>
      </text>
    </comment>
    <comment ref="AW81" authorId="0">
      <text>
        <r>
          <rPr>
            <sz val="10"/>
            <rFont val="Arial"/>
            <family val="2"/>
          </rPr>
          <t>Lithonia CUC8 17 120 LP S1 M4</t>
        </r>
      </text>
    </comment>
    <comment ref="AW82" authorId="0">
      <text>
        <r>
          <rPr>
            <sz val="10"/>
            <rFont val="Arial"/>
            <family val="2"/>
          </rPr>
          <t>Utilitech WP217RNKLLU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AZ10" authorId="0">
      <text>
        <r>
          <rPr>
            <sz val="10"/>
            <rFont val="Arial"/>
            <family val="2"/>
          </rPr>
          <t>Waterproof Shower Light Fixture</t>
        </r>
      </text>
    </comment>
    <comment ref="A5" authorId="0">
      <text>
        <r>
          <rPr>
            <sz val="10"/>
            <rFont val="Arial"/>
            <family val="2"/>
          </rPr>
          <t>Nailed into a stud</t>
        </r>
      </text>
    </comment>
    <comment ref="A6" authorId="0">
      <text>
        <r>
          <rPr>
            <sz val="10"/>
            <rFont val="Arial"/>
            <family val="2"/>
          </rPr>
          <t>Installed in existing sheet rock wall</t>
        </r>
      </text>
    </comment>
    <comment ref="A7" authorId="0">
      <text>
        <r>
          <rPr>
            <sz val="10"/>
            <rFont val="Arial"/>
            <family val="2"/>
          </rPr>
          <t>For Garbage Disposal</t>
        </r>
      </text>
    </comment>
    <comment ref="A8" authorId="0">
      <text>
        <r>
          <rPr>
            <sz val="10"/>
            <rFont val="Arial"/>
            <family val="2"/>
          </rPr>
          <t>For Garbage Disposal</t>
        </r>
      </text>
    </comment>
    <comment ref="A9" authorId="0">
      <text>
        <r>
          <rPr>
            <sz val="10"/>
            <rFont val="Arial"/>
            <family val="2"/>
          </rPr>
          <t>For Garbage Disposal</t>
        </r>
      </text>
    </comment>
    <comment ref="A16" authorId="0">
      <text>
        <r>
          <rPr>
            <sz val="10"/>
            <rFont val="Arial"/>
            <family val="2"/>
          </rPr>
          <t>Includes Small Storage Rm (Office), Hall, &amp; Stairs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B23" authorId="0">
      <text>
        <r>
          <rPr>
            <sz val="10"/>
            <rFont val="Arial"/>
            <family val="2"/>
          </rPr>
          <t>For Juno IC23W Housing</t>
        </r>
      </text>
    </comment>
    <comment ref="B24" authorId="0">
      <text>
        <r>
          <rPr>
            <sz val="10"/>
            <rFont val="Arial"/>
            <family val="2"/>
          </rPr>
          <t>For Juno IC23W Housing</t>
        </r>
      </text>
    </comment>
    <comment ref="B25" authorId="0">
      <text>
        <r>
          <rPr>
            <sz val="10"/>
            <rFont val="Arial"/>
            <family val="2"/>
          </rPr>
          <t>For Juno IC20W ???
Housing</t>
        </r>
      </text>
    </comment>
    <comment ref="C20" authorId="0">
      <text>
        <r>
          <rPr>
            <sz val="10"/>
            <rFont val="Arial"/>
            <family val="2"/>
          </rPr>
          <t>For Soffits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F14" authorId="0">
      <text>
        <r>
          <rPr>
            <sz val="10"/>
            <rFont val="Arial"/>
            <family val="2"/>
          </rPr>
          <t>Shed</t>
        </r>
      </text>
    </comment>
    <comment ref="F15" authorId="0">
      <text>
        <r>
          <rPr>
            <sz val="10"/>
            <rFont val="Arial"/>
            <family val="2"/>
          </rPr>
          <t>Shed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29" authorId="0">
      <text>
        <r>
          <rPr>
            <sz val="10"/>
            <rFont val="Arial"/>
            <family val="2"/>
          </rPr>
          <t>Shed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rFont val="Arial"/>
            <family val="2"/>
          </rPr>
          <t>Nailed into a stud</t>
        </r>
      </text>
    </comment>
    <comment ref="A6" authorId="0">
      <text>
        <r>
          <rPr>
            <sz val="10"/>
            <rFont val="Arial"/>
            <family val="2"/>
          </rPr>
          <t>Installed in existing sheet rock wall</t>
        </r>
      </text>
    </comment>
    <comment ref="A7" authorId="0">
      <text>
        <r>
          <rPr>
            <sz val="10"/>
            <rFont val="Arial"/>
            <family val="2"/>
          </rPr>
          <t>For Garbage Disposal</t>
        </r>
      </text>
    </comment>
    <comment ref="A8" authorId="0">
      <text>
        <r>
          <rPr>
            <sz val="10"/>
            <rFont val="Arial"/>
            <family val="2"/>
          </rPr>
          <t>For Garbage Disposal</t>
        </r>
      </text>
    </comment>
    <comment ref="A9" authorId="0">
      <text>
        <r>
          <rPr>
            <sz val="10"/>
            <rFont val="Arial"/>
            <family val="2"/>
          </rPr>
          <t>For Garbage Disposal</t>
        </r>
      </text>
    </comment>
    <comment ref="A16" authorId="0">
      <text>
        <r>
          <rPr>
            <sz val="10"/>
            <rFont val="Arial"/>
            <family val="2"/>
          </rPr>
          <t>Includes Small Storage Rm (Office), Hall, &amp; Stairs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B23" authorId="0">
      <text>
        <r>
          <rPr>
            <sz val="10"/>
            <rFont val="Arial"/>
            <family val="2"/>
          </rPr>
          <t>For Juno IC23W Housing</t>
        </r>
      </text>
    </comment>
    <comment ref="B24" authorId="0">
      <text>
        <r>
          <rPr>
            <sz val="10"/>
            <rFont val="Arial"/>
            <family val="2"/>
          </rPr>
          <t>For Juno IC23W Housing</t>
        </r>
      </text>
    </comment>
    <comment ref="B25" authorId="0">
      <text>
        <r>
          <rPr>
            <sz val="10"/>
            <rFont val="Arial"/>
            <family val="2"/>
          </rPr>
          <t>For Juno IC20W ???
Housing</t>
        </r>
      </text>
    </comment>
    <comment ref="C20" authorId="0">
      <text>
        <r>
          <rPr>
            <sz val="10"/>
            <rFont val="Arial"/>
            <family val="2"/>
          </rPr>
          <t>For Soffits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D74" authorId="0">
      <text>
        <r>
          <rPr>
            <sz val="10"/>
            <rFont val="Arial"/>
            <family val="2"/>
          </rPr>
          <t>Monoprice.com
Plus S&amp;H</t>
        </r>
      </text>
    </comment>
    <comment ref="D85" authorId="0">
      <text>
        <r>
          <rPr>
            <sz val="10"/>
            <rFont val="Arial"/>
            <family val="2"/>
          </rPr>
          <t>Monoprice.com
Plus S&amp;H</t>
        </r>
      </text>
    </comment>
    <comment ref="E74" authorId="0">
      <text>
        <r>
          <rPr>
            <sz val="10"/>
            <rFont val="Arial"/>
            <family val="2"/>
          </rPr>
          <t>Monoprice.com
Plus S&amp;H</t>
        </r>
      </text>
    </comment>
    <comment ref="E85" authorId="0">
      <text>
        <r>
          <rPr>
            <sz val="10"/>
            <rFont val="Arial"/>
            <family val="2"/>
          </rPr>
          <t>Monoprice.com
Plus S&amp;H</t>
        </r>
      </text>
    </comment>
    <comment ref="F14" authorId="0">
      <text>
        <r>
          <rPr>
            <sz val="10"/>
            <rFont val="Arial"/>
            <family val="2"/>
          </rPr>
          <t>Shed</t>
        </r>
      </text>
    </comment>
    <comment ref="F15" authorId="0">
      <text>
        <r>
          <rPr>
            <sz val="10"/>
            <rFont val="Arial"/>
            <family val="2"/>
          </rPr>
          <t>Shed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29" authorId="0">
      <text>
        <r>
          <rPr>
            <sz val="10"/>
            <rFont val="Arial"/>
            <family val="2"/>
          </rPr>
          <t>Shed</t>
        </r>
      </text>
    </comment>
    <comment ref="F74" authorId="0">
      <text>
        <r>
          <rPr>
            <sz val="10"/>
            <rFont val="Arial"/>
            <family val="2"/>
          </rPr>
          <t>Monoprice.com
Plus S&amp;H</t>
        </r>
      </text>
    </comment>
    <comment ref="F85" authorId="0">
      <text>
        <r>
          <rPr>
            <sz val="10"/>
            <rFont val="Arial"/>
            <family val="2"/>
          </rPr>
          <t>Monoprice.com
Plus S&amp;H</t>
        </r>
      </text>
    </comment>
    <comment ref="G71" authorId="0">
      <text>
        <r>
          <rPr>
            <sz val="10"/>
            <rFont val="Arial"/>
            <family val="2"/>
          </rPr>
          <t>Cooper Wiring 2129W-SP-L</t>
        </r>
      </text>
    </comment>
    <comment ref="G82" authorId="0">
      <text>
        <r>
          <rPr>
            <sz val="10"/>
            <rFont val="Arial"/>
            <family val="2"/>
          </rPr>
          <t>Cooper Wiring 2129W-SP-L</t>
        </r>
      </text>
    </comment>
    <comment ref="H70" authorId="0">
      <text>
        <r>
          <rPr>
            <sz val="10"/>
            <rFont val="Arial"/>
            <family val="2"/>
          </rPr>
          <t>Leviton M22-T5320-WMP 10-Pack</t>
        </r>
      </text>
    </comment>
    <comment ref="H71" authorId="0">
      <text>
        <r>
          <rPr>
            <sz val="10"/>
            <rFont val="Arial"/>
            <family val="2"/>
          </rPr>
          <t>Cooper Wiring TR270 10-Pack</t>
        </r>
      </text>
    </comment>
    <comment ref="H72" authorId="0">
      <text>
        <r>
          <rPr>
            <sz val="10"/>
            <rFont val="Arial"/>
            <family val="2"/>
          </rPr>
          <t>Leviton M22-05320-WMP 10-Pack</t>
        </r>
      </text>
    </comment>
    <comment ref="H81" authorId="0">
      <text>
        <r>
          <rPr>
            <sz val="10"/>
            <rFont val="Arial"/>
            <family val="2"/>
          </rPr>
          <t>Leviton M22-T5320-WMP 10-Pack</t>
        </r>
      </text>
    </comment>
    <comment ref="H82" authorId="0">
      <text>
        <r>
          <rPr>
            <sz val="10"/>
            <rFont val="Arial"/>
            <family val="2"/>
          </rPr>
          <t>Cooper Wiring TR270 10-Pack</t>
        </r>
      </text>
    </comment>
    <comment ref="H83" authorId="0">
      <text>
        <r>
          <rPr>
            <sz val="10"/>
            <rFont val="Arial"/>
            <family val="2"/>
          </rPr>
          <t>Leviton M22-05320-WMP 10-Pack</t>
        </r>
      </text>
    </comment>
    <comment ref="I70" authorId="0">
      <text>
        <r>
          <rPr>
            <sz val="10"/>
            <rFont val="Arial"/>
            <family val="2"/>
          </rPr>
          <t>Leviton M24-88003-WMP 10-Pack</t>
        </r>
      </text>
    </comment>
    <comment ref="I71" authorId="0">
      <text>
        <r>
          <rPr>
            <sz val="10"/>
            <rFont val="Arial"/>
            <family val="2"/>
          </rPr>
          <t>Cooper Wiring 2132W-L</t>
        </r>
      </text>
    </comment>
    <comment ref="I72" authorId="0">
      <text>
        <r>
          <rPr>
            <sz val="10"/>
            <rFont val="Arial"/>
            <family val="2"/>
          </rPr>
          <t>Leviton 88003-WMP 10-Pack</t>
        </r>
      </text>
    </comment>
    <comment ref="I81" authorId="0">
      <text>
        <r>
          <rPr>
            <sz val="10"/>
            <rFont val="Arial"/>
            <family val="2"/>
          </rPr>
          <t>Leviton M24-88003-WMP 10-Pack</t>
        </r>
      </text>
    </comment>
    <comment ref="I82" authorId="0">
      <text>
        <r>
          <rPr>
            <sz val="10"/>
            <rFont val="Arial"/>
            <family val="2"/>
          </rPr>
          <t>Cooper Wiring 2132W-L</t>
        </r>
      </text>
    </comment>
    <comment ref="I83" authorId="0">
      <text>
        <r>
          <rPr>
            <sz val="10"/>
            <rFont val="Arial"/>
            <family val="2"/>
          </rPr>
          <t>Leviton 88003-WMP 10-Pack</t>
        </r>
      </text>
    </comment>
    <comment ref="J70" authorId="0">
      <text>
        <r>
          <rPr>
            <sz val="10"/>
            <rFont val="Arial"/>
            <family val="2"/>
          </rPr>
          <t>Raco 6239BP</t>
        </r>
      </text>
    </comment>
    <comment ref="J71" authorId="0">
      <text>
        <r>
          <rPr>
            <sz val="10"/>
            <rFont val="Arial"/>
            <family val="2"/>
          </rPr>
          <t>Raco 19920</t>
        </r>
      </text>
    </comment>
    <comment ref="J72" authorId="0">
      <text>
        <r>
          <rPr>
            <sz val="10"/>
            <rFont val="Arial"/>
            <family val="2"/>
          </rPr>
          <t>Raco 6239BP</t>
        </r>
      </text>
    </comment>
    <comment ref="J81" authorId="0">
      <text>
        <r>
          <rPr>
            <sz val="10"/>
            <rFont val="Arial"/>
            <family val="2"/>
          </rPr>
          <t>Raco 6239BP</t>
        </r>
      </text>
    </comment>
    <comment ref="J82" authorId="0">
      <text>
        <r>
          <rPr>
            <sz val="10"/>
            <rFont val="Arial"/>
            <family val="2"/>
          </rPr>
          <t>Raco 19920</t>
        </r>
      </text>
    </comment>
    <comment ref="J83" authorId="0">
      <text>
        <r>
          <rPr>
            <sz val="10"/>
            <rFont val="Arial"/>
            <family val="2"/>
          </rPr>
          <t>Raco 6239BP</t>
        </r>
      </text>
    </comment>
    <comment ref="K70" authorId="0">
      <text>
        <r>
          <rPr>
            <sz val="10"/>
            <rFont val="Arial"/>
            <family val="2"/>
          </rPr>
          <t>Leviton M12-X7599-R3W 3-Pack</t>
        </r>
      </text>
    </comment>
    <comment ref="K71" authorId="0">
      <text>
        <r>
          <rPr>
            <sz val="10"/>
            <rFont val="Arial"/>
            <family val="2"/>
          </rPr>
          <t>Cooper Wiring TRVGF15W-3 3-Pack</t>
        </r>
      </text>
    </comment>
    <comment ref="K72" authorId="0">
      <text>
        <r>
          <rPr>
            <sz val="10"/>
            <rFont val="Arial"/>
            <family val="2"/>
          </rPr>
          <t>Leviton X7599-W</t>
        </r>
      </text>
    </comment>
    <comment ref="K81" authorId="0">
      <text>
        <r>
          <rPr>
            <sz val="10"/>
            <rFont val="Arial"/>
            <family val="2"/>
          </rPr>
          <t>Leviton M12-X7599-R3W 3-Pack</t>
        </r>
      </text>
    </comment>
    <comment ref="K82" authorId="0">
      <text>
        <r>
          <rPr>
            <sz val="10"/>
            <rFont val="Arial"/>
            <family val="2"/>
          </rPr>
          <t>Cooper Wiring TRVGF15W-3 3-Pack</t>
        </r>
      </text>
    </comment>
    <comment ref="K83" authorId="0">
      <text>
        <r>
          <rPr>
            <sz val="10"/>
            <rFont val="Arial"/>
            <family val="2"/>
          </rPr>
          <t>Leviton X7599-W</t>
        </r>
      </text>
    </comment>
    <comment ref="L70" authorId="0">
      <text>
        <r>
          <rPr>
            <sz val="10"/>
            <rFont val="Arial"/>
            <family val="2"/>
          </rPr>
          <t>Leviton R62-W7599-TKW</t>
        </r>
      </text>
    </comment>
    <comment ref="L71" authorId="0">
      <text>
        <r>
          <rPr>
            <sz val="10"/>
            <rFont val="Arial"/>
            <family val="2"/>
          </rPr>
          <t>Cooper Wiring TWRVGF15W</t>
        </r>
      </text>
    </comment>
    <comment ref="L72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73" authorId="0">
      <text>
        <r>
          <rPr>
            <sz val="10"/>
            <rFont val="Arial"/>
            <family val="2"/>
          </rPr>
          <t>Leviton Receptacle WT599-W</t>
        </r>
      </text>
    </comment>
    <comment ref="L81" authorId="0">
      <text>
        <r>
          <rPr>
            <sz val="10"/>
            <rFont val="Arial"/>
            <family val="2"/>
          </rPr>
          <t>Leviton R62-W7599-TKW</t>
        </r>
      </text>
    </comment>
    <comment ref="L82" authorId="0">
      <text>
        <r>
          <rPr>
            <sz val="10"/>
            <rFont val="Arial"/>
            <family val="2"/>
          </rPr>
          <t>Cooper Wiring TWRVGF15W</t>
        </r>
      </text>
    </comment>
    <comment ref="L83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84" authorId="0">
      <text>
        <r>
          <rPr>
            <sz val="10"/>
            <rFont val="Arial"/>
            <family val="2"/>
          </rPr>
          <t>Leviton Receptacle WT599-W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M70" authorId="0">
      <text>
        <r>
          <rPr>
            <sz val="10"/>
            <rFont val="Arial"/>
            <family val="2"/>
          </rPr>
          <t>Bell MM420C</t>
        </r>
      </text>
    </comment>
    <comment ref="M71" authorId="0">
      <text>
        <r>
          <rPr>
            <sz val="10"/>
            <rFont val="Arial"/>
            <family val="2"/>
          </rPr>
          <t>Cooper Wiring S3966W-SP</t>
        </r>
      </text>
    </comment>
    <comment ref="M72" authorId="0">
      <text>
        <r>
          <rPr>
            <sz val="10"/>
            <rFont val="Arial"/>
            <family val="2"/>
          </rPr>
          <t>Taymac MM410C</t>
        </r>
      </text>
    </comment>
    <comment ref="M81" authorId="0">
      <text>
        <r>
          <rPr>
            <sz val="10"/>
            <rFont val="Arial"/>
            <family val="2"/>
          </rPr>
          <t>Bell MM420C</t>
        </r>
      </text>
    </comment>
    <comment ref="M82" authorId="0">
      <text>
        <r>
          <rPr>
            <sz val="10"/>
            <rFont val="Arial"/>
            <family val="2"/>
          </rPr>
          <t>Cooper Wiring S3966W-SP</t>
        </r>
      </text>
    </comment>
    <comment ref="M83" authorId="0">
      <text>
        <r>
          <rPr>
            <sz val="10"/>
            <rFont val="Arial"/>
            <family val="2"/>
          </rPr>
          <t>Taymac MM410C</t>
        </r>
      </text>
    </comment>
    <comment ref="N70" authorId="0">
      <text>
        <r>
          <rPr>
            <sz val="10"/>
            <rFont val="Arial"/>
            <family val="2"/>
          </rPr>
          <t>Leviton M24-80401-WMP 10-Pack</t>
        </r>
      </text>
    </comment>
    <comment ref="N71" authorId="0">
      <text>
        <r>
          <rPr>
            <sz val="10"/>
            <rFont val="Arial"/>
            <family val="2"/>
          </rPr>
          <t>Cooper Wiring  5151W-SP-L 10-Pack</t>
        </r>
      </text>
    </comment>
    <comment ref="N72" authorId="0">
      <text>
        <r>
          <rPr>
            <sz val="10"/>
            <rFont val="Arial"/>
            <family val="2"/>
          </rPr>
          <t>Leviton M02-80401-WMP</t>
        </r>
      </text>
    </comment>
    <comment ref="N81" authorId="0">
      <text>
        <r>
          <rPr>
            <sz val="10"/>
            <rFont val="Arial"/>
            <family val="2"/>
          </rPr>
          <t>Leviton M24-80401-WMP 10-Pack</t>
        </r>
      </text>
    </comment>
    <comment ref="N82" authorId="0">
      <text>
        <r>
          <rPr>
            <sz val="10"/>
            <rFont val="Arial"/>
            <family val="2"/>
          </rPr>
          <t>Cooper Wiring  5151W-SP-L 10-Pack</t>
        </r>
      </text>
    </comment>
    <comment ref="N83" authorId="0">
      <text>
        <r>
          <rPr>
            <sz val="10"/>
            <rFont val="Arial"/>
            <family val="2"/>
          </rPr>
          <t>Leviton M02-80401-WMP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P71" authorId="0">
      <text>
        <r>
          <rPr>
            <sz val="10"/>
            <rFont val="Arial"/>
            <family val="2"/>
          </rPr>
          <t>Cooper Wiring 357B</t>
        </r>
      </text>
    </comment>
    <comment ref="P82" authorId="0">
      <text>
        <r>
          <rPr>
            <sz val="10"/>
            <rFont val="Arial"/>
            <family val="2"/>
          </rPr>
          <t>Cooper Wiring 357B</t>
        </r>
      </text>
    </comment>
    <comment ref="Q69" authorId="0">
      <text>
        <r>
          <rPr>
            <sz val="10"/>
            <rFont val="Arial"/>
            <family val="2"/>
          </rPr>
          <t>For Juno IC23W Housing</t>
        </r>
      </text>
    </comment>
    <comment ref="Q74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Q80" authorId="0">
      <text>
        <r>
          <rPr>
            <sz val="10"/>
            <rFont val="Arial"/>
            <family val="2"/>
          </rPr>
          <t>For Juno IC23W Housing</t>
        </r>
      </text>
    </comment>
    <comment ref="Q85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S69" authorId="0">
      <text>
        <r>
          <rPr>
            <sz val="10"/>
            <rFont val="Arial"/>
            <family val="2"/>
          </rPr>
          <t>For Juno IC23W Housing</t>
        </r>
      </text>
    </comment>
    <comment ref="S74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S80" authorId="0">
      <text>
        <r>
          <rPr>
            <sz val="10"/>
            <rFont val="Arial"/>
            <family val="2"/>
          </rPr>
          <t>For Juno IC23W Housing</t>
        </r>
      </text>
    </comment>
    <comment ref="S85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T70" authorId="0">
      <text>
        <r>
          <rPr>
            <sz val="10"/>
            <rFont val="Arial"/>
            <family val="2"/>
          </rPr>
          <t>Leviton M24-01451-2WM 10-Pack</t>
        </r>
      </text>
    </comment>
    <comment ref="T71" authorId="0">
      <text>
        <r>
          <rPr>
            <sz val="10"/>
            <rFont val="Arial"/>
            <family val="2"/>
          </rPr>
          <t>Cooper Wiring 1301-7W</t>
        </r>
      </text>
    </comment>
    <comment ref="T72" authorId="0">
      <text>
        <r>
          <rPr>
            <sz val="10"/>
            <rFont val="Arial"/>
            <family val="2"/>
          </rPr>
          <t>Leviton 1451-2W 10-Pack</t>
        </r>
      </text>
    </comment>
    <comment ref="T81" authorId="0">
      <text>
        <r>
          <rPr>
            <sz val="10"/>
            <rFont val="Arial"/>
            <family val="2"/>
          </rPr>
          <t>Leviton M24-01451-2WM 10-Pack</t>
        </r>
      </text>
    </comment>
    <comment ref="T82" authorId="0">
      <text>
        <r>
          <rPr>
            <sz val="10"/>
            <rFont val="Arial"/>
            <family val="2"/>
          </rPr>
          <t>Cooper Wiring 1301-7W</t>
        </r>
      </text>
    </comment>
    <comment ref="T83" authorId="0">
      <text>
        <r>
          <rPr>
            <sz val="10"/>
            <rFont val="Arial"/>
            <family val="2"/>
          </rPr>
          <t>Leviton 1451-2W 10-Pack</t>
        </r>
      </text>
    </comment>
    <comment ref="U70" authorId="0">
      <text>
        <r>
          <rPr>
            <sz val="10"/>
            <rFont val="Arial"/>
            <family val="2"/>
          </rPr>
          <t>Leviton M22-01453-2WM 6-Pack</t>
        </r>
      </text>
    </comment>
    <comment ref="U71" authorId="0">
      <text>
        <r>
          <rPr>
            <sz val="10"/>
            <rFont val="Arial"/>
            <family val="2"/>
          </rPr>
          <t>Cooper Wiring 1303-7W-L 10-Pack</t>
        </r>
      </text>
    </comment>
    <comment ref="U72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U81" authorId="0">
      <text>
        <r>
          <rPr>
            <sz val="10"/>
            <rFont val="Arial"/>
            <family val="2"/>
          </rPr>
          <t>Leviton M22-01453-2WM 6-Pack</t>
        </r>
      </text>
    </comment>
    <comment ref="U82" authorId="0">
      <text>
        <r>
          <rPr>
            <sz val="10"/>
            <rFont val="Arial"/>
            <family val="2"/>
          </rPr>
          <t>Cooper Wiring 1303-7W-L 10-Pack</t>
        </r>
      </text>
    </comment>
    <comment ref="U83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V70" authorId="0">
      <text>
        <r>
          <rPr>
            <sz val="10"/>
            <rFont val="Arial"/>
            <family val="2"/>
          </rPr>
          <t>Leviton R62-0CSB4-2WS 20 Amp</t>
        </r>
      </text>
    </comment>
    <comment ref="V71" authorId="0">
      <text>
        <r>
          <rPr>
            <sz val="10"/>
            <rFont val="Arial"/>
            <family val="2"/>
          </rPr>
          <t>Cooper Wiring CSB20AC4-WCC6</t>
        </r>
      </text>
    </comment>
    <comment ref="V72" authorId="0">
      <text>
        <r>
          <rPr>
            <sz val="10"/>
            <rFont val="Arial"/>
            <family val="2"/>
          </rPr>
          <t>Leviton 54504-2W</t>
        </r>
      </text>
    </comment>
    <comment ref="V81" authorId="0">
      <text>
        <r>
          <rPr>
            <sz val="10"/>
            <rFont val="Arial"/>
            <family val="2"/>
          </rPr>
          <t>Leviton R62-0CSB4-2WS 20 Amp</t>
        </r>
      </text>
    </comment>
    <comment ref="V82" authorId="0">
      <text>
        <r>
          <rPr>
            <sz val="10"/>
            <rFont val="Arial"/>
            <family val="2"/>
          </rPr>
          <t>Cooper Wiring CSB20AC4-WCC6</t>
        </r>
      </text>
    </comment>
    <comment ref="V83" authorId="0">
      <text>
        <r>
          <rPr>
            <sz val="10"/>
            <rFont val="Arial"/>
            <family val="2"/>
          </rPr>
          <t>Leviton 54504-2W</t>
        </r>
      </text>
    </comment>
    <comment ref="W71" authorId="0">
      <text>
        <r>
          <rPr>
            <sz val="10"/>
            <rFont val="Arial"/>
            <family val="2"/>
          </rPr>
          <t>Pass &amp; Seymour TP1WCP10 10-Pack</t>
        </r>
      </text>
    </comment>
    <comment ref="W82" authorId="0">
      <text>
        <r>
          <rPr>
            <sz val="10"/>
            <rFont val="Arial"/>
            <family val="2"/>
          </rPr>
          <t>Pass &amp; Seymour TP1WCP10 10-Pack</t>
        </r>
      </text>
    </comment>
    <comment ref="X70" authorId="0">
      <text>
        <r>
          <rPr>
            <sz val="10"/>
            <rFont val="Arial"/>
            <family val="2"/>
          </rPr>
          <t>Levitron R52-88009-00W</t>
        </r>
      </text>
    </comment>
    <comment ref="X71" authorId="0">
      <text>
        <r>
          <rPr>
            <sz val="10"/>
            <rFont val="Arial"/>
            <family val="2"/>
          </rPr>
          <t>Pass &amp; Seymour TP2WCC30</t>
        </r>
      </text>
    </comment>
    <comment ref="X81" authorId="0">
      <text>
        <r>
          <rPr>
            <sz val="10"/>
            <rFont val="Arial"/>
            <family val="2"/>
          </rPr>
          <t>Levitron R52-88009-00W</t>
        </r>
      </text>
    </comment>
    <comment ref="X82" authorId="0">
      <text>
        <r>
          <rPr>
            <sz val="10"/>
            <rFont val="Arial"/>
            <family val="2"/>
          </rPr>
          <t>Pass &amp; Seymour TP2WCC30</t>
        </r>
      </text>
    </comment>
    <comment ref="Y70" authorId="0">
      <text>
        <r>
          <rPr>
            <sz val="10"/>
            <rFont val="Arial"/>
            <family val="2"/>
          </rPr>
          <t>Leviton R52-88011-00W</t>
        </r>
      </text>
    </comment>
    <comment ref="Y71" authorId="0">
      <text>
        <r>
          <rPr>
            <sz val="10"/>
            <rFont val="Arial"/>
            <family val="2"/>
          </rPr>
          <t>Pass &amp; Seymour TP3WCC12</t>
        </r>
      </text>
    </comment>
    <comment ref="Y81" authorId="0">
      <text>
        <r>
          <rPr>
            <sz val="10"/>
            <rFont val="Arial"/>
            <family val="2"/>
          </rPr>
          <t>Leviton R52-88011-00W</t>
        </r>
      </text>
    </comment>
    <comment ref="Y82" authorId="0">
      <text>
        <r>
          <rPr>
            <sz val="10"/>
            <rFont val="Arial"/>
            <family val="2"/>
          </rPr>
          <t>Pass &amp; Seymour TP3WCC12</t>
        </r>
      </text>
    </comment>
    <comment ref="Z70" authorId="0">
      <text>
        <r>
          <rPr>
            <sz val="10"/>
            <rFont val="Arial"/>
            <family val="2"/>
          </rPr>
          <t>Leviton R52-00PJ4-00W</t>
        </r>
      </text>
    </comment>
    <comment ref="Z71" authorId="0">
      <text>
        <r>
          <rPr>
            <sz val="10"/>
            <rFont val="Arial"/>
            <family val="2"/>
          </rPr>
          <t>Pass &amp; Seymour TP3WCC12</t>
        </r>
      </text>
    </comment>
    <comment ref="Z81" authorId="0">
      <text>
        <r>
          <rPr>
            <sz val="10"/>
            <rFont val="Arial"/>
            <family val="2"/>
          </rPr>
          <t>Leviton R52-00PJ4-00W</t>
        </r>
      </text>
    </comment>
    <comment ref="Z82" authorId="0">
      <text>
        <r>
          <rPr>
            <sz val="10"/>
            <rFont val="Arial"/>
            <family val="2"/>
          </rPr>
          <t>Pass &amp; Seymour TP3WCC12</t>
        </r>
      </text>
    </comment>
    <comment ref="AA70" authorId="0">
      <text>
        <r>
          <rPr>
            <sz val="10"/>
            <rFont val="Arial"/>
            <family val="2"/>
          </rPr>
          <t>Leviton M24-88001-WMP</t>
        </r>
      </text>
    </comment>
    <comment ref="AA71" authorId="0">
      <text>
        <r>
          <rPr>
            <sz val="10"/>
            <rFont val="Arial"/>
            <family val="2"/>
          </rPr>
          <t>Pass &amp; Seymour
SP8-WCP10</t>
        </r>
      </text>
    </comment>
    <comment ref="AA81" authorId="0">
      <text>
        <r>
          <rPr>
            <sz val="10"/>
            <rFont val="Arial"/>
            <family val="2"/>
          </rPr>
          <t>Leviton M24-88001-WMP</t>
        </r>
      </text>
    </comment>
    <comment ref="AA82" authorId="0">
      <text>
        <r>
          <rPr>
            <sz val="10"/>
            <rFont val="Arial"/>
            <family val="2"/>
          </rPr>
          <t>Pass &amp; Seymour
SP8-WCP10</t>
        </r>
      </text>
    </comment>
    <comment ref="AB70" authorId="0">
      <text>
        <r>
          <rPr>
            <sz val="10"/>
            <rFont val="Arial"/>
            <family val="2"/>
          </rPr>
          <t>Leviton R52-88009-00W</t>
        </r>
      </text>
    </comment>
    <comment ref="AB71" authorId="0">
      <text>
        <r>
          <rPr>
            <sz val="10"/>
            <rFont val="Arial"/>
            <family val="2"/>
          </rPr>
          <t>Leviton R52-88009-00W</t>
        </r>
      </text>
    </comment>
    <comment ref="AB81" authorId="0">
      <text>
        <r>
          <rPr>
            <sz val="10"/>
            <rFont val="Arial"/>
            <family val="2"/>
          </rPr>
          <t>Leviton R52-88009-00W</t>
        </r>
      </text>
    </comment>
    <comment ref="AB82" authorId="0">
      <text>
        <r>
          <rPr>
            <sz val="10"/>
            <rFont val="Arial"/>
            <family val="2"/>
          </rPr>
          <t>Leviton R52-88009-00W</t>
        </r>
      </text>
    </comment>
    <comment ref="AC70" authorId="0">
      <text>
        <r>
          <rPr>
            <sz val="10"/>
            <rFont val="Arial"/>
            <family val="2"/>
          </rPr>
          <t>Leviton R52-88011-00W</t>
        </r>
      </text>
    </comment>
    <comment ref="AC71" authorId="0">
      <text>
        <r>
          <rPr>
            <sz val="10"/>
            <rFont val="Arial"/>
            <family val="2"/>
          </rPr>
          <t>Pass &amp; Seymour TP3WCC12</t>
        </r>
      </text>
    </comment>
    <comment ref="AC81" authorId="0">
      <text>
        <r>
          <rPr>
            <sz val="10"/>
            <rFont val="Arial"/>
            <family val="2"/>
          </rPr>
          <t>Leviton R52-88011-00W</t>
        </r>
      </text>
    </comment>
    <comment ref="AC82" authorId="0">
      <text>
        <r>
          <rPr>
            <sz val="10"/>
            <rFont val="Arial"/>
            <family val="2"/>
          </rPr>
          <t>Pass &amp; Seymour TP3WCC12</t>
        </r>
      </text>
    </comment>
    <comment ref="AD70" authorId="0">
      <text>
        <r>
          <rPr>
            <sz val="10"/>
            <rFont val="Arial"/>
            <family val="2"/>
          </rPr>
          <t>Leviton R52-00PJ4-00W</t>
        </r>
      </text>
    </comment>
    <comment ref="AD71" authorId="0">
      <text>
        <r>
          <rPr>
            <sz val="10"/>
            <rFont val="Arial"/>
            <family val="2"/>
          </rPr>
          <t>Pass &amp; Seymour TP4WCC10</t>
        </r>
      </text>
    </comment>
    <comment ref="AD81" authorId="0">
      <text>
        <r>
          <rPr>
            <sz val="10"/>
            <rFont val="Arial"/>
            <family val="2"/>
          </rPr>
          <t>Leviton R52-00PJ4-00W</t>
        </r>
      </text>
    </comment>
    <comment ref="AD82" authorId="0">
      <text>
        <r>
          <rPr>
            <sz val="10"/>
            <rFont val="Arial"/>
            <family val="2"/>
          </rPr>
          <t>Pass &amp; Seymour TP4WCC10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AI70" authorId="0">
      <text>
        <r>
          <rPr>
            <sz val="10"/>
            <rFont val="Arial"/>
            <family val="2"/>
          </rPr>
          <t>Westinghouse 7787200</t>
        </r>
      </text>
    </comment>
    <comment ref="AI71" authorId="0">
      <text>
        <r>
          <rPr>
            <sz val="10"/>
            <rFont val="Arial"/>
            <family val="2"/>
          </rPr>
          <t>Lutron 155213</t>
        </r>
      </text>
    </comment>
    <comment ref="AI72" authorId="0">
      <text>
        <r>
          <rPr>
            <sz val="10"/>
            <rFont val="Arial"/>
            <family val="2"/>
          </rPr>
          <t>Leviton RTF01-10W</t>
        </r>
      </text>
    </comment>
    <comment ref="AI81" authorId="0">
      <text>
        <r>
          <rPr>
            <sz val="10"/>
            <rFont val="Arial"/>
            <family val="2"/>
          </rPr>
          <t>Westinghouse 7787200</t>
        </r>
      </text>
    </comment>
    <comment ref="AI82" authorId="0">
      <text>
        <r>
          <rPr>
            <sz val="10"/>
            <rFont val="Arial"/>
            <family val="2"/>
          </rPr>
          <t>Lutron 155213</t>
        </r>
      </text>
    </comment>
    <comment ref="AI83" authorId="0">
      <text>
        <r>
          <rPr>
            <sz val="10"/>
            <rFont val="Arial"/>
            <family val="2"/>
          </rPr>
          <t>Leviton RTF01-10W</t>
        </r>
      </text>
    </comment>
    <comment ref="AJ70" authorId="0">
      <text>
        <r>
          <rPr>
            <sz val="10"/>
            <rFont val="Arial"/>
            <family val="2"/>
          </rPr>
          <t>Lutron D-603PGH-DK</t>
        </r>
      </text>
    </comment>
    <comment ref="AJ71" authorId="0">
      <text>
        <r>
          <rPr>
            <sz val="10"/>
            <rFont val="Arial"/>
            <family val="2"/>
          </rPr>
          <t>Lutron 70751</t>
        </r>
      </text>
    </comment>
    <comment ref="AJ72" authorId="0">
      <text>
        <r>
          <rPr>
            <sz val="10"/>
            <rFont val="Arial"/>
            <family val="2"/>
          </rPr>
          <t>Lutron TG-600PH-WH</t>
        </r>
      </text>
    </comment>
    <comment ref="AJ81" authorId="0">
      <text>
        <r>
          <rPr>
            <sz val="10"/>
            <rFont val="Arial"/>
            <family val="2"/>
          </rPr>
          <t>Lutron D-603PGH-DK</t>
        </r>
      </text>
    </comment>
    <comment ref="AJ82" authorId="0">
      <text>
        <r>
          <rPr>
            <sz val="10"/>
            <rFont val="Arial"/>
            <family val="2"/>
          </rPr>
          <t>Lutron 70751</t>
        </r>
      </text>
    </comment>
    <comment ref="AJ83" authorId="0">
      <text>
        <r>
          <rPr>
            <sz val="10"/>
            <rFont val="Arial"/>
            <family val="2"/>
          </rPr>
          <t>Lutron TG-600PH-WH</t>
        </r>
      </text>
    </comment>
    <comment ref="AK72" authorId="0">
      <text>
        <r>
          <rPr>
            <sz val="10"/>
            <rFont val="Arial"/>
            <family val="2"/>
          </rPr>
          <t>SYLVANIA 10489</t>
        </r>
      </text>
    </comment>
    <comment ref="AK83" authorId="0">
      <text>
        <r>
          <rPr>
            <sz val="10"/>
            <rFont val="Arial"/>
            <family val="2"/>
          </rPr>
          <t>SYLVANIA 10489</t>
        </r>
      </text>
    </comment>
    <comment ref="AM72" authorId="0">
      <text>
        <r>
          <rPr>
            <sz val="10"/>
            <rFont val="Arial"/>
            <family val="2"/>
          </rPr>
          <t>Sylvania 15172</t>
        </r>
      </text>
    </comment>
    <comment ref="AM83" authorId="0">
      <text>
        <r>
          <rPr>
            <sz val="10"/>
            <rFont val="Arial"/>
            <family val="2"/>
          </rPr>
          <t>Sylvania 15172</t>
        </r>
      </text>
    </comment>
    <comment ref="AP70" authorId="0">
      <text>
        <r>
          <rPr>
            <sz val="10"/>
            <rFont val="Arial"/>
            <family val="2"/>
          </rPr>
          <t>Cooper Wiring 1212</t>
        </r>
      </text>
    </comment>
    <comment ref="AP71" authorId="0">
      <text>
        <r>
          <rPr>
            <sz val="10"/>
            <rFont val="Arial"/>
            <family val="2"/>
          </rPr>
          <t>Utilitech 2206</t>
        </r>
      </text>
    </comment>
    <comment ref="AP81" authorId="0">
      <text>
        <r>
          <rPr>
            <sz val="10"/>
            <rFont val="Arial"/>
            <family val="2"/>
          </rPr>
          <t>Cooper Wiring 1212</t>
        </r>
      </text>
    </comment>
    <comment ref="AP82" authorId="0">
      <text>
        <r>
          <rPr>
            <sz val="10"/>
            <rFont val="Arial"/>
            <family val="2"/>
          </rPr>
          <t>Utilitech 2206</t>
        </r>
      </text>
    </comment>
    <comment ref="AU70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71" authorId="0">
      <text>
        <r>
          <rPr>
            <sz val="10"/>
            <rFont val="Arial"/>
            <family val="2"/>
          </rPr>
          <t>TLM612FCUD</t>
        </r>
      </text>
    </comment>
    <comment ref="AU72" authorId="0">
      <text>
        <r>
          <rPr>
            <sz val="10"/>
            <rFont val="Arial"/>
            <family val="2"/>
          </rPr>
          <t>TLM612FCUD</t>
        </r>
      </text>
    </comment>
    <comment ref="AU81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82" authorId="0">
      <text>
        <r>
          <rPr>
            <sz val="10"/>
            <rFont val="Arial"/>
            <family val="2"/>
          </rPr>
          <t>TLM612FCUD</t>
        </r>
      </text>
    </comment>
    <comment ref="AU83" authorId="0">
      <text>
        <r>
          <rPr>
            <sz val="10"/>
            <rFont val="Arial"/>
            <family val="2"/>
          </rPr>
          <t>TLM612FCUD</t>
        </r>
      </text>
    </comment>
    <comment ref="AV70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71" authorId="0">
      <text>
        <r>
          <rPr>
            <sz val="10"/>
            <rFont val="Arial"/>
            <family val="2"/>
          </rPr>
          <t>95B-B</t>
        </r>
      </text>
    </comment>
    <comment ref="AV72" authorId="0">
      <text>
        <r>
          <rPr>
            <sz val="10"/>
            <rFont val="Arial"/>
            <family val="2"/>
          </rPr>
          <t>101</t>
        </r>
      </text>
    </comment>
    <comment ref="AV81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82" authorId="0">
      <text>
        <r>
          <rPr>
            <sz val="10"/>
            <rFont val="Arial"/>
            <family val="2"/>
          </rPr>
          <t>95B-B</t>
        </r>
      </text>
    </comment>
    <comment ref="AV83" authorId="0">
      <text>
        <r>
          <rPr>
            <sz val="10"/>
            <rFont val="Arial"/>
            <family val="2"/>
          </rPr>
          <t>101</t>
        </r>
      </text>
    </comment>
    <comment ref="AW70" authorId="0">
      <text>
        <r>
          <rPr>
            <sz val="10"/>
            <rFont val="Arial"/>
            <family val="2"/>
          </rPr>
          <t>Lithonia CUC8 17 120 LP S1 M4</t>
        </r>
      </text>
    </comment>
    <comment ref="AW71" authorId="0">
      <text>
        <r>
          <rPr>
            <sz val="10"/>
            <rFont val="Arial"/>
            <family val="2"/>
          </rPr>
          <t>Utilitech WP217RNKLLU</t>
        </r>
      </text>
    </comment>
    <comment ref="AW81" authorId="0">
      <text>
        <r>
          <rPr>
            <sz val="10"/>
            <rFont val="Arial"/>
            <family val="2"/>
          </rPr>
          <t>Lithonia CUC8 17 120 LP S1 M4</t>
        </r>
      </text>
    </comment>
    <comment ref="AW82" authorId="0">
      <text>
        <r>
          <rPr>
            <sz val="10"/>
            <rFont val="Arial"/>
            <family val="2"/>
          </rPr>
          <t>Utilitech WP217RNKLLU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D74" authorId="0">
      <text>
        <r>
          <rPr>
            <sz val="10"/>
            <rFont val="Arial"/>
            <family val="2"/>
          </rPr>
          <t>Monoprice.com
Plus S&amp;H</t>
        </r>
      </text>
    </comment>
    <comment ref="D85" authorId="0">
      <text>
        <r>
          <rPr>
            <sz val="10"/>
            <rFont val="Arial"/>
            <family val="2"/>
          </rPr>
          <t>Monoprice.com
Plus S&amp;H</t>
        </r>
      </text>
    </comment>
    <comment ref="E74" authorId="0">
      <text>
        <r>
          <rPr>
            <sz val="10"/>
            <rFont val="Arial"/>
            <family val="2"/>
          </rPr>
          <t>Monoprice.com
Plus S&amp;H</t>
        </r>
      </text>
    </comment>
    <comment ref="E85" authorId="0">
      <text>
        <r>
          <rPr>
            <sz val="10"/>
            <rFont val="Arial"/>
            <family val="2"/>
          </rPr>
          <t>Monoprice.com
Plus S&amp;H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74" authorId="0">
      <text>
        <r>
          <rPr>
            <sz val="10"/>
            <rFont val="Arial"/>
            <family val="2"/>
          </rPr>
          <t>Monoprice.com
Plus S&amp;H</t>
        </r>
      </text>
    </comment>
    <comment ref="F85" authorId="0">
      <text>
        <r>
          <rPr>
            <sz val="10"/>
            <rFont val="Arial"/>
            <family val="2"/>
          </rPr>
          <t>Monoprice.com
Plus S&amp;H</t>
        </r>
      </text>
    </comment>
    <comment ref="G71" authorId="0">
      <text>
        <r>
          <rPr>
            <sz val="10"/>
            <rFont val="Arial"/>
            <family val="2"/>
          </rPr>
          <t>Cooper Wiring 2129W-SP-L</t>
        </r>
      </text>
    </comment>
    <comment ref="G82" authorId="0">
      <text>
        <r>
          <rPr>
            <sz val="10"/>
            <rFont val="Arial"/>
            <family val="2"/>
          </rPr>
          <t>Cooper Wiring 2129W-SP-L</t>
        </r>
      </text>
    </comment>
    <comment ref="H70" authorId="0">
      <text>
        <r>
          <rPr>
            <sz val="10"/>
            <rFont val="Arial"/>
            <family val="2"/>
          </rPr>
          <t>Leviton M22-T5320-WMP 10-Pack</t>
        </r>
      </text>
    </comment>
    <comment ref="H71" authorId="0">
      <text>
        <r>
          <rPr>
            <sz val="10"/>
            <rFont val="Arial"/>
            <family val="2"/>
          </rPr>
          <t>Cooper Wiring TR270 10-Pack</t>
        </r>
      </text>
    </comment>
    <comment ref="H72" authorId="0">
      <text>
        <r>
          <rPr>
            <sz val="10"/>
            <rFont val="Arial"/>
            <family val="2"/>
          </rPr>
          <t>Leviton M22-05320-WMP 10-Pack</t>
        </r>
      </text>
    </comment>
    <comment ref="H81" authorId="0">
      <text>
        <r>
          <rPr>
            <sz val="10"/>
            <rFont val="Arial"/>
            <family val="2"/>
          </rPr>
          <t>Leviton M22-T5320-WMP 10-Pack</t>
        </r>
      </text>
    </comment>
    <comment ref="H82" authorId="0">
      <text>
        <r>
          <rPr>
            <sz val="10"/>
            <rFont val="Arial"/>
            <family val="2"/>
          </rPr>
          <t>Cooper Wiring TR270 10-Pack</t>
        </r>
      </text>
    </comment>
    <comment ref="H83" authorId="0">
      <text>
        <r>
          <rPr>
            <sz val="10"/>
            <rFont val="Arial"/>
            <family val="2"/>
          </rPr>
          <t>Leviton M22-05320-WMP 10-Pack</t>
        </r>
      </text>
    </comment>
    <comment ref="I70" authorId="0">
      <text>
        <r>
          <rPr>
            <sz val="10"/>
            <rFont val="Arial"/>
            <family val="2"/>
          </rPr>
          <t>Leviton M24-88003-WMP 10-Pack</t>
        </r>
      </text>
    </comment>
    <comment ref="I71" authorId="0">
      <text>
        <r>
          <rPr>
            <sz val="10"/>
            <rFont val="Arial"/>
            <family val="2"/>
          </rPr>
          <t>Cooper Wiring 2132W-L</t>
        </r>
      </text>
    </comment>
    <comment ref="I72" authorId="0">
      <text>
        <r>
          <rPr>
            <sz val="10"/>
            <rFont val="Arial"/>
            <family val="2"/>
          </rPr>
          <t>Leviton 88003-WMP 10-Pack</t>
        </r>
      </text>
    </comment>
    <comment ref="I81" authorId="0">
      <text>
        <r>
          <rPr>
            <sz val="10"/>
            <rFont val="Arial"/>
            <family val="2"/>
          </rPr>
          <t>Leviton M24-88003-WMP 10-Pack</t>
        </r>
      </text>
    </comment>
    <comment ref="I82" authorId="0">
      <text>
        <r>
          <rPr>
            <sz val="10"/>
            <rFont val="Arial"/>
            <family val="2"/>
          </rPr>
          <t>Cooper Wiring 2132W-L</t>
        </r>
      </text>
    </comment>
    <comment ref="I83" authorId="0">
      <text>
        <r>
          <rPr>
            <sz val="10"/>
            <rFont val="Arial"/>
            <family val="2"/>
          </rPr>
          <t>Leviton 88003-WMP 10-Pack</t>
        </r>
      </text>
    </comment>
    <comment ref="J70" authorId="0">
      <text>
        <r>
          <rPr>
            <sz val="10"/>
            <rFont val="Arial"/>
            <family val="2"/>
          </rPr>
          <t>Raco 6239BP</t>
        </r>
      </text>
    </comment>
    <comment ref="J71" authorId="0">
      <text>
        <r>
          <rPr>
            <sz val="10"/>
            <rFont val="Arial"/>
            <family val="2"/>
          </rPr>
          <t>Raco 19920</t>
        </r>
      </text>
    </comment>
    <comment ref="J72" authorId="0">
      <text>
        <r>
          <rPr>
            <sz val="10"/>
            <rFont val="Arial"/>
            <family val="2"/>
          </rPr>
          <t>Raco 6239BP</t>
        </r>
      </text>
    </comment>
    <comment ref="J81" authorId="0">
      <text>
        <r>
          <rPr>
            <sz val="10"/>
            <rFont val="Arial"/>
            <family val="2"/>
          </rPr>
          <t>Raco 6239BP</t>
        </r>
      </text>
    </comment>
    <comment ref="J82" authorId="0">
      <text>
        <r>
          <rPr>
            <sz val="10"/>
            <rFont val="Arial"/>
            <family val="2"/>
          </rPr>
          <t>Raco 19920</t>
        </r>
      </text>
    </comment>
    <comment ref="J83" authorId="0">
      <text>
        <r>
          <rPr>
            <sz val="10"/>
            <rFont val="Arial"/>
            <family val="2"/>
          </rPr>
          <t>Raco 6239BP</t>
        </r>
      </text>
    </comment>
    <comment ref="K70" authorId="0">
      <text>
        <r>
          <rPr>
            <sz val="10"/>
            <rFont val="Arial"/>
            <family val="2"/>
          </rPr>
          <t>Leviton M12-X7599-R3W 3-Pack</t>
        </r>
      </text>
    </comment>
    <comment ref="K71" authorId="0">
      <text>
        <r>
          <rPr>
            <sz val="10"/>
            <rFont val="Arial"/>
            <family val="2"/>
          </rPr>
          <t>Cooper Wiring TRVGF15W-3 3-Pack</t>
        </r>
      </text>
    </comment>
    <comment ref="K72" authorId="0">
      <text>
        <r>
          <rPr>
            <sz val="10"/>
            <rFont val="Arial"/>
            <family val="2"/>
          </rPr>
          <t>Leviton X7599-W</t>
        </r>
      </text>
    </comment>
    <comment ref="K81" authorId="0">
      <text>
        <r>
          <rPr>
            <sz val="10"/>
            <rFont val="Arial"/>
            <family val="2"/>
          </rPr>
          <t>Leviton M12-X7599-R3W 3-Pack</t>
        </r>
      </text>
    </comment>
    <comment ref="K82" authorId="0">
      <text>
        <r>
          <rPr>
            <sz val="10"/>
            <rFont val="Arial"/>
            <family val="2"/>
          </rPr>
          <t>Cooper Wiring TRVGF15W-3 3-Pack</t>
        </r>
      </text>
    </comment>
    <comment ref="K83" authorId="0">
      <text>
        <r>
          <rPr>
            <sz val="10"/>
            <rFont val="Arial"/>
            <family val="2"/>
          </rPr>
          <t>Leviton X7599-W</t>
        </r>
      </text>
    </comment>
    <comment ref="L70" authorId="0">
      <text>
        <r>
          <rPr>
            <sz val="10"/>
            <rFont val="Arial"/>
            <family val="2"/>
          </rPr>
          <t>Leviton R62-W7599-TKW</t>
        </r>
      </text>
    </comment>
    <comment ref="L71" authorId="0">
      <text>
        <r>
          <rPr>
            <sz val="10"/>
            <rFont val="Arial"/>
            <family val="2"/>
          </rPr>
          <t>Cooper Wiring TWRVGF15W</t>
        </r>
      </text>
    </comment>
    <comment ref="L72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73" authorId="0">
      <text>
        <r>
          <rPr>
            <sz val="10"/>
            <rFont val="Arial"/>
            <family val="2"/>
          </rPr>
          <t>Leviton Receptacle WT599-W</t>
        </r>
      </text>
    </comment>
    <comment ref="L81" authorId="0">
      <text>
        <r>
          <rPr>
            <sz val="10"/>
            <rFont val="Arial"/>
            <family val="2"/>
          </rPr>
          <t>Leviton R62-W7599-TKW</t>
        </r>
      </text>
    </comment>
    <comment ref="L82" authorId="0">
      <text>
        <r>
          <rPr>
            <sz val="10"/>
            <rFont val="Arial"/>
            <family val="2"/>
          </rPr>
          <t>Cooper Wiring TWRVGF15W</t>
        </r>
      </text>
    </comment>
    <comment ref="L83" authorId="0">
      <text>
        <r>
          <rPr>
            <sz val="10"/>
            <rFont val="Arial"/>
            <family val="2"/>
          </rPr>
          <t xml:space="preserve">Leviton Receptacle WT599-W
</t>
        </r>
      </text>
    </comment>
    <comment ref="L84" authorId="0">
      <text>
        <r>
          <rPr>
            <sz val="10"/>
            <rFont val="Arial"/>
            <family val="2"/>
          </rPr>
          <t>Leviton Receptacle WT599-W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M70" authorId="0">
      <text>
        <r>
          <rPr>
            <sz val="10"/>
            <rFont val="Arial"/>
            <family val="2"/>
          </rPr>
          <t>Bell MM420C</t>
        </r>
      </text>
    </comment>
    <comment ref="M71" authorId="0">
      <text>
        <r>
          <rPr>
            <sz val="10"/>
            <rFont val="Arial"/>
            <family val="2"/>
          </rPr>
          <t>Cooper Wiring S3966W-SP</t>
        </r>
      </text>
    </comment>
    <comment ref="M72" authorId="0">
      <text>
        <r>
          <rPr>
            <sz val="10"/>
            <rFont val="Arial"/>
            <family val="2"/>
          </rPr>
          <t>Taymac MM410C</t>
        </r>
      </text>
    </comment>
    <comment ref="M81" authorId="0">
      <text>
        <r>
          <rPr>
            <sz val="10"/>
            <rFont val="Arial"/>
            <family val="2"/>
          </rPr>
          <t>Bell MM420C</t>
        </r>
      </text>
    </comment>
    <comment ref="M82" authorId="0">
      <text>
        <r>
          <rPr>
            <sz val="10"/>
            <rFont val="Arial"/>
            <family val="2"/>
          </rPr>
          <t>Cooper Wiring S3966W-SP</t>
        </r>
      </text>
    </comment>
    <comment ref="M83" authorId="0">
      <text>
        <r>
          <rPr>
            <sz val="10"/>
            <rFont val="Arial"/>
            <family val="2"/>
          </rPr>
          <t>Taymac MM410C</t>
        </r>
      </text>
    </comment>
    <comment ref="N70" authorId="0">
      <text>
        <r>
          <rPr>
            <sz val="10"/>
            <rFont val="Arial"/>
            <family val="2"/>
          </rPr>
          <t>Leviton M24-80401-WMP 10-Pack</t>
        </r>
      </text>
    </comment>
    <comment ref="N71" authorId="0">
      <text>
        <r>
          <rPr>
            <sz val="10"/>
            <rFont val="Arial"/>
            <family val="2"/>
          </rPr>
          <t>Cooper Wiring  5151W-SP-L 10-Pack</t>
        </r>
      </text>
    </comment>
    <comment ref="N72" authorId="0">
      <text>
        <r>
          <rPr>
            <sz val="10"/>
            <rFont val="Arial"/>
            <family val="2"/>
          </rPr>
          <t>Leviton M02-80401-WMP</t>
        </r>
      </text>
    </comment>
    <comment ref="N81" authorId="0">
      <text>
        <r>
          <rPr>
            <sz val="10"/>
            <rFont val="Arial"/>
            <family val="2"/>
          </rPr>
          <t>Leviton M24-80401-WMP 10-Pack</t>
        </r>
      </text>
    </comment>
    <comment ref="N82" authorId="0">
      <text>
        <r>
          <rPr>
            <sz val="10"/>
            <rFont val="Arial"/>
            <family val="2"/>
          </rPr>
          <t>Cooper Wiring  5151W-SP-L 10-Pack</t>
        </r>
      </text>
    </comment>
    <comment ref="N83" authorId="0">
      <text>
        <r>
          <rPr>
            <sz val="10"/>
            <rFont val="Arial"/>
            <family val="2"/>
          </rPr>
          <t>Leviton M02-80401-WMP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P71" authorId="0">
      <text>
        <r>
          <rPr>
            <sz val="10"/>
            <rFont val="Arial"/>
            <family val="2"/>
          </rPr>
          <t>Cooper Wiring 357B</t>
        </r>
      </text>
    </comment>
    <comment ref="P82" authorId="0">
      <text>
        <r>
          <rPr>
            <sz val="10"/>
            <rFont val="Arial"/>
            <family val="2"/>
          </rPr>
          <t>Cooper Wiring 357B</t>
        </r>
      </text>
    </comment>
    <comment ref="Q69" authorId="0">
      <text>
        <r>
          <rPr>
            <sz val="10"/>
            <rFont val="Arial"/>
            <family val="2"/>
          </rPr>
          <t>For Juno IC23W Housing</t>
        </r>
      </text>
    </comment>
    <comment ref="Q74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Q80" authorId="0">
      <text>
        <r>
          <rPr>
            <sz val="10"/>
            <rFont val="Arial"/>
            <family val="2"/>
          </rPr>
          <t>For Juno IC23W Housing</t>
        </r>
      </text>
    </comment>
    <comment ref="Q85" authorId="0">
      <text>
        <r>
          <rPr>
            <sz val="10"/>
            <rFont val="Arial"/>
            <family val="2"/>
          </rPr>
          <t>readywholesaleelectric.com      Plus S&amp;H</t>
        </r>
      </text>
    </comment>
    <comment ref="S69" authorId="0">
      <text>
        <r>
          <rPr>
            <sz val="10"/>
            <rFont val="Arial"/>
            <family val="2"/>
          </rPr>
          <t>For Juno IC23W Housing</t>
        </r>
      </text>
    </comment>
    <comment ref="S74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S80" authorId="0">
      <text>
        <r>
          <rPr>
            <sz val="10"/>
            <rFont val="Arial"/>
            <family val="2"/>
          </rPr>
          <t>For Juno IC23W Housing</t>
        </r>
      </text>
    </comment>
    <comment ref="S85" authorId="0">
      <text>
        <r>
          <rPr>
            <sz val="10"/>
            <rFont val="Arial"/>
            <family val="2"/>
          </rPr>
          <t>electricbargainstores.com
Plus S&amp;H</t>
        </r>
      </text>
    </comment>
    <comment ref="T70" authorId="0">
      <text>
        <r>
          <rPr>
            <sz val="10"/>
            <rFont val="Arial"/>
            <family val="2"/>
          </rPr>
          <t>Leviton M24-01451-2WM 10-Pack</t>
        </r>
      </text>
    </comment>
    <comment ref="T71" authorId="0">
      <text>
        <r>
          <rPr>
            <sz val="10"/>
            <rFont val="Arial"/>
            <family val="2"/>
          </rPr>
          <t>Cooper Wiring 1301-7W</t>
        </r>
      </text>
    </comment>
    <comment ref="T72" authorId="0">
      <text>
        <r>
          <rPr>
            <sz val="10"/>
            <rFont val="Arial"/>
            <family val="2"/>
          </rPr>
          <t>Leviton 1451-2W 10-Pack</t>
        </r>
      </text>
    </comment>
    <comment ref="T81" authorId="0">
      <text>
        <r>
          <rPr>
            <sz val="10"/>
            <rFont val="Arial"/>
            <family val="2"/>
          </rPr>
          <t>Leviton M24-01451-2WM 10-Pack</t>
        </r>
      </text>
    </comment>
    <comment ref="T82" authorId="0">
      <text>
        <r>
          <rPr>
            <sz val="10"/>
            <rFont val="Arial"/>
            <family val="2"/>
          </rPr>
          <t>Cooper Wiring 1301-7W</t>
        </r>
      </text>
    </comment>
    <comment ref="T83" authorId="0">
      <text>
        <r>
          <rPr>
            <sz val="10"/>
            <rFont val="Arial"/>
            <family val="2"/>
          </rPr>
          <t>Leviton 1451-2W 10-Pack</t>
        </r>
      </text>
    </comment>
    <comment ref="U70" authorId="0">
      <text>
        <r>
          <rPr>
            <sz val="10"/>
            <rFont val="Arial"/>
            <family val="2"/>
          </rPr>
          <t>Leviton M22-01453-2WM 6-Pack</t>
        </r>
      </text>
    </comment>
    <comment ref="U71" authorId="0">
      <text>
        <r>
          <rPr>
            <sz val="10"/>
            <rFont val="Arial"/>
            <family val="2"/>
          </rPr>
          <t>Cooper Wiring 1303-7W-L 10-Pack</t>
        </r>
      </text>
    </comment>
    <comment ref="U72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U81" authorId="0">
      <text>
        <r>
          <rPr>
            <sz val="10"/>
            <rFont val="Arial"/>
            <family val="2"/>
          </rPr>
          <t>Leviton M22-01453-2WM 6-Pack</t>
        </r>
      </text>
    </comment>
    <comment ref="U82" authorId="0">
      <text>
        <r>
          <rPr>
            <sz val="10"/>
            <rFont val="Arial"/>
            <family val="2"/>
          </rPr>
          <t>Cooper Wiring 1303-7W-L 10-Pack</t>
        </r>
      </text>
    </comment>
    <comment ref="U83" authorId="0">
      <text>
        <r>
          <rPr>
            <sz val="10"/>
            <rFont val="Arial"/>
            <family val="2"/>
          </rPr>
          <t xml:space="preserve">Pass &amp; Seymour 663WGCP </t>
        </r>
      </text>
    </comment>
    <comment ref="V70" authorId="0">
      <text>
        <r>
          <rPr>
            <sz val="10"/>
            <rFont val="Arial"/>
            <family val="2"/>
          </rPr>
          <t>Leviton R62-0CSB4-2WS 20 Amp</t>
        </r>
      </text>
    </comment>
    <comment ref="V71" authorId="0">
      <text>
        <r>
          <rPr>
            <sz val="10"/>
            <rFont val="Arial"/>
            <family val="2"/>
          </rPr>
          <t>Cooper Wiring CSB20AC4-WCC6</t>
        </r>
      </text>
    </comment>
    <comment ref="V72" authorId="0">
      <text>
        <r>
          <rPr>
            <sz val="10"/>
            <rFont val="Arial"/>
            <family val="2"/>
          </rPr>
          <t>Leviton 54504-2W</t>
        </r>
      </text>
    </comment>
    <comment ref="V81" authorId="0">
      <text>
        <r>
          <rPr>
            <sz val="10"/>
            <rFont val="Arial"/>
            <family val="2"/>
          </rPr>
          <t>Leviton R62-0CSB4-2WS 20 Amp</t>
        </r>
      </text>
    </comment>
    <comment ref="V82" authorId="0">
      <text>
        <r>
          <rPr>
            <sz val="10"/>
            <rFont val="Arial"/>
            <family val="2"/>
          </rPr>
          <t>Cooper Wiring CSB20AC4-WCC6</t>
        </r>
      </text>
    </comment>
    <comment ref="V83" authorId="0">
      <text>
        <r>
          <rPr>
            <sz val="10"/>
            <rFont val="Arial"/>
            <family val="2"/>
          </rPr>
          <t>Leviton 54504-2W</t>
        </r>
      </text>
    </comment>
    <comment ref="W71" authorId="0">
      <text>
        <r>
          <rPr>
            <sz val="10"/>
            <rFont val="Arial"/>
            <family val="2"/>
          </rPr>
          <t>Pass &amp; Seymour TP1WCP10 10-Pack</t>
        </r>
      </text>
    </comment>
    <comment ref="W82" authorId="0">
      <text>
        <r>
          <rPr>
            <sz val="10"/>
            <rFont val="Arial"/>
            <family val="2"/>
          </rPr>
          <t>Pass &amp; Seymour TP1WCP10 10-Pack</t>
        </r>
      </text>
    </comment>
    <comment ref="X70" authorId="0">
      <text>
        <r>
          <rPr>
            <sz val="10"/>
            <rFont val="Arial"/>
            <family val="2"/>
          </rPr>
          <t>Levitron R52-88009-00W</t>
        </r>
      </text>
    </comment>
    <comment ref="X71" authorId="0">
      <text>
        <r>
          <rPr>
            <sz val="10"/>
            <rFont val="Arial"/>
            <family val="2"/>
          </rPr>
          <t>Pass &amp; Seymour TP2WCC30</t>
        </r>
      </text>
    </comment>
    <comment ref="X81" authorId="0">
      <text>
        <r>
          <rPr>
            <sz val="10"/>
            <rFont val="Arial"/>
            <family val="2"/>
          </rPr>
          <t>Levitron R52-88009-00W</t>
        </r>
      </text>
    </comment>
    <comment ref="X82" authorId="0">
      <text>
        <r>
          <rPr>
            <sz val="10"/>
            <rFont val="Arial"/>
            <family val="2"/>
          </rPr>
          <t>Pass &amp; Seymour TP2WCC30</t>
        </r>
      </text>
    </comment>
    <comment ref="Y70" authorId="0">
      <text>
        <r>
          <rPr>
            <sz val="10"/>
            <rFont val="Arial"/>
            <family val="2"/>
          </rPr>
          <t>Leviton R52-88011-00W</t>
        </r>
      </text>
    </comment>
    <comment ref="Y71" authorId="0">
      <text>
        <r>
          <rPr>
            <sz val="10"/>
            <rFont val="Arial"/>
            <family val="2"/>
          </rPr>
          <t>Pass &amp; Seymour TP3WCC12</t>
        </r>
      </text>
    </comment>
    <comment ref="Y81" authorId="0">
      <text>
        <r>
          <rPr>
            <sz val="10"/>
            <rFont val="Arial"/>
            <family val="2"/>
          </rPr>
          <t>Leviton R52-88011-00W</t>
        </r>
      </text>
    </comment>
    <comment ref="Y82" authorId="0">
      <text>
        <r>
          <rPr>
            <sz val="10"/>
            <rFont val="Arial"/>
            <family val="2"/>
          </rPr>
          <t>Pass &amp; Seymour TP3WCC12</t>
        </r>
      </text>
    </comment>
    <comment ref="Z70" authorId="0">
      <text>
        <r>
          <rPr>
            <sz val="10"/>
            <rFont val="Arial"/>
            <family val="2"/>
          </rPr>
          <t>Leviton R52-00PJ4-00W</t>
        </r>
      </text>
    </comment>
    <comment ref="Z71" authorId="0">
      <text>
        <r>
          <rPr>
            <sz val="10"/>
            <rFont val="Arial"/>
            <family val="2"/>
          </rPr>
          <t>Pass &amp; Seymour TP3WCC12</t>
        </r>
      </text>
    </comment>
    <comment ref="Z81" authorId="0">
      <text>
        <r>
          <rPr>
            <sz val="10"/>
            <rFont val="Arial"/>
            <family val="2"/>
          </rPr>
          <t>Leviton R52-00PJ4-00W</t>
        </r>
      </text>
    </comment>
    <comment ref="Z82" authorId="0">
      <text>
        <r>
          <rPr>
            <sz val="10"/>
            <rFont val="Arial"/>
            <family val="2"/>
          </rPr>
          <t>Pass &amp; Seymour TP3WCC12</t>
        </r>
      </text>
    </comment>
    <comment ref="AA70" authorId="0">
      <text>
        <r>
          <rPr>
            <sz val="10"/>
            <rFont val="Arial"/>
            <family val="2"/>
          </rPr>
          <t>Leviton M24-88001-WMP</t>
        </r>
      </text>
    </comment>
    <comment ref="AA71" authorId="0">
      <text>
        <r>
          <rPr>
            <sz val="10"/>
            <rFont val="Arial"/>
            <family val="2"/>
          </rPr>
          <t>Pass &amp; Seymour
SP8-WCP10</t>
        </r>
      </text>
    </comment>
    <comment ref="AA81" authorId="0">
      <text>
        <r>
          <rPr>
            <sz val="10"/>
            <rFont val="Arial"/>
            <family val="2"/>
          </rPr>
          <t>Leviton M24-88001-WMP</t>
        </r>
      </text>
    </comment>
    <comment ref="AA82" authorId="0">
      <text>
        <r>
          <rPr>
            <sz val="10"/>
            <rFont val="Arial"/>
            <family val="2"/>
          </rPr>
          <t>Pass &amp; Seymour
SP8-WCP10</t>
        </r>
      </text>
    </comment>
    <comment ref="AB70" authorId="0">
      <text>
        <r>
          <rPr>
            <sz val="10"/>
            <rFont val="Arial"/>
            <family val="2"/>
          </rPr>
          <t>Leviton R52-88009-00W</t>
        </r>
      </text>
    </comment>
    <comment ref="AB71" authorId="0">
      <text>
        <r>
          <rPr>
            <sz val="10"/>
            <rFont val="Arial"/>
            <family val="2"/>
          </rPr>
          <t>Leviton R52-88009-00W</t>
        </r>
      </text>
    </comment>
    <comment ref="AB81" authorId="0">
      <text>
        <r>
          <rPr>
            <sz val="10"/>
            <rFont val="Arial"/>
            <family val="2"/>
          </rPr>
          <t>Leviton R52-88009-00W</t>
        </r>
      </text>
    </comment>
    <comment ref="AB82" authorId="0">
      <text>
        <r>
          <rPr>
            <sz val="10"/>
            <rFont val="Arial"/>
            <family val="2"/>
          </rPr>
          <t>Leviton R52-88009-00W</t>
        </r>
      </text>
    </comment>
    <comment ref="AC70" authorId="0">
      <text>
        <r>
          <rPr>
            <sz val="10"/>
            <rFont val="Arial"/>
            <family val="2"/>
          </rPr>
          <t>Leviton R52-88011-00W</t>
        </r>
      </text>
    </comment>
    <comment ref="AC71" authorId="0">
      <text>
        <r>
          <rPr>
            <sz val="10"/>
            <rFont val="Arial"/>
            <family val="2"/>
          </rPr>
          <t>Pass &amp; Seymour TP3WCC12</t>
        </r>
      </text>
    </comment>
    <comment ref="AC81" authorId="0">
      <text>
        <r>
          <rPr>
            <sz val="10"/>
            <rFont val="Arial"/>
            <family val="2"/>
          </rPr>
          <t>Leviton R52-88011-00W</t>
        </r>
      </text>
    </comment>
    <comment ref="AC82" authorId="0">
      <text>
        <r>
          <rPr>
            <sz val="10"/>
            <rFont val="Arial"/>
            <family val="2"/>
          </rPr>
          <t>Pass &amp; Seymour TP3WCC12</t>
        </r>
      </text>
    </comment>
    <comment ref="AD70" authorId="0">
      <text>
        <r>
          <rPr>
            <sz val="10"/>
            <rFont val="Arial"/>
            <family val="2"/>
          </rPr>
          <t>Leviton R52-00PJ4-00W</t>
        </r>
      </text>
    </comment>
    <comment ref="AD71" authorId="0">
      <text>
        <r>
          <rPr>
            <sz val="10"/>
            <rFont val="Arial"/>
            <family val="2"/>
          </rPr>
          <t>Pass &amp; Seymour TP4WCC10</t>
        </r>
      </text>
    </comment>
    <comment ref="AD81" authorId="0">
      <text>
        <r>
          <rPr>
            <sz val="10"/>
            <rFont val="Arial"/>
            <family val="2"/>
          </rPr>
          <t>Leviton R52-00PJ4-00W</t>
        </r>
      </text>
    </comment>
    <comment ref="AD82" authorId="0">
      <text>
        <r>
          <rPr>
            <sz val="10"/>
            <rFont val="Arial"/>
            <family val="2"/>
          </rPr>
          <t>Pass &amp; Seymour TP4WCC10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AI70" authorId="0">
      <text>
        <r>
          <rPr>
            <sz val="10"/>
            <rFont val="Arial"/>
            <family val="2"/>
          </rPr>
          <t>Westinghouse 7787200</t>
        </r>
      </text>
    </comment>
    <comment ref="AI71" authorId="0">
      <text>
        <r>
          <rPr>
            <sz val="10"/>
            <rFont val="Arial"/>
            <family val="2"/>
          </rPr>
          <t>Lutron 155213</t>
        </r>
      </text>
    </comment>
    <comment ref="AI72" authorId="0">
      <text>
        <r>
          <rPr>
            <sz val="10"/>
            <rFont val="Arial"/>
            <family val="2"/>
          </rPr>
          <t>Leviton RTF01-10W</t>
        </r>
      </text>
    </comment>
    <comment ref="AI81" authorId="0">
      <text>
        <r>
          <rPr>
            <sz val="10"/>
            <rFont val="Arial"/>
            <family val="2"/>
          </rPr>
          <t>Westinghouse 7787200</t>
        </r>
      </text>
    </comment>
    <comment ref="AI82" authorId="0">
      <text>
        <r>
          <rPr>
            <sz val="10"/>
            <rFont val="Arial"/>
            <family val="2"/>
          </rPr>
          <t>Lutron 155213</t>
        </r>
      </text>
    </comment>
    <comment ref="AI83" authorId="0">
      <text>
        <r>
          <rPr>
            <sz val="10"/>
            <rFont val="Arial"/>
            <family val="2"/>
          </rPr>
          <t>Leviton RTF01-10W</t>
        </r>
      </text>
    </comment>
    <comment ref="AJ70" authorId="0">
      <text>
        <r>
          <rPr>
            <sz val="10"/>
            <rFont val="Arial"/>
            <family val="2"/>
          </rPr>
          <t>Lutron D-603PGH-DK</t>
        </r>
      </text>
    </comment>
    <comment ref="AJ71" authorId="0">
      <text>
        <r>
          <rPr>
            <sz val="10"/>
            <rFont val="Arial"/>
            <family val="2"/>
          </rPr>
          <t>Lutron 70751</t>
        </r>
      </text>
    </comment>
    <comment ref="AJ72" authorId="0">
      <text>
        <r>
          <rPr>
            <sz val="10"/>
            <rFont val="Arial"/>
            <family val="2"/>
          </rPr>
          <t>Lutron TG-600PH-WH</t>
        </r>
      </text>
    </comment>
    <comment ref="AJ81" authorId="0">
      <text>
        <r>
          <rPr>
            <sz val="10"/>
            <rFont val="Arial"/>
            <family val="2"/>
          </rPr>
          <t>Lutron D-603PGH-DK</t>
        </r>
      </text>
    </comment>
    <comment ref="AJ82" authorId="0">
      <text>
        <r>
          <rPr>
            <sz val="10"/>
            <rFont val="Arial"/>
            <family val="2"/>
          </rPr>
          <t>Lutron 70751</t>
        </r>
      </text>
    </comment>
    <comment ref="AJ83" authorId="0">
      <text>
        <r>
          <rPr>
            <sz val="10"/>
            <rFont val="Arial"/>
            <family val="2"/>
          </rPr>
          <t>Lutron TG-600PH-WH</t>
        </r>
      </text>
    </comment>
    <comment ref="AK72" authorId="0">
      <text>
        <r>
          <rPr>
            <sz val="10"/>
            <rFont val="Arial"/>
            <family val="2"/>
          </rPr>
          <t>SYLVANIA 10489</t>
        </r>
      </text>
    </comment>
    <comment ref="AK83" authorId="0">
      <text>
        <r>
          <rPr>
            <sz val="10"/>
            <rFont val="Arial"/>
            <family val="2"/>
          </rPr>
          <t>SYLVANIA 10489</t>
        </r>
      </text>
    </comment>
    <comment ref="AM72" authorId="0">
      <text>
        <r>
          <rPr>
            <sz val="10"/>
            <rFont val="Arial"/>
            <family val="2"/>
          </rPr>
          <t>Sylvania 15172</t>
        </r>
      </text>
    </comment>
    <comment ref="AM83" authorId="0">
      <text>
        <r>
          <rPr>
            <sz val="10"/>
            <rFont val="Arial"/>
            <family val="2"/>
          </rPr>
          <t>Sylvania 15172</t>
        </r>
      </text>
    </comment>
    <comment ref="AP70" authorId="0">
      <text>
        <r>
          <rPr>
            <sz val="10"/>
            <rFont val="Arial"/>
            <family val="2"/>
          </rPr>
          <t>Cooper Wiring 1212</t>
        </r>
      </text>
    </comment>
    <comment ref="AP71" authorId="0">
      <text>
        <r>
          <rPr>
            <sz val="10"/>
            <rFont val="Arial"/>
            <family val="2"/>
          </rPr>
          <t>Utilitech 2206</t>
        </r>
      </text>
    </comment>
    <comment ref="AP81" authorId="0">
      <text>
        <r>
          <rPr>
            <sz val="10"/>
            <rFont val="Arial"/>
            <family val="2"/>
          </rPr>
          <t>Cooper Wiring 1212</t>
        </r>
      </text>
    </comment>
    <comment ref="AP82" authorId="0">
      <text>
        <r>
          <rPr>
            <sz val="10"/>
            <rFont val="Arial"/>
            <family val="2"/>
          </rPr>
          <t>Utilitech 2206</t>
        </r>
      </text>
    </comment>
    <comment ref="AU70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71" authorId="0">
      <text>
        <r>
          <rPr>
            <sz val="10"/>
            <rFont val="Arial"/>
            <family val="2"/>
          </rPr>
          <t>TLM612FCUD</t>
        </r>
      </text>
    </comment>
    <comment ref="AU72" authorId="0">
      <text>
        <r>
          <rPr>
            <sz val="10"/>
            <rFont val="Arial"/>
            <family val="2"/>
          </rPr>
          <t>TLM612FCUD</t>
        </r>
      </text>
    </comment>
    <comment ref="AU81" authorId="0">
      <text>
        <r>
          <rPr>
            <sz val="10"/>
            <color indexed="8"/>
            <rFont val="Tahoma"/>
            <family val="2"/>
          </rPr>
          <t>TLM612SCUDP</t>
        </r>
      </text>
    </comment>
    <comment ref="AU82" authorId="0">
      <text>
        <r>
          <rPr>
            <sz val="10"/>
            <rFont val="Arial"/>
            <family val="2"/>
          </rPr>
          <t>TLM612FCUD</t>
        </r>
      </text>
    </comment>
    <comment ref="AU83" authorId="0">
      <text>
        <r>
          <rPr>
            <sz val="10"/>
            <rFont val="Arial"/>
            <family val="2"/>
          </rPr>
          <t>TLM612FCUD</t>
        </r>
      </text>
    </comment>
    <comment ref="AV70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71" authorId="0">
      <text>
        <r>
          <rPr>
            <sz val="10"/>
            <rFont val="Arial"/>
            <family val="2"/>
          </rPr>
          <t>95B-B</t>
        </r>
      </text>
    </comment>
    <comment ref="AV72" authorId="0">
      <text>
        <r>
          <rPr>
            <sz val="10"/>
            <rFont val="Arial"/>
            <family val="2"/>
          </rPr>
          <t>101</t>
        </r>
      </text>
    </comment>
    <comment ref="AV81" authorId="0">
      <text>
        <r>
          <rPr>
            <sz val="10"/>
            <color indexed="8"/>
            <rFont val="Tahoma"/>
            <family val="2"/>
          </rPr>
          <t>DW-907</t>
        </r>
      </text>
    </comment>
    <comment ref="AV82" authorId="0">
      <text>
        <r>
          <rPr>
            <sz val="10"/>
            <rFont val="Arial"/>
            <family val="2"/>
          </rPr>
          <t>95B-B</t>
        </r>
      </text>
    </comment>
    <comment ref="AV83" authorId="0">
      <text>
        <r>
          <rPr>
            <sz val="10"/>
            <rFont val="Arial"/>
            <family val="2"/>
          </rPr>
          <t>101</t>
        </r>
      </text>
    </comment>
    <comment ref="AW70" authorId="0">
      <text>
        <r>
          <rPr>
            <sz val="10"/>
            <rFont val="Arial"/>
            <family val="2"/>
          </rPr>
          <t>Lithonia CUC8 17 120 LP S1 M4</t>
        </r>
      </text>
    </comment>
    <comment ref="AW71" authorId="0">
      <text>
        <r>
          <rPr>
            <sz val="10"/>
            <rFont val="Arial"/>
            <family val="2"/>
          </rPr>
          <t>Utilitech WP217RNKLLU</t>
        </r>
      </text>
    </comment>
    <comment ref="AW81" authorId="0">
      <text>
        <r>
          <rPr>
            <sz val="10"/>
            <rFont val="Arial"/>
            <family val="2"/>
          </rPr>
          <t>Lithonia CUC8 17 120 LP S1 M4</t>
        </r>
      </text>
    </comment>
    <comment ref="AW82" authorId="0">
      <text>
        <r>
          <rPr>
            <sz val="10"/>
            <rFont val="Arial"/>
            <family val="2"/>
          </rPr>
          <t>Utilitech WP217RNKLLU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AZ10" authorId="0">
      <text>
        <r>
          <rPr>
            <sz val="10"/>
            <rFont val="Arial"/>
            <family val="2"/>
          </rPr>
          <t>Waterproof Shower Light Fixture</t>
        </r>
      </text>
    </comment>
    <comment ref="A5" authorId="0">
      <text>
        <r>
          <rPr>
            <sz val="10"/>
            <rFont val="Arial"/>
            <family val="2"/>
          </rPr>
          <t>Nailed into a stud</t>
        </r>
      </text>
    </comment>
    <comment ref="A6" authorId="0">
      <text>
        <r>
          <rPr>
            <sz val="10"/>
            <rFont val="Arial"/>
            <family val="2"/>
          </rPr>
          <t>Installed in existing sheet rock wall</t>
        </r>
      </text>
    </comment>
    <comment ref="A7" authorId="0">
      <text>
        <r>
          <rPr>
            <sz val="10"/>
            <rFont val="Arial"/>
            <family val="2"/>
          </rPr>
          <t>For Garbage Disposal</t>
        </r>
      </text>
    </comment>
    <comment ref="A8" authorId="0">
      <text>
        <r>
          <rPr>
            <sz val="10"/>
            <rFont val="Arial"/>
            <family val="2"/>
          </rPr>
          <t>For Garbage Disposal</t>
        </r>
      </text>
    </comment>
    <comment ref="A9" authorId="0">
      <text>
        <r>
          <rPr>
            <sz val="10"/>
            <rFont val="Arial"/>
            <family val="2"/>
          </rPr>
          <t>For Garbage Disposal</t>
        </r>
      </text>
    </comment>
    <comment ref="A16" authorId="0">
      <text>
        <r>
          <rPr>
            <sz val="10"/>
            <rFont val="Arial"/>
            <family val="2"/>
          </rPr>
          <t>Includes Small Storage Rm (Office), Hall, &amp; Stairs</t>
        </r>
      </text>
    </comment>
    <comment ref="A38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3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1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4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4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49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0" authorId="0">
      <text>
        <r>
          <rPr>
            <sz val="10"/>
            <rFont val="Arial"/>
            <family val="2"/>
          </rPr>
          <t>Includes Heat for  BR 3 (E) &amp; J&amp;J Bathroom</t>
        </r>
      </text>
    </comment>
    <comment ref="A52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A53" authorId="0">
      <text>
        <r>
          <rPr>
            <sz val="10"/>
            <rFont val="Arial"/>
            <family val="2"/>
          </rPr>
          <t>Includes Heat for Bath for BR4 &amp; Media Rm</t>
        </r>
      </text>
    </comment>
    <comment ref="B23" authorId="0">
      <text>
        <r>
          <rPr>
            <sz val="10"/>
            <rFont val="Arial"/>
            <family val="2"/>
          </rPr>
          <t>For Juno IC23W Housing</t>
        </r>
      </text>
    </comment>
    <comment ref="B24" authorId="0">
      <text>
        <r>
          <rPr>
            <sz val="10"/>
            <rFont val="Arial"/>
            <family val="2"/>
          </rPr>
          <t>For Juno IC23W Housing</t>
        </r>
      </text>
    </comment>
    <comment ref="B25" authorId="0">
      <text>
        <r>
          <rPr>
            <sz val="10"/>
            <rFont val="Arial"/>
            <family val="2"/>
          </rPr>
          <t>For Juno IC20W ???
Housing</t>
        </r>
      </text>
    </comment>
    <comment ref="C20" authorId="0">
      <text>
        <r>
          <rPr>
            <sz val="10"/>
            <rFont val="Arial"/>
            <family val="2"/>
          </rPr>
          <t>For Soffits</t>
        </r>
      </text>
    </comment>
    <comment ref="D37" authorId="0">
      <text>
        <r>
          <rPr>
            <sz val="10"/>
            <rFont val="Arial"/>
            <family val="2"/>
          </rPr>
          <t>Hot Tub</t>
        </r>
      </text>
    </comment>
    <comment ref="F14" authorId="0">
      <text>
        <r>
          <rPr>
            <sz val="10"/>
            <rFont val="Arial"/>
            <family val="2"/>
          </rPr>
          <t>Shed</t>
        </r>
      </text>
    </comment>
    <comment ref="F15" authorId="0">
      <text>
        <r>
          <rPr>
            <sz val="10"/>
            <rFont val="Arial"/>
            <family val="2"/>
          </rPr>
          <t>Shed</t>
        </r>
      </text>
    </comment>
    <comment ref="F26" authorId="0">
      <text>
        <r>
          <rPr>
            <sz val="10"/>
            <rFont val="Arial"/>
            <family val="2"/>
          </rPr>
          <t>Shed</t>
        </r>
      </text>
    </comment>
    <comment ref="F29" authorId="0">
      <text>
        <r>
          <rPr>
            <sz val="10"/>
            <rFont val="Arial"/>
            <family val="2"/>
          </rPr>
          <t>Shed</t>
        </r>
      </text>
    </comment>
    <comment ref="M10" authorId="0">
      <text>
        <r>
          <rPr>
            <sz val="10"/>
            <rFont val="Arial"/>
            <family val="2"/>
          </rPr>
          <t>Add S&amp;H</t>
        </r>
      </text>
    </comment>
    <comment ref="M11" authorId="0">
      <text>
        <r>
          <rPr>
            <sz val="10"/>
            <rFont val="Arial"/>
            <family val="2"/>
          </rPr>
          <t>Add S&amp;H</t>
        </r>
      </text>
    </comment>
    <comment ref="M12" authorId="0">
      <text>
        <r>
          <rPr>
            <sz val="10"/>
            <rFont val="Arial"/>
            <family val="2"/>
          </rPr>
          <t>Add S&amp;H</t>
        </r>
      </text>
    </comment>
    <comment ref="M13" authorId="0">
      <text>
        <r>
          <rPr>
            <sz val="10"/>
            <rFont val="Arial"/>
            <family val="2"/>
          </rPr>
          <t>Add S&amp;H</t>
        </r>
      </text>
    </comment>
    <comment ref="O30" authorId="0">
      <text>
        <r>
          <rPr>
            <sz val="10"/>
            <rFont val="Arial"/>
            <family val="2"/>
          </rPr>
          <t>Fluorescent Workbench Light</t>
        </r>
      </text>
    </comment>
    <comment ref="O41" authorId="0">
      <text>
        <r>
          <rPr>
            <sz val="10"/>
            <rFont val="Arial"/>
            <family val="2"/>
          </rPr>
          <t>Fluorescent Workbench Light</t>
        </r>
      </text>
    </comment>
    <comment ref="AF41" authorId="0">
      <text>
        <r>
          <rPr>
            <sz val="10"/>
            <rFont val="Arial"/>
            <family val="2"/>
          </rPr>
          <t>BR North &amp; South</t>
        </r>
      </text>
    </comment>
    <comment ref="AF52" authorId="0">
      <text>
        <r>
          <rPr>
            <sz val="10"/>
            <rFont val="Arial"/>
            <family val="2"/>
          </rPr>
          <t>BR North &amp; South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  <comment ref="BA10" authorId="0">
      <text>
        <r>
          <rPr>
            <sz val="10"/>
            <rFont val="Arial"/>
            <family val="2"/>
          </rPr>
          <t>Waterproof Shower Light Fixture</t>
        </r>
      </text>
    </comment>
  </commentList>
</comments>
</file>

<file path=xl/sharedStrings.xml><?xml version="1.0" encoding="utf-8"?>
<sst xmlns="http://schemas.openxmlformats.org/spreadsheetml/2006/main" count="655" uniqueCount="350">
  <si>
    <t>189 Limber Pine Fixtures</t>
  </si>
  <si>
    <t>Last Updated on 02/02/2014</t>
  </si>
  <si>
    <t>Electrical Boxes 1-Gang Old Work</t>
  </si>
  <si>
    <t>Electrical Boxes 1-Gang New Work</t>
  </si>
  <si>
    <t>Plates F Conn &amp; RJ-45 White</t>
  </si>
  <si>
    <t>Plates F Conn White</t>
  </si>
  <si>
    <t>Plates RJ-45 White</t>
  </si>
  <si>
    <t>Plates Blank White 1-Gang</t>
  </si>
  <si>
    <t>120V 15A Duplex Receptacles White TR</t>
  </si>
  <si>
    <t>Duplex Receptacle Plates White 1-Gang</t>
  </si>
  <si>
    <t>Floor 120V 15A Receptacles</t>
  </si>
  <si>
    <t>120V 15A GFCI Receptacles White TR</t>
  </si>
  <si>
    <t>Weather Resistant 120V 15A GFCI TR Receptacles</t>
  </si>
  <si>
    <t>Weatherproof Receptacle Covers</t>
  </si>
  <si>
    <t>GFCI Wall Plates White 1-Gang</t>
  </si>
  <si>
    <t>120 VAC Light Fixtures</t>
  </si>
  <si>
    <t>120V Keyless Lampholders White</t>
  </si>
  <si>
    <t>Juno 6” White Recessed Ceiling Trim</t>
  </si>
  <si>
    <t>Juno 5” White Recessed Ceiling Trim</t>
  </si>
  <si>
    <t>Juno 6” White Recessed Shower Trim</t>
  </si>
  <si>
    <t>120V Single Pole Switches White</t>
  </si>
  <si>
    <t>120V 3-Way Switches White</t>
  </si>
  <si>
    <t>120V 4-Way Switches White</t>
  </si>
  <si>
    <t>Wall Switch Plates 1-Gang</t>
  </si>
  <si>
    <t>Wall Switch Plates 2-Gang</t>
  </si>
  <si>
    <t>Wall Switch Plates 3-Gang</t>
  </si>
  <si>
    <t>Wall Switch Plates 4-Gang</t>
  </si>
  <si>
    <t>Switch Plates White 1-Gang</t>
  </si>
  <si>
    <t>Switch Plates White 2-Gang</t>
  </si>
  <si>
    <t>Switch Plates White 3-Gang</t>
  </si>
  <si>
    <t>Switch Plates White 4-Gang</t>
  </si>
  <si>
    <t>120V 20A SPST Circuit Breaker</t>
  </si>
  <si>
    <t>120V 20A CAFCI Circuit Breaker</t>
  </si>
  <si>
    <t>240V 20A DPDT Circuit Breaker</t>
  </si>
  <si>
    <t>240V 50A DPDT Circuit Breaker</t>
  </si>
  <si>
    <t>120V Ceiling Fan Switch White</t>
  </si>
  <si>
    <t>120V 3-Way Light Dimmer White</t>
  </si>
  <si>
    <t>130V 60W Bulb</t>
  </si>
  <si>
    <t>130V 100W Bulb</t>
  </si>
  <si>
    <t>130W 65W BR30 Flood Lamp</t>
  </si>
  <si>
    <t>120V Wired Smoke Detectors</t>
  </si>
  <si>
    <t>120V Wired Smoke/CO Detectors</t>
  </si>
  <si>
    <t>240V Surface Mount Range Receptacle 4-Pong</t>
  </si>
  <si>
    <t xml:space="preserve">240V 2000W Wall Heater White </t>
  </si>
  <si>
    <t>240V 1500W Wall Heater White</t>
  </si>
  <si>
    <t xml:space="preserve">240V 1000W Wall Heater White </t>
  </si>
  <si>
    <t>240V Wall Thermostat White</t>
  </si>
  <si>
    <t>Kiln
Panel &amp; Disconnect</t>
  </si>
  <si>
    <t>Door Chime Kit</t>
  </si>
  <si>
    <t>Fluorescent 24” Wrap Light</t>
  </si>
  <si>
    <t>Toilet Connections</t>
  </si>
  <si>
    <t>Sinks Connections</t>
  </si>
  <si>
    <t>Shower Connections</t>
  </si>
  <si>
    <t>Tub Connections</t>
  </si>
  <si>
    <t>Propane Gas Connections</t>
  </si>
  <si>
    <t>Misc</t>
  </si>
  <si>
    <t>Basement</t>
  </si>
  <si>
    <t>Media Room</t>
  </si>
  <si>
    <t xml:space="preserve"> </t>
  </si>
  <si>
    <t>Ceiling Fan?</t>
  </si>
  <si>
    <t xml:space="preserve">  Wet Bar</t>
  </si>
  <si>
    <t>GFI Protected</t>
  </si>
  <si>
    <t>U/C Refrigerator on separate circuit</t>
  </si>
  <si>
    <t>Bedroom 5</t>
  </si>
  <si>
    <t>Bath</t>
  </si>
  <si>
    <t>Fan or Fan/Light Combo?</t>
  </si>
  <si>
    <t>Storage Big Rm</t>
  </si>
  <si>
    <t>Storage Sm Rm</t>
  </si>
  <si>
    <t>CAFCI Protected</t>
  </si>
  <si>
    <t>Mechanical</t>
  </si>
  <si>
    <t>Smoke Detector</t>
  </si>
  <si>
    <t xml:space="preserve">  Boiler (Heating)</t>
  </si>
  <si>
    <t>15 amp Fuse</t>
  </si>
  <si>
    <t>A/V Closet</t>
  </si>
  <si>
    <t>Hall</t>
  </si>
  <si>
    <t>Stairs</t>
  </si>
  <si>
    <t>Wall Mounted Stair Light Fixture</t>
  </si>
  <si>
    <t xml:space="preserve">  Sump Pump</t>
  </si>
  <si>
    <t>Soffits (Exterior)</t>
  </si>
  <si>
    <t>Crawl Space</t>
  </si>
  <si>
    <t xml:space="preserve">  Subtotal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</si>
  <si>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Floor</t>
    </r>
  </si>
  <si>
    <t>Living (Great Rm)</t>
  </si>
  <si>
    <t>Brass?</t>
  </si>
  <si>
    <t>Dining</t>
  </si>
  <si>
    <t>3-Way Dimmer</t>
  </si>
  <si>
    <t>Kitchen</t>
  </si>
  <si>
    <t>Fluorescent Closet Light</t>
  </si>
  <si>
    <t xml:space="preserve">  Refrigerator</t>
  </si>
  <si>
    <t xml:space="preserve">  Micro &amp; Hood</t>
  </si>
  <si>
    <t xml:space="preserve">  Range</t>
  </si>
  <si>
    <t>50 Amp</t>
  </si>
  <si>
    <t xml:space="preserve">  Dishwasher</t>
  </si>
  <si>
    <t>½ 20 A DPST</t>
  </si>
  <si>
    <t xml:space="preserve">  Garbage Disp</t>
  </si>
  <si>
    <t>Air</t>
  </si>
  <si>
    <t>½ 20 A DPST  Switch?</t>
  </si>
  <si>
    <t>Office/Bedroom 6</t>
  </si>
  <si>
    <t>Foyer &amp; Closet</t>
  </si>
  <si>
    <t>Master Bedroom</t>
  </si>
  <si>
    <t>Master Bath</t>
  </si>
  <si>
    <t>No Shower Head in Tub</t>
  </si>
  <si>
    <t>Walk-in Closet</t>
  </si>
  <si>
    <t>Powder Room</t>
  </si>
  <si>
    <t>Laundry/Mud</t>
  </si>
  <si>
    <t>Dryer?</t>
  </si>
  <si>
    <t>Garage 2 Car</t>
  </si>
  <si>
    <t>Garage/Shop</t>
  </si>
  <si>
    <t>Kiln Hard Wired to 125 amp Disconnect</t>
  </si>
  <si>
    <t>Stairs Up</t>
  </si>
  <si>
    <t>Wall Mounted Stair's Light Fixture</t>
  </si>
  <si>
    <t>Stairs Down</t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</si>
  <si>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Floor</t>
    </r>
  </si>
  <si>
    <t>Bedroom 2 (S)</t>
  </si>
  <si>
    <t>1500W Heater</t>
  </si>
  <si>
    <t>J&amp;J Bath</t>
  </si>
  <si>
    <t>750W Heater</t>
  </si>
  <si>
    <t>Bedroom 3 (E)</t>
  </si>
  <si>
    <t>Bedroom 4 (N)</t>
  </si>
  <si>
    <t>Fluorescent Closet Light, 1250W Heater</t>
  </si>
  <si>
    <t>2nd Floor Bath (N)</t>
  </si>
  <si>
    <t>500W Heater</t>
  </si>
  <si>
    <t>2000W Heater</t>
  </si>
  <si>
    <t>Attic SW</t>
  </si>
  <si>
    <t>Storage East</t>
  </si>
  <si>
    <t>Storage West</t>
  </si>
  <si>
    <t>Exterior</t>
  </si>
  <si>
    <t>Front Porch</t>
  </si>
  <si>
    <t>Rear Porch</t>
  </si>
  <si>
    <t>s</t>
  </si>
  <si>
    <t>Hot Tub Hard Wired to Disconnect</t>
  </si>
  <si>
    <t>Garage</t>
  </si>
  <si>
    <t>Man Door</t>
  </si>
  <si>
    <t xml:space="preserve">  Total</t>
  </si>
  <si>
    <t>Purchased</t>
  </si>
  <si>
    <t>Balance</t>
  </si>
  <si>
    <t>Notes:</t>
  </si>
  <si>
    <t>1.  All Plates, Tamper Resistant Receptacles &amp; Switches are White.</t>
  </si>
  <si>
    <t>Keyless Lampholders</t>
  </si>
  <si>
    <t>Juno 28W-WH</t>
  </si>
  <si>
    <t>Juno 215W-WH</t>
  </si>
  <si>
    <t>Juno 239-WH</t>
  </si>
  <si>
    <t xml:space="preserve">Square D HOM120CP </t>
  </si>
  <si>
    <t>Square D HOM120CAFIC</t>
  </si>
  <si>
    <t xml:space="preserve">Square D HOM220CP </t>
  </si>
  <si>
    <t xml:space="preserve">Square D HOM250CP </t>
  </si>
  <si>
    <t>First Alert 9120B</t>
  </si>
  <si>
    <t>First Alert SC9120B</t>
  </si>
  <si>
    <t>50A Surface Mount</t>
  </si>
  <si>
    <t>Cadet Com-Pak Plus CSC202TW</t>
  </si>
  <si>
    <t>Cadet Com-Pak Plus CSC152TW</t>
  </si>
  <si>
    <t>Cadet Com-Pak Plus CSC102TW</t>
  </si>
  <si>
    <t>Cadet T410B-W Thermostat</t>
  </si>
  <si>
    <t>GE 125 amp 6-space Panel</t>
  </si>
  <si>
    <t>Heath Zenith</t>
  </si>
  <si>
    <t>Home Depot</t>
  </si>
  <si>
    <t>Lowe's</t>
  </si>
  <si>
    <t>Amazon</t>
  </si>
  <si>
    <t>eBay</t>
  </si>
  <si>
    <t>Lowest Online</t>
  </si>
  <si>
    <t xml:space="preserve">Main Electrical Panel – Square D Homeline 200 Amp </t>
  </si>
  <si>
    <t>(in Garage/Workshop)</t>
  </si>
  <si>
    <t>CB#</t>
  </si>
  <si>
    <t>Circuit</t>
  </si>
  <si>
    <t>CB Type</t>
  </si>
  <si>
    <t>Voltage</t>
  </si>
  <si>
    <t>CB Size</t>
  </si>
  <si>
    <t>Protection</t>
  </si>
  <si>
    <t>CAFCI</t>
  </si>
  <si>
    <t>Living Lights &amp; Entry</t>
  </si>
  <si>
    <t>Office</t>
  </si>
  <si>
    <t>Living Receptacles</t>
  </si>
  <si>
    <t>Master Bath Lights</t>
  </si>
  <si>
    <t>Laundry, Hall &amp; Stairs</t>
  </si>
  <si>
    <t>BR 4 (N)</t>
  </si>
  <si>
    <t>BR 2 (S) &amp; BR 3 (E)</t>
  </si>
  <si>
    <t xml:space="preserve">Kitchen 3 Lights </t>
  </si>
  <si>
    <t>Media (Bonus) Room Up</t>
  </si>
  <si>
    <t>Kitchen Refrigerator</t>
  </si>
  <si>
    <t>SPST</t>
  </si>
  <si>
    <t>Garage Heater</t>
  </si>
  <si>
    <t>Single Outlet</t>
  </si>
  <si>
    <t>Kitchen 1 Receptacles</t>
  </si>
  <si>
    <t>GFCI</t>
  </si>
  <si>
    <t>Garage West Receptacles</t>
  </si>
  <si>
    <t>Kitchen 2 Receptacles</t>
  </si>
  <si>
    <t>Laundry &amp; Washer</t>
  </si>
  <si>
    <t xml:space="preserve">Microwave &amp; Hood </t>
  </si>
  <si>
    <t>Main (S) Bath Up</t>
  </si>
  <si>
    <t>Master Bath Receptacles</t>
  </si>
  <si>
    <t>Laundry &amp; Outside Recept</t>
  </si>
  <si>
    <t>Garage Lights &amp; Door</t>
  </si>
  <si>
    <t>Dish W – Garb D (D.D.)</t>
  </si>
  <si>
    <t>Shed &amp; Garage East Recept</t>
  </si>
  <si>
    <t>Powder Bath Room Main Fl</t>
  </si>
  <si>
    <t>Power (BR 4) Room Up</t>
  </si>
  <si>
    <t>Kitchen 3 Lights (Temp)</t>
  </si>
  <si>
    <t>26 &amp; 28</t>
  </si>
  <si>
    <t>BR 2 (S) &amp; BR 3 (E) Heat</t>
  </si>
  <si>
    <t>DPST</t>
  </si>
  <si>
    <t>29 &amp; 31</t>
  </si>
  <si>
    <t>Hot Tub GE 125 A Sub Panel</t>
  </si>
  <si>
    <t>30 &amp; 32</t>
  </si>
  <si>
    <t xml:space="preserve">BR 4 (N) &amp; Bath Heat </t>
  </si>
  <si>
    <t>Total</t>
  </si>
  <si>
    <t>Leviton M12-X7599</t>
  </si>
  <si>
    <t>Leviton WT599-W</t>
  </si>
  <si>
    <t>Trim</t>
  </si>
  <si>
    <t>Juno 239WH</t>
  </si>
  <si>
    <t>WP Trim</t>
  </si>
  <si>
    <t>Smoke Det</t>
  </si>
  <si>
    <t>First Alert</t>
  </si>
  <si>
    <t>Smoke/CO</t>
  </si>
  <si>
    <t>WP Receptacle Covers</t>
  </si>
  <si>
    <t>Sub Electrical Panel – Square D Homeline 100 Amp</t>
  </si>
  <si>
    <t>(in Mechanical Room in Basement)</t>
  </si>
  <si>
    <t>CB #</t>
  </si>
  <si>
    <t>Basement Bedroom 5</t>
  </si>
  <si>
    <t xml:space="preserve">Media Room Down </t>
  </si>
  <si>
    <t>Storage Room (SW)</t>
  </si>
  <si>
    <t>Hall, Office (Sm Storage) &amp; Stairs</t>
  </si>
  <si>
    <t>Sump Pump Receptacle</t>
  </si>
  <si>
    <t>Bar Receptacles</t>
  </si>
  <si>
    <t>Mechanical Room</t>
  </si>
  <si>
    <t>A/V Closet Receptacles</t>
  </si>
  <si>
    <t>Boiler</t>
  </si>
  <si>
    <t>Bar Refrigerator</t>
  </si>
  <si>
    <t xml:space="preserve">Soffit Receptacles </t>
  </si>
  <si>
    <t>WR GFCI</t>
  </si>
  <si>
    <t>Occupancy</t>
  </si>
  <si>
    <t>Leviton M12-X7599 or equal</t>
  </si>
  <si>
    <t>Leviton WT599-W or equal</t>
  </si>
  <si>
    <t>?</t>
  </si>
  <si>
    <t>Electrical Fixture Bill of Materials</t>
  </si>
  <si>
    <t>Last Updated on 01/17/2014</t>
  </si>
  <si>
    <t>Type</t>
  </si>
  <si>
    <t>Item/SKU# or Mfg and Model #</t>
  </si>
  <si>
    <t>Suggested Source</t>
  </si>
  <si>
    <t>Price</t>
  </si>
  <si>
    <t>Projected Cost</t>
  </si>
  <si>
    <t>Plastic Electrical Boxes 1-gang New Work</t>
  </si>
  <si>
    <t>Plastic Electrical Boxes 1-gang Old</t>
  </si>
  <si>
    <t>Electrical Box
Metal 2-gang</t>
  </si>
  <si>
    <t>Steel City</t>
  </si>
  <si>
    <t>Metal Plate – Sw + Recpt (2 -gang)</t>
  </si>
  <si>
    <t>3/4” Plastic Conduit with connectors</t>
  </si>
  <si>
    <t>Plates Two Hole Keystone</t>
  </si>
  <si>
    <t>Monoprice</t>
  </si>
  <si>
    <t>Blank Keystone Insert (10 pack)</t>
  </si>
  <si>
    <t>F Conn Keystone Insert</t>
  </si>
  <si>
    <t>Cat-6 Keystone Insert</t>
  </si>
  <si>
    <t>120V 15A Duplex Receptacles TR</t>
  </si>
  <si>
    <t>Cooper TR-270</t>
  </si>
  <si>
    <t>$9.69/10</t>
  </si>
  <si>
    <t>Duplex Receptacle Plates 1-Gang</t>
  </si>
  <si>
    <t>Cooper 2132W-L</t>
  </si>
  <si>
    <t>$1.99/10</t>
  </si>
  <si>
    <t>Floor 120V 15A Receptacles TR</t>
  </si>
  <si>
    <t>Raco 19920</t>
  </si>
  <si>
    <t>120V 15A GFCI Receptacles TR</t>
  </si>
  <si>
    <t>$29.00/3</t>
  </si>
  <si>
    <t>GFCI Wall Plates 1-Gang</t>
  </si>
  <si>
    <t>Leviton M24-80401-WMP</t>
  </si>
  <si>
    <t>$4.90/10</t>
  </si>
  <si>
    <t>Weather Resistant 120V 15A GFCI Receptacles TR</t>
  </si>
  <si>
    <t>Leviton W7599-TRW</t>
  </si>
  <si>
    <r>
      <t xml:space="preserve">Cooper </t>
    </r>
    <r>
      <rPr>
        <sz val="10"/>
        <color indexed="8"/>
        <rFont val="Arial"/>
        <family val="2"/>
      </rPr>
      <t>S3966W-SP</t>
    </r>
  </si>
  <si>
    <t>Juno 6” White Recessed Shower Ceiling Trim</t>
  </si>
  <si>
    <t xml:space="preserve">Juno 239-WH or LED </t>
  </si>
  <si>
    <t>120V Single Pole Switches</t>
  </si>
  <si>
    <t>Cooper 1301-7W</t>
  </si>
  <si>
    <t>$3.72/10</t>
  </si>
  <si>
    <t>120V 3-Way Switches</t>
  </si>
  <si>
    <t>Cooper 1303-7W-L</t>
  </si>
  <si>
    <t>$12.21/10</t>
  </si>
  <si>
    <t>120V 4-Way Switches</t>
  </si>
  <si>
    <t>Leviton 54504-2</t>
  </si>
  <si>
    <t>$3.01/10</t>
  </si>
  <si>
    <t>Leviton R52-88009-00W</t>
  </si>
  <si>
    <t>Leviton R52-88011-00W</t>
  </si>
  <si>
    <t>Leviton R52-00PJ4-00W</t>
  </si>
  <si>
    <t>120V 15A SPST Circuit Breaker</t>
  </si>
  <si>
    <t xml:space="preserve">Square D HOM115CP </t>
  </si>
  <si>
    <t>240V 60A DPDT Circuit Breaker</t>
  </si>
  <si>
    <t xml:space="preserve">Square D HOM260CP </t>
  </si>
  <si>
    <t>Kiln Panel &amp; Disconnect</t>
  </si>
  <si>
    <t>GE 125 amp 4-Space Panel</t>
  </si>
  <si>
    <t>#62793</t>
  </si>
  <si>
    <t>$9.98/24</t>
  </si>
  <si>
    <t>#232700</t>
  </si>
  <si>
    <t>$27.44/12</t>
  </si>
  <si>
    <t>Fluorescent 24” T-8 Bulbs</t>
  </si>
  <si>
    <t>$59.73/6</t>
  </si>
  <si>
    <t>240V Wall Heater 2000W</t>
  </si>
  <si>
    <t>Cadet CSC202TW</t>
  </si>
  <si>
    <t>240V Wall Heater 1500W</t>
  </si>
  <si>
    <t>Cadet CSC152TW</t>
  </si>
  <si>
    <t>240V Wall Heater 1000W</t>
  </si>
  <si>
    <t>Cadet CSC102TW</t>
  </si>
  <si>
    <t>240V Double Pole Wall Thermostat</t>
  </si>
  <si>
    <t>Wired Door Chime Kit</t>
  </si>
  <si>
    <t>Decorator Single Pole Light Switch</t>
  </si>
  <si>
    <t>Leviton M32-05601-2WM</t>
  </si>
  <si>
    <t>Decorator 3-Way Light Switch</t>
  </si>
  <si>
    <t xml:space="preserve">Leviton R66-05603-2WS </t>
  </si>
  <si>
    <t>Decorator 4-Way Light Switch</t>
  </si>
  <si>
    <t>Leviton 59-05604-2WS</t>
  </si>
  <si>
    <t>Decorator 1-Gang Plate</t>
  </si>
  <si>
    <t>Leviton M52-0PJ26-0WM</t>
  </si>
  <si>
    <t>Decorator 2-Gang Plate</t>
  </si>
  <si>
    <t>Leviton R52-80409-00W</t>
  </si>
  <si>
    <t>Decorator 3-Gang Plate</t>
  </si>
  <si>
    <t>Leviton R52-80411-00W</t>
  </si>
  <si>
    <t>Decorator 4-Gang Plate</t>
  </si>
  <si>
    <t>Leviton R52-PJ264-00W</t>
  </si>
  <si>
    <t>Decorator 3-Speed Ceiling Fan Switch</t>
  </si>
  <si>
    <t>Lutron  SFSQ-FH-WH</t>
  </si>
  <si>
    <t>Decorator Ceiling Light Dimmer</t>
  </si>
  <si>
    <t>Lutron 12-06672-1LW</t>
  </si>
  <si>
    <t>189 Limber Pine Expenses</t>
  </si>
  <si>
    <t>Date</t>
  </si>
  <si>
    <t>Source</t>
  </si>
  <si>
    <t>Items</t>
  </si>
  <si>
    <t>Expense</t>
  </si>
  <si>
    <t>Brooms</t>
  </si>
  <si>
    <t>Wire Nuts</t>
  </si>
  <si>
    <t>Pex Valves, Crimping Tool, Fittings</t>
  </si>
  <si>
    <t>3-way Switches, 130v Bulbs, Lamp Holders &amp; Door Locks</t>
  </si>
  <si>
    <t>Ckt Brs, Outlets, Switches, Plates, Bulbs, S/CO Dets</t>
  </si>
  <si>
    <t>4-way Switches &amp; Plates</t>
  </si>
  <si>
    <t>Refund Ckt Br &amp; 3-way Switches</t>
  </si>
  <si>
    <t>S/CO Det, WR GFI, Dr Bell Kit &amp; Ckt Br</t>
  </si>
  <si>
    <t>Costco</t>
  </si>
  <si>
    <t>9 volt Batteries</t>
  </si>
  <si>
    <t>Fire Rated Door to Garage, MDF &amp; Shims</t>
  </si>
  <si>
    <t>F-Conn &amp; Cat-6 Keystone Wall Jacks</t>
  </si>
  <si>
    <t>Price Adjustment Pex Valves, Crimping Tool, Fittings</t>
  </si>
  <si>
    <t>Refund Fire Rated Door to Garage &amp; MDF</t>
  </si>
  <si>
    <t>Breakers, 12/2 Wire &amp; Bulbs</t>
  </si>
  <si>
    <t>Shower Rough In, Decorator Switches &amp; Plates, Sub Panel</t>
  </si>
  <si>
    <t>PEX Fittings &amp; Clamps</t>
  </si>
  <si>
    <t>Refund 4-way switches &amp; wall plate</t>
  </si>
  <si>
    <t>20 amp Circuit Breakers</t>
  </si>
  <si>
    <t>50 amp Circuit Breaker, toggle light switches and wall plates</t>
  </si>
  <si>
    <t>Steel Fire Door to Garage</t>
  </si>
  <si>
    <t>Greg</t>
  </si>
  <si>
    <t>Payment</t>
  </si>
  <si>
    <t>Dimmers and Fan Switches</t>
  </si>
  <si>
    <t>Refund Rotary Dimmers and Fan Switches</t>
  </si>
  <si>
    <t>Plumbing &amp; building materials for shower pan &amp; tub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</si>
</sst>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"/>
    <numFmt numFmtId="166" formatCode="[$$-409]#,##0.00;[RED]\-[$$-409]#,##0.00"/>
    <numFmt numFmtId="167" formatCode="[$$-409]#,###.00;[RED]\-[$$-409]#,###.00"/>
    <numFmt numFmtId="168" formatCode="MM/DD/YY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3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6" fontId="0" fillId="0" borderId="0" xfId="0" applyNumberFormat="1" applyFont="1" applyAlignment="1">
      <alignment horizontal="center" wrapText="1"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5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6" fontId="0" fillId="0" borderId="0" xfId="0" applyNumberFormat="1" applyFont="1" applyFill="1" applyAlignment="1">
      <alignment horizontal="center" wrapText="1"/>
    </xf>
    <xf numFmtId="164" fontId="0" fillId="0" borderId="0" xfId="0" applyFill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0" fillId="0" borderId="1" xfId="0" applyBorder="1" applyAlignment="1">
      <alignment horizontal="center"/>
    </xf>
    <xf numFmtId="164" fontId="0" fillId="6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 horizontal="left" wrapText="1"/>
    </xf>
    <xf numFmtId="164" fontId="4" fillId="0" borderId="0" xfId="0" applyFont="1" applyFill="1" applyAlignment="1">
      <alignment/>
    </xf>
    <xf numFmtId="164" fontId="0" fillId="0" borderId="0" xfId="0" applyFont="1" applyAlignment="1">
      <alignment horizontal="left" wrapText="1"/>
    </xf>
    <xf numFmtId="164" fontId="2" fillId="0" borderId="1" xfId="0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 wrapText="1"/>
    </xf>
    <xf numFmtId="164" fontId="1" fillId="0" borderId="2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 vertical="center"/>
    </xf>
    <xf numFmtId="164" fontId="0" fillId="0" borderId="3" xfId="0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4" fontId="0" fillId="0" borderId="5" xfId="0" applyFont="1" applyFill="1" applyBorder="1" applyAlignment="1">
      <alignment horizontal="left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6" xfId="0" applyFill="1" applyBorder="1" applyAlignment="1">
      <alignment horizontal="center"/>
    </xf>
    <xf numFmtId="164" fontId="0" fillId="0" borderId="6" xfId="0" applyFill="1" applyBorder="1" applyAlignment="1">
      <alignment/>
    </xf>
    <xf numFmtId="166" fontId="0" fillId="0" borderId="7" xfId="0" applyNumberFormat="1" applyFill="1" applyBorder="1" applyAlignment="1">
      <alignment horizontal="center"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 wrapText="1"/>
    </xf>
    <xf numFmtId="164" fontId="0" fillId="0" borderId="1" xfId="0" applyBorder="1" applyAlignment="1">
      <alignment horizontal="left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4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4" fontId="5" fillId="0" borderId="1" xfId="0" applyFont="1" applyBorder="1" applyAlignment="1">
      <alignment horizontal="left" wrapText="1"/>
    </xf>
    <xf numFmtId="166" fontId="0" fillId="0" borderId="0" xfId="0" applyNumberFormat="1" applyAlignment="1">
      <alignment/>
    </xf>
    <xf numFmtId="164" fontId="1" fillId="0" borderId="0" xfId="0" applyFont="1" applyBorder="1" applyAlignment="1">
      <alignment horizontal="left" vertical="center"/>
    </xf>
    <xf numFmtId="166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zoomScale="56" zoomScaleNormal="56" workbookViewId="0" topLeftCell="A1">
      <selection activeCell="A3" sqref="A3"/>
    </sheetView>
  </sheetViews>
  <sheetFormatPr defaultColWidth="11.421875" defaultRowHeight="14.25" customHeight="1"/>
  <cols>
    <col min="1" max="1" width="16.57421875" style="0" customWidth="1"/>
    <col min="2" max="3" width="11.57421875" style="1" customWidth="1"/>
    <col min="4" max="4" width="13.57421875" style="1" customWidth="1"/>
    <col min="5" max="7" width="11.57421875" style="1" customWidth="1"/>
    <col min="8" max="8" width="11.7109375" style="1" customWidth="1"/>
    <col min="9" max="11" width="13.57421875" style="1" customWidth="1"/>
    <col min="12" max="12" width="13.7109375" style="1" customWidth="1"/>
    <col min="13" max="13" width="13.00390625" style="1" customWidth="1"/>
    <col min="14" max="15" width="11.57421875" style="1" customWidth="1"/>
    <col min="16" max="16" width="12.421875" style="1" customWidth="1"/>
    <col min="17" max="19" width="14.57421875" style="1" customWidth="1"/>
    <col min="20" max="22" width="11.57421875" style="1" customWidth="1"/>
    <col min="23" max="26" width="0" style="1" hidden="1" customWidth="1"/>
    <col min="27" max="31" width="11.57421875" style="1" customWidth="1"/>
    <col min="32" max="32" width="15.421875" style="1" customWidth="1"/>
    <col min="33" max="33" width="11.00390625" style="1" customWidth="1"/>
    <col min="34" max="34" width="10.8515625" style="1" customWidth="1"/>
    <col min="35" max="41" width="11.57421875" style="1" customWidth="1"/>
    <col min="42" max="42" width="15.421875" style="1" customWidth="1"/>
    <col min="43" max="43" width="13.00390625" style="1" customWidth="1"/>
    <col min="44" max="55" width="11.57421875" style="1" customWidth="1"/>
    <col min="56" max="56" width="34.421875" style="1" customWidth="1"/>
    <col min="57" max="57" width="11.57421875" style="0" customWidth="1"/>
    <col min="58" max="58" width="11.57421875" style="1" customWidth="1"/>
    <col min="59" max="16384" width="11.57421875" style="0" customWidth="1"/>
  </cols>
  <sheetData>
    <row r="1" ht="18.75" customHeight="1">
      <c r="A1" s="2" t="s">
        <v>0</v>
      </c>
    </row>
    <row r="2" ht="14.25" customHeight="1">
      <c r="A2" s="3" t="s">
        <v>1</v>
      </c>
    </row>
    <row r="4" spans="2:56" s="4" customFormat="1" ht="53.25" customHeight="1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4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5" t="s">
        <v>26</v>
      </c>
      <c r="AA4" s="5" t="s">
        <v>27</v>
      </c>
      <c r="AB4" s="5" t="s">
        <v>28</v>
      </c>
      <c r="AC4" s="5" t="s">
        <v>29</v>
      </c>
      <c r="AD4" s="5" t="s">
        <v>30</v>
      </c>
      <c r="AE4" s="5" t="s">
        <v>31</v>
      </c>
      <c r="AF4" s="5" t="s">
        <v>32</v>
      </c>
      <c r="AG4" s="5" t="s">
        <v>33</v>
      </c>
      <c r="AH4" s="5" t="s">
        <v>34</v>
      </c>
      <c r="AI4" s="5" t="s">
        <v>35</v>
      </c>
      <c r="AJ4" s="5" t="s">
        <v>36</v>
      </c>
      <c r="AK4" s="5" t="s">
        <v>37</v>
      </c>
      <c r="AL4" s="5" t="s">
        <v>38</v>
      </c>
      <c r="AM4" s="5" t="s">
        <v>39</v>
      </c>
      <c r="AN4" s="5" t="s">
        <v>40</v>
      </c>
      <c r="AO4" s="5" t="s">
        <v>41</v>
      </c>
      <c r="AP4" s="5" t="s">
        <v>42</v>
      </c>
      <c r="AQ4" s="5" t="s">
        <v>43</v>
      </c>
      <c r="AR4" s="5" t="s">
        <v>44</v>
      </c>
      <c r="AS4" s="5" t="s">
        <v>45</v>
      </c>
      <c r="AT4" s="5" t="s">
        <v>46</v>
      </c>
      <c r="AU4" s="5" t="s">
        <v>47</v>
      </c>
      <c r="AV4" s="5" t="s">
        <v>48</v>
      </c>
      <c r="AW4" s="5" t="s">
        <v>49</v>
      </c>
      <c r="AX4" s="5"/>
      <c r="AY4" s="5" t="s">
        <v>50</v>
      </c>
      <c r="AZ4" s="5" t="s">
        <v>51</v>
      </c>
      <c r="BA4" s="5" t="s">
        <v>52</v>
      </c>
      <c r="BB4" s="5" t="s">
        <v>53</v>
      </c>
      <c r="BC4" s="5" t="s">
        <v>54</v>
      </c>
      <c r="BD4" s="5" t="s">
        <v>55</v>
      </c>
    </row>
    <row r="5" spans="2:56" s="4" customFormat="1" ht="14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ht="14.25" customHeight="1">
      <c r="A6" s="6" t="s">
        <v>56</v>
      </c>
    </row>
    <row r="7" spans="1:56" ht="14.25" customHeight="1">
      <c r="A7" t="s">
        <v>57</v>
      </c>
      <c r="C7" s="1">
        <v>7</v>
      </c>
      <c r="G7" s="1">
        <v>7</v>
      </c>
      <c r="H7" s="1">
        <v>6</v>
      </c>
      <c r="I7" s="1">
        <v>6</v>
      </c>
      <c r="K7" s="1" t="s">
        <v>58</v>
      </c>
      <c r="N7" s="1" t="s">
        <v>58</v>
      </c>
      <c r="O7" s="1" t="s">
        <v>58</v>
      </c>
      <c r="Q7" s="1">
        <v>6</v>
      </c>
      <c r="AF7" s="1">
        <v>1</v>
      </c>
      <c r="AI7" s="1">
        <v>1</v>
      </c>
      <c r="AJ7" s="1">
        <v>1</v>
      </c>
      <c r="AM7" s="1">
        <v>6</v>
      </c>
      <c r="AN7" s="1" t="s">
        <v>58</v>
      </c>
      <c r="BD7" s="1" t="s">
        <v>59</v>
      </c>
    </row>
    <row r="8" spans="1:56" ht="14.25" customHeight="1">
      <c r="A8" t="s">
        <v>60</v>
      </c>
      <c r="H8" s="1">
        <v>3</v>
      </c>
      <c r="I8" s="1">
        <v>3</v>
      </c>
      <c r="K8" s="1">
        <v>1</v>
      </c>
      <c r="N8" s="1">
        <v>1</v>
      </c>
      <c r="AE8" s="1">
        <v>2</v>
      </c>
      <c r="AF8" s="1" t="s">
        <v>61</v>
      </c>
      <c r="BD8" s="1" t="s">
        <v>62</v>
      </c>
    </row>
    <row r="9" spans="1:40" ht="14.25" customHeight="1">
      <c r="A9" t="s">
        <v>63</v>
      </c>
      <c r="C9" s="1">
        <v>1</v>
      </c>
      <c r="D9" s="1">
        <v>1</v>
      </c>
      <c r="H9" s="1">
        <v>5</v>
      </c>
      <c r="I9" s="1">
        <v>5</v>
      </c>
      <c r="O9" s="1">
        <v>1</v>
      </c>
      <c r="T9" s="1">
        <v>1</v>
      </c>
      <c r="W9" s="1">
        <v>1</v>
      </c>
      <c r="AA9" s="1">
        <v>1</v>
      </c>
      <c r="AF9" s="1">
        <v>1</v>
      </c>
      <c r="AK9" s="1">
        <v>3</v>
      </c>
      <c r="AN9" s="1">
        <v>1</v>
      </c>
    </row>
    <row r="10" spans="1:56" ht="14.25" customHeight="1">
      <c r="A10" t="s">
        <v>64</v>
      </c>
      <c r="K10" s="1">
        <v>1</v>
      </c>
      <c r="N10" s="1">
        <v>1</v>
      </c>
      <c r="O10" s="1">
        <v>1</v>
      </c>
      <c r="S10" s="1" t="s">
        <v>58</v>
      </c>
      <c r="T10" s="1">
        <v>3</v>
      </c>
      <c r="W10" s="1">
        <v>1</v>
      </c>
      <c r="X10" s="1">
        <v>1</v>
      </c>
      <c r="AA10" s="1">
        <v>1</v>
      </c>
      <c r="AB10" s="1">
        <v>1</v>
      </c>
      <c r="AE10" s="1">
        <v>1</v>
      </c>
      <c r="AF10" s="1" t="s">
        <v>61</v>
      </c>
      <c r="AI10" s="1" t="s">
        <v>58</v>
      </c>
      <c r="AK10" s="1">
        <v>2</v>
      </c>
      <c r="AM10" s="1">
        <v>2</v>
      </c>
      <c r="AY10" s="1">
        <v>1</v>
      </c>
      <c r="AZ10" s="1">
        <v>1</v>
      </c>
      <c r="BA10" s="1">
        <v>1</v>
      </c>
      <c r="BD10" s="1" t="s">
        <v>65</v>
      </c>
    </row>
    <row r="11" spans="1:38" ht="14.25" customHeight="1">
      <c r="A11" t="s">
        <v>66</v>
      </c>
      <c r="C11" s="1">
        <v>2</v>
      </c>
      <c r="D11" s="1">
        <v>2</v>
      </c>
      <c r="H11" s="1">
        <v>4</v>
      </c>
      <c r="I11" s="1">
        <v>4</v>
      </c>
      <c r="O11" s="1" t="s">
        <v>58</v>
      </c>
      <c r="P11" s="1">
        <v>2</v>
      </c>
      <c r="T11" s="1">
        <v>1</v>
      </c>
      <c r="W11" s="1">
        <v>1</v>
      </c>
      <c r="AA11" s="1">
        <v>1</v>
      </c>
      <c r="AF11" s="1">
        <v>1</v>
      </c>
      <c r="AL11" s="1">
        <v>2</v>
      </c>
    </row>
    <row r="12" spans="1:38" ht="14.25" customHeight="1">
      <c r="A12" t="s">
        <v>67</v>
      </c>
      <c r="H12" s="1">
        <v>4</v>
      </c>
      <c r="I12" s="1">
        <v>4</v>
      </c>
      <c r="O12" s="1" t="s">
        <v>58</v>
      </c>
      <c r="P12" s="1">
        <v>2</v>
      </c>
      <c r="T12" s="1">
        <v>1</v>
      </c>
      <c r="W12" s="1">
        <v>1</v>
      </c>
      <c r="AA12" s="1">
        <v>1</v>
      </c>
      <c r="AE12" s="1" t="s">
        <v>58</v>
      </c>
      <c r="AF12" s="1" t="s">
        <v>68</v>
      </c>
      <c r="AL12" s="1">
        <v>1</v>
      </c>
    </row>
    <row r="13" spans="1:56" ht="14.25" customHeight="1">
      <c r="A13" t="s">
        <v>69</v>
      </c>
      <c r="H13" s="1">
        <v>3</v>
      </c>
      <c r="I13" s="1">
        <v>3</v>
      </c>
      <c r="K13" s="1">
        <v>1</v>
      </c>
      <c r="N13" s="1">
        <v>1</v>
      </c>
      <c r="O13" s="1">
        <v>1</v>
      </c>
      <c r="P13" s="1">
        <v>1</v>
      </c>
      <c r="T13" s="1">
        <v>1</v>
      </c>
      <c r="W13" s="1">
        <v>1</v>
      </c>
      <c r="AA13" s="1">
        <v>1</v>
      </c>
      <c r="AE13" s="1">
        <v>1</v>
      </c>
      <c r="AF13" s="1" t="s">
        <v>61</v>
      </c>
      <c r="AL13" s="1">
        <v>1</v>
      </c>
      <c r="AN13" s="7">
        <v>1</v>
      </c>
      <c r="AO13" s="7"/>
      <c r="BC13" s="1">
        <v>1</v>
      </c>
      <c r="BD13" s="1" t="s">
        <v>70</v>
      </c>
    </row>
    <row r="14" spans="1:41" ht="14.25" customHeight="1">
      <c r="A14" t="s">
        <v>71</v>
      </c>
      <c r="AE14" s="1">
        <v>1</v>
      </c>
      <c r="AF14" s="1" t="s">
        <v>72</v>
      </c>
      <c r="AN14" s="7"/>
      <c r="AO14" s="7"/>
    </row>
    <row r="15" spans="1:56" ht="14.25" customHeight="1">
      <c r="A15" t="s">
        <v>73</v>
      </c>
      <c r="H15" s="1">
        <v>3</v>
      </c>
      <c r="I15" s="1">
        <v>3</v>
      </c>
      <c r="K15" s="1">
        <v>1</v>
      </c>
      <c r="N15" s="1">
        <v>1</v>
      </c>
      <c r="AE15" s="1">
        <v>1</v>
      </c>
      <c r="BD15" s="1" t="s">
        <v>58</v>
      </c>
    </row>
    <row r="16" spans="1:41" ht="14.25" customHeight="1">
      <c r="A16" t="s">
        <v>74</v>
      </c>
      <c r="H16" s="1">
        <v>1</v>
      </c>
      <c r="I16" s="1">
        <v>1</v>
      </c>
      <c r="O16" s="1">
        <v>3</v>
      </c>
      <c r="T16" s="1">
        <v>3</v>
      </c>
      <c r="U16" s="1">
        <v>1</v>
      </c>
      <c r="V16" s="1">
        <v>1</v>
      </c>
      <c r="W16" s="1">
        <v>1</v>
      </c>
      <c r="Z16" s="1">
        <v>1</v>
      </c>
      <c r="AA16" s="1">
        <v>1</v>
      </c>
      <c r="AB16" s="1">
        <v>1</v>
      </c>
      <c r="AD16" s="1">
        <v>1</v>
      </c>
      <c r="AF16" s="1">
        <v>1</v>
      </c>
      <c r="AK16" s="1">
        <v>9</v>
      </c>
      <c r="AL16" s="1" t="s">
        <v>58</v>
      </c>
      <c r="AO16" s="1">
        <v>1</v>
      </c>
    </row>
    <row r="17" spans="1:56" ht="14.25" customHeight="1">
      <c r="A17" t="s">
        <v>75</v>
      </c>
      <c r="O17" s="1" t="s">
        <v>58</v>
      </c>
      <c r="T17" s="1">
        <v>1</v>
      </c>
      <c r="U17" s="1">
        <v>2</v>
      </c>
      <c r="W17" s="1">
        <v>1</v>
      </c>
      <c r="X17" s="1">
        <v>1</v>
      </c>
      <c r="AA17" s="1">
        <v>1</v>
      </c>
      <c r="AF17" s="1" t="s">
        <v>68</v>
      </c>
      <c r="AK17" s="1" t="s">
        <v>58</v>
      </c>
      <c r="AL17" s="1">
        <v>1</v>
      </c>
      <c r="BD17" s="1" t="s">
        <v>76</v>
      </c>
    </row>
    <row r="18" spans="1:31" ht="14.25" customHeight="1">
      <c r="A18" t="s">
        <v>77</v>
      </c>
      <c r="K18" s="1">
        <v>1</v>
      </c>
      <c r="N18" s="1">
        <v>1</v>
      </c>
      <c r="AE18" s="1">
        <v>1</v>
      </c>
    </row>
    <row r="19" spans="1:31" ht="14.25" customHeight="1">
      <c r="A19" t="s">
        <v>78</v>
      </c>
      <c r="L19" s="1">
        <v>2</v>
      </c>
      <c r="M19" s="1">
        <v>2</v>
      </c>
      <c r="AE19" s="1">
        <v>1</v>
      </c>
    </row>
    <row r="20" ht="14.25" customHeight="1">
      <c r="A20" t="s">
        <v>79</v>
      </c>
    </row>
    <row r="22" spans="1:56" ht="14.25" customHeight="1">
      <c r="A22" s="8" t="s">
        <v>80</v>
      </c>
      <c r="B22" s="9">
        <f>SUM(B7:B20)</f>
        <v>0</v>
      </c>
      <c r="C22" s="9">
        <f>SUM(C7:C20)</f>
        <v>10</v>
      </c>
      <c r="D22" s="9">
        <f>SUM(D7:D20)</f>
        <v>3</v>
      </c>
      <c r="E22" s="9">
        <f>SUM(E7:E20)</f>
        <v>0</v>
      </c>
      <c r="F22" s="9">
        <f>SUM(F7:F20)</f>
        <v>0</v>
      </c>
      <c r="G22" s="9">
        <f>SUM(G7:G20)</f>
        <v>7</v>
      </c>
      <c r="H22" s="9">
        <f>SUM(H7:H20)</f>
        <v>29</v>
      </c>
      <c r="I22" s="9">
        <f>SUM(I7:I20)</f>
        <v>29</v>
      </c>
      <c r="J22" s="9">
        <f>SUM(J7:J20)</f>
        <v>0</v>
      </c>
      <c r="K22" s="9">
        <f>SUM(K7:K20)</f>
        <v>5</v>
      </c>
      <c r="L22" s="9">
        <f>SUM(L7:L20)</f>
        <v>2</v>
      </c>
      <c r="M22" s="9">
        <f>SUM(M7:M20)</f>
        <v>2</v>
      </c>
      <c r="N22" s="9">
        <f>SUM(N7:N20)</f>
        <v>5</v>
      </c>
      <c r="O22" s="9">
        <f>SUM(O7:O20)</f>
        <v>6</v>
      </c>
      <c r="P22" s="9">
        <f>SUM(P7:P20)</f>
        <v>5</v>
      </c>
      <c r="Q22" s="9">
        <f>SUM(Q7:Q20)</f>
        <v>6</v>
      </c>
      <c r="R22" s="9"/>
      <c r="S22" s="9">
        <f>SUM(S7:S20)</f>
        <v>0</v>
      </c>
      <c r="T22" s="9">
        <f>SUM(T7:T16)</f>
        <v>10</v>
      </c>
      <c r="U22" s="9">
        <f>SUM(U7:U16)</f>
        <v>1</v>
      </c>
      <c r="V22" s="9">
        <f>SUM(V7:V16)</f>
        <v>1</v>
      </c>
      <c r="W22" s="9">
        <f>SUM(W7:W16)</f>
        <v>6</v>
      </c>
      <c r="X22" s="9">
        <f>SUM(X7:X16)</f>
        <v>1</v>
      </c>
      <c r="Y22" s="9">
        <f>SUM(Y7:Y16)</f>
        <v>0</v>
      </c>
      <c r="Z22" s="9">
        <f>SUM(Z7:Z16)</f>
        <v>1</v>
      </c>
      <c r="AA22" s="9">
        <f>SUM(AA7:AA20)</f>
        <v>7</v>
      </c>
      <c r="AB22" s="9">
        <f>SUM(AB7:AB20)</f>
        <v>2</v>
      </c>
      <c r="AC22" s="9">
        <f>SUM(AC7:AC20)</f>
        <v>0</v>
      </c>
      <c r="AD22" s="9">
        <f>SUM(AD7:AD20)</f>
        <v>1</v>
      </c>
      <c r="AE22" s="9">
        <f>SUM(AE7:AE20)</f>
        <v>8</v>
      </c>
      <c r="AF22" s="9">
        <f>SUM(AF7:AF16)</f>
        <v>4</v>
      </c>
      <c r="AG22" s="9">
        <f>SUM(AG7:AG16)</f>
        <v>0</v>
      </c>
      <c r="AH22" s="9">
        <f>SUM(AH7:AH16)</f>
        <v>0</v>
      </c>
      <c r="AI22" s="9">
        <f>SUM(AI7:AI16)</f>
        <v>1</v>
      </c>
      <c r="AJ22" s="9">
        <f>SUM(AJ7:AJ16)</f>
        <v>1</v>
      </c>
      <c r="AK22" s="9">
        <f>SUM(AK7:AK16)</f>
        <v>14</v>
      </c>
      <c r="AL22" s="9">
        <f>SUM(AL7:AL16)</f>
        <v>4</v>
      </c>
      <c r="AM22" s="9">
        <f>SUM(AM7:AM16)</f>
        <v>8</v>
      </c>
      <c r="AN22" s="9">
        <f>SUM(AN7:AN16)</f>
        <v>2</v>
      </c>
      <c r="AO22" s="9">
        <f>SUM(AO7:AO16)</f>
        <v>1</v>
      </c>
      <c r="AP22" s="9">
        <f>SUM(AP7:AP16)</f>
        <v>0</v>
      </c>
      <c r="AQ22" s="9">
        <f>SUM(AQ7:AQ16)</f>
        <v>0</v>
      </c>
      <c r="AR22" s="9"/>
      <c r="AS22" s="9"/>
      <c r="AT22" s="9">
        <f>SUM(AT7:AT16)</f>
        <v>0</v>
      </c>
      <c r="AU22" s="9">
        <f>SUM(AU7:AU16)</f>
        <v>0</v>
      </c>
      <c r="AV22" s="9">
        <f>SUM(AV7:AV16)</f>
        <v>0</v>
      </c>
      <c r="AW22" s="9"/>
      <c r="AX22" s="9"/>
      <c r="AY22" s="9">
        <f>SUM(AY7:AY16)</f>
        <v>1</v>
      </c>
      <c r="AZ22" s="9">
        <f>SUM(AZ7:AZ16)</f>
        <v>1</v>
      </c>
      <c r="BA22" s="9">
        <f>SUM(BA7:BA16)</f>
        <v>1</v>
      </c>
      <c r="BB22" s="9">
        <f>SUM(BB7:BB16)</f>
        <v>0</v>
      </c>
      <c r="BC22" s="9">
        <f>SUM(BC7:BC16)</f>
        <v>1</v>
      </c>
      <c r="BD22" s="9"/>
    </row>
    <row r="24" spans="1:34" ht="15" customHeight="1">
      <c r="A24" s="6" t="s">
        <v>81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56" ht="14.25" customHeight="1">
      <c r="A25" t="s">
        <v>82</v>
      </c>
      <c r="B25" s="1">
        <v>2</v>
      </c>
      <c r="D25" s="1">
        <v>1</v>
      </c>
      <c r="G25" s="1">
        <v>1</v>
      </c>
      <c r="H25" s="1">
        <v>7</v>
      </c>
      <c r="I25" s="1">
        <v>7</v>
      </c>
      <c r="J25" s="1">
        <v>1</v>
      </c>
      <c r="O25" s="1" t="s">
        <v>58</v>
      </c>
      <c r="Q25" s="1">
        <v>6</v>
      </c>
      <c r="T25" s="1">
        <v>4</v>
      </c>
      <c r="X25" s="1">
        <v>1</v>
      </c>
      <c r="Y25" s="1">
        <v>1</v>
      </c>
      <c r="AB25" s="1">
        <v>1</v>
      </c>
      <c r="AC25" s="1">
        <v>1</v>
      </c>
      <c r="AF25" s="1">
        <v>2</v>
      </c>
      <c r="AI25" s="1">
        <v>1</v>
      </c>
      <c r="AM25" s="1">
        <v>6</v>
      </c>
      <c r="BC25" s="1">
        <v>1</v>
      </c>
      <c r="BD25" s="1" t="s">
        <v>83</v>
      </c>
    </row>
    <row r="26" spans="1:56" ht="14.25" customHeight="1">
      <c r="A26" t="s">
        <v>84</v>
      </c>
      <c r="H26" s="1">
        <v>3</v>
      </c>
      <c r="I26" s="1">
        <v>3</v>
      </c>
      <c r="K26"/>
      <c r="L26"/>
      <c r="M26"/>
      <c r="N26"/>
      <c r="O26" s="1">
        <v>1</v>
      </c>
      <c r="U26" s="1">
        <v>5</v>
      </c>
      <c r="X26" s="1">
        <v>1</v>
      </c>
      <c r="Y26" s="1">
        <v>1</v>
      </c>
      <c r="AB26" s="1">
        <v>1</v>
      </c>
      <c r="AC26" s="1">
        <v>1</v>
      </c>
      <c r="AF26" s="1" t="s">
        <v>68</v>
      </c>
      <c r="AJ26" s="1">
        <v>1</v>
      </c>
      <c r="AK26" s="1">
        <v>5</v>
      </c>
      <c r="BD26" s="1" t="s">
        <v>85</v>
      </c>
    </row>
    <row r="27" spans="1:56" ht="14.25" customHeight="1">
      <c r="A27" t="s">
        <v>86</v>
      </c>
      <c r="B27" s="1">
        <v>1</v>
      </c>
      <c r="D27" s="1">
        <v>1</v>
      </c>
      <c r="H27" s="1">
        <v>5</v>
      </c>
      <c r="I27" s="1">
        <v>5</v>
      </c>
      <c r="K27" s="1">
        <v>2</v>
      </c>
      <c r="N27" s="1">
        <v>2</v>
      </c>
      <c r="O27" s="1">
        <v>4</v>
      </c>
      <c r="Q27" s="1">
        <v>6</v>
      </c>
      <c r="S27" s="1" t="s">
        <v>58</v>
      </c>
      <c r="T27" s="1">
        <v>1</v>
      </c>
      <c r="U27" s="1">
        <v>2</v>
      </c>
      <c r="W27" s="1">
        <v>1</v>
      </c>
      <c r="X27" s="1">
        <v>1</v>
      </c>
      <c r="AA27" s="1">
        <v>1</v>
      </c>
      <c r="AB27" s="1">
        <v>1</v>
      </c>
      <c r="AE27" s="1">
        <v>2</v>
      </c>
      <c r="AF27" s="1">
        <v>1</v>
      </c>
      <c r="AK27" s="1">
        <v>3</v>
      </c>
      <c r="AM27" s="1">
        <v>6</v>
      </c>
      <c r="AP27" s="1" t="s">
        <v>58</v>
      </c>
      <c r="AZ27" s="1">
        <v>2</v>
      </c>
      <c r="BC27" s="1">
        <v>1</v>
      </c>
      <c r="BD27" s="1" t="s">
        <v>87</v>
      </c>
    </row>
    <row r="28" spans="1:31" ht="14.25" customHeight="1">
      <c r="A28" t="s">
        <v>88</v>
      </c>
      <c r="H28" s="1">
        <v>1</v>
      </c>
      <c r="I28" s="1">
        <v>1</v>
      </c>
      <c r="AE28" s="1">
        <v>1</v>
      </c>
    </row>
    <row r="29" spans="1:31" ht="14.25" customHeight="1">
      <c r="A29" t="s">
        <v>89</v>
      </c>
      <c r="H29" s="1">
        <v>1</v>
      </c>
      <c r="I29" s="1">
        <v>1</v>
      </c>
      <c r="AE29" s="1">
        <v>1</v>
      </c>
    </row>
    <row r="30" spans="1:56" ht="14.25" customHeight="1">
      <c r="A30" t="s">
        <v>90</v>
      </c>
      <c r="H30" s="1">
        <v>1</v>
      </c>
      <c r="I30" s="1">
        <v>1</v>
      </c>
      <c r="AG30"/>
      <c r="AH30" s="1">
        <v>1</v>
      </c>
      <c r="AP30" s="1">
        <v>1</v>
      </c>
      <c r="BD30" s="1" t="s">
        <v>91</v>
      </c>
    </row>
    <row r="31" spans="1:56" ht="14.25" customHeight="1">
      <c r="A31" t="s">
        <v>92</v>
      </c>
      <c r="H31" s="1">
        <v>1</v>
      </c>
      <c r="I31" s="1">
        <v>1</v>
      </c>
      <c r="AE31" s="1" t="s">
        <v>58</v>
      </c>
      <c r="AG31" s="10">
        <v>0.5</v>
      </c>
      <c r="AP31" s="1" t="s">
        <v>58</v>
      </c>
      <c r="AU31" s="10"/>
      <c r="AV31" s="10"/>
      <c r="AW31" s="10"/>
      <c r="AX31" s="10"/>
      <c r="BD31" s="1" t="s">
        <v>93</v>
      </c>
    </row>
    <row r="32" spans="1:56" ht="15" customHeight="1">
      <c r="A32" t="s">
        <v>94</v>
      </c>
      <c r="H32" s="1">
        <v>1</v>
      </c>
      <c r="I32" s="1">
        <v>1</v>
      </c>
      <c r="AA32" s="1" t="s">
        <v>95</v>
      </c>
      <c r="AG32" s="10">
        <v>0.5</v>
      </c>
      <c r="AU32" s="10"/>
      <c r="AV32" s="10"/>
      <c r="AW32" s="10"/>
      <c r="AX32" s="10"/>
      <c r="BD32" s="1" t="s">
        <v>96</v>
      </c>
    </row>
    <row r="33" spans="1:40" ht="14.25" customHeight="1">
      <c r="A33" t="s">
        <v>97</v>
      </c>
      <c r="B33" s="1">
        <v>4</v>
      </c>
      <c r="E33" s="1">
        <v>1</v>
      </c>
      <c r="F33" s="1">
        <v>3</v>
      </c>
      <c r="H33" s="1">
        <v>1</v>
      </c>
      <c r="I33" s="1">
        <v>1</v>
      </c>
      <c r="O33" s="1">
        <v>1</v>
      </c>
      <c r="T33" s="1">
        <v>1</v>
      </c>
      <c r="AA33" s="1">
        <v>1</v>
      </c>
      <c r="AF33" s="1">
        <v>1</v>
      </c>
      <c r="AK33" s="1">
        <v>3</v>
      </c>
      <c r="AN33" s="1">
        <v>1</v>
      </c>
    </row>
    <row r="34" spans="1:56" ht="14.25" customHeight="1">
      <c r="A34" t="s">
        <v>98</v>
      </c>
      <c r="H34" s="1">
        <v>3</v>
      </c>
      <c r="I34" s="1">
        <v>3</v>
      </c>
      <c r="K34" s="1" t="s">
        <v>58</v>
      </c>
      <c r="O34" s="1">
        <v>1</v>
      </c>
      <c r="T34" s="1">
        <v>2</v>
      </c>
      <c r="U34" s="1">
        <v>2</v>
      </c>
      <c r="W34" s="1">
        <v>2</v>
      </c>
      <c r="X34" s="1">
        <v>2</v>
      </c>
      <c r="AA34" s="1">
        <v>2</v>
      </c>
      <c r="AB34" s="1">
        <v>1</v>
      </c>
      <c r="AF34" s="1" t="s">
        <v>68</v>
      </c>
      <c r="AK34" s="1">
        <v>3</v>
      </c>
      <c r="AN34" s="1">
        <v>1</v>
      </c>
      <c r="BD34" s="1" t="s">
        <v>87</v>
      </c>
    </row>
    <row r="35" spans="1:40" ht="14.25" customHeight="1">
      <c r="A35" t="s">
        <v>99</v>
      </c>
      <c r="B35" s="1">
        <v>2</v>
      </c>
      <c r="D35" s="1">
        <v>1</v>
      </c>
      <c r="F35" s="1">
        <v>1</v>
      </c>
      <c r="H35" s="1">
        <v>6</v>
      </c>
      <c r="I35" s="1">
        <v>6</v>
      </c>
      <c r="O35" s="1">
        <v>2</v>
      </c>
      <c r="Q35" s="1">
        <v>2</v>
      </c>
      <c r="T35" s="1">
        <v>4</v>
      </c>
      <c r="U35" s="1">
        <v>1</v>
      </c>
      <c r="W35" s="1">
        <v>4</v>
      </c>
      <c r="X35" s="1">
        <v>1</v>
      </c>
      <c r="AA35" s="1">
        <v>2</v>
      </c>
      <c r="AB35" s="1">
        <v>1</v>
      </c>
      <c r="AF35" s="1">
        <v>1</v>
      </c>
      <c r="AI35" s="1">
        <v>1</v>
      </c>
      <c r="AK35" s="1">
        <v>6</v>
      </c>
      <c r="AM35" s="1">
        <v>2</v>
      </c>
      <c r="AN35" s="1">
        <v>1</v>
      </c>
    </row>
    <row r="36" spans="1:56" ht="14.25" customHeight="1">
      <c r="A36" t="s">
        <v>100</v>
      </c>
      <c r="H36" s="1">
        <v>1</v>
      </c>
      <c r="I36" s="1">
        <v>1</v>
      </c>
      <c r="K36" s="1">
        <v>1</v>
      </c>
      <c r="N36" s="1">
        <v>1</v>
      </c>
      <c r="O36" s="1">
        <v>2</v>
      </c>
      <c r="Q36" s="1">
        <v>1</v>
      </c>
      <c r="R36" s="1">
        <v>1</v>
      </c>
      <c r="S36" s="1">
        <v>1</v>
      </c>
      <c r="T36" s="1">
        <v>6</v>
      </c>
      <c r="W36" s="1">
        <v>2</v>
      </c>
      <c r="X36" s="1">
        <v>2</v>
      </c>
      <c r="AA36" s="1">
        <v>3</v>
      </c>
      <c r="AB36" s="1">
        <v>2</v>
      </c>
      <c r="AE36" s="1">
        <v>1</v>
      </c>
      <c r="AF36" s="1" t="s">
        <v>68</v>
      </c>
      <c r="AK36" s="1">
        <v>6</v>
      </c>
      <c r="AM36" s="1">
        <v>4</v>
      </c>
      <c r="AY36" s="1">
        <v>1</v>
      </c>
      <c r="AZ36" s="1">
        <v>2</v>
      </c>
      <c r="BA36" s="1">
        <v>1</v>
      </c>
      <c r="BB36" s="1">
        <v>1</v>
      </c>
      <c r="BD36" s="1" t="s">
        <v>101</v>
      </c>
    </row>
    <row r="37" spans="1:38" ht="14.25" customHeight="1">
      <c r="A37" t="s">
        <v>102</v>
      </c>
      <c r="H37" s="1">
        <v>1</v>
      </c>
      <c r="I37" s="1">
        <v>1</v>
      </c>
      <c r="O37" s="1">
        <v>1</v>
      </c>
      <c r="T37" s="1">
        <v>1</v>
      </c>
      <c r="W37" s="1">
        <v>2</v>
      </c>
      <c r="AA37" s="1">
        <v>1</v>
      </c>
      <c r="AK37" s="1">
        <v>3</v>
      </c>
      <c r="AL37" s="1" t="s">
        <v>58</v>
      </c>
    </row>
    <row r="38" spans="1:52" ht="14.25" customHeight="1">
      <c r="A38" t="s">
        <v>103</v>
      </c>
      <c r="H38" s="1" t="s">
        <v>58</v>
      </c>
      <c r="I38" s="1" t="s">
        <v>58</v>
      </c>
      <c r="K38" s="1">
        <v>1</v>
      </c>
      <c r="N38" s="1">
        <v>1</v>
      </c>
      <c r="O38" s="1">
        <v>2</v>
      </c>
      <c r="T38" s="1">
        <v>2</v>
      </c>
      <c r="X38" s="1">
        <v>1</v>
      </c>
      <c r="AB38" s="1">
        <v>1</v>
      </c>
      <c r="AE38" s="1">
        <v>1</v>
      </c>
      <c r="AF38" s="1" t="s">
        <v>61</v>
      </c>
      <c r="AK38" s="1">
        <v>2</v>
      </c>
      <c r="AM38" s="1">
        <v>1</v>
      </c>
      <c r="AY38" s="1">
        <v>1</v>
      </c>
      <c r="AZ38" s="1">
        <v>1</v>
      </c>
    </row>
    <row r="39" spans="1:56" ht="14.25" customHeight="1">
      <c r="A39" t="s">
        <v>104</v>
      </c>
      <c r="H39" s="1">
        <v>3</v>
      </c>
      <c r="I39" s="1">
        <v>3</v>
      </c>
      <c r="K39" s="1">
        <v>1</v>
      </c>
      <c r="N39" s="1">
        <v>1</v>
      </c>
      <c r="O39" s="1">
        <v>2</v>
      </c>
      <c r="U39" s="1">
        <v>2</v>
      </c>
      <c r="W39" s="1">
        <v>2</v>
      </c>
      <c r="AA39" s="1">
        <v>2</v>
      </c>
      <c r="AE39" s="1">
        <v>1</v>
      </c>
      <c r="AF39" s="1" t="s">
        <v>61</v>
      </c>
      <c r="AK39" s="1">
        <v>6</v>
      </c>
      <c r="AZ39" s="1">
        <v>1</v>
      </c>
      <c r="BC39" s="1">
        <v>1</v>
      </c>
      <c r="BD39" s="1" t="s">
        <v>105</v>
      </c>
    </row>
    <row r="40" spans="1:55" ht="14.25" customHeight="1">
      <c r="A40" t="s">
        <v>106</v>
      </c>
      <c r="H40" s="1">
        <v>4</v>
      </c>
      <c r="I40" s="1">
        <v>4</v>
      </c>
      <c r="K40" s="1">
        <v>2</v>
      </c>
      <c r="N40" s="1">
        <v>2</v>
      </c>
      <c r="O40" s="1" t="s">
        <v>58</v>
      </c>
      <c r="P40" s="1">
        <v>2</v>
      </c>
      <c r="T40" s="1">
        <v>2</v>
      </c>
      <c r="U40" s="1">
        <v>2</v>
      </c>
      <c r="W40" s="1" t="s">
        <v>58</v>
      </c>
      <c r="X40" s="1">
        <v>2</v>
      </c>
      <c r="AB40" s="1">
        <v>2</v>
      </c>
      <c r="AE40" s="1">
        <v>1</v>
      </c>
      <c r="AL40" s="1">
        <v>2</v>
      </c>
      <c r="BC40" s="1">
        <v>1</v>
      </c>
    </row>
    <row r="41" spans="1:56" ht="14.25" customHeight="1">
      <c r="A41" t="s">
        <v>107</v>
      </c>
      <c r="H41" s="1">
        <v>4</v>
      </c>
      <c r="I41" s="1">
        <v>4</v>
      </c>
      <c r="K41" s="1">
        <v>2</v>
      </c>
      <c r="N41" s="1">
        <v>2</v>
      </c>
      <c r="O41" s="1" t="s">
        <v>58</v>
      </c>
      <c r="P41" s="1">
        <v>1</v>
      </c>
      <c r="T41" s="1">
        <v>2</v>
      </c>
      <c r="U41"/>
      <c r="V41"/>
      <c r="W41" s="1">
        <v>2</v>
      </c>
      <c r="AA41" s="1">
        <v>1</v>
      </c>
      <c r="AE41" s="1">
        <v>2</v>
      </c>
      <c r="AF41" s="1" t="s">
        <v>61</v>
      </c>
      <c r="AL41" s="1">
        <v>1</v>
      </c>
      <c r="AU41" s="1">
        <v>1</v>
      </c>
      <c r="AZ41" s="1">
        <v>1</v>
      </c>
      <c r="BD41" s="1" t="s">
        <v>108</v>
      </c>
    </row>
    <row r="42" spans="1:56" ht="14.25" customHeight="1">
      <c r="A42" t="s">
        <v>109</v>
      </c>
      <c r="H42" s="1" t="s">
        <v>58</v>
      </c>
      <c r="I42" s="1" t="s">
        <v>58</v>
      </c>
      <c r="O42" s="1">
        <v>1</v>
      </c>
      <c r="U42" s="1">
        <v>1</v>
      </c>
      <c r="V42" s="1">
        <v>1</v>
      </c>
      <c r="W42" s="1" t="s">
        <v>58</v>
      </c>
      <c r="X42" s="1">
        <v>1</v>
      </c>
      <c r="AA42" s="1" t="s">
        <v>58</v>
      </c>
      <c r="AB42" s="1">
        <v>1</v>
      </c>
      <c r="AF42" s="1" t="s">
        <v>68</v>
      </c>
      <c r="AK42" s="1">
        <v>2</v>
      </c>
      <c r="BD42" s="1" t="s">
        <v>110</v>
      </c>
    </row>
    <row r="43" spans="1:56" ht="14.25" customHeight="1">
      <c r="A43" t="s">
        <v>111</v>
      </c>
      <c r="H43" s="1" t="s">
        <v>58</v>
      </c>
      <c r="I43" s="1" t="s">
        <v>58</v>
      </c>
      <c r="O43" s="1">
        <v>1</v>
      </c>
      <c r="U43" s="1">
        <v>1</v>
      </c>
      <c r="W43" s="1">
        <v>1</v>
      </c>
      <c r="AA43" s="1">
        <v>1</v>
      </c>
      <c r="AF43" s="1" t="s">
        <v>68</v>
      </c>
      <c r="AK43" s="1" t="s">
        <v>58</v>
      </c>
      <c r="BD43" s="1" t="s">
        <v>110</v>
      </c>
    </row>
    <row r="44" spans="1:48" ht="14.25" customHeight="1">
      <c r="A44" t="s">
        <v>74</v>
      </c>
      <c r="H44" s="1">
        <v>1</v>
      </c>
      <c r="I44" s="1">
        <v>1</v>
      </c>
      <c r="K44" s="1">
        <v>1</v>
      </c>
      <c r="N44" s="1">
        <v>1</v>
      </c>
      <c r="O44" s="1">
        <v>3</v>
      </c>
      <c r="U44" s="1">
        <v>2</v>
      </c>
      <c r="V44" s="1">
        <v>1</v>
      </c>
      <c r="W44" s="1">
        <v>3</v>
      </c>
      <c r="AA44" s="1">
        <v>3</v>
      </c>
      <c r="AF44" s="1">
        <v>1</v>
      </c>
      <c r="AK44" s="1">
        <v>9</v>
      </c>
      <c r="AN44" s="1" t="s">
        <v>58</v>
      </c>
      <c r="AO44" s="1">
        <v>1</v>
      </c>
      <c r="AV44" s="1">
        <v>1</v>
      </c>
    </row>
    <row r="46" spans="1:56" ht="14.25" customHeight="1">
      <c r="A46" s="8" t="s">
        <v>80</v>
      </c>
      <c r="B46" s="9">
        <f>SUM(B25:B44)</f>
        <v>9</v>
      </c>
      <c r="C46" s="9"/>
      <c r="D46" s="9">
        <f>SUM(D25:D44)</f>
        <v>3</v>
      </c>
      <c r="E46" s="9">
        <f>SUM(E25:E44)</f>
        <v>1</v>
      </c>
      <c r="F46" s="9">
        <f>SUM(F25:F44)</f>
        <v>4</v>
      </c>
      <c r="G46" s="9">
        <f>SUM(G25:G44)</f>
        <v>1</v>
      </c>
      <c r="H46" s="9">
        <f>SUM(H25:H44)</f>
        <v>44</v>
      </c>
      <c r="I46" s="9">
        <f>SUM(I25:I44)</f>
        <v>44</v>
      </c>
      <c r="J46" s="9">
        <f>SUM(J25:J44)</f>
        <v>1</v>
      </c>
      <c r="K46" s="9">
        <f>SUM(K25:K44)</f>
        <v>10</v>
      </c>
      <c r="L46" s="9">
        <f>SUM(L25:L44)</f>
        <v>0</v>
      </c>
      <c r="M46" s="9">
        <f>SUM(M25:M44)</f>
        <v>0</v>
      </c>
      <c r="N46" s="9">
        <f>SUM(N25:N44)</f>
        <v>10</v>
      </c>
      <c r="O46" s="9">
        <f>SUM(O25:O44)</f>
        <v>21</v>
      </c>
      <c r="P46" s="9">
        <f>SUM(P25:P44)</f>
        <v>3</v>
      </c>
      <c r="Q46" s="9">
        <f>SUM(Q25:Q44)</f>
        <v>15</v>
      </c>
      <c r="R46" s="9">
        <f>SUM(R25:R44)</f>
        <v>1</v>
      </c>
      <c r="S46" s="9">
        <f>SUM(S25:S44)</f>
        <v>1</v>
      </c>
      <c r="T46" s="9">
        <f>SUM(T25:T44)</f>
        <v>25</v>
      </c>
      <c r="U46" s="9">
        <f>SUM(U25:U44)</f>
        <v>18</v>
      </c>
      <c r="V46" s="9">
        <f>SUM(V25:V44)</f>
        <v>2</v>
      </c>
      <c r="W46" s="9">
        <f>SUM(W25:W44)</f>
        <v>19</v>
      </c>
      <c r="X46" s="9">
        <f>SUM(X25:X44)</f>
        <v>12</v>
      </c>
      <c r="Y46" s="9">
        <f>SUM(Y25:Y44)</f>
        <v>2</v>
      </c>
      <c r="Z46" s="9">
        <f>SUM(Z25:Z44)</f>
        <v>0</v>
      </c>
      <c r="AA46" s="9">
        <f>SUM(AA25:AA44)</f>
        <v>17</v>
      </c>
      <c r="AB46" s="9">
        <f>SUM(AB25:AB44)</f>
        <v>11</v>
      </c>
      <c r="AC46" s="9">
        <f>SUM(AC25:AC44)</f>
        <v>2</v>
      </c>
      <c r="AD46" s="9">
        <f>SUM(AD25:AD44)</f>
        <v>0</v>
      </c>
      <c r="AE46" s="9">
        <f>SUM(AE25:AE44)</f>
        <v>10</v>
      </c>
      <c r="AF46" s="9">
        <f>SUM(AF25:AF44)</f>
        <v>6</v>
      </c>
      <c r="AG46" s="9">
        <f>SUM(AG25:AG44)</f>
        <v>1</v>
      </c>
      <c r="AH46" s="9">
        <f>SUM(AH25:AH44)</f>
        <v>1</v>
      </c>
      <c r="AI46" s="9">
        <f>SUM(AI25:AI44)</f>
        <v>2</v>
      </c>
      <c r="AJ46" s="9">
        <f>SUM(AJ25:AJ44)</f>
        <v>1</v>
      </c>
      <c r="AK46" s="9">
        <f>SUM(AK25:AK44)</f>
        <v>48</v>
      </c>
      <c r="AL46" s="9">
        <f>SUM(AL25:AL44)</f>
        <v>3</v>
      </c>
      <c r="AM46" s="9">
        <f>SUM(AM25:AM44)</f>
        <v>19</v>
      </c>
      <c r="AN46" s="9">
        <f>SUM(AN25:AN44)</f>
        <v>3</v>
      </c>
      <c r="AO46" s="9">
        <f>SUM(AO25:AO44)</f>
        <v>1</v>
      </c>
      <c r="AP46" s="9">
        <f>SUM(AP25:AP44)</f>
        <v>1</v>
      </c>
      <c r="AQ46" s="9">
        <f>SUM(AQ25:AQ44)</f>
        <v>0</v>
      </c>
      <c r="AR46" s="9"/>
      <c r="AS46" s="9"/>
      <c r="AT46" s="9">
        <f>SUM(AT25:AT44)</f>
        <v>0</v>
      </c>
      <c r="AU46" s="9">
        <f>SUM(AU25:AU44)</f>
        <v>1</v>
      </c>
      <c r="AV46" s="9">
        <f>SUM(AV25:AV44)</f>
        <v>1</v>
      </c>
      <c r="AW46" s="9">
        <f>SUM(AW25:AW44)</f>
        <v>0</v>
      </c>
      <c r="AX46" s="9"/>
      <c r="AY46" s="9">
        <f>SUM(AY25:AY44)</f>
        <v>2</v>
      </c>
      <c r="AZ46" s="9">
        <f>SUM(AZ25:AZ44)</f>
        <v>7</v>
      </c>
      <c r="BA46" s="9">
        <f>SUM(BA25:BA44)</f>
        <v>1</v>
      </c>
      <c r="BB46" s="9">
        <f>SUM(BB25:BB44)</f>
        <v>1</v>
      </c>
      <c r="BC46" s="9">
        <f>SUM(BC25:BC44)</f>
        <v>4</v>
      </c>
      <c r="BD46" s="9"/>
    </row>
    <row r="48" ht="15" customHeight="1">
      <c r="A48" s="6" t="s">
        <v>112</v>
      </c>
    </row>
    <row r="49" spans="1:56" ht="14.25" customHeight="1">
      <c r="A49" t="s">
        <v>113</v>
      </c>
      <c r="B49" s="1">
        <v>1</v>
      </c>
      <c r="D49" s="1">
        <v>1</v>
      </c>
      <c r="H49" s="1">
        <v>5</v>
      </c>
      <c r="I49" s="1">
        <v>5</v>
      </c>
      <c r="O49" s="1">
        <v>1</v>
      </c>
      <c r="T49" s="1">
        <v>1</v>
      </c>
      <c r="W49" s="1">
        <v>1</v>
      </c>
      <c r="AA49" s="1">
        <v>1</v>
      </c>
      <c r="AF49" s="1">
        <v>1</v>
      </c>
      <c r="AG49" s="1">
        <v>1</v>
      </c>
      <c r="AK49" s="1">
        <v>3</v>
      </c>
      <c r="AL49" s="1" t="s">
        <v>58</v>
      </c>
      <c r="AN49" s="1">
        <v>1</v>
      </c>
      <c r="AQ49" s="1" t="s">
        <v>58</v>
      </c>
      <c r="AR49" s="1">
        <v>1</v>
      </c>
      <c r="AT49" s="1">
        <v>1</v>
      </c>
      <c r="BD49" s="1" t="s">
        <v>114</v>
      </c>
    </row>
    <row r="50" spans="1:56" ht="14.25" customHeight="1">
      <c r="A50" t="s">
        <v>115</v>
      </c>
      <c r="H50" s="1">
        <v>1</v>
      </c>
      <c r="I50" s="1">
        <v>1</v>
      </c>
      <c r="K50" s="1">
        <v>1</v>
      </c>
      <c r="N50" s="1">
        <v>1</v>
      </c>
      <c r="O50" s="1">
        <v>2</v>
      </c>
      <c r="T50" s="1">
        <v>1</v>
      </c>
      <c r="U50" s="1">
        <v>2</v>
      </c>
      <c r="W50" s="1">
        <v>1</v>
      </c>
      <c r="X50" s="1">
        <v>2</v>
      </c>
      <c r="AA50" s="1">
        <v>1</v>
      </c>
      <c r="AB50" s="1">
        <v>1</v>
      </c>
      <c r="AE50" s="1">
        <v>1</v>
      </c>
      <c r="AF50" s="1" t="s">
        <v>61</v>
      </c>
      <c r="AK50" s="1">
        <v>6</v>
      </c>
      <c r="AM50" s="1">
        <v>1</v>
      </c>
      <c r="AQ50" s="1" t="s">
        <v>58</v>
      </c>
      <c r="AS50" s="1">
        <v>1</v>
      </c>
      <c r="AT50" s="1">
        <v>1</v>
      </c>
      <c r="AY50" s="1">
        <v>1</v>
      </c>
      <c r="AZ50" s="1">
        <v>2</v>
      </c>
      <c r="BA50" s="1">
        <v>1</v>
      </c>
      <c r="BB50" s="1">
        <v>1</v>
      </c>
      <c r="BD50" s="1" t="s">
        <v>116</v>
      </c>
    </row>
    <row r="51" spans="1:56" ht="14.25" customHeight="1">
      <c r="A51" t="s">
        <v>117</v>
      </c>
      <c r="B51" s="1">
        <v>1</v>
      </c>
      <c r="D51" s="1">
        <v>1</v>
      </c>
      <c r="H51" s="1">
        <v>5</v>
      </c>
      <c r="I51" s="1">
        <v>5</v>
      </c>
      <c r="O51" s="1">
        <v>1</v>
      </c>
      <c r="T51" s="1">
        <v>1</v>
      </c>
      <c r="W51" s="1">
        <v>1</v>
      </c>
      <c r="AA51" s="1">
        <v>1</v>
      </c>
      <c r="AF51" s="1">
        <v>1</v>
      </c>
      <c r="AK51" s="1">
        <v>3</v>
      </c>
      <c r="AL51" s="1" t="s">
        <v>58</v>
      </c>
      <c r="AN51" s="1">
        <v>1</v>
      </c>
      <c r="AQ51" s="1" t="s">
        <v>58</v>
      </c>
      <c r="AR51" s="1">
        <v>1</v>
      </c>
      <c r="AT51" s="1">
        <v>1</v>
      </c>
      <c r="BD51" s="1" t="s">
        <v>114</v>
      </c>
    </row>
    <row r="52" spans="1:56" ht="14.25" customHeight="1">
      <c r="A52" t="s">
        <v>118</v>
      </c>
      <c r="B52" s="1">
        <v>1</v>
      </c>
      <c r="D52" s="1">
        <v>1</v>
      </c>
      <c r="H52" s="1">
        <v>5</v>
      </c>
      <c r="I52" s="1">
        <v>5</v>
      </c>
      <c r="O52" s="1">
        <v>2</v>
      </c>
      <c r="T52" s="1">
        <v>2</v>
      </c>
      <c r="W52" s="1">
        <v>2</v>
      </c>
      <c r="AA52" s="1">
        <v>2</v>
      </c>
      <c r="AG52" s="1">
        <v>1</v>
      </c>
      <c r="AK52" s="1">
        <v>3</v>
      </c>
      <c r="AL52" s="1" t="s">
        <v>58</v>
      </c>
      <c r="AN52" s="1">
        <v>1</v>
      </c>
      <c r="AQ52" s="1" t="s">
        <v>58</v>
      </c>
      <c r="AS52" s="1">
        <v>1</v>
      </c>
      <c r="AT52" s="1">
        <v>1</v>
      </c>
      <c r="BD52" s="1" t="s">
        <v>119</v>
      </c>
    </row>
    <row r="53" spans="1:56" ht="14.25" customHeight="1">
      <c r="A53" t="s">
        <v>120</v>
      </c>
      <c r="K53" s="1">
        <v>1</v>
      </c>
      <c r="N53" s="1">
        <v>1</v>
      </c>
      <c r="O53" s="1">
        <v>1</v>
      </c>
      <c r="T53" s="1">
        <v>2</v>
      </c>
      <c r="X53" s="1">
        <v>2</v>
      </c>
      <c r="AB53" s="1">
        <v>1</v>
      </c>
      <c r="AE53" s="1">
        <v>1</v>
      </c>
      <c r="AF53" s="1" t="s">
        <v>61</v>
      </c>
      <c r="AK53" s="1">
        <v>3</v>
      </c>
      <c r="AM53" s="1">
        <v>1</v>
      </c>
      <c r="AN53" s="1" t="s">
        <v>58</v>
      </c>
      <c r="AQ53" s="1" t="s">
        <v>58</v>
      </c>
      <c r="AS53" s="1">
        <v>1</v>
      </c>
      <c r="AT53" s="1">
        <v>1</v>
      </c>
      <c r="AY53" s="1">
        <v>1</v>
      </c>
      <c r="AZ53" s="1">
        <v>1</v>
      </c>
      <c r="BA53" s="1">
        <v>1</v>
      </c>
      <c r="BB53" s="1">
        <v>1</v>
      </c>
      <c r="BD53" s="1" t="s">
        <v>121</v>
      </c>
    </row>
    <row r="54" spans="1:56" ht="14.25" customHeight="1">
      <c r="A54" t="s">
        <v>57</v>
      </c>
      <c r="B54" s="1">
        <v>9</v>
      </c>
      <c r="D54" s="1">
        <v>1</v>
      </c>
      <c r="G54" s="1">
        <v>8</v>
      </c>
      <c r="H54" s="1">
        <v>6</v>
      </c>
      <c r="I54" s="1">
        <v>6</v>
      </c>
      <c r="O54" s="1">
        <v>1</v>
      </c>
      <c r="Q54" s="1" t="s">
        <v>58</v>
      </c>
      <c r="T54" s="1">
        <v>1</v>
      </c>
      <c r="W54" s="1">
        <v>1</v>
      </c>
      <c r="AA54" s="1">
        <v>1</v>
      </c>
      <c r="AF54" s="1">
        <v>1</v>
      </c>
      <c r="AK54" s="1">
        <v>3</v>
      </c>
      <c r="AL54" s="1" t="s">
        <v>58</v>
      </c>
      <c r="AM54" s="1" t="s">
        <v>58</v>
      </c>
      <c r="AQ54" s="1">
        <v>1</v>
      </c>
      <c r="AT54" s="1">
        <v>1</v>
      </c>
      <c r="BD54" s="1" t="s">
        <v>122</v>
      </c>
    </row>
    <row r="55" spans="1:41" ht="14.25" customHeight="1">
      <c r="A55" t="s">
        <v>74</v>
      </c>
      <c r="H55" s="1">
        <v>2</v>
      </c>
      <c r="I55" s="1">
        <v>2</v>
      </c>
      <c r="O55" s="1">
        <v>3</v>
      </c>
      <c r="U55" s="1">
        <v>2</v>
      </c>
      <c r="V55" s="1">
        <v>1</v>
      </c>
      <c r="W55" s="1">
        <v>3</v>
      </c>
      <c r="AA55" s="1">
        <v>3</v>
      </c>
      <c r="AF55" s="1">
        <v>1</v>
      </c>
      <c r="AK55" s="1">
        <v>9</v>
      </c>
      <c r="AN55" s="1" t="s">
        <v>58</v>
      </c>
      <c r="AO55" s="1">
        <v>1</v>
      </c>
    </row>
    <row r="56" spans="1:38" ht="14.25" customHeight="1">
      <c r="A56" t="s">
        <v>123</v>
      </c>
      <c r="H56" s="1">
        <v>1</v>
      </c>
      <c r="I56" s="1">
        <v>1</v>
      </c>
      <c r="O56" s="1">
        <v>1</v>
      </c>
      <c r="P56" s="1">
        <v>1</v>
      </c>
      <c r="T56" s="1">
        <v>1</v>
      </c>
      <c r="W56" s="1">
        <v>1</v>
      </c>
      <c r="AA56" s="1">
        <v>1</v>
      </c>
      <c r="AL56" s="1">
        <v>1</v>
      </c>
    </row>
    <row r="57" spans="1:37" ht="14.25" customHeight="1">
      <c r="A57" t="s">
        <v>75</v>
      </c>
      <c r="H57" s="1">
        <v>1</v>
      </c>
      <c r="I57" s="1">
        <v>1</v>
      </c>
      <c r="O57" s="1" t="s">
        <v>58</v>
      </c>
      <c r="T57" s="1" t="s">
        <v>58</v>
      </c>
      <c r="U57" s="1">
        <v>1</v>
      </c>
      <c r="V57" s="1">
        <v>1</v>
      </c>
      <c r="X57" s="1">
        <v>1</v>
      </c>
      <c r="AB57" s="1">
        <v>1</v>
      </c>
      <c r="AK57" s="1" t="s">
        <v>58</v>
      </c>
    </row>
    <row r="58" spans="1:38" ht="14.25" customHeight="1">
      <c r="A58" t="s">
        <v>124</v>
      </c>
      <c r="O58" s="1">
        <v>1</v>
      </c>
      <c r="P58" s="1">
        <v>1</v>
      </c>
      <c r="T58" s="1">
        <v>1</v>
      </c>
      <c r="W58" s="1">
        <v>1</v>
      </c>
      <c r="AA58" s="1">
        <v>1</v>
      </c>
      <c r="AK58" s="1" t="s">
        <v>58</v>
      </c>
      <c r="AL58" s="1">
        <v>1</v>
      </c>
    </row>
    <row r="59" spans="1:38" ht="14.25" customHeight="1">
      <c r="A59" t="s">
        <v>125</v>
      </c>
      <c r="O59" s="1">
        <v>1</v>
      </c>
      <c r="P59" s="1">
        <v>1</v>
      </c>
      <c r="T59" s="1">
        <v>1</v>
      </c>
      <c r="W59" s="1">
        <v>1</v>
      </c>
      <c r="AA59" s="1">
        <v>1</v>
      </c>
      <c r="AK59" s="1" t="s">
        <v>58</v>
      </c>
      <c r="AL59" s="1">
        <v>1</v>
      </c>
    </row>
    <row r="61" spans="1:56" ht="14.25" customHeight="1">
      <c r="A61" s="8" t="s">
        <v>80</v>
      </c>
      <c r="B61" s="9">
        <f>SUM(B49:B59)</f>
        <v>12</v>
      </c>
      <c r="C61" s="9"/>
      <c r="D61" s="9">
        <f>SUM(D49:D59)</f>
        <v>4</v>
      </c>
      <c r="E61" s="9">
        <f>SUM(E49:E59)</f>
        <v>0</v>
      </c>
      <c r="F61" s="9">
        <f>SUM(F49:F59)</f>
        <v>0</v>
      </c>
      <c r="G61" s="9">
        <f>SUM(G49:G59)</f>
        <v>8</v>
      </c>
      <c r="H61" s="9">
        <f>SUM(H49:H59)</f>
        <v>26</v>
      </c>
      <c r="I61" s="9">
        <f>SUM(I49:I59)</f>
        <v>26</v>
      </c>
      <c r="J61" s="9">
        <f>SUM(J49:J59)</f>
        <v>0</v>
      </c>
      <c r="K61" s="9">
        <f>SUM(K49:K59)</f>
        <v>2</v>
      </c>
      <c r="L61" s="9">
        <f>SUM(L49:L59)</f>
        <v>0</v>
      </c>
      <c r="M61" s="9">
        <f>SUM(M49:M59)</f>
        <v>0</v>
      </c>
      <c r="N61" s="9">
        <f>SUM(N49:N59)</f>
        <v>2</v>
      </c>
      <c r="O61" s="9">
        <f>SUM(O49:O59)</f>
        <v>14</v>
      </c>
      <c r="P61" s="9">
        <f>SUM(P49:P59)</f>
        <v>3</v>
      </c>
      <c r="Q61" s="9">
        <f>SUM(Q49:Q59)</f>
        <v>0</v>
      </c>
      <c r="R61" s="9">
        <f>SUM(R49:R59)</f>
        <v>0</v>
      </c>
      <c r="S61" s="9">
        <f>SUM(S49:S59)</f>
        <v>0</v>
      </c>
      <c r="T61" s="9">
        <f>SUM(T49:T59)</f>
        <v>11</v>
      </c>
      <c r="U61" s="9">
        <f>SUM(U49:U59)</f>
        <v>5</v>
      </c>
      <c r="V61" s="9">
        <f>SUM(V49:V59)</f>
        <v>2</v>
      </c>
      <c r="W61" s="9">
        <f>SUM(W49:W59)</f>
        <v>12</v>
      </c>
      <c r="X61" s="9">
        <f>SUM(X49:X59)</f>
        <v>5</v>
      </c>
      <c r="Y61" s="9">
        <f>SUM(Y49:Y59)</f>
        <v>0</v>
      </c>
      <c r="Z61" s="9">
        <f>SUM(Z49:Z59)</f>
        <v>0</v>
      </c>
      <c r="AA61" s="9">
        <f>SUM(AA49:AA59)</f>
        <v>12</v>
      </c>
      <c r="AB61" s="9">
        <f>SUM(AB49:AB59)</f>
        <v>3</v>
      </c>
      <c r="AC61" s="9">
        <f>SUM(AC49:AC59)</f>
        <v>0</v>
      </c>
      <c r="AD61" s="9">
        <f>SUM(AD49:AD59)</f>
        <v>0</v>
      </c>
      <c r="AE61" s="9">
        <f>SUM(AE49:AE59)</f>
        <v>2</v>
      </c>
      <c r="AF61" s="9">
        <f>SUM(AF49:AF59)</f>
        <v>4</v>
      </c>
      <c r="AG61" s="9">
        <f>SUM(AG49:AG59)</f>
        <v>2</v>
      </c>
      <c r="AH61" s="9">
        <f>SUM(AH49:AH59)</f>
        <v>0</v>
      </c>
      <c r="AI61" s="9">
        <f>SUM(AI49:AI59)</f>
        <v>0</v>
      </c>
      <c r="AJ61" s="9">
        <f>SUM(AJ49:AJ59)</f>
        <v>0</v>
      </c>
      <c r="AK61" s="9">
        <f>SUM(AK49:AK59)</f>
        <v>30</v>
      </c>
      <c r="AL61" s="9">
        <f>SUM(AL49:AL59)</f>
        <v>3</v>
      </c>
      <c r="AM61" s="9">
        <f>SUM(AM49:AM59)</f>
        <v>2</v>
      </c>
      <c r="AN61" s="9">
        <f>SUM(AN49:AN59)</f>
        <v>3</v>
      </c>
      <c r="AO61" s="9">
        <f>SUM(AO49:AO59)</f>
        <v>1</v>
      </c>
      <c r="AP61" s="9">
        <f>SUM(AP49:AP59)</f>
        <v>0</v>
      </c>
      <c r="AQ61" s="9">
        <f>SUM(AQ49:AQ59)</f>
        <v>1</v>
      </c>
      <c r="AR61" s="9">
        <f>SUM(AR49:AR59)</f>
        <v>2</v>
      </c>
      <c r="AS61" s="9">
        <f>SUM(AS49:AS59)</f>
        <v>3</v>
      </c>
      <c r="AT61" s="9">
        <f>SUM(AT49:AT59)</f>
        <v>6</v>
      </c>
      <c r="AU61" s="9">
        <f>SUM(AU49:AU59)</f>
        <v>0</v>
      </c>
      <c r="AV61" s="9">
        <f>SUM(AV49:AV59)</f>
        <v>0</v>
      </c>
      <c r="AW61" s="9"/>
      <c r="AX61" s="9"/>
      <c r="AY61" s="9">
        <f>SUM(AY49:AY59)</f>
        <v>2</v>
      </c>
      <c r="AZ61" s="9">
        <f>SUM(AZ49:AZ59)</f>
        <v>3</v>
      </c>
      <c r="BA61" s="9">
        <f>SUM(BA49:BA59)</f>
        <v>2</v>
      </c>
      <c r="BB61" s="9">
        <f>SUM(BB49:BB59)</f>
        <v>2</v>
      </c>
      <c r="BC61" s="9">
        <f>SUM(BC49:BC59)</f>
        <v>0</v>
      </c>
      <c r="BD61" s="9"/>
    </row>
    <row r="63" ht="14.25" customHeight="1">
      <c r="A63" s="6" t="s">
        <v>126</v>
      </c>
    </row>
    <row r="64" spans="1:39" ht="14.25" customHeight="1">
      <c r="A64" s="3" t="s">
        <v>127</v>
      </c>
      <c r="L64" s="1">
        <v>2</v>
      </c>
      <c r="M64" s="1">
        <v>2</v>
      </c>
      <c r="O64" s="1">
        <v>5</v>
      </c>
      <c r="Q64" s="1">
        <v>5</v>
      </c>
      <c r="R64" s="1" t="s">
        <v>58</v>
      </c>
      <c r="AF64" s="1" t="s">
        <v>61</v>
      </c>
      <c r="AM64" s="1">
        <v>5</v>
      </c>
    </row>
    <row r="65" spans="1:56" ht="14.25" customHeight="1">
      <c r="A65" t="s">
        <v>128</v>
      </c>
      <c r="L65" s="1">
        <v>2</v>
      </c>
      <c r="M65" s="1">
        <v>2</v>
      </c>
      <c r="O65" s="1">
        <v>5</v>
      </c>
      <c r="P65" s="1" t="s">
        <v>129</v>
      </c>
      <c r="Q65" s="1">
        <v>5</v>
      </c>
      <c r="R65" s="1" t="s">
        <v>58</v>
      </c>
      <c r="AF65" s="1" t="s">
        <v>61</v>
      </c>
      <c r="AM65" s="1">
        <v>5</v>
      </c>
      <c r="BD65" s="1" t="s">
        <v>130</v>
      </c>
    </row>
    <row r="66" spans="1:32" ht="14.25" customHeight="1">
      <c r="A66" t="s">
        <v>131</v>
      </c>
      <c r="L66" s="1">
        <v>1</v>
      </c>
      <c r="M66" s="1">
        <v>1</v>
      </c>
      <c r="O66" s="1">
        <v>2</v>
      </c>
      <c r="AF66" s="1" t="s">
        <v>61</v>
      </c>
    </row>
    <row r="67" spans="1:32" ht="14.25" customHeight="1">
      <c r="A67" t="s">
        <v>132</v>
      </c>
      <c r="L67" s="1">
        <v>1</v>
      </c>
      <c r="M67" s="1">
        <v>1</v>
      </c>
      <c r="O67" s="1">
        <v>1</v>
      </c>
      <c r="T67" s="1" t="s">
        <v>58</v>
      </c>
      <c r="AF67" s="1" t="s">
        <v>61</v>
      </c>
    </row>
    <row r="69" spans="1:56" ht="14.25" customHeight="1">
      <c r="A69" s="8" t="s">
        <v>80</v>
      </c>
      <c r="B69" s="9">
        <f>SUM(B64:B67)</f>
        <v>0</v>
      </c>
      <c r="C69" s="9"/>
      <c r="D69" s="9">
        <f>SUM(D64:D67)</f>
        <v>0</v>
      </c>
      <c r="E69" s="9">
        <f>SUM(E64:E67)</f>
        <v>0</v>
      </c>
      <c r="F69" s="9">
        <f>SUM(F64:F67)</f>
        <v>0</v>
      </c>
      <c r="G69" s="9">
        <f>SUM(G64:G67)</f>
        <v>0</v>
      </c>
      <c r="H69" s="9">
        <f>SUM(H64:H67)</f>
        <v>0</v>
      </c>
      <c r="I69" s="9">
        <f>SUM(I64:I67)</f>
        <v>0</v>
      </c>
      <c r="J69" s="9">
        <f>SUM(J64:J67)</f>
        <v>0</v>
      </c>
      <c r="K69" s="9">
        <f>SUM(K64:K67)</f>
        <v>0</v>
      </c>
      <c r="L69" s="9">
        <f>SUM(L64:L67)</f>
        <v>6</v>
      </c>
      <c r="M69" s="9">
        <f>SUM(M64:M67)</f>
        <v>6</v>
      </c>
      <c r="N69" s="9">
        <f>SUM(N64:N67)</f>
        <v>0</v>
      </c>
      <c r="O69" s="9">
        <f>SUM(O64:O67)</f>
        <v>13</v>
      </c>
      <c r="P69" s="9">
        <f>SUM(P64:P67)</f>
        <v>0</v>
      </c>
      <c r="Q69" s="9">
        <f>SUM(Q64:Q67)</f>
        <v>10</v>
      </c>
      <c r="R69" s="9">
        <f>SUM(R64:R67)</f>
        <v>0</v>
      </c>
      <c r="S69" s="9">
        <f>SUM(S64:S67)</f>
        <v>0</v>
      </c>
      <c r="T69" s="9">
        <f>SUM(T64:T67)</f>
        <v>0</v>
      </c>
      <c r="U69" s="9">
        <f>SUM(U64:U67)</f>
        <v>0</v>
      </c>
      <c r="V69" s="9">
        <f>SUM(V64:V67)</f>
        <v>0</v>
      </c>
      <c r="W69" s="9">
        <f>SUM(W64:W67)</f>
        <v>0</v>
      </c>
      <c r="X69" s="9">
        <f>SUM(X64:X67)</f>
        <v>0</v>
      </c>
      <c r="Y69" s="9">
        <f>SUM(Y64:Y67)</f>
        <v>0</v>
      </c>
      <c r="Z69" s="9">
        <f>SUM(Z64:Z67)</f>
        <v>0</v>
      </c>
      <c r="AA69" s="9">
        <f>SUM(AA64:AA67)</f>
        <v>0</v>
      </c>
      <c r="AB69" s="9">
        <f>SUM(AB64:AB67)</f>
        <v>0</v>
      </c>
      <c r="AC69" s="9">
        <f>SUM(AC64:AC67)</f>
        <v>0</v>
      </c>
      <c r="AD69" s="9">
        <f>SUM(AD64:AD67)</f>
        <v>0</v>
      </c>
      <c r="AE69" s="9">
        <f>SUM(AE64:AE67)</f>
        <v>0</v>
      </c>
      <c r="AF69" s="9">
        <f>SUM(AF64:AF67)</f>
        <v>0</v>
      </c>
      <c r="AG69" s="9">
        <f>SUM(AG64:AG67)</f>
        <v>0</v>
      </c>
      <c r="AH69" s="9">
        <f>SUM(AH64:AH67)</f>
        <v>0</v>
      </c>
      <c r="AI69" s="9">
        <f>SUM(AI64:AI67)</f>
        <v>0</v>
      </c>
      <c r="AJ69" s="9">
        <f>SUM(AJ64:AJ67)</f>
        <v>0</v>
      </c>
      <c r="AK69" s="9">
        <f>SUM(AK64:AK67)</f>
        <v>0</v>
      </c>
      <c r="AL69" s="9">
        <f>SUM(AL64:AL67)</f>
        <v>0</v>
      </c>
      <c r="AM69" s="9">
        <f>SUM(AM64:AM67)</f>
        <v>10</v>
      </c>
      <c r="AN69" s="9">
        <f>SUM(AN64:AN67)</f>
        <v>0</v>
      </c>
      <c r="AO69" s="9">
        <f>SUM(AO64:AO67)</f>
        <v>0</v>
      </c>
      <c r="AP69" s="9">
        <f>SUM(AP64:AP67)</f>
        <v>0</v>
      </c>
      <c r="AQ69" s="9">
        <f>SUM(AQ64:AQ67)</f>
        <v>0</v>
      </c>
      <c r="AR69" s="9">
        <f>SUM(AR64:AR67)</f>
        <v>0</v>
      </c>
      <c r="AS69" s="9">
        <f>SUM(AS64:AS67)</f>
        <v>0</v>
      </c>
      <c r="AT69" s="9">
        <f>SUM(AT64:AT67)</f>
        <v>0</v>
      </c>
      <c r="AU69" s="9">
        <f>SUM(AU64:AU67)</f>
        <v>0</v>
      </c>
      <c r="AV69" s="9">
        <f>SUM(AV64:AV67)</f>
        <v>0</v>
      </c>
      <c r="AW69" s="9"/>
      <c r="AX69" s="9"/>
      <c r="AY69" s="9">
        <f>SUM(AY64:AY67)</f>
        <v>0</v>
      </c>
      <c r="AZ69" s="9">
        <f>SUM(AZ64:AZ67)</f>
        <v>0</v>
      </c>
      <c r="BA69" s="9">
        <f>SUM(BA64:BA67)</f>
        <v>0</v>
      </c>
      <c r="BB69" s="9">
        <f>SUM(BB64:BB67)</f>
        <v>0</v>
      </c>
      <c r="BC69" s="9">
        <f>SUM(BC64:BC67)</f>
        <v>0</v>
      </c>
      <c r="BD69" s="9"/>
    </row>
    <row r="71" spans="1:56" ht="14.25" customHeight="1">
      <c r="A71" s="11" t="s">
        <v>133</v>
      </c>
      <c r="B71" s="12">
        <f>B22+B46+B61+B69</f>
        <v>21</v>
      </c>
      <c r="C71" s="12">
        <f>C22+C46+C61+C69</f>
        <v>10</v>
      </c>
      <c r="D71" s="12">
        <f>D22+D46+D61+D69</f>
        <v>10</v>
      </c>
      <c r="E71" s="12">
        <f>E22+E46+E61+E69</f>
        <v>1</v>
      </c>
      <c r="F71" s="12">
        <f>F22+F46+F61+F69</f>
        <v>4</v>
      </c>
      <c r="G71" s="12">
        <f>G22+G46+G61+G69</f>
        <v>16</v>
      </c>
      <c r="H71" s="12">
        <f>H22+H46+H61+H69</f>
        <v>99</v>
      </c>
      <c r="I71" s="12">
        <f>I22+I46+I61+I69</f>
        <v>99</v>
      </c>
      <c r="J71" s="12">
        <f>J22+J46+J61+J69</f>
        <v>1</v>
      </c>
      <c r="K71" s="12">
        <f>K22+K46+K61+K69</f>
        <v>17</v>
      </c>
      <c r="L71" s="12">
        <f>L22+L46+L61+L69</f>
        <v>8</v>
      </c>
      <c r="M71" s="12">
        <f>M22+M46+M61+M69</f>
        <v>8</v>
      </c>
      <c r="N71" s="12">
        <f>N22+N46+N61+N69</f>
        <v>17</v>
      </c>
      <c r="O71" s="12">
        <f>O22+O46+O61+O69</f>
        <v>54</v>
      </c>
      <c r="P71" s="12">
        <f>P22+P46+P61+P69</f>
        <v>11</v>
      </c>
      <c r="Q71" s="12">
        <f>Q22+Q46+Q61+Q69</f>
        <v>31</v>
      </c>
      <c r="R71" s="12">
        <f>R22+R46+R61+R69</f>
        <v>1</v>
      </c>
      <c r="S71" s="12">
        <f>S22+S46+S61+S69</f>
        <v>1</v>
      </c>
      <c r="T71" s="12">
        <f>T22+T46+T61+T69</f>
        <v>46</v>
      </c>
      <c r="U71" s="12">
        <f>U22+U46+U61+U69</f>
        <v>24</v>
      </c>
      <c r="V71" s="12">
        <f>V22+V46+V61+V69</f>
        <v>5</v>
      </c>
      <c r="W71" s="12">
        <f>W22+W46+W61+W69</f>
        <v>37</v>
      </c>
      <c r="X71" s="12">
        <f>X22+X46+X61+X69</f>
        <v>18</v>
      </c>
      <c r="Y71" s="12">
        <f>Y22+Y46+Y61+Y69</f>
        <v>2</v>
      </c>
      <c r="Z71" s="12">
        <f>Z22+Z46+Z61+Z69</f>
        <v>1</v>
      </c>
      <c r="AA71" s="12">
        <f>AA22+AA46+AA61+AA69</f>
        <v>36</v>
      </c>
      <c r="AB71" s="12">
        <f>AB22+AB46+AB61+AB69</f>
        <v>16</v>
      </c>
      <c r="AC71" s="12">
        <f>AC22+AC46+AC61+AC69</f>
        <v>2</v>
      </c>
      <c r="AD71" s="12">
        <f>AD22+AD46+AD61+AD69</f>
        <v>1</v>
      </c>
      <c r="AE71" s="12">
        <f>AE22+AE46+AE61+AE69</f>
        <v>20</v>
      </c>
      <c r="AF71" s="12">
        <f>AF22+AF46+AF61+AF69</f>
        <v>14</v>
      </c>
      <c r="AG71" s="12">
        <f>AG22+AG46+AG61+AG69</f>
        <v>3</v>
      </c>
      <c r="AH71" s="12">
        <f>AH22+AH46+AH61+AH69</f>
        <v>1</v>
      </c>
      <c r="AI71" s="12">
        <f>AI22+AI46+AI61+AI69</f>
        <v>3</v>
      </c>
      <c r="AJ71" s="12">
        <f>AJ22+AJ46+AJ61+AJ69</f>
        <v>2</v>
      </c>
      <c r="AK71" s="12">
        <f>AK22+AK46+AK61+AK69</f>
        <v>92</v>
      </c>
      <c r="AL71" s="12">
        <f>AL22+AL46+AL61+AL69</f>
        <v>10</v>
      </c>
      <c r="AM71" s="12">
        <f>AM22+AM46+AM61+AM69</f>
        <v>39</v>
      </c>
      <c r="AN71" s="12">
        <f>AN22+AN46+AN61+AN69</f>
        <v>8</v>
      </c>
      <c r="AO71" s="12">
        <f>AO22+AO46+AO61+AO69</f>
        <v>3</v>
      </c>
      <c r="AP71" s="12">
        <f>AP22+AP46+AP61+AP69</f>
        <v>1</v>
      </c>
      <c r="AQ71" s="12">
        <f>AQ22+AQ46+AQ61+AQ69</f>
        <v>1</v>
      </c>
      <c r="AR71" s="12">
        <f>AR22+AR46+AR61+AR69</f>
        <v>2</v>
      </c>
      <c r="AS71" s="12">
        <f>AS22+AS46+AS61+AS69</f>
        <v>3</v>
      </c>
      <c r="AT71" s="12">
        <f>AT22+AT46+AT61+AT69</f>
        <v>6</v>
      </c>
      <c r="AU71" s="12">
        <f>AU22+AU46+AU61+AU69</f>
        <v>1</v>
      </c>
      <c r="AV71" s="12">
        <f>AV22+AV46+AV61+AV69</f>
        <v>1</v>
      </c>
      <c r="AW71" s="12"/>
      <c r="AX71" s="12"/>
      <c r="AY71" s="12">
        <f>AY22+AY46+AY61+AY69</f>
        <v>5</v>
      </c>
      <c r="AZ71" s="12">
        <f>AZ22+AZ46+AZ61+AZ69</f>
        <v>11</v>
      </c>
      <c r="BA71" s="12">
        <f>BA22+BA46+BA61+BA69</f>
        <v>4</v>
      </c>
      <c r="BB71" s="12">
        <f>BB22+BB46+BB61+BB69</f>
        <v>3</v>
      </c>
      <c r="BC71" s="12">
        <f>BC22+BC46+BC61+BC69</f>
        <v>5</v>
      </c>
      <c r="BD71" s="12"/>
    </row>
    <row r="73" spans="1:39" ht="14.25" customHeight="1">
      <c r="A73" t="s">
        <v>134</v>
      </c>
      <c r="H73" s="1">
        <v>20</v>
      </c>
      <c r="K73" s="1">
        <v>6</v>
      </c>
      <c r="P73" s="1">
        <v>12</v>
      </c>
      <c r="Q73" s="1">
        <v>0</v>
      </c>
      <c r="R73" s="1">
        <v>0</v>
      </c>
      <c r="T73" s="1">
        <v>20</v>
      </c>
      <c r="U73" s="1">
        <v>6</v>
      </c>
      <c r="AE73" s="1">
        <v>10</v>
      </c>
      <c r="AF73" s="1">
        <v>0</v>
      </c>
      <c r="AG73" s="1">
        <v>0</v>
      </c>
      <c r="AH73" s="1">
        <v>0</v>
      </c>
      <c r="AK73" s="1">
        <v>24</v>
      </c>
      <c r="AM73" s="1">
        <v>24</v>
      </c>
    </row>
    <row r="75" spans="1:56" ht="14.25" customHeight="1">
      <c r="A75" s="13" t="s">
        <v>135</v>
      </c>
      <c r="B75" s="14">
        <f>B71-B73</f>
        <v>21</v>
      </c>
      <c r="C75" s="14">
        <f>C71-C73</f>
        <v>10</v>
      </c>
      <c r="D75" s="14">
        <f>D71-D73</f>
        <v>10</v>
      </c>
      <c r="E75" s="14">
        <f>E71-E73</f>
        <v>1</v>
      </c>
      <c r="F75" s="14">
        <f>F71-F73</f>
        <v>4</v>
      </c>
      <c r="G75" s="14">
        <f>G71-G73</f>
        <v>16</v>
      </c>
      <c r="H75" s="14">
        <f>H71-H73</f>
        <v>79</v>
      </c>
      <c r="I75" s="14">
        <f>I71-I73</f>
        <v>99</v>
      </c>
      <c r="J75" s="14">
        <f>J71-J73</f>
        <v>1</v>
      </c>
      <c r="K75" s="14">
        <f>K71-K73</f>
        <v>11</v>
      </c>
      <c r="L75" s="14">
        <f>L71-L73</f>
        <v>8</v>
      </c>
      <c r="M75" s="14">
        <f>M71-M73</f>
        <v>8</v>
      </c>
      <c r="N75" s="14">
        <f>N71-N73</f>
        <v>17</v>
      </c>
      <c r="O75" s="14">
        <f>O71-O73</f>
        <v>54</v>
      </c>
      <c r="P75" s="14">
        <f>P71-P73</f>
        <v>-1</v>
      </c>
      <c r="Q75" s="14">
        <f>Q71-Q73</f>
        <v>31</v>
      </c>
      <c r="R75" s="14">
        <f>R71-R73</f>
        <v>1</v>
      </c>
      <c r="S75" s="14">
        <f>S71-S73</f>
        <v>1</v>
      </c>
      <c r="T75" s="14">
        <f>T71-T73</f>
        <v>26</v>
      </c>
      <c r="U75" s="14">
        <f>U71-U73</f>
        <v>18</v>
      </c>
      <c r="V75" s="14">
        <f>V71-V73</f>
        <v>5</v>
      </c>
      <c r="W75" s="14">
        <f>W71-W73</f>
        <v>37</v>
      </c>
      <c r="X75" s="14">
        <f>X71-X73</f>
        <v>18</v>
      </c>
      <c r="Y75" s="14">
        <f>Y71-Y73</f>
        <v>2</v>
      </c>
      <c r="Z75" s="14">
        <f>Z71-Z73</f>
        <v>1</v>
      </c>
      <c r="AA75" s="14">
        <f>AA71-AA73</f>
        <v>36</v>
      </c>
      <c r="AB75" s="14">
        <f>AB71-AB73</f>
        <v>16</v>
      </c>
      <c r="AC75" s="14">
        <f>AC71-AC73</f>
        <v>2</v>
      </c>
      <c r="AD75" s="14">
        <f>AD71-AD73</f>
        <v>1</v>
      </c>
      <c r="AE75" s="14">
        <f>AE71-AE73</f>
        <v>10</v>
      </c>
      <c r="AF75" s="14">
        <f>AF71-AF73</f>
        <v>14</v>
      </c>
      <c r="AG75" s="14">
        <f>AG71-AG73</f>
        <v>3</v>
      </c>
      <c r="AH75" s="14">
        <f>AH71-AH73</f>
        <v>1</v>
      </c>
      <c r="AI75" s="14">
        <f>AI71-AI73</f>
        <v>3</v>
      </c>
      <c r="AJ75" s="14">
        <f>AJ71-AJ73</f>
        <v>2</v>
      </c>
      <c r="AK75" s="14">
        <f>AK71-AK73</f>
        <v>68</v>
      </c>
      <c r="AL75" s="14">
        <f>AL71-AL73</f>
        <v>10</v>
      </c>
      <c r="AM75" s="14">
        <f>AM71-AM73</f>
        <v>15</v>
      </c>
      <c r="AN75" s="14">
        <f>AN71-AN73</f>
        <v>8</v>
      </c>
      <c r="AO75" s="14">
        <f>AO71-AO73</f>
        <v>3</v>
      </c>
      <c r="AP75" s="14">
        <f>AP71-AP73</f>
        <v>1</v>
      </c>
      <c r="AQ75" s="14">
        <f>AQ71-AQ73</f>
        <v>1</v>
      </c>
      <c r="AR75" s="14">
        <f>AR71-AR73</f>
        <v>2</v>
      </c>
      <c r="AS75" s="14">
        <f>AS71-AS73</f>
        <v>3</v>
      </c>
      <c r="AT75" s="14">
        <f>AT71-AT73</f>
        <v>6</v>
      </c>
      <c r="AU75" s="14">
        <f>AU71-AU73</f>
        <v>1</v>
      </c>
      <c r="AV75" s="14">
        <f>AV71-AV73</f>
        <v>1</v>
      </c>
      <c r="AW75" s="14">
        <v>2</v>
      </c>
      <c r="AX75" s="14"/>
      <c r="AY75" s="14">
        <f>AY71-AY73</f>
        <v>5</v>
      </c>
      <c r="AZ75" s="14">
        <f>AZ71-AZ73</f>
        <v>11</v>
      </c>
      <c r="BA75" s="14">
        <f>BA71-BA73</f>
        <v>4</v>
      </c>
      <c r="BB75" s="14">
        <f>BB71-BB73</f>
        <v>3</v>
      </c>
      <c r="BC75" s="14">
        <f>BC71-BC73</f>
        <v>5</v>
      </c>
      <c r="BD75" s="14"/>
    </row>
    <row r="77" ht="14.25" customHeight="1">
      <c r="A77" t="s">
        <v>136</v>
      </c>
    </row>
    <row r="78" ht="14.25" customHeight="1">
      <c r="A78" t="s">
        <v>137</v>
      </c>
    </row>
    <row r="79" ht="14.25" customHeight="1">
      <c r="AJ79" s="15"/>
    </row>
    <row r="80" spans="11:50" ht="54.75" customHeight="1">
      <c r="K80" s="1" t="s">
        <v>58</v>
      </c>
      <c r="O80"/>
      <c r="P80" s="4" t="s">
        <v>138</v>
      </c>
      <c r="Q80" s="4" t="s">
        <v>139</v>
      </c>
      <c r="R80" s="4" t="s">
        <v>140</v>
      </c>
      <c r="S80" s="4" t="s">
        <v>141</v>
      </c>
      <c r="T80" s="1" t="s">
        <v>58</v>
      </c>
      <c r="U80" s="1" t="s">
        <v>58</v>
      </c>
      <c r="AE80" s="16" t="s">
        <v>142</v>
      </c>
      <c r="AF80" s="16" t="s">
        <v>143</v>
      </c>
      <c r="AG80" s="16" t="s">
        <v>144</v>
      </c>
      <c r="AH80" s="16" t="s">
        <v>145</v>
      </c>
      <c r="AI80"/>
      <c r="AN80" s="16" t="s">
        <v>146</v>
      </c>
      <c r="AO80" s="16" t="s">
        <v>147</v>
      </c>
      <c r="AP80" s="16" t="s">
        <v>148</v>
      </c>
      <c r="AQ80" s="16" t="s">
        <v>149</v>
      </c>
      <c r="AR80" s="16" t="s">
        <v>150</v>
      </c>
      <c r="AS80" s="16" t="s">
        <v>151</v>
      </c>
      <c r="AT80" s="17" t="s">
        <v>152</v>
      </c>
      <c r="AU80" s="16" t="s">
        <v>153</v>
      </c>
      <c r="AV80" s="16" t="s">
        <v>154</v>
      </c>
      <c r="AW80" s="16"/>
      <c r="AX80" s="16"/>
    </row>
    <row r="81" spans="1:58" s="18" customFormat="1" ht="14.25" customHeight="1">
      <c r="A81" s="18" t="s">
        <v>155</v>
      </c>
      <c r="B81" s="19">
        <f>B75*0.98</f>
        <v>20.58</v>
      </c>
      <c r="C81" s="19">
        <f>C75*0.78</f>
        <v>7.800000000000001</v>
      </c>
      <c r="D81" s="20"/>
      <c r="E81" s="20"/>
      <c r="F81" s="20"/>
      <c r="G81" s="19"/>
      <c r="H81" s="19">
        <f>H71*(10.9/10)</f>
        <v>107.91000000000001</v>
      </c>
      <c r="I81" s="19">
        <f>I71*(1.99/10)</f>
        <v>19.701</v>
      </c>
      <c r="J81" s="19">
        <f>J71*37.97</f>
        <v>37.97</v>
      </c>
      <c r="K81" s="21">
        <f>K71*(29.88/3)</f>
        <v>169.32</v>
      </c>
      <c r="L81" s="22">
        <f>L71*18.49</f>
        <v>147.92</v>
      </c>
      <c r="M81" s="22">
        <f>M71*7.37</f>
        <v>58.96</v>
      </c>
      <c r="N81" s="21">
        <f>N71*(4.9/10)</f>
        <v>8.33</v>
      </c>
      <c r="O81"/>
      <c r="P81" s="19">
        <f>1.34*18</f>
        <v>24.12</v>
      </c>
      <c r="Q81" s="19"/>
      <c r="R81" s="19"/>
      <c r="S81" s="19"/>
      <c r="T81" s="19">
        <f>T71*(4.9/10)</f>
        <v>22.540000000000003</v>
      </c>
      <c r="U81" s="22">
        <f>U71*(6.9/6)</f>
        <v>27.6</v>
      </c>
      <c r="V81" s="21">
        <f>V71*9.99</f>
        <v>49.95</v>
      </c>
      <c r="W81" s="21">
        <f>W71*(1.99/10)</f>
        <v>7.363</v>
      </c>
      <c r="X81" s="21">
        <f>X71*0.97</f>
        <v>17.46</v>
      </c>
      <c r="Y81" s="21">
        <f>Y71*1.35</f>
        <v>2.7</v>
      </c>
      <c r="Z81" s="19">
        <f>Z71*2.49</f>
        <v>2.49</v>
      </c>
      <c r="AA81" s="21">
        <f aca="true" t="shared" si="0" ref="AA81:AA82">4*1.99*0.9</f>
        <v>7.164</v>
      </c>
      <c r="AB81" s="21">
        <f>AB75*0.97*0.9</f>
        <v>13.968</v>
      </c>
      <c r="AC81" s="21">
        <f>AC75*1.35*0.9</f>
        <v>2.43</v>
      </c>
      <c r="AD81" s="21">
        <f>AD75*2.49*0.9</f>
        <v>2.241</v>
      </c>
      <c r="AE81" s="19">
        <f>AE71*3.48</f>
        <v>69.6</v>
      </c>
      <c r="AF81" s="22">
        <f>AF71*37.97</f>
        <v>531.5799999999999</v>
      </c>
      <c r="AG81" s="19">
        <f>AG75*8.58</f>
        <v>25.740000000000002</v>
      </c>
      <c r="AH81" s="19">
        <v>8.58</v>
      </c>
      <c r="AI81" s="19">
        <f>AI71*14.99</f>
        <v>44.97</v>
      </c>
      <c r="AJ81" s="21">
        <f>AJ71*9.97</f>
        <v>19.94</v>
      </c>
      <c r="AK81" s="19"/>
      <c r="AL81" s="19"/>
      <c r="AM81" s="19"/>
      <c r="AN81" s="19">
        <f>AN75*14.97</f>
        <v>119.76</v>
      </c>
      <c r="AO81" s="19">
        <f>AO75*47.97</f>
        <v>143.91</v>
      </c>
      <c r="AP81" s="21">
        <f>AP75*11.68*0.9</f>
        <v>10.512</v>
      </c>
      <c r="AQ81" s="22">
        <f>AQ75*116</f>
        <v>116</v>
      </c>
      <c r="AR81" s="22">
        <f>AR75*116</f>
        <v>232</v>
      </c>
      <c r="AS81" s="22">
        <f>AS75*115</f>
        <v>345</v>
      </c>
      <c r="AT81" s="20">
        <f>AT75*19.98</f>
        <v>119.88</v>
      </c>
      <c r="AU81" s="19">
        <v>24.77</v>
      </c>
      <c r="AV81" s="19">
        <v>19.87</v>
      </c>
      <c r="AW81" s="21">
        <v>24.97</v>
      </c>
      <c r="AX81" s="19"/>
      <c r="AY81" s="19"/>
      <c r="AZ81" s="19"/>
      <c r="BA81" s="19"/>
      <c r="BB81" s="19"/>
      <c r="BC81" s="19"/>
      <c r="BD81" s="19"/>
      <c r="BF81" s="19"/>
    </row>
    <row r="82" spans="1:58" s="18" customFormat="1" ht="14.25" customHeight="1">
      <c r="A82" s="18" t="s">
        <v>156</v>
      </c>
      <c r="B82" s="21">
        <f>B75*0.98*0.9</f>
        <v>18.522</v>
      </c>
      <c r="C82" s="21">
        <f>C75*0.19*0.9</f>
        <v>1.71</v>
      </c>
      <c r="D82" s="20"/>
      <c r="E82" s="20"/>
      <c r="F82" s="20"/>
      <c r="G82" s="21">
        <f>G75*0.59*0.9</f>
        <v>8.496</v>
      </c>
      <c r="H82" s="21">
        <f>H71*(9.69/10)*0.9</f>
        <v>86.3379</v>
      </c>
      <c r="I82" s="21">
        <f>I71*(1.99/10)*0.9</f>
        <v>17.730900000000002</v>
      </c>
      <c r="J82" s="21">
        <f>J71*33.97*0.9</f>
        <v>30.573</v>
      </c>
      <c r="K82" s="22">
        <f>K71*(36.99/3)*0.9</f>
        <v>188.64900000000003</v>
      </c>
      <c r="L82" s="22">
        <f>L71*18.97*0.9</f>
        <v>136.584</v>
      </c>
      <c r="M82" s="21">
        <f>M71*5.35*0.9</f>
        <v>38.519999999999996</v>
      </c>
      <c r="N82" s="19">
        <f>K71*0.676*0.9</f>
        <v>10.3428</v>
      </c>
      <c r="O82"/>
      <c r="P82" s="21">
        <f>(10*1.49)+(8*1.06)*0.9</f>
        <v>22.532</v>
      </c>
      <c r="Q82" s="21">
        <f>Q75*17.88*0.9</f>
        <v>498.852</v>
      </c>
      <c r="R82" s="21">
        <v>24.98</v>
      </c>
      <c r="S82" s="19"/>
      <c r="T82" s="21">
        <f>T71*(3.72/10)*0.9</f>
        <v>15.400799999999998</v>
      </c>
      <c r="U82" s="21">
        <f>U71*1.22*0.9</f>
        <v>26.352</v>
      </c>
      <c r="V82" s="19">
        <f>V71*11.48*0.9</f>
        <v>51.660000000000004</v>
      </c>
      <c r="W82" s="19">
        <f>W71*0.38</f>
        <v>14.06</v>
      </c>
      <c r="X82" s="19">
        <f>X71*1.24</f>
        <v>22.32</v>
      </c>
      <c r="Y82" s="19">
        <f>Y71*1.76</f>
        <v>3.52</v>
      </c>
      <c r="Z82" s="21">
        <f>Z71*1.76</f>
        <v>1.76</v>
      </c>
      <c r="AA82" s="19">
        <f t="shared" si="0"/>
        <v>7.164</v>
      </c>
      <c r="AB82" s="19">
        <f>AB75*1.24*0.9</f>
        <v>17.856</v>
      </c>
      <c r="AC82" s="22">
        <f>AC75*1.76*0.9</f>
        <v>3.168</v>
      </c>
      <c r="AD82" s="22">
        <f>AD75*2.67*0.9</f>
        <v>2.403</v>
      </c>
      <c r="AE82" s="21">
        <f>AE71*3.48*0.9</f>
        <v>62.63999999999999</v>
      </c>
      <c r="AF82" s="21">
        <f>AF71*37.97*0.9</f>
        <v>478.42199999999997</v>
      </c>
      <c r="AG82" s="21">
        <f>AG75*8.25*0.9</f>
        <v>22.275000000000002</v>
      </c>
      <c r="AH82" s="21">
        <f>8.25*0.9</f>
        <v>7.425</v>
      </c>
      <c r="AI82" s="21">
        <f>AI71*12.97*0.9</f>
        <v>35.019000000000005</v>
      </c>
      <c r="AJ82" s="19">
        <f>AJ71*12.97*0.9</f>
        <v>23.346</v>
      </c>
      <c r="AK82" s="21">
        <f>AK75*(9.98/24)*0.9</f>
        <v>25.449</v>
      </c>
      <c r="AL82" s="19"/>
      <c r="AM82" s="21">
        <f>AM75*(24.7/12)*0.9</f>
        <v>27.787499999999998</v>
      </c>
      <c r="AN82" s="21">
        <f>(65.97+(2*15.97))*0.9</f>
        <v>88.119</v>
      </c>
      <c r="AO82" s="19">
        <f>AO75*45.48*0.9</f>
        <v>122.796</v>
      </c>
      <c r="AP82" s="19">
        <v>12.97</v>
      </c>
      <c r="AQ82" s="21">
        <f>AQ75*116*0.9</f>
        <v>104.4</v>
      </c>
      <c r="AR82" s="21">
        <f>AR75*116*0.9</f>
        <v>208.8</v>
      </c>
      <c r="AS82" s="21">
        <f>AS75*116*0.9</f>
        <v>313.2</v>
      </c>
      <c r="AT82" s="23">
        <f>AT75*40*0.9</f>
        <v>216</v>
      </c>
      <c r="AU82" s="21">
        <f>18.87*0.9</f>
        <v>16.983</v>
      </c>
      <c r="AV82" s="21">
        <f>13.46*0.9</f>
        <v>12.114</v>
      </c>
      <c r="AW82" s="19">
        <v>27.98</v>
      </c>
      <c r="AX82" s="19"/>
      <c r="AY82" s="19"/>
      <c r="AZ82" s="19"/>
      <c r="BA82" s="19"/>
      <c r="BB82" s="19"/>
      <c r="BC82" s="19"/>
      <c r="BD82"/>
      <c r="BF82" s="19"/>
    </row>
    <row r="83" spans="1:58" s="18" customFormat="1" ht="15" customHeight="1">
      <c r="A83" s="18" t="s">
        <v>157</v>
      </c>
      <c r="B83" s="19"/>
      <c r="C83" s="19"/>
      <c r="D83" s="20"/>
      <c r="E83" s="20"/>
      <c r="F83" s="20"/>
      <c r="G83" s="19"/>
      <c r="H83" s="22">
        <f>H71*(9.46/10)</f>
        <v>93.65400000000001</v>
      </c>
      <c r="I83" s="19">
        <f>I71*(5/10)</f>
        <v>49.5</v>
      </c>
      <c r="J83" s="19">
        <f>J71*40.35</f>
        <v>40.35</v>
      </c>
      <c r="K83" s="19">
        <f>N71*12.74</f>
        <v>216.58</v>
      </c>
      <c r="L83" s="21">
        <f>L71*17</f>
        <v>136</v>
      </c>
      <c r="M83" s="22">
        <f>M71*5.97</f>
        <v>47.76</v>
      </c>
      <c r="N83" s="19">
        <f>N71*(6.04/10)</f>
        <v>10.267999999999999</v>
      </c>
      <c r="O83" s="19"/>
      <c r="P83" s="19"/>
      <c r="Q83" s="19"/>
      <c r="R83"/>
      <c r="S83" s="20">
        <v>43.95</v>
      </c>
      <c r="T83" s="19">
        <f>T71*(4.48/10)</f>
        <v>20.608000000000004</v>
      </c>
      <c r="U83" s="19">
        <f>U71*(14.9/10)</f>
        <v>35.76</v>
      </c>
      <c r="V83" s="22">
        <f>V71*9.93</f>
        <v>49.65</v>
      </c>
      <c r="W83" s="19"/>
      <c r="X83" s="19"/>
      <c r="Y83" s="19"/>
      <c r="Z83" s="19"/>
      <c r="AA83" s="19"/>
      <c r="AB83" s="19"/>
      <c r="AC83" s="19"/>
      <c r="AD83" s="19"/>
      <c r="AE83" s="19">
        <f>AE71*6.48</f>
        <v>129.60000000000002</v>
      </c>
      <c r="AF83" s="22" t="s">
        <v>58</v>
      </c>
      <c r="AG83" s="1"/>
      <c r="AH83" s="1"/>
      <c r="AI83" s="19">
        <f>AI71*13.48</f>
        <v>40.44</v>
      </c>
      <c r="AJ83" s="19">
        <f>AJ71*9.99</f>
        <v>19.98</v>
      </c>
      <c r="AK83" s="19">
        <f>AK71*(8.99/24)</f>
        <v>34.461666666666666</v>
      </c>
      <c r="AL83" s="19"/>
      <c r="AM83" s="19">
        <f>AM71*(13.98/6)</f>
        <v>90.87</v>
      </c>
      <c r="AN83" s="22">
        <f>71.7+(2*12.56)</f>
        <v>96.82000000000001</v>
      </c>
      <c r="AO83" s="21">
        <f>35.84*3</f>
        <v>107.52000000000001</v>
      </c>
      <c r="AP83" s="19"/>
      <c r="AQ83" s="19"/>
      <c r="AR83" s="19"/>
      <c r="AS83" s="19"/>
      <c r="AT83" s="20"/>
      <c r="AU83" s="24">
        <v>18.7</v>
      </c>
      <c r="AV83" s="24">
        <v>15.95</v>
      </c>
      <c r="AW83" s="16"/>
      <c r="AX83" s="16"/>
      <c r="AY83" s="19"/>
      <c r="AZ83" s="19"/>
      <c r="BA83" s="19"/>
      <c r="BB83" s="19"/>
      <c r="BC83" s="19"/>
      <c r="BD83" s="19"/>
      <c r="BF83" s="19" t="s">
        <v>58</v>
      </c>
    </row>
    <row r="84" spans="1:46" ht="14.25" customHeight="1">
      <c r="A84" t="s">
        <v>158</v>
      </c>
      <c r="D84" s="20"/>
      <c r="E84" s="20"/>
      <c r="F84" s="20"/>
      <c r="L84" s="22">
        <f>L71*17</f>
        <v>136</v>
      </c>
      <c r="R84"/>
      <c r="AT84" s="20"/>
    </row>
    <row r="85" spans="1:46" ht="14.25" customHeight="1">
      <c r="A85" t="s">
        <v>159</v>
      </c>
      <c r="D85" s="23">
        <f>D75*2.45</f>
        <v>24.5</v>
      </c>
      <c r="E85" s="23">
        <v>2.45</v>
      </c>
      <c r="F85" s="23">
        <f>F75*0.78</f>
        <v>3.12</v>
      </c>
      <c r="Q85" s="22">
        <f>Q75*15.99</f>
        <v>495.69</v>
      </c>
      <c r="R85" s="22"/>
      <c r="S85" s="23">
        <v>23.54</v>
      </c>
      <c r="AF85" s="21">
        <f>AF75*34.99</f>
        <v>489.86</v>
      </c>
      <c r="AT85" s="2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2">
      <selection activeCell="G13" sqref="G13"/>
    </sheetView>
  </sheetViews>
  <sheetFormatPr defaultColWidth="11.421875" defaultRowHeight="12.75" customHeight="1"/>
  <cols>
    <col min="1" max="1" width="9.28125" style="1" customWidth="1"/>
    <col min="2" max="2" width="25.00390625" style="25" customWidth="1"/>
    <col min="3" max="3" width="11.00390625" style="1" customWidth="1"/>
    <col min="4" max="4" width="8.421875" style="1" customWidth="1"/>
    <col min="5" max="5" width="8.8515625" style="1" customWidth="1"/>
    <col min="6" max="6" width="11.57421875" style="1" customWidth="1"/>
    <col min="7" max="7" width="23.00390625" style="1" customWidth="1"/>
    <col min="8" max="16384" width="11.57421875" style="0" customWidth="1"/>
  </cols>
  <sheetData>
    <row r="1" ht="19.5" customHeight="1">
      <c r="A1" s="26" t="s">
        <v>160</v>
      </c>
    </row>
    <row r="2" ht="22.5" customHeight="1">
      <c r="A2" s="27" t="s">
        <v>161</v>
      </c>
    </row>
    <row r="3" spans="1:7" s="6" customFormat="1" ht="15" customHeight="1">
      <c r="A3" s="28" t="s">
        <v>162</v>
      </c>
      <c r="B3" s="29" t="s">
        <v>163</v>
      </c>
      <c r="C3" s="28" t="s">
        <v>164</v>
      </c>
      <c r="D3" s="28" t="s">
        <v>165</v>
      </c>
      <c r="E3" s="28" t="s">
        <v>166</v>
      </c>
      <c r="F3" s="28" t="s">
        <v>167</v>
      </c>
      <c r="G3" s="15"/>
    </row>
    <row r="4" spans="1:6" ht="14.25" customHeight="1">
      <c r="A4" s="30">
        <v>1</v>
      </c>
      <c r="B4" s="31" t="s">
        <v>99</v>
      </c>
      <c r="C4" s="30" t="s">
        <v>168</v>
      </c>
      <c r="D4" s="30">
        <v>120</v>
      </c>
      <c r="E4" s="30">
        <v>20</v>
      </c>
      <c r="F4" s="30" t="s">
        <v>168</v>
      </c>
    </row>
    <row r="5" spans="1:6" ht="14.25" customHeight="1">
      <c r="A5" s="30">
        <v>2</v>
      </c>
      <c r="B5" s="32" t="s">
        <v>169</v>
      </c>
      <c r="C5" s="30" t="s">
        <v>168</v>
      </c>
      <c r="D5" s="30">
        <v>120</v>
      </c>
      <c r="E5" s="30">
        <v>20</v>
      </c>
      <c r="F5" s="30" t="s">
        <v>168</v>
      </c>
    </row>
    <row r="6" spans="1:6" ht="14.25" customHeight="1">
      <c r="A6" s="30">
        <v>3</v>
      </c>
      <c r="B6" s="32" t="s">
        <v>170</v>
      </c>
      <c r="C6" s="30" t="s">
        <v>168</v>
      </c>
      <c r="D6" s="30">
        <v>120</v>
      </c>
      <c r="E6" s="30">
        <v>20</v>
      </c>
      <c r="F6" s="30" t="s">
        <v>168</v>
      </c>
    </row>
    <row r="7" spans="1:6" ht="14.25" customHeight="1">
      <c r="A7" s="30">
        <v>4</v>
      </c>
      <c r="B7" s="32" t="s">
        <v>171</v>
      </c>
      <c r="C7" s="30" t="s">
        <v>168</v>
      </c>
      <c r="D7" s="30">
        <v>120</v>
      </c>
      <c r="E7" s="30">
        <v>20</v>
      </c>
      <c r="F7" s="30" t="s">
        <v>168</v>
      </c>
    </row>
    <row r="8" spans="1:6" ht="14.25" customHeight="1">
      <c r="A8" s="30">
        <v>5</v>
      </c>
      <c r="B8" s="32" t="s">
        <v>172</v>
      </c>
      <c r="C8" s="30" t="s">
        <v>168</v>
      </c>
      <c r="D8" s="30">
        <v>120</v>
      </c>
      <c r="E8" s="30">
        <v>20</v>
      </c>
      <c r="F8" s="30" t="s">
        <v>168</v>
      </c>
    </row>
    <row r="9" spans="1:6" ht="14.25" customHeight="1">
      <c r="A9" s="30">
        <v>6</v>
      </c>
      <c r="B9" s="32" t="s">
        <v>173</v>
      </c>
      <c r="C9" s="30" t="s">
        <v>168</v>
      </c>
      <c r="D9" s="30">
        <v>120</v>
      </c>
      <c r="E9" s="30">
        <v>20</v>
      </c>
      <c r="F9" s="30" t="s">
        <v>168</v>
      </c>
    </row>
    <row r="10" spans="1:6" ht="14.25" customHeight="1">
      <c r="A10" s="30">
        <v>7</v>
      </c>
      <c r="B10" s="32" t="s">
        <v>174</v>
      </c>
      <c r="C10" s="30" t="s">
        <v>168</v>
      </c>
      <c r="D10" s="30">
        <v>120</v>
      </c>
      <c r="E10" s="30">
        <v>20</v>
      </c>
      <c r="F10" s="30" t="s">
        <v>168</v>
      </c>
    </row>
    <row r="11" spans="1:6" ht="14.25" customHeight="1">
      <c r="A11" s="30">
        <v>8</v>
      </c>
      <c r="B11" s="32" t="s">
        <v>175</v>
      </c>
      <c r="C11" s="30" t="s">
        <v>168</v>
      </c>
      <c r="D11" s="30">
        <v>120</v>
      </c>
      <c r="E11" s="30">
        <v>20</v>
      </c>
      <c r="F11" s="30" t="s">
        <v>168</v>
      </c>
    </row>
    <row r="12" spans="1:6" ht="14.25" customHeight="1">
      <c r="A12" s="30">
        <v>9</v>
      </c>
      <c r="B12" s="31" t="s">
        <v>176</v>
      </c>
      <c r="C12" s="30" t="s">
        <v>168</v>
      </c>
      <c r="D12" s="30">
        <v>120</v>
      </c>
      <c r="E12" s="30">
        <v>20</v>
      </c>
      <c r="F12" s="30" t="s">
        <v>168</v>
      </c>
    </row>
    <row r="13" spans="1:6" ht="14.25" customHeight="1">
      <c r="A13" s="30">
        <v>10</v>
      </c>
      <c r="B13" s="32" t="s">
        <v>177</v>
      </c>
      <c r="C13" s="30" t="s">
        <v>168</v>
      </c>
      <c r="D13" s="30">
        <v>120</v>
      </c>
      <c r="E13" s="30">
        <v>20</v>
      </c>
      <c r="F13" s="30" t="s">
        <v>168</v>
      </c>
    </row>
    <row r="14" spans="1:6" ht="14.25" customHeight="1">
      <c r="A14" s="30">
        <v>11</v>
      </c>
      <c r="B14" s="32" t="s">
        <v>178</v>
      </c>
      <c r="C14" s="30" t="s">
        <v>179</v>
      </c>
      <c r="D14" s="30">
        <v>120</v>
      </c>
      <c r="E14" s="30">
        <v>20</v>
      </c>
      <c r="F14" s="30"/>
    </row>
    <row r="15" spans="1:6" ht="14.25" customHeight="1">
      <c r="A15" s="30">
        <v>12</v>
      </c>
      <c r="B15" s="32" t="s">
        <v>180</v>
      </c>
      <c r="C15" s="30" t="s">
        <v>179</v>
      </c>
      <c r="D15" s="30">
        <v>120</v>
      </c>
      <c r="E15" s="30">
        <v>15</v>
      </c>
      <c r="F15" s="30" t="s">
        <v>181</v>
      </c>
    </row>
    <row r="16" spans="1:6" ht="14.25" customHeight="1">
      <c r="A16" s="30">
        <v>13</v>
      </c>
      <c r="B16" s="32" t="s">
        <v>182</v>
      </c>
      <c r="C16" s="30" t="s">
        <v>179</v>
      </c>
      <c r="D16" s="30">
        <v>120</v>
      </c>
      <c r="E16" s="30">
        <v>20</v>
      </c>
      <c r="F16" s="30" t="s">
        <v>183</v>
      </c>
    </row>
    <row r="17" spans="1:6" ht="14.25" customHeight="1">
      <c r="A17" s="30">
        <v>14</v>
      </c>
      <c r="B17" s="32" t="s">
        <v>184</v>
      </c>
      <c r="C17" s="30" t="s">
        <v>179</v>
      </c>
      <c r="D17" s="30">
        <v>120</v>
      </c>
      <c r="E17" s="30">
        <v>20</v>
      </c>
      <c r="F17" s="30" t="s">
        <v>183</v>
      </c>
    </row>
    <row r="18" spans="1:6" ht="14.25" customHeight="1">
      <c r="A18" s="30">
        <v>15</v>
      </c>
      <c r="B18" s="32" t="s">
        <v>185</v>
      </c>
      <c r="C18" s="30" t="s">
        <v>179</v>
      </c>
      <c r="D18" s="30">
        <v>120</v>
      </c>
      <c r="E18" s="30">
        <v>20</v>
      </c>
      <c r="F18" s="30" t="s">
        <v>183</v>
      </c>
    </row>
    <row r="19" spans="1:6" ht="14.25" customHeight="1">
      <c r="A19" s="30">
        <v>16</v>
      </c>
      <c r="B19" s="32" t="s">
        <v>186</v>
      </c>
      <c r="C19" s="30" t="s">
        <v>179</v>
      </c>
      <c r="D19" s="30">
        <v>120</v>
      </c>
      <c r="E19" s="30">
        <v>20</v>
      </c>
      <c r="F19" s="30" t="s">
        <v>183</v>
      </c>
    </row>
    <row r="20" spans="1:6" ht="14.25" customHeight="1">
      <c r="A20" s="30">
        <v>17</v>
      </c>
      <c r="B20" s="32" t="s">
        <v>187</v>
      </c>
      <c r="C20" s="30" t="s">
        <v>179</v>
      </c>
      <c r="D20" s="30">
        <v>120</v>
      </c>
      <c r="E20" s="30">
        <v>20</v>
      </c>
      <c r="F20" s="30"/>
    </row>
    <row r="21" spans="1:6" ht="14.25" customHeight="1">
      <c r="A21" s="30">
        <v>18</v>
      </c>
      <c r="B21" s="32" t="s">
        <v>188</v>
      </c>
      <c r="C21" s="30" t="s">
        <v>179</v>
      </c>
      <c r="D21" s="30">
        <v>120</v>
      </c>
      <c r="E21" s="30">
        <v>20</v>
      </c>
      <c r="F21" s="30" t="s">
        <v>183</v>
      </c>
    </row>
    <row r="22" spans="1:6" ht="14.25" customHeight="1">
      <c r="A22" s="30">
        <v>19</v>
      </c>
      <c r="B22" s="32" t="s">
        <v>189</v>
      </c>
      <c r="C22" s="30" t="s">
        <v>179</v>
      </c>
      <c r="D22" s="30">
        <v>120</v>
      </c>
      <c r="E22" s="30">
        <v>20</v>
      </c>
      <c r="F22" s="30" t="s">
        <v>183</v>
      </c>
    </row>
    <row r="23" spans="1:6" ht="15" customHeight="1">
      <c r="A23" s="30">
        <v>20</v>
      </c>
      <c r="B23" s="33" t="s">
        <v>190</v>
      </c>
      <c r="C23" s="30" t="s">
        <v>179</v>
      </c>
      <c r="D23" s="30">
        <v>120</v>
      </c>
      <c r="E23" s="30">
        <v>20</v>
      </c>
      <c r="F23" s="30" t="s">
        <v>183</v>
      </c>
    </row>
    <row r="24" spans="1:6" ht="14.25" customHeight="1">
      <c r="A24" s="30">
        <v>21</v>
      </c>
      <c r="B24" s="32" t="s">
        <v>191</v>
      </c>
      <c r="C24" s="30" t="s">
        <v>179</v>
      </c>
      <c r="D24" s="30">
        <v>120</v>
      </c>
      <c r="E24" s="30">
        <v>20</v>
      </c>
      <c r="F24" s="30" t="s">
        <v>183</v>
      </c>
    </row>
    <row r="25" spans="1:6" ht="15" customHeight="1">
      <c r="A25" s="30">
        <v>22</v>
      </c>
      <c r="B25" s="32" t="s">
        <v>192</v>
      </c>
      <c r="C25" s="30" t="s">
        <v>179</v>
      </c>
      <c r="D25" s="30">
        <v>120</v>
      </c>
      <c r="E25" s="30">
        <v>20</v>
      </c>
      <c r="F25" s="30"/>
    </row>
    <row r="26" spans="1:6" ht="14.25" customHeight="1">
      <c r="A26" s="30">
        <v>23</v>
      </c>
      <c r="B26" s="32" t="s">
        <v>193</v>
      </c>
      <c r="C26" s="30" t="s">
        <v>179</v>
      </c>
      <c r="D26" s="30">
        <v>120</v>
      </c>
      <c r="E26" s="30">
        <v>20</v>
      </c>
      <c r="F26" s="30" t="s">
        <v>183</v>
      </c>
    </row>
    <row r="27" spans="1:6" ht="14.25" customHeight="1">
      <c r="A27" s="30">
        <v>24</v>
      </c>
      <c r="B27" s="32" t="s">
        <v>194</v>
      </c>
      <c r="C27" s="30" t="s">
        <v>179</v>
      </c>
      <c r="D27" s="30">
        <v>120</v>
      </c>
      <c r="E27" s="30">
        <v>20</v>
      </c>
      <c r="F27" s="30" t="s">
        <v>183</v>
      </c>
    </row>
    <row r="28" spans="1:6" ht="14.25" customHeight="1">
      <c r="A28" s="30">
        <v>25</v>
      </c>
      <c r="B28" s="32" t="s">
        <v>195</v>
      </c>
      <c r="C28" s="30" t="s">
        <v>179</v>
      </c>
      <c r="D28" s="30">
        <v>120</v>
      </c>
      <c r="E28" s="30">
        <v>20</v>
      </c>
      <c r="F28" s="30" t="s">
        <v>183</v>
      </c>
    </row>
    <row r="29" spans="1:7" ht="14.25" customHeight="1">
      <c r="A29" s="30">
        <v>27</v>
      </c>
      <c r="B29" s="31" t="s">
        <v>196</v>
      </c>
      <c r="C29" s="30" t="s">
        <v>179</v>
      </c>
      <c r="D29" s="30">
        <v>120</v>
      </c>
      <c r="E29" s="30">
        <v>20</v>
      </c>
      <c r="F29" s="30"/>
      <c r="G29"/>
    </row>
    <row r="30" spans="1:6" ht="14.25" customHeight="1">
      <c r="A30" s="30" t="s">
        <v>197</v>
      </c>
      <c r="B30" s="32" t="s">
        <v>198</v>
      </c>
      <c r="C30" s="30" t="s">
        <v>199</v>
      </c>
      <c r="D30" s="30">
        <v>240</v>
      </c>
      <c r="E30" s="30">
        <v>20</v>
      </c>
      <c r="F30" s="30"/>
    </row>
    <row r="31" spans="1:6" ht="14.25" customHeight="1">
      <c r="A31" s="30" t="s">
        <v>200</v>
      </c>
      <c r="B31" s="32" t="s">
        <v>201</v>
      </c>
      <c r="C31" s="30" t="s">
        <v>199</v>
      </c>
      <c r="D31" s="30">
        <v>240</v>
      </c>
      <c r="E31" s="30">
        <v>60</v>
      </c>
      <c r="F31" s="30"/>
    </row>
    <row r="32" spans="1:6" ht="14.25" customHeight="1">
      <c r="A32" s="30" t="s">
        <v>202</v>
      </c>
      <c r="B32" s="32" t="s">
        <v>203</v>
      </c>
      <c r="C32" s="30" t="s">
        <v>199</v>
      </c>
      <c r="D32" s="30">
        <v>240</v>
      </c>
      <c r="E32" s="30">
        <v>20</v>
      </c>
      <c r="F32" s="30"/>
    </row>
    <row r="33" spans="2:7" ht="14.25" customHeight="1">
      <c r="B33"/>
      <c r="G33"/>
    </row>
    <row r="35" spans="1:6" ht="14.25" customHeight="1">
      <c r="A35" s="34"/>
      <c r="F35" s="1" t="s">
        <v>204</v>
      </c>
    </row>
    <row r="36" spans="2:6" ht="14.25" customHeight="1">
      <c r="B36" s="35" t="s">
        <v>143</v>
      </c>
      <c r="C36" s="1" t="s">
        <v>168</v>
      </c>
      <c r="D36" s="1">
        <v>120</v>
      </c>
      <c r="E36" s="1">
        <v>20</v>
      </c>
      <c r="F36" s="1">
        <v>10</v>
      </c>
    </row>
    <row r="37" spans="2:6" ht="15" customHeight="1">
      <c r="B37" s="35" t="s">
        <v>142</v>
      </c>
      <c r="C37" s="1" t="s">
        <v>179</v>
      </c>
      <c r="D37" s="1">
        <v>120</v>
      </c>
      <c r="E37" s="1">
        <v>20</v>
      </c>
      <c r="F37" s="1">
        <v>12</v>
      </c>
    </row>
    <row r="38" spans="2:6" ht="15" customHeight="1">
      <c r="B38" s="36" t="s">
        <v>205</v>
      </c>
      <c r="C38" s="1" t="s">
        <v>183</v>
      </c>
      <c r="D38" s="1">
        <v>120</v>
      </c>
      <c r="E38" s="1">
        <v>15</v>
      </c>
      <c r="F38" s="1">
        <v>11</v>
      </c>
    </row>
    <row r="39" spans="1:6" ht="15" customHeight="1">
      <c r="A39" s="7"/>
      <c r="B39" s="36" t="s">
        <v>206</v>
      </c>
      <c r="C39" s="1" t="s">
        <v>183</v>
      </c>
      <c r="D39" s="1">
        <v>120</v>
      </c>
      <c r="E39" s="1">
        <v>15</v>
      </c>
      <c r="F39" s="1">
        <v>6</v>
      </c>
    </row>
    <row r="40" spans="2:6" ht="14.25" customHeight="1">
      <c r="B40" s="25" t="s">
        <v>139</v>
      </c>
      <c r="C40" s="1" t="s">
        <v>207</v>
      </c>
      <c r="F40" s="1">
        <v>25</v>
      </c>
    </row>
    <row r="41" spans="2:6" ht="14.25" customHeight="1">
      <c r="B41" s="25" t="s">
        <v>208</v>
      </c>
      <c r="C41" s="1" t="s">
        <v>209</v>
      </c>
      <c r="F41" s="1">
        <v>1</v>
      </c>
    </row>
    <row r="42" spans="2:6" ht="15" customHeight="1">
      <c r="B42" s="37" t="s">
        <v>146</v>
      </c>
      <c r="C42" s="1" t="s">
        <v>210</v>
      </c>
      <c r="D42" s="1">
        <v>120</v>
      </c>
      <c r="F42" s="1">
        <v>6</v>
      </c>
    </row>
    <row r="43" spans="2:6" ht="14.25" customHeight="1">
      <c r="B43" s="25" t="s">
        <v>211</v>
      </c>
      <c r="C43" s="1" t="s">
        <v>212</v>
      </c>
      <c r="D43" s="1">
        <v>120</v>
      </c>
      <c r="F43" s="1">
        <v>3</v>
      </c>
    </row>
    <row r="44" spans="2:6" ht="14.25" customHeight="1">
      <c r="B44" s="25" t="s">
        <v>213</v>
      </c>
      <c r="F44" s="1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120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56" zoomScaleNormal="56" workbookViewId="0" topLeftCell="A1">
      <selection activeCell="O14" sqref="O14"/>
    </sheetView>
  </sheetViews>
  <sheetFormatPr defaultColWidth="11.421875" defaultRowHeight="12.75" customHeight="1"/>
  <cols>
    <col min="1" max="1" width="8.00390625" style="1" customWidth="1"/>
    <col min="2" max="2" width="28.7109375" style="0" customWidth="1"/>
    <col min="3" max="3" width="10.421875" style="1" customWidth="1"/>
    <col min="4" max="4" width="9.00390625" style="1" customWidth="1"/>
    <col min="5" max="5" width="8.140625" style="1" customWidth="1"/>
    <col min="6" max="6" width="11.57421875" style="1" customWidth="1"/>
    <col min="7" max="7" width="12.57421875" style="1" customWidth="1"/>
    <col min="8" max="16384" width="11.57421875" style="0" customWidth="1"/>
  </cols>
  <sheetData>
    <row r="1" ht="19.5" customHeight="1">
      <c r="A1" s="2" t="s">
        <v>214</v>
      </c>
    </row>
    <row r="2" spans="1:3" ht="15" customHeight="1">
      <c r="A2" s="6" t="s">
        <v>215</v>
      </c>
      <c r="B2" s="3"/>
      <c r="C2" s="7"/>
    </row>
    <row r="3" spans="1:7" ht="14.25" customHeight="1">
      <c r="A3" s="28" t="s">
        <v>216</v>
      </c>
      <c r="B3" s="38" t="s">
        <v>163</v>
      </c>
      <c r="C3" s="28" t="s">
        <v>164</v>
      </c>
      <c r="D3" s="28" t="s">
        <v>165</v>
      </c>
      <c r="E3" s="28" t="s">
        <v>166</v>
      </c>
      <c r="F3" s="28" t="s">
        <v>167</v>
      </c>
      <c r="G3" s="15"/>
    </row>
    <row r="4" spans="1:6" ht="14.25" customHeight="1">
      <c r="A4" s="30">
        <v>1</v>
      </c>
      <c r="B4" s="32" t="s">
        <v>217</v>
      </c>
      <c r="C4" s="30" t="s">
        <v>168</v>
      </c>
      <c r="D4" s="30">
        <v>120</v>
      </c>
      <c r="E4" s="30">
        <v>20</v>
      </c>
      <c r="F4" s="30" t="s">
        <v>168</v>
      </c>
    </row>
    <row r="5" spans="1:6" ht="14.25" customHeight="1">
      <c r="A5" s="30">
        <v>2</v>
      </c>
      <c r="B5" s="32" t="s">
        <v>218</v>
      </c>
      <c r="C5" s="30" t="s">
        <v>168</v>
      </c>
      <c r="D5" s="30">
        <v>120</v>
      </c>
      <c r="E5" s="30">
        <v>20</v>
      </c>
      <c r="F5" s="30" t="s">
        <v>168</v>
      </c>
    </row>
    <row r="6" spans="1:6" ht="14.25" customHeight="1">
      <c r="A6" s="30">
        <v>3</v>
      </c>
      <c r="B6" s="32" t="s">
        <v>219</v>
      </c>
      <c r="C6" s="30" t="s">
        <v>168</v>
      </c>
      <c r="D6" s="30">
        <v>120</v>
      </c>
      <c r="E6" s="30">
        <v>20</v>
      </c>
      <c r="F6" s="30" t="s">
        <v>168</v>
      </c>
    </row>
    <row r="7" spans="1:6" ht="14.25" customHeight="1">
      <c r="A7" s="30">
        <v>4</v>
      </c>
      <c r="B7" s="32" t="s">
        <v>220</v>
      </c>
      <c r="C7" s="30" t="s">
        <v>168</v>
      </c>
      <c r="D7" s="30">
        <v>120</v>
      </c>
      <c r="E7" s="30">
        <v>20</v>
      </c>
      <c r="F7" s="30" t="s">
        <v>168</v>
      </c>
    </row>
    <row r="8" spans="1:6" ht="14.25" customHeight="1">
      <c r="A8" s="30">
        <v>5</v>
      </c>
      <c r="B8" s="32" t="s">
        <v>221</v>
      </c>
      <c r="C8" s="30" t="s">
        <v>179</v>
      </c>
      <c r="D8" s="30">
        <v>120</v>
      </c>
      <c r="E8" s="30">
        <v>20</v>
      </c>
      <c r="F8" s="30" t="s">
        <v>58</v>
      </c>
    </row>
    <row r="9" spans="1:6" ht="14.25" customHeight="1">
      <c r="A9" s="30">
        <v>6</v>
      </c>
      <c r="B9" s="32" t="s">
        <v>222</v>
      </c>
      <c r="C9" s="30" t="s">
        <v>179</v>
      </c>
      <c r="D9" s="30">
        <v>120</v>
      </c>
      <c r="E9" s="30">
        <v>20</v>
      </c>
      <c r="F9" s="30" t="s">
        <v>183</v>
      </c>
    </row>
    <row r="10" spans="1:6" ht="14.25" customHeight="1">
      <c r="A10" s="30">
        <v>7</v>
      </c>
      <c r="B10" s="32" t="s">
        <v>64</v>
      </c>
      <c r="C10" s="30" t="s">
        <v>179</v>
      </c>
      <c r="D10" s="30">
        <v>120</v>
      </c>
      <c r="E10" s="30">
        <v>20</v>
      </c>
      <c r="F10" s="30" t="s">
        <v>183</v>
      </c>
    </row>
    <row r="11" spans="1:6" ht="14.25" customHeight="1">
      <c r="A11" s="30">
        <v>8</v>
      </c>
      <c r="B11" s="32" t="s">
        <v>223</v>
      </c>
      <c r="C11" s="30" t="s">
        <v>179</v>
      </c>
      <c r="D11" s="30">
        <v>120</v>
      </c>
      <c r="E11" s="30">
        <v>20</v>
      </c>
      <c r="F11" s="30" t="s">
        <v>183</v>
      </c>
    </row>
    <row r="12" spans="1:6" ht="14.25" customHeight="1">
      <c r="A12" s="30">
        <v>9</v>
      </c>
      <c r="B12" s="32" t="s">
        <v>224</v>
      </c>
      <c r="C12" s="30" t="s">
        <v>179</v>
      </c>
      <c r="D12" s="30">
        <v>120</v>
      </c>
      <c r="E12" s="30">
        <v>20</v>
      </c>
      <c r="F12" s="30" t="s">
        <v>183</v>
      </c>
    </row>
    <row r="13" spans="1:6" ht="14.25" customHeight="1">
      <c r="A13" s="30">
        <v>10</v>
      </c>
      <c r="B13" s="32" t="s">
        <v>225</v>
      </c>
      <c r="C13" s="30" t="s">
        <v>179</v>
      </c>
      <c r="D13" s="30">
        <v>120</v>
      </c>
      <c r="E13" s="30">
        <v>20</v>
      </c>
      <c r="F13" s="30" t="s">
        <v>72</v>
      </c>
    </row>
    <row r="14" spans="1:6" ht="14.25" customHeight="1">
      <c r="A14" s="30">
        <v>11</v>
      </c>
      <c r="B14" s="32" t="s">
        <v>226</v>
      </c>
      <c r="C14" s="30" t="s">
        <v>179</v>
      </c>
      <c r="D14" s="30">
        <v>120</v>
      </c>
      <c r="E14" s="30">
        <v>20</v>
      </c>
      <c r="F14" s="30" t="s">
        <v>58</v>
      </c>
    </row>
    <row r="15" spans="1:6" ht="15" customHeight="1">
      <c r="A15" s="30">
        <v>12</v>
      </c>
      <c r="B15" s="32" t="s">
        <v>227</v>
      </c>
      <c r="C15" s="30" t="s">
        <v>179</v>
      </c>
      <c r="D15" s="30">
        <v>120</v>
      </c>
      <c r="E15" s="30">
        <v>20</v>
      </c>
      <c r="F15" s="30" t="s">
        <v>228</v>
      </c>
    </row>
    <row r="16" ht="14.25" customHeight="1"/>
    <row r="17" ht="14.25" customHeight="1">
      <c r="G17" s="1" t="s">
        <v>229</v>
      </c>
    </row>
    <row r="18" spans="2:7" ht="15" customHeight="1">
      <c r="B18" s="37" t="s">
        <v>143</v>
      </c>
      <c r="C18" s="1" t="s">
        <v>168</v>
      </c>
      <c r="D18" s="1">
        <v>120</v>
      </c>
      <c r="E18" s="1">
        <v>20</v>
      </c>
      <c r="F18" s="1">
        <v>4</v>
      </c>
      <c r="G18" s="16">
        <v>1</v>
      </c>
    </row>
    <row r="19" spans="2:7" ht="15" customHeight="1">
      <c r="B19" s="37" t="s">
        <v>142</v>
      </c>
      <c r="C19" s="1" t="s">
        <v>179</v>
      </c>
      <c r="D19" s="1">
        <v>120</v>
      </c>
      <c r="E19" s="1">
        <v>20</v>
      </c>
      <c r="F19" s="1">
        <v>8</v>
      </c>
      <c r="G19" s="1">
        <v>4</v>
      </c>
    </row>
    <row r="20" spans="2:7" ht="15" customHeight="1">
      <c r="B20" s="39" t="s">
        <v>230</v>
      </c>
      <c r="C20" s="1" t="s">
        <v>183</v>
      </c>
      <c r="D20" s="1">
        <v>120</v>
      </c>
      <c r="E20" s="1">
        <v>15</v>
      </c>
      <c r="F20" s="1">
        <v>5</v>
      </c>
      <c r="G20" s="1">
        <v>3</v>
      </c>
    </row>
    <row r="21" spans="2:6" ht="15" customHeight="1">
      <c r="B21" s="39" t="s">
        <v>231</v>
      </c>
      <c r="C21" s="1" t="s">
        <v>183</v>
      </c>
      <c r="D21" s="1">
        <v>120</v>
      </c>
      <c r="E21" s="1">
        <v>15</v>
      </c>
      <c r="F21" s="1">
        <v>2</v>
      </c>
    </row>
    <row r="22" spans="2:6" ht="14.25" customHeight="1">
      <c r="B22" t="s">
        <v>139</v>
      </c>
      <c r="C22" s="1" t="s">
        <v>207</v>
      </c>
      <c r="F22" s="1">
        <v>6</v>
      </c>
    </row>
    <row r="23" spans="2:6" ht="15" customHeight="1">
      <c r="B23" s="37" t="s">
        <v>146</v>
      </c>
      <c r="C23" s="1" t="s">
        <v>210</v>
      </c>
      <c r="F23" s="1">
        <v>2</v>
      </c>
    </row>
    <row r="24" spans="2:7" ht="14.25" customHeight="1">
      <c r="B24" s="25" t="s">
        <v>211</v>
      </c>
      <c r="C24" s="1" t="s">
        <v>212</v>
      </c>
      <c r="F24" s="1">
        <v>1</v>
      </c>
      <c r="G24" s="1" t="s">
        <v>232</v>
      </c>
    </row>
    <row r="25" spans="2:6" ht="14.25" customHeight="1">
      <c r="B25" s="25" t="s">
        <v>213</v>
      </c>
      <c r="F25" s="1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scale="13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62"/>
  <sheetViews>
    <sheetView zoomScale="56" zoomScaleNormal="56" workbookViewId="0" topLeftCell="A45">
      <selection activeCell="R56" sqref="R56"/>
    </sheetView>
  </sheetViews>
  <sheetFormatPr defaultColWidth="11.421875" defaultRowHeight="12.75" customHeight="1"/>
  <cols>
    <col min="1" max="1" width="16.7109375" style="40" customWidth="1"/>
    <col min="2" max="2" width="17.00390625" style="1" customWidth="1"/>
    <col min="3" max="3" width="13.8515625" style="1" customWidth="1"/>
    <col min="4" max="4" width="9.421875" style="1" customWidth="1"/>
    <col min="5" max="5" width="10.421875" style="1" customWidth="1"/>
    <col min="6" max="6" width="10.57421875" style="1" customWidth="1"/>
    <col min="7" max="7" width="1.28515625" style="1" customWidth="1"/>
    <col min="8" max="8" width="8.28125" style="1" customWidth="1"/>
    <col min="9" max="11" width="11.57421875" style="1" customWidth="1"/>
    <col min="12" max="12" width="13.00390625" style="1" customWidth="1"/>
    <col min="13" max="13" width="11.57421875" style="20" customWidth="1"/>
    <col min="14" max="14" width="11.57421875" style="1" customWidth="1"/>
    <col min="15" max="15" width="11.57421875" style="20" customWidth="1"/>
    <col min="16" max="16384" width="11.57421875" style="0" customWidth="1"/>
  </cols>
  <sheetData>
    <row r="1" spans="1:13" ht="18.75" customHeight="1">
      <c r="A1" s="41" t="s">
        <v>233</v>
      </c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4"/>
    </row>
    <row r="2" spans="1:13" ht="14.25" customHeight="1">
      <c r="A2" s="45" t="s">
        <v>234</v>
      </c>
      <c r="B2" s="45"/>
      <c r="C2" s="45"/>
      <c r="D2" s="46"/>
      <c r="E2" s="46"/>
      <c r="F2" s="46"/>
      <c r="G2" s="47"/>
      <c r="H2" s="47"/>
      <c r="I2" s="48"/>
      <c r="J2" s="47"/>
      <c r="K2" s="47"/>
      <c r="L2" s="47"/>
      <c r="M2" s="49"/>
    </row>
    <row r="3" spans="1:15" s="6" customFormat="1" ht="26.25" customHeight="1">
      <c r="A3" s="50" t="s">
        <v>235</v>
      </c>
      <c r="B3" s="51" t="s">
        <v>236</v>
      </c>
      <c r="C3" s="28" t="s">
        <v>56</v>
      </c>
      <c r="D3" s="28" t="s">
        <v>81</v>
      </c>
      <c r="E3" s="28" t="s">
        <v>112</v>
      </c>
      <c r="F3" s="28" t="s">
        <v>126</v>
      </c>
      <c r="G3" s="28"/>
      <c r="H3" s="28" t="s">
        <v>204</v>
      </c>
      <c r="I3" s="28" t="s">
        <v>229</v>
      </c>
      <c r="J3" s="28" t="s">
        <v>134</v>
      </c>
      <c r="K3" s="51" t="s">
        <v>135</v>
      </c>
      <c r="L3" s="51" t="s">
        <v>237</v>
      </c>
      <c r="M3" s="52" t="s">
        <v>238</v>
      </c>
      <c r="N3" s="15"/>
      <c r="O3" s="53" t="s">
        <v>239</v>
      </c>
    </row>
    <row r="4" spans="1:13" ht="14.25" customHeight="1">
      <c r="A4" s="5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55"/>
    </row>
    <row r="5" spans="1:49" s="4" customFormat="1" ht="42" customHeight="1">
      <c r="A5" s="56" t="s">
        <v>240</v>
      </c>
      <c r="B5" s="57"/>
      <c r="C5" s="30">
        <v>10</v>
      </c>
      <c r="D5" s="30" t="s">
        <v>58</v>
      </c>
      <c r="E5" s="30" t="s">
        <v>58</v>
      </c>
      <c r="F5" s="30"/>
      <c r="G5" s="58"/>
      <c r="H5" s="30">
        <f aca="true" t="shared" si="0" ref="H5:H8">SUM(C5:F5)</f>
        <v>10</v>
      </c>
      <c r="I5" s="59">
        <v>10</v>
      </c>
      <c r="J5" s="30">
        <v>10</v>
      </c>
      <c r="K5" s="30">
        <f aca="true" t="shared" si="1" ref="K5:K59">H5-J5</f>
        <v>0</v>
      </c>
      <c r="L5" s="30" t="s">
        <v>156</v>
      </c>
      <c r="M5" s="60">
        <v>0.19</v>
      </c>
      <c r="N5" s="1"/>
      <c r="O5" s="20">
        <f aca="true" t="shared" si="2" ref="O5:O13">K5*M5</f>
        <v>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4" customFormat="1" ht="27.75" customHeight="1">
      <c r="A6" s="56" t="s">
        <v>241</v>
      </c>
      <c r="B6" s="57"/>
      <c r="C6" s="30"/>
      <c r="D6" s="30">
        <v>9</v>
      </c>
      <c r="E6" s="30">
        <v>12</v>
      </c>
      <c r="F6" s="30"/>
      <c r="G6" s="58"/>
      <c r="H6" s="30">
        <f t="shared" si="0"/>
        <v>21</v>
      </c>
      <c r="I6" s="59">
        <v>9</v>
      </c>
      <c r="J6" s="30">
        <v>9</v>
      </c>
      <c r="K6" s="61">
        <f t="shared" si="1"/>
        <v>12</v>
      </c>
      <c r="L6" s="30" t="s">
        <v>156</v>
      </c>
      <c r="M6" s="60">
        <v>0.98</v>
      </c>
      <c r="N6" s="1"/>
      <c r="O6" s="20">
        <f t="shared" si="2"/>
        <v>11.76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4" customFormat="1" ht="27.75" customHeight="1">
      <c r="A7" s="56" t="s">
        <v>242</v>
      </c>
      <c r="B7" s="57" t="s">
        <v>243</v>
      </c>
      <c r="C7" s="30"/>
      <c r="D7" s="30">
        <v>1</v>
      </c>
      <c r="E7" s="30"/>
      <c r="F7" s="30"/>
      <c r="G7" s="58"/>
      <c r="H7" s="30">
        <f t="shared" si="0"/>
        <v>1</v>
      </c>
      <c r="I7" s="58">
        <v>1</v>
      </c>
      <c r="J7" s="30">
        <v>1</v>
      </c>
      <c r="K7" s="30">
        <f t="shared" si="1"/>
        <v>0</v>
      </c>
      <c r="L7" s="30" t="s">
        <v>156</v>
      </c>
      <c r="M7" s="60">
        <v>0.72</v>
      </c>
      <c r="N7" s="1"/>
      <c r="O7" s="20">
        <f t="shared" si="2"/>
        <v>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4" customFormat="1" ht="27.75" customHeight="1">
      <c r="A8" s="56" t="s">
        <v>244</v>
      </c>
      <c r="B8" s="57" t="s">
        <v>243</v>
      </c>
      <c r="C8" s="30"/>
      <c r="D8" s="30">
        <v>1</v>
      </c>
      <c r="E8" s="30"/>
      <c r="F8" s="30"/>
      <c r="G8" s="58"/>
      <c r="H8" s="30">
        <f t="shared" si="0"/>
        <v>1</v>
      </c>
      <c r="I8" s="58">
        <v>1</v>
      </c>
      <c r="J8" s="30">
        <v>1</v>
      </c>
      <c r="K8" s="30">
        <f t="shared" si="1"/>
        <v>0</v>
      </c>
      <c r="L8" s="30" t="s">
        <v>156</v>
      </c>
      <c r="M8" s="60">
        <v>1.88</v>
      </c>
      <c r="N8" s="1"/>
      <c r="O8" s="20">
        <f t="shared" si="2"/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4" customFormat="1" ht="40.5" customHeight="1">
      <c r="A9" s="56" t="s">
        <v>245</v>
      </c>
      <c r="B9" s="57"/>
      <c r="C9" s="30"/>
      <c r="D9" s="30">
        <v>1</v>
      </c>
      <c r="E9" s="30"/>
      <c r="F9" s="30"/>
      <c r="G9" s="58"/>
      <c r="H9" s="30">
        <v>1</v>
      </c>
      <c r="I9" s="58"/>
      <c r="J9" s="30">
        <v>1</v>
      </c>
      <c r="K9" s="30">
        <f t="shared" si="1"/>
        <v>0</v>
      </c>
      <c r="L9" s="30" t="s">
        <v>156</v>
      </c>
      <c r="M9" s="60">
        <f>8.98+2.44</f>
        <v>11.42</v>
      </c>
      <c r="N9" s="1"/>
      <c r="O9" s="20">
        <f t="shared" si="2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15" ht="26.25" customHeight="1">
      <c r="A10" s="56" t="s">
        <v>246</v>
      </c>
      <c r="B10" s="57">
        <v>6727</v>
      </c>
      <c r="C10" s="30">
        <v>11</v>
      </c>
      <c r="D10" s="30">
        <v>7</v>
      </c>
      <c r="E10" s="30">
        <v>12</v>
      </c>
      <c r="F10" s="30"/>
      <c r="G10" s="30"/>
      <c r="H10" s="30">
        <f aca="true" t="shared" si="3" ref="H10:H59">SUM(C10:F10)</f>
        <v>30</v>
      </c>
      <c r="I10" s="30">
        <v>6</v>
      </c>
      <c r="J10" s="30">
        <v>30</v>
      </c>
      <c r="K10" s="30">
        <f t="shared" si="1"/>
        <v>0</v>
      </c>
      <c r="L10" s="30" t="s">
        <v>247</v>
      </c>
      <c r="M10" s="62">
        <v>0.35</v>
      </c>
      <c r="O10" s="20">
        <f t="shared" si="2"/>
        <v>0</v>
      </c>
    </row>
    <row r="11" spans="1:15" ht="26.25" customHeight="1">
      <c r="A11" s="56" t="s">
        <v>248</v>
      </c>
      <c r="B11" s="57">
        <v>6539</v>
      </c>
      <c r="C11" s="30">
        <v>1</v>
      </c>
      <c r="D11" s="30"/>
      <c r="E11" s="30">
        <v>1</v>
      </c>
      <c r="F11" s="30"/>
      <c r="G11" s="30"/>
      <c r="H11" s="30">
        <f t="shared" si="3"/>
        <v>2</v>
      </c>
      <c r="I11" s="30" t="s">
        <v>58</v>
      </c>
      <c r="J11" s="30">
        <v>2</v>
      </c>
      <c r="K11" s="30">
        <f t="shared" si="1"/>
        <v>0</v>
      </c>
      <c r="L11" s="30" t="s">
        <v>247</v>
      </c>
      <c r="M11" s="62">
        <v>0.74</v>
      </c>
      <c r="O11" s="20">
        <f t="shared" si="2"/>
        <v>0</v>
      </c>
    </row>
    <row r="12" spans="1:15" ht="27.75" customHeight="1">
      <c r="A12" s="56" t="s">
        <v>249</v>
      </c>
      <c r="B12" s="7">
        <v>6542</v>
      </c>
      <c r="C12" s="30">
        <v>5</v>
      </c>
      <c r="D12" s="30">
        <v>5</v>
      </c>
      <c r="E12" s="30">
        <v>5</v>
      </c>
      <c r="F12" s="30"/>
      <c r="G12" s="30"/>
      <c r="H12" s="30">
        <f t="shared" si="3"/>
        <v>15</v>
      </c>
      <c r="I12" s="30">
        <v>1</v>
      </c>
      <c r="J12" s="30">
        <v>15</v>
      </c>
      <c r="K12" s="30">
        <f t="shared" si="1"/>
        <v>0</v>
      </c>
      <c r="L12" s="30" t="s">
        <v>247</v>
      </c>
      <c r="M12" s="62">
        <v>0.41</v>
      </c>
      <c r="O12" s="20">
        <f t="shared" si="2"/>
        <v>0</v>
      </c>
    </row>
    <row r="13" spans="1:15" ht="28.5" customHeight="1">
      <c r="A13" s="56" t="s">
        <v>250</v>
      </c>
      <c r="B13" s="57">
        <v>5384</v>
      </c>
      <c r="C13" s="30">
        <v>5</v>
      </c>
      <c r="D13" s="30">
        <v>4</v>
      </c>
      <c r="E13" s="30">
        <v>6</v>
      </c>
      <c r="F13" s="30" t="s">
        <v>58</v>
      </c>
      <c r="G13" s="30"/>
      <c r="H13" s="30">
        <f t="shared" si="3"/>
        <v>15</v>
      </c>
      <c r="I13" s="30">
        <v>4</v>
      </c>
      <c r="J13" s="30">
        <v>15</v>
      </c>
      <c r="K13" s="30">
        <f t="shared" si="1"/>
        <v>0</v>
      </c>
      <c r="L13" s="30" t="s">
        <v>247</v>
      </c>
      <c r="M13" s="62">
        <v>1.32</v>
      </c>
      <c r="O13" s="20">
        <f t="shared" si="2"/>
        <v>0</v>
      </c>
    </row>
    <row r="14" spans="1:15" ht="26.25" customHeight="1">
      <c r="A14" s="56" t="s">
        <v>251</v>
      </c>
      <c r="B14" s="57" t="s">
        <v>252</v>
      </c>
      <c r="C14" s="30">
        <v>29</v>
      </c>
      <c r="D14" s="30">
        <v>45</v>
      </c>
      <c r="E14" s="30">
        <v>26</v>
      </c>
      <c r="F14" s="30">
        <v>1</v>
      </c>
      <c r="G14" s="30"/>
      <c r="H14" s="30">
        <f t="shared" si="3"/>
        <v>101</v>
      </c>
      <c r="I14" s="30">
        <v>46</v>
      </c>
      <c r="J14" s="30">
        <v>50</v>
      </c>
      <c r="K14" s="30">
        <f t="shared" si="1"/>
        <v>51</v>
      </c>
      <c r="L14" s="30" t="s">
        <v>156</v>
      </c>
      <c r="M14" s="60" t="s">
        <v>253</v>
      </c>
      <c r="N14"/>
      <c r="O14" s="20">
        <f>5*9.96</f>
        <v>49.800000000000004</v>
      </c>
    </row>
    <row r="15" spans="1:15" ht="37.5" customHeight="1">
      <c r="A15" s="56" t="s">
        <v>254</v>
      </c>
      <c r="B15" s="57" t="s">
        <v>255</v>
      </c>
      <c r="C15" s="30">
        <v>29</v>
      </c>
      <c r="D15" s="30">
        <v>44</v>
      </c>
      <c r="E15" s="30">
        <v>26</v>
      </c>
      <c r="F15" s="30">
        <v>1</v>
      </c>
      <c r="G15" s="30"/>
      <c r="H15" s="30">
        <f t="shared" si="3"/>
        <v>100</v>
      </c>
      <c r="I15" s="30">
        <v>44</v>
      </c>
      <c r="J15" s="30">
        <v>50</v>
      </c>
      <c r="K15" s="30">
        <f t="shared" si="1"/>
        <v>50</v>
      </c>
      <c r="L15" s="30" t="s">
        <v>156</v>
      </c>
      <c r="M15" s="60" t="s">
        <v>256</v>
      </c>
      <c r="N15"/>
      <c r="O15" s="20">
        <f>5*1.99</f>
        <v>9.95</v>
      </c>
    </row>
    <row r="16" spans="1:15" ht="26.25" customHeight="1">
      <c r="A16" s="56" t="s">
        <v>257</v>
      </c>
      <c r="B16" s="63" t="s">
        <v>258</v>
      </c>
      <c r="C16" s="30"/>
      <c r="D16" s="30">
        <v>1</v>
      </c>
      <c r="E16" s="30"/>
      <c r="F16" s="30"/>
      <c r="G16" s="30"/>
      <c r="H16" s="30">
        <f t="shared" si="3"/>
        <v>1</v>
      </c>
      <c r="I16" s="30">
        <v>0</v>
      </c>
      <c r="J16" s="30"/>
      <c r="K16" s="30">
        <f t="shared" si="1"/>
        <v>1</v>
      </c>
      <c r="L16" s="30" t="s">
        <v>156</v>
      </c>
      <c r="M16" s="60">
        <v>30.57</v>
      </c>
      <c r="O16" s="20">
        <f>K16*M16</f>
        <v>30.57</v>
      </c>
    </row>
    <row r="17" spans="1:15" ht="26.25" customHeight="1">
      <c r="A17" s="56" t="s">
        <v>259</v>
      </c>
      <c r="B17" s="57" t="s">
        <v>205</v>
      </c>
      <c r="C17" s="30">
        <v>5</v>
      </c>
      <c r="D17" s="30">
        <v>5</v>
      </c>
      <c r="E17" s="30">
        <v>2</v>
      </c>
      <c r="F17" s="30" t="s">
        <v>58</v>
      </c>
      <c r="G17" s="30"/>
      <c r="H17" s="30">
        <f t="shared" si="3"/>
        <v>12</v>
      </c>
      <c r="I17" s="30">
        <v>10</v>
      </c>
      <c r="J17" s="30">
        <v>12</v>
      </c>
      <c r="K17" s="30">
        <f t="shared" si="1"/>
        <v>0</v>
      </c>
      <c r="L17" s="30" t="s">
        <v>156</v>
      </c>
      <c r="M17" s="64" t="s">
        <v>260</v>
      </c>
      <c r="O17" s="20">
        <f>K17*29/3</f>
        <v>0</v>
      </c>
    </row>
    <row r="18" spans="1:15" ht="26.25" customHeight="1">
      <c r="A18" s="56" t="s">
        <v>261</v>
      </c>
      <c r="B18" s="63" t="s">
        <v>262</v>
      </c>
      <c r="C18" s="30">
        <v>5</v>
      </c>
      <c r="D18" s="30">
        <v>5</v>
      </c>
      <c r="E18" s="30">
        <v>2</v>
      </c>
      <c r="F18" s="30"/>
      <c r="G18" s="30"/>
      <c r="H18" s="30">
        <f t="shared" si="3"/>
        <v>12</v>
      </c>
      <c r="I18" s="30">
        <v>10</v>
      </c>
      <c r="J18" s="30">
        <v>10</v>
      </c>
      <c r="K18" s="61">
        <f t="shared" si="1"/>
        <v>2</v>
      </c>
      <c r="L18" s="30" t="s">
        <v>156</v>
      </c>
      <c r="M18" s="64" t="s">
        <v>263</v>
      </c>
      <c r="O18" s="20">
        <v>4.9</v>
      </c>
    </row>
    <row r="19" spans="1:15" ht="53.25" customHeight="1">
      <c r="A19" s="56" t="s">
        <v>264</v>
      </c>
      <c r="B19" s="57" t="s">
        <v>265</v>
      </c>
      <c r="C19" s="30">
        <v>2</v>
      </c>
      <c r="D19" s="30"/>
      <c r="E19" s="30"/>
      <c r="F19" s="30">
        <v>6</v>
      </c>
      <c r="G19" s="30"/>
      <c r="H19" s="30">
        <f t="shared" si="3"/>
        <v>8</v>
      </c>
      <c r="I19" s="30">
        <v>8</v>
      </c>
      <c r="J19" s="30">
        <v>8</v>
      </c>
      <c r="K19" s="30">
        <f t="shared" si="1"/>
        <v>0</v>
      </c>
      <c r="L19" s="30" t="s">
        <v>156</v>
      </c>
      <c r="M19" s="64">
        <v>17</v>
      </c>
      <c r="O19" s="20">
        <f aca="true" t="shared" si="4" ref="O19:O20">K19*M19</f>
        <v>0</v>
      </c>
    </row>
    <row r="20" spans="1:15" ht="43.5" customHeight="1">
      <c r="A20" s="56" t="s">
        <v>13</v>
      </c>
      <c r="B20" s="57" t="s">
        <v>266</v>
      </c>
      <c r="C20" s="30">
        <v>2</v>
      </c>
      <c r="D20" s="30"/>
      <c r="E20" s="30"/>
      <c r="F20" s="30">
        <v>4</v>
      </c>
      <c r="G20" s="30"/>
      <c r="H20" s="30">
        <f t="shared" si="3"/>
        <v>6</v>
      </c>
      <c r="I20" s="30">
        <v>4</v>
      </c>
      <c r="J20" s="30">
        <v>6</v>
      </c>
      <c r="K20" s="61">
        <f t="shared" si="1"/>
        <v>0</v>
      </c>
      <c r="L20" s="30" t="s">
        <v>156</v>
      </c>
      <c r="M20" s="60">
        <v>5.23</v>
      </c>
      <c r="N20"/>
      <c r="O20" s="20">
        <f t="shared" si="4"/>
        <v>0</v>
      </c>
    </row>
    <row r="21" spans="1:15" ht="26.25" customHeight="1">
      <c r="A21" s="56" t="s">
        <v>15</v>
      </c>
      <c r="B21" s="57"/>
      <c r="C21" s="30">
        <v>6</v>
      </c>
      <c r="D21" s="30">
        <v>21</v>
      </c>
      <c r="E21" s="30">
        <v>14</v>
      </c>
      <c r="F21" s="30">
        <v>3</v>
      </c>
      <c r="G21" s="30"/>
      <c r="H21" s="30">
        <f t="shared" si="3"/>
        <v>44</v>
      </c>
      <c r="I21" s="30">
        <v>24</v>
      </c>
      <c r="J21" s="30"/>
      <c r="K21" s="30">
        <f t="shared" si="1"/>
        <v>44</v>
      </c>
      <c r="L21" s="30"/>
      <c r="M21" s="60"/>
      <c r="O21" s="20">
        <v>2000</v>
      </c>
    </row>
    <row r="22" spans="1:13" ht="26.25" customHeight="1">
      <c r="A22" s="56" t="s">
        <v>138</v>
      </c>
      <c r="B22" s="57"/>
      <c r="C22" s="30">
        <v>5</v>
      </c>
      <c r="D22" s="30">
        <v>3</v>
      </c>
      <c r="E22" s="30">
        <v>3</v>
      </c>
      <c r="F22" s="30">
        <v>1</v>
      </c>
      <c r="G22" s="30"/>
      <c r="H22" s="30">
        <f t="shared" si="3"/>
        <v>12</v>
      </c>
      <c r="I22" s="30">
        <v>11</v>
      </c>
      <c r="J22" s="30">
        <v>12</v>
      </c>
      <c r="K22" s="30">
        <f t="shared" si="1"/>
        <v>0</v>
      </c>
      <c r="L22" s="30"/>
      <c r="M22" s="60"/>
    </row>
    <row r="23" spans="1:15" ht="37.5" customHeight="1">
      <c r="A23" s="56" t="s">
        <v>17</v>
      </c>
      <c r="B23" s="58" t="s">
        <v>139</v>
      </c>
      <c r="C23" s="30">
        <v>6</v>
      </c>
      <c r="D23" s="59">
        <v>15</v>
      </c>
      <c r="E23" s="30" t="s">
        <v>58</v>
      </c>
      <c r="F23" s="30">
        <v>10</v>
      </c>
      <c r="G23" s="30"/>
      <c r="H23" s="30">
        <f t="shared" si="3"/>
        <v>31</v>
      </c>
      <c r="I23" s="30">
        <v>25</v>
      </c>
      <c r="J23" s="30"/>
      <c r="K23" s="30">
        <f t="shared" si="1"/>
        <v>31</v>
      </c>
      <c r="L23" s="30" t="s">
        <v>156</v>
      </c>
      <c r="M23" s="64">
        <v>17.88</v>
      </c>
      <c r="O23" s="20">
        <f aca="true" t="shared" si="5" ref="O23:O25">K23*M23</f>
        <v>554.28</v>
      </c>
    </row>
    <row r="24" spans="1:15" ht="51" customHeight="1">
      <c r="A24" s="56" t="s">
        <v>267</v>
      </c>
      <c r="B24" s="58" t="s">
        <v>268</v>
      </c>
      <c r="C24" s="30"/>
      <c r="D24" s="30">
        <v>1</v>
      </c>
      <c r="E24" s="30"/>
      <c r="F24" s="30"/>
      <c r="G24" s="30"/>
      <c r="H24" s="30">
        <f t="shared" si="3"/>
        <v>1</v>
      </c>
      <c r="I24" s="30">
        <v>1</v>
      </c>
      <c r="J24" s="30"/>
      <c r="K24" s="30">
        <f t="shared" si="1"/>
        <v>1</v>
      </c>
      <c r="L24" s="30" t="s">
        <v>156</v>
      </c>
      <c r="M24" s="65">
        <v>27</v>
      </c>
      <c r="O24" s="20">
        <f t="shared" si="5"/>
        <v>27</v>
      </c>
    </row>
    <row r="25" spans="1:15" ht="37.5" customHeight="1">
      <c r="A25" s="56" t="s">
        <v>18</v>
      </c>
      <c r="B25" s="58" t="s">
        <v>140</v>
      </c>
      <c r="C25" s="30"/>
      <c r="D25" s="30">
        <v>1</v>
      </c>
      <c r="E25" s="30"/>
      <c r="F25" s="30"/>
      <c r="G25" s="30"/>
      <c r="H25" s="30">
        <f t="shared" si="3"/>
        <v>1</v>
      </c>
      <c r="I25" s="30">
        <v>1</v>
      </c>
      <c r="J25" s="30"/>
      <c r="K25" s="30">
        <f t="shared" si="1"/>
        <v>1</v>
      </c>
      <c r="L25" s="30" t="s">
        <v>156</v>
      </c>
      <c r="M25" s="64">
        <v>24.98</v>
      </c>
      <c r="O25" s="20">
        <f t="shared" si="5"/>
        <v>24.98</v>
      </c>
    </row>
    <row r="26" spans="1:15" ht="26.25" customHeight="1">
      <c r="A26" s="56" t="s">
        <v>269</v>
      </c>
      <c r="B26" s="63" t="s">
        <v>270</v>
      </c>
      <c r="C26" s="30">
        <v>3</v>
      </c>
      <c r="D26" s="30">
        <v>4</v>
      </c>
      <c r="E26" s="30">
        <v>3</v>
      </c>
      <c r="F26" s="30">
        <v>1</v>
      </c>
      <c r="G26" s="30"/>
      <c r="H26" s="30">
        <f t="shared" si="3"/>
        <v>11</v>
      </c>
      <c r="I26" s="30">
        <v>30</v>
      </c>
      <c r="J26" s="30">
        <v>30</v>
      </c>
      <c r="K26" s="30">
        <f t="shared" si="1"/>
        <v>-19</v>
      </c>
      <c r="L26" s="30" t="s">
        <v>156</v>
      </c>
      <c r="M26" s="60" t="s">
        <v>271</v>
      </c>
      <c r="O26" s="20">
        <f>2*3.72</f>
        <v>7.4399999999999995</v>
      </c>
    </row>
    <row r="27" spans="1:15" ht="26.25" customHeight="1">
      <c r="A27" s="56" t="s">
        <v>272</v>
      </c>
      <c r="B27" s="63" t="s">
        <v>273</v>
      </c>
      <c r="C27" s="30" t="s">
        <v>58</v>
      </c>
      <c r="D27" s="30">
        <v>2</v>
      </c>
      <c r="E27" s="30" t="s">
        <v>58</v>
      </c>
      <c r="F27" s="30"/>
      <c r="G27" s="30"/>
      <c r="H27" s="30">
        <f t="shared" si="3"/>
        <v>2</v>
      </c>
      <c r="I27" s="30">
        <v>24</v>
      </c>
      <c r="J27" s="30">
        <v>26</v>
      </c>
      <c r="K27" s="30">
        <f t="shared" si="1"/>
        <v>-24</v>
      </c>
      <c r="L27" s="30" t="s">
        <v>156</v>
      </c>
      <c r="M27" s="60" t="s">
        <v>274</v>
      </c>
      <c r="O27" s="20">
        <v>0</v>
      </c>
    </row>
    <row r="28" spans="1:15" ht="26.25" customHeight="1">
      <c r="A28" s="56" t="s">
        <v>275</v>
      </c>
      <c r="B28" s="63" t="s">
        <v>276</v>
      </c>
      <c r="C28" s="30" t="s">
        <v>58</v>
      </c>
      <c r="D28" s="30" t="s">
        <v>58</v>
      </c>
      <c r="E28" s="30" t="s">
        <v>58</v>
      </c>
      <c r="F28" s="30"/>
      <c r="G28" s="30"/>
      <c r="H28" s="30">
        <f t="shared" si="3"/>
        <v>0</v>
      </c>
      <c r="I28" s="30">
        <v>2</v>
      </c>
      <c r="J28" s="30">
        <v>2</v>
      </c>
      <c r="K28" s="30">
        <f t="shared" si="1"/>
        <v>-2</v>
      </c>
      <c r="L28" s="30" t="s">
        <v>155</v>
      </c>
      <c r="M28" s="64">
        <v>9.99</v>
      </c>
      <c r="O28" s="20">
        <f>K28*M28</f>
        <v>-19.98</v>
      </c>
    </row>
    <row r="29" spans="1:15" ht="26.25" customHeight="1">
      <c r="A29" s="56" t="s">
        <v>23</v>
      </c>
      <c r="B29" s="63">
        <v>44390</v>
      </c>
      <c r="C29" s="30">
        <v>3</v>
      </c>
      <c r="D29" s="30">
        <v>17</v>
      </c>
      <c r="E29" s="30">
        <v>3</v>
      </c>
      <c r="F29" s="30">
        <v>1</v>
      </c>
      <c r="G29" s="30"/>
      <c r="H29" s="30">
        <f t="shared" si="3"/>
        <v>24</v>
      </c>
      <c r="I29" s="30">
        <v>30</v>
      </c>
      <c r="J29" s="30">
        <v>30</v>
      </c>
      <c r="K29" s="30">
        <f t="shared" si="1"/>
        <v>-6</v>
      </c>
      <c r="L29" s="30" t="s">
        <v>156</v>
      </c>
      <c r="M29" s="60" t="s">
        <v>277</v>
      </c>
      <c r="O29" s="20">
        <v>3.01</v>
      </c>
    </row>
    <row r="30" spans="1:15" ht="26.25" customHeight="1">
      <c r="A30" s="56" t="s">
        <v>24</v>
      </c>
      <c r="B30" s="63" t="s">
        <v>278</v>
      </c>
      <c r="C30" s="30">
        <v>2</v>
      </c>
      <c r="D30" s="30">
        <v>11</v>
      </c>
      <c r="E30" s="30">
        <v>0</v>
      </c>
      <c r="F30" s="30"/>
      <c r="G30" s="30"/>
      <c r="H30" s="30">
        <f t="shared" si="3"/>
        <v>13</v>
      </c>
      <c r="I30" s="30">
        <v>16</v>
      </c>
      <c r="J30" s="30">
        <v>16</v>
      </c>
      <c r="K30" s="30">
        <f t="shared" si="1"/>
        <v>-3</v>
      </c>
      <c r="L30" s="30" t="s">
        <v>156</v>
      </c>
      <c r="M30" s="64">
        <v>0.97</v>
      </c>
      <c r="O30" s="20">
        <f aca="true" t="shared" si="6" ref="O30:O38">K30*M30</f>
        <v>-2.91</v>
      </c>
    </row>
    <row r="31" spans="1:15" ht="26.25" customHeight="1">
      <c r="A31" s="56" t="s">
        <v>25</v>
      </c>
      <c r="B31" s="57" t="s">
        <v>279</v>
      </c>
      <c r="C31" s="30">
        <v>0</v>
      </c>
      <c r="D31" s="30">
        <v>2</v>
      </c>
      <c r="E31" s="30">
        <v>0</v>
      </c>
      <c r="F31" s="30"/>
      <c r="G31" s="30"/>
      <c r="H31" s="30">
        <f t="shared" si="3"/>
        <v>2</v>
      </c>
      <c r="I31" s="30">
        <v>2</v>
      </c>
      <c r="J31" s="30">
        <v>2</v>
      </c>
      <c r="K31" s="30">
        <f t="shared" si="1"/>
        <v>0</v>
      </c>
      <c r="L31" s="30" t="s">
        <v>156</v>
      </c>
      <c r="M31" s="64">
        <v>1.35</v>
      </c>
      <c r="O31" s="20">
        <f t="shared" si="6"/>
        <v>0</v>
      </c>
    </row>
    <row r="32" spans="1:15" ht="26.25" customHeight="1">
      <c r="A32" s="54" t="s">
        <v>26</v>
      </c>
      <c r="B32" s="63" t="s">
        <v>280</v>
      </c>
      <c r="C32" s="30">
        <v>1</v>
      </c>
      <c r="D32" s="30">
        <v>0</v>
      </c>
      <c r="E32" s="30">
        <v>0</v>
      </c>
      <c r="F32" s="30"/>
      <c r="G32" s="30"/>
      <c r="H32" s="30">
        <f t="shared" si="3"/>
        <v>1</v>
      </c>
      <c r="I32" s="30">
        <v>1</v>
      </c>
      <c r="J32" s="30">
        <v>1</v>
      </c>
      <c r="K32" s="61">
        <f t="shared" si="1"/>
        <v>0</v>
      </c>
      <c r="L32" s="30" t="s">
        <v>155</v>
      </c>
      <c r="M32" s="64">
        <v>2.49</v>
      </c>
      <c r="O32" s="20">
        <f t="shared" si="6"/>
        <v>0</v>
      </c>
    </row>
    <row r="33" spans="1:15" ht="26.25" customHeight="1">
      <c r="A33" s="54" t="s">
        <v>31</v>
      </c>
      <c r="B33" s="59" t="s">
        <v>142</v>
      </c>
      <c r="C33" s="30">
        <v>8</v>
      </c>
      <c r="D33" s="30">
        <v>12</v>
      </c>
      <c r="E33" s="30">
        <v>2</v>
      </c>
      <c r="F33" s="30" t="s">
        <v>58</v>
      </c>
      <c r="G33" s="30"/>
      <c r="H33" s="30">
        <f t="shared" si="3"/>
        <v>22</v>
      </c>
      <c r="I33" s="30">
        <v>14</v>
      </c>
      <c r="J33" s="30">
        <v>23</v>
      </c>
      <c r="K33" s="30">
        <f t="shared" si="1"/>
        <v>-1</v>
      </c>
      <c r="L33" s="30" t="s">
        <v>156</v>
      </c>
      <c r="M33" s="60">
        <v>3.48</v>
      </c>
      <c r="O33" s="20">
        <f t="shared" si="6"/>
        <v>-3.48</v>
      </c>
    </row>
    <row r="34" spans="1:15" ht="26.25" customHeight="1">
      <c r="A34" s="54" t="s">
        <v>281</v>
      </c>
      <c r="B34" s="59" t="s">
        <v>282</v>
      </c>
      <c r="C34" s="30">
        <v>0</v>
      </c>
      <c r="D34" s="30">
        <v>0</v>
      </c>
      <c r="E34" s="30">
        <v>0</v>
      </c>
      <c r="F34" s="30">
        <v>1</v>
      </c>
      <c r="G34" s="30"/>
      <c r="H34" s="30">
        <f t="shared" si="3"/>
        <v>1</v>
      </c>
      <c r="I34" s="30">
        <v>1</v>
      </c>
      <c r="J34" s="30">
        <v>0</v>
      </c>
      <c r="K34" s="30">
        <f t="shared" si="1"/>
        <v>1</v>
      </c>
      <c r="L34" s="30" t="s">
        <v>156</v>
      </c>
      <c r="M34" s="60">
        <v>3.48</v>
      </c>
      <c r="O34" s="20">
        <f t="shared" si="6"/>
        <v>3.48</v>
      </c>
    </row>
    <row r="35" spans="1:15" ht="26.25" customHeight="1">
      <c r="A35" s="54" t="s">
        <v>32</v>
      </c>
      <c r="B35" s="59" t="s">
        <v>143</v>
      </c>
      <c r="C35" s="30">
        <v>4</v>
      </c>
      <c r="D35" s="30">
        <v>7</v>
      </c>
      <c r="E35" s="30">
        <v>3</v>
      </c>
      <c r="F35" s="30"/>
      <c r="G35" s="30"/>
      <c r="H35" s="30">
        <f t="shared" si="3"/>
        <v>14</v>
      </c>
      <c r="I35" s="30">
        <v>8</v>
      </c>
      <c r="J35" s="30">
        <v>14</v>
      </c>
      <c r="K35" s="30">
        <f t="shared" si="1"/>
        <v>0</v>
      </c>
      <c r="L35" s="30" t="s">
        <v>156</v>
      </c>
      <c r="M35" s="60">
        <v>37.97</v>
      </c>
      <c r="O35" s="20">
        <f t="shared" si="6"/>
        <v>0</v>
      </c>
    </row>
    <row r="36" spans="1:15" ht="26.25" customHeight="1">
      <c r="A36" s="54" t="s">
        <v>33</v>
      </c>
      <c r="B36" s="59" t="s">
        <v>144</v>
      </c>
      <c r="C36" s="30"/>
      <c r="D36" s="30" t="s">
        <v>58</v>
      </c>
      <c r="E36" s="30">
        <v>2</v>
      </c>
      <c r="F36" s="30"/>
      <c r="G36" s="30"/>
      <c r="H36" s="30">
        <f t="shared" si="3"/>
        <v>2</v>
      </c>
      <c r="I36" s="30">
        <v>1</v>
      </c>
      <c r="J36" s="30">
        <v>2</v>
      </c>
      <c r="K36" s="30">
        <f t="shared" si="1"/>
        <v>0</v>
      </c>
      <c r="L36" s="30" t="s">
        <v>156</v>
      </c>
      <c r="M36" s="60">
        <v>8.25</v>
      </c>
      <c r="O36" s="20">
        <f t="shared" si="6"/>
        <v>0</v>
      </c>
    </row>
    <row r="37" spans="1:15" ht="26.25" customHeight="1">
      <c r="A37" s="54" t="s">
        <v>283</v>
      </c>
      <c r="B37" s="59" t="s">
        <v>284</v>
      </c>
      <c r="C37" s="30"/>
      <c r="D37" s="30">
        <v>1</v>
      </c>
      <c r="E37" s="30"/>
      <c r="F37" s="30"/>
      <c r="G37" s="30"/>
      <c r="H37" s="30">
        <f t="shared" si="3"/>
        <v>1</v>
      </c>
      <c r="I37" s="30">
        <v>0</v>
      </c>
      <c r="J37" s="30">
        <v>1</v>
      </c>
      <c r="K37" s="30">
        <f t="shared" si="1"/>
        <v>0</v>
      </c>
      <c r="L37" s="30" t="s">
        <v>156</v>
      </c>
      <c r="M37" s="60">
        <v>8.25</v>
      </c>
      <c r="O37" s="20">
        <f t="shared" si="6"/>
        <v>0</v>
      </c>
    </row>
    <row r="38" spans="1:15" ht="26.25" customHeight="1">
      <c r="A38" s="56" t="s">
        <v>285</v>
      </c>
      <c r="B38" s="59" t="s">
        <v>286</v>
      </c>
      <c r="C38" s="30"/>
      <c r="D38" s="30">
        <v>1</v>
      </c>
      <c r="E38" s="30"/>
      <c r="F38" s="30"/>
      <c r="G38" s="30"/>
      <c r="H38" s="30">
        <f t="shared" si="3"/>
        <v>1</v>
      </c>
      <c r="I38" s="30">
        <v>0</v>
      </c>
      <c r="J38" s="30">
        <v>1</v>
      </c>
      <c r="K38" s="30">
        <f t="shared" si="1"/>
        <v>0</v>
      </c>
      <c r="L38" s="30" t="s">
        <v>155</v>
      </c>
      <c r="M38" s="64">
        <v>16.77</v>
      </c>
      <c r="O38" s="20">
        <f t="shared" si="6"/>
        <v>0</v>
      </c>
    </row>
    <row r="39" spans="1:15" ht="15" customHeight="1">
      <c r="A39" s="54" t="s">
        <v>37</v>
      </c>
      <c r="B39" s="57" t="s">
        <v>287</v>
      </c>
      <c r="C39" s="30">
        <v>14</v>
      </c>
      <c r="D39" s="30">
        <v>48</v>
      </c>
      <c r="E39" s="30">
        <v>30</v>
      </c>
      <c r="F39" s="30">
        <v>4</v>
      </c>
      <c r="G39" s="30"/>
      <c r="H39" s="30">
        <f t="shared" si="3"/>
        <v>96</v>
      </c>
      <c r="I39" s="30">
        <v>52</v>
      </c>
      <c r="J39" s="30">
        <v>96</v>
      </c>
      <c r="K39" s="30">
        <f t="shared" si="1"/>
        <v>0</v>
      </c>
      <c r="L39" s="30" t="s">
        <v>156</v>
      </c>
      <c r="M39" s="60" t="s">
        <v>288</v>
      </c>
      <c r="O39" s="20">
        <v>9.98</v>
      </c>
    </row>
    <row r="40" spans="1:13" ht="15" customHeight="1">
      <c r="A40" s="54" t="s">
        <v>38</v>
      </c>
      <c r="B40" s="57"/>
      <c r="C40" s="30">
        <v>5</v>
      </c>
      <c r="D40" s="30">
        <v>3</v>
      </c>
      <c r="E40" s="30">
        <v>3</v>
      </c>
      <c r="F40" s="30"/>
      <c r="G40" s="30"/>
      <c r="H40" s="30">
        <f t="shared" si="3"/>
        <v>11</v>
      </c>
      <c r="I40" s="30">
        <v>3</v>
      </c>
      <c r="J40" s="30"/>
      <c r="K40" s="30">
        <f t="shared" si="1"/>
        <v>11</v>
      </c>
      <c r="L40" s="30"/>
      <c r="M40" s="60"/>
    </row>
    <row r="41" spans="1:15" ht="26.25" customHeight="1">
      <c r="A41" s="54" t="s">
        <v>39</v>
      </c>
      <c r="B41" s="57" t="s">
        <v>289</v>
      </c>
      <c r="C41" s="30">
        <v>6</v>
      </c>
      <c r="D41" s="30">
        <v>19</v>
      </c>
      <c r="E41" s="30">
        <v>2</v>
      </c>
      <c r="F41" s="30">
        <v>10</v>
      </c>
      <c r="G41" s="30"/>
      <c r="H41" s="30">
        <f t="shared" si="3"/>
        <v>37</v>
      </c>
      <c r="I41" s="30">
        <v>29</v>
      </c>
      <c r="J41" s="30">
        <v>36</v>
      </c>
      <c r="K41" s="30">
        <f t="shared" si="1"/>
        <v>1</v>
      </c>
      <c r="L41" s="30" t="s">
        <v>156</v>
      </c>
      <c r="M41" s="64" t="s">
        <v>290</v>
      </c>
      <c r="O41" s="20">
        <v>25.97</v>
      </c>
    </row>
    <row r="42" spans="1:15" ht="26.25" customHeight="1">
      <c r="A42" s="54" t="s">
        <v>49</v>
      </c>
      <c r="B42" s="57">
        <v>162697</v>
      </c>
      <c r="C42" s="30"/>
      <c r="D42" s="30">
        <v>1</v>
      </c>
      <c r="E42" s="30">
        <v>1</v>
      </c>
      <c r="F42" s="30"/>
      <c r="G42" s="30"/>
      <c r="H42" s="30">
        <f t="shared" si="3"/>
        <v>2</v>
      </c>
      <c r="I42" s="30">
        <v>1</v>
      </c>
      <c r="J42" s="30">
        <v>1</v>
      </c>
      <c r="K42" s="30">
        <f t="shared" si="1"/>
        <v>1</v>
      </c>
      <c r="L42" s="30" t="s">
        <v>156</v>
      </c>
      <c r="M42" s="64">
        <v>20.97</v>
      </c>
      <c r="O42" s="20">
        <v>24.97</v>
      </c>
    </row>
    <row r="43" spans="1:15" ht="26.25" customHeight="1">
      <c r="A43" s="54" t="s">
        <v>291</v>
      </c>
      <c r="B43" s="57">
        <v>232241</v>
      </c>
      <c r="C43" s="30"/>
      <c r="D43" s="30">
        <v>2</v>
      </c>
      <c r="E43" s="30">
        <v>2</v>
      </c>
      <c r="F43" s="30"/>
      <c r="G43" s="30"/>
      <c r="H43" s="30">
        <f t="shared" si="3"/>
        <v>4</v>
      </c>
      <c r="I43" s="30">
        <v>2</v>
      </c>
      <c r="J43" s="30">
        <v>2</v>
      </c>
      <c r="K43" s="30">
        <f t="shared" si="1"/>
        <v>2</v>
      </c>
      <c r="L43" s="30" t="s">
        <v>156</v>
      </c>
      <c r="M43" s="64">
        <v>8.08</v>
      </c>
      <c r="O43" s="20">
        <f>K43*M43</f>
        <v>16.16</v>
      </c>
    </row>
    <row r="44" spans="1:15" ht="28.5" customHeight="1">
      <c r="A44" s="66" t="s">
        <v>40</v>
      </c>
      <c r="B44" s="59" t="s">
        <v>146</v>
      </c>
      <c r="C44" s="59">
        <v>2</v>
      </c>
      <c r="D44" s="30">
        <v>3</v>
      </c>
      <c r="E44" s="59">
        <v>3</v>
      </c>
      <c r="F44" s="30"/>
      <c r="G44" s="59"/>
      <c r="H44" s="30">
        <f t="shared" si="3"/>
        <v>8</v>
      </c>
      <c r="I44" s="30">
        <v>6</v>
      </c>
      <c r="J44" s="30">
        <v>8</v>
      </c>
      <c r="K44" s="61">
        <f t="shared" si="1"/>
        <v>0</v>
      </c>
      <c r="L44" s="30" t="s">
        <v>156</v>
      </c>
      <c r="M44" s="60" t="s">
        <v>292</v>
      </c>
      <c r="O44" s="20">
        <v>65.97</v>
      </c>
    </row>
    <row r="45" spans="1:15" ht="37.5" customHeight="1">
      <c r="A45" s="54" t="s">
        <v>41</v>
      </c>
      <c r="B45" s="59" t="s">
        <v>147</v>
      </c>
      <c r="C45" s="30">
        <v>1</v>
      </c>
      <c r="D45" s="30">
        <v>1</v>
      </c>
      <c r="E45" s="30">
        <v>1</v>
      </c>
      <c r="F45" s="30"/>
      <c r="G45" s="30"/>
      <c r="H45" s="30">
        <f t="shared" si="3"/>
        <v>3</v>
      </c>
      <c r="I45" s="30">
        <v>3</v>
      </c>
      <c r="J45" s="30">
        <v>3</v>
      </c>
      <c r="K45" s="61">
        <f t="shared" si="1"/>
        <v>0</v>
      </c>
      <c r="L45" s="30" t="s">
        <v>155</v>
      </c>
      <c r="M45" s="64">
        <v>38</v>
      </c>
      <c r="O45" s="20">
        <f aca="true" t="shared" si="7" ref="O45:O58">K45*M45</f>
        <v>0</v>
      </c>
    </row>
    <row r="46" spans="1:15" ht="26.25" customHeight="1">
      <c r="A46" s="56" t="s">
        <v>293</v>
      </c>
      <c r="B46" s="59" t="s">
        <v>294</v>
      </c>
      <c r="C46" s="30"/>
      <c r="D46" s="30"/>
      <c r="E46" s="30">
        <v>1</v>
      </c>
      <c r="F46" s="30"/>
      <c r="G46" s="30"/>
      <c r="H46" s="30">
        <f t="shared" si="3"/>
        <v>1</v>
      </c>
      <c r="I46" s="30"/>
      <c r="J46" s="30"/>
      <c r="K46" s="30">
        <f t="shared" si="1"/>
        <v>1</v>
      </c>
      <c r="L46" s="30" t="s">
        <v>155</v>
      </c>
      <c r="M46" s="60">
        <v>116</v>
      </c>
      <c r="O46" s="20">
        <f t="shared" si="7"/>
        <v>116</v>
      </c>
    </row>
    <row r="47" spans="1:15" ht="26.25" customHeight="1">
      <c r="A47" s="56" t="s">
        <v>295</v>
      </c>
      <c r="B47" s="59" t="s">
        <v>296</v>
      </c>
      <c r="C47" s="30"/>
      <c r="D47" s="30"/>
      <c r="E47" s="30">
        <v>2</v>
      </c>
      <c r="F47" s="30"/>
      <c r="G47" s="30"/>
      <c r="H47" s="30">
        <f t="shared" si="3"/>
        <v>2</v>
      </c>
      <c r="I47" s="30"/>
      <c r="J47" s="30"/>
      <c r="K47" s="30">
        <f t="shared" si="1"/>
        <v>2</v>
      </c>
      <c r="L47" s="30" t="s">
        <v>155</v>
      </c>
      <c r="M47" s="60">
        <v>116</v>
      </c>
      <c r="O47" s="20">
        <f t="shared" si="7"/>
        <v>232</v>
      </c>
    </row>
    <row r="48" spans="1:15" ht="26.25" customHeight="1">
      <c r="A48" s="56" t="s">
        <v>297</v>
      </c>
      <c r="B48" s="59" t="s">
        <v>298</v>
      </c>
      <c r="C48" s="30"/>
      <c r="D48" s="30"/>
      <c r="E48" s="30">
        <v>3</v>
      </c>
      <c r="F48" s="30"/>
      <c r="G48" s="30"/>
      <c r="H48" s="30">
        <f t="shared" si="3"/>
        <v>3</v>
      </c>
      <c r="I48" s="30"/>
      <c r="J48" s="30"/>
      <c r="K48" s="30">
        <f t="shared" si="1"/>
        <v>3</v>
      </c>
      <c r="L48" s="30" t="s">
        <v>155</v>
      </c>
      <c r="M48" s="60">
        <v>116</v>
      </c>
      <c r="O48" s="20">
        <f t="shared" si="7"/>
        <v>348</v>
      </c>
    </row>
    <row r="49" spans="1:15" ht="26.25" customHeight="1">
      <c r="A49" s="54" t="s">
        <v>299</v>
      </c>
      <c r="B49" s="59" t="s">
        <v>152</v>
      </c>
      <c r="C49" s="30"/>
      <c r="D49" s="30"/>
      <c r="E49" s="30">
        <v>6</v>
      </c>
      <c r="F49" s="30"/>
      <c r="G49" s="30"/>
      <c r="H49" s="30">
        <f t="shared" si="3"/>
        <v>6</v>
      </c>
      <c r="I49" s="30"/>
      <c r="J49" s="30"/>
      <c r="K49" s="30">
        <f t="shared" si="1"/>
        <v>6</v>
      </c>
      <c r="L49" s="30" t="s">
        <v>155</v>
      </c>
      <c r="M49" s="62">
        <v>19.98</v>
      </c>
      <c r="O49" s="20">
        <f t="shared" si="7"/>
        <v>119.88</v>
      </c>
    </row>
    <row r="50" spans="1:15" ht="26.25" customHeight="1">
      <c r="A50" s="54" t="s">
        <v>300</v>
      </c>
      <c r="B50" s="57">
        <v>72914</v>
      </c>
      <c r="C50" s="30"/>
      <c r="D50" s="30">
        <v>1</v>
      </c>
      <c r="E50" s="30"/>
      <c r="F50" s="30"/>
      <c r="G50" s="30"/>
      <c r="H50" s="30">
        <f t="shared" si="3"/>
        <v>1</v>
      </c>
      <c r="I50" s="30">
        <v>1</v>
      </c>
      <c r="J50" s="30">
        <v>1</v>
      </c>
      <c r="K50" s="61">
        <f t="shared" si="1"/>
        <v>0</v>
      </c>
      <c r="L50" s="30" t="s">
        <v>156</v>
      </c>
      <c r="M50" s="64">
        <v>12.98</v>
      </c>
      <c r="O50" s="20">
        <f t="shared" si="7"/>
        <v>0</v>
      </c>
    </row>
    <row r="51" spans="1:15" ht="26.25" customHeight="1">
      <c r="A51" s="54" t="s">
        <v>301</v>
      </c>
      <c r="B51" s="57" t="s">
        <v>302</v>
      </c>
      <c r="C51" s="30">
        <v>7</v>
      </c>
      <c r="D51" s="30">
        <v>22</v>
      </c>
      <c r="E51" s="30">
        <v>8</v>
      </c>
      <c r="F51" s="30"/>
      <c r="G51" s="30"/>
      <c r="H51" s="30">
        <f t="shared" si="3"/>
        <v>37</v>
      </c>
      <c r="I51" s="30">
        <v>40</v>
      </c>
      <c r="J51" s="30">
        <v>40</v>
      </c>
      <c r="K51" s="61">
        <f t="shared" si="1"/>
        <v>-3</v>
      </c>
      <c r="L51" s="30" t="s">
        <v>155</v>
      </c>
      <c r="M51" s="64">
        <f>15.9/10</f>
        <v>1.59</v>
      </c>
      <c r="O51" s="20">
        <f t="shared" si="7"/>
        <v>-4.7700000000000005</v>
      </c>
    </row>
    <row r="52" spans="1:15" ht="26.25" customHeight="1">
      <c r="A52" s="54" t="s">
        <v>303</v>
      </c>
      <c r="B52" s="57" t="s">
        <v>304</v>
      </c>
      <c r="C52" s="30">
        <v>3</v>
      </c>
      <c r="D52" s="30">
        <v>16</v>
      </c>
      <c r="E52" s="30">
        <v>5</v>
      </c>
      <c r="F52" s="30"/>
      <c r="G52" s="30"/>
      <c r="H52" s="30">
        <f t="shared" si="3"/>
        <v>24</v>
      </c>
      <c r="I52" s="30">
        <v>24</v>
      </c>
      <c r="J52" s="30">
        <v>25</v>
      </c>
      <c r="K52" s="61">
        <f t="shared" si="1"/>
        <v>-1</v>
      </c>
      <c r="L52" s="30" t="s">
        <v>155</v>
      </c>
      <c r="M52" s="64">
        <f>17.99/5</f>
        <v>3.598</v>
      </c>
      <c r="O52" s="20">
        <f t="shared" si="7"/>
        <v>-3.598</v>
      </c>
    </row>
    <row r="53" spans="1:15" ht="26.25" customHeight="1">
      <c r="A53" s="54" t="s">
        <v>305</v>
      </c>
      <c r="B53" s="57" t="s">
        <v>306</v>
      </c>
      <c r="C53" s="30">
        <v>1</v>
      </c>
      <c r="D53" s="30">
        <v>2</v>
      </c>
      <c r="E53" s="30">
        <v>2</v>
      </c>
      <c r="F53" s="30"/>
      <c r="G53" s="30"/>
      <c r="H53" s="30">
        <f t="shared" si="3"/>
        <v>5</v>
      </c>
      <c r="I53" s="30">
        <v>5</v>
      </c>
      <c r="J53" s="30">
        <v>5</v>
      </c>
      <c r="K53" s="61">
        <f t="shared" si="1"/>
        <v>0</v>
      </c>
      <c r="L53" s="30" t="s">
        <v>155</v>
      </c>
      <c r="M53" s="64">
        <v>12.97</v>
      </c>
      <c r="O53" s="20">
        <f t="shared" si="7"/>
        <v>0</v>
      </c>
    </row>
    <row r="54" spans="1:15" ht="26.25" customHeight="1">
      <c r="A54" s="54" t="s">
        <v>307</v>
      </c>
      <c r="B54" s="57" t="s">
        <v>308</v>
      </c>
      <c r="C54" s="30">
        <v>4</v>
      </c>
      <c r="D54" s="30">
        <v>15</v>
      </c>
      <c r="E54" s="30">
        <v>9</v>
      </c>
      <c r="F54" s="30"/>
      <c r="G54" s="30"/>
      <c r="H54" s="30">
        <f t="shared" si="3"/>
        <v>28</v>
      </c>
      <c r="I54" s="30">
        <v>30</v>
      </c>
      <c r="J54" s="30">
        <v>30</v>
      </c>
      <c r="K54" s="61">
        <f t="shared" si="1"/>
        <v>-2</v>
      </c>
      <c r="L54" s="30" t="s">
        <v>155</v>
      </c>
      <c r="M54" s="64">
        <f>5.9/10</f>
        <v>0.5900000000000001</v>
      </c>
      <c r="O54" s="20">
        <f t="shared" si="7"/>
        <v>-1.1800000000000002</v>
      </c>
    </row>
    <row r="55" spans="1:15" ht="26.25" customHeight="1">
      <c r="A55" s="54" t="s">
        <v>309</v>
      </c>
      <c r="B55" s="57" t="s">
        <v>310</v>
      </c>
      <c r="C55" s="30">
        <v>2</v>
      </c>
      <c r="D55" s="30">
        <v>9</v>
      </c>
      <c r="E55" s="30">
        <v>3</v>
      </c>
      <c r="F55" s="30"/>
      <c r="G55" s="30"/>
      <c r="H55" s="30">
        <f t="shared" si="3"/>
        <v>14</v>
      </c>
      <c r="I55" s="30">
        <v>14</v>
      </c>
      <c r="J55" s="30">
        <v>14</v>
      </c>
      <c r="K55" s="61">
        <f t="shared" si="1"/>
        <v>0</v>
      </c>
      <c r="L55" s="30" t="s">
        <v>155</v>
      </c>
      <c r="M55" s="64">
        <v>1.18</v>
      </c>
      <c r="O55" s="20">
        <f t="shared" si="7"/>
        <v>0</v>
      </c>
    </row>
    <row r="56" spans="1:15" ht="26.25" customHeight="1">
      <c r="A56" s="54" t="s">
        <v>311</v>
      </c>
      <c r="B56" s="57" t="s">
        <v>312</v>
      </c>
      <c r="C56" s="30">
        <v>0</v>
      </c>
      <c r="D56" s="30">
        <v>2</v>
      </c>
      <c r="E56" s="30">
        <v>0</v>
      </c>
      <c r="F56" s="30"/>
      <c r="G56" s="30"/>
      <c r="H56" s="30">
        <f t="shared" si="3"/>
        <v>2</v>
      </c>
      <c r="I56" s="30">
        <v>2</v>
      </c>
      <c r="J56" s="30">
        <v>2</v>
      </c>
      <c r="K56" s="61">
        <f t="shared" si="1"/>
        <v>0</v>
      </c>
      <c r="L56" s="30" t="s">
        <v>155</v>
      </c>
      <c r="M56" s="64">
        <v>1.97</v>
      </c>
      <c r="O56" s="20">
        <f t="shared" si="7"/>
        <v>0</v>
      </c>
    </row>
    <row r="57" spans="1:15" ht="26.25" customHeight="1">
      <c r="A57" s="54" t="s">
        <v>313</v>
      </c>
      <c r="B57" s="57" t="s">
        <v>314</v>
      </c>
      <c r="C57" s="30">
        <v>1</v>
      </c>
      <c r="D57" s="30">
        <v>0</v>
      </c>
      <c r="E57" s="30">
        <v>0</v>
      </c>
      <c r="F57" s="30"/>
      <c r="G57" s="30"/>
      <c r="H57" s="30">
        <f t="shared" si="3"/>
        <v>1</v>
      </c>
      <c r="I57" s="30">
        <v>1</v>
      </c>
      <c r="J57" s="30">
        <v>1</v>
      </c>
      <c r="K57" s="61">
        <f t="shared" si="1"/>
        <v>0</v>
      </c>
      <c r="L57" s="30" t="s">
        <v>155</v>
      </c>
      <c r="M57" s="64">
        <v>3.99</v>
      </c>
      <c r="O57" s="20">
        <f t="shared" si="7"/>
        <v>0</v>
      </c>
    </row>
    <row r="58" spans="1:15" ht="26.25" customHeight="1">
      <c r="A58" s="54" t="s">
        <v>315</v>
      </c>
      <c r="B58" s="57" t="s">
        <v>316</v>
      </c>
      <c r="C58" s="30"/>
      <c r="D58" s="30">
        <v>2</v>
      </c>
      <c r="E58" s="30"/>
      <c r="F58" s="30"/>
      <c r="G58" s="30"/>
      <c r="H58" s="30">
        <f t="shared" si="3"/>
        <v>2</v>
      </c>
      <c r="I58" s="30">
        <v>2</v>
      </c>
      <c r="J58" s="30">
        <v>2</v>
      </c>
      <c r="K58" s="30">
        <f t="shared" si="1"/>
        <v>0</v>
      </c>
      <c r="L58" s="30" t="s">
        <v>156</v>
      </c>
      <c r="M58" s="64">
        <v>19.97</v>
      </c>
      <c r="O58" s="20">
        <f t="shared" si="7"/>
        <v>0</v>
      </c>
    </row>
    <row r="59" spans="1:15" ht="26.25" customHeight="1">
      <c r="A59" s="54" t="s">
        <v>317</v>
      </c>
      <c r="B59" s="57" t="s">
        <v>318</v>
      </c>
      <c r="C59" s="30"/>
      <c r="D59" s="30">
        <v>2</v>
      </c>
      <c r="E59" s="30"/>
      <c r="F59" s="30"/>
      <c r="G59" s="30"/>
      <c r="H59" s="30">
        <f t="shared" si="3"/>
        <v>2</v>
      </c>
      <c r="I59" s="30">
        <v>1</v>
      </c>
      <c r="J59" s="30">
        <v>2</v>
      </c>
      <c r="K59" s="61">
        <f t="shared" si="1"/>
        <v>0</v>
      </c>
      <c r="L59" s="30" t="s">
        <v>156</v>
      </c>
      <c r="M59" s="64">
        <v>12.97</v>
      </c>
      <c r="O59" s="20">
        <f>K58*M59</f>
        <v>0</v>
      </c>
    </row>
    <row r="61" ht="12.75" customHeight="1">
      <c r="O61" s="20">
        <f>SUM(O5:O59)</f>
        <v>3650.1820000000002</v>
      </c>
    </row>
    <row r="62" ht="12.75" customHeight="1">
      <c r="O62" s="20">
        <f>O61*0.9</f>
        <v>3285.1638000000003</v>
      </c>
    </row>
  </sheetData>
  <sheetProtection selectLockedCells="1" selectUnlockedCells="1"/>
  <mergeCells count="1">
    <mergeCell ref="A2:C2"/>
  </mergeCells>
  <printOptions/>
  <pageMargins left="0.7875" right="0.7875" top="1.0527777777777778" bottom="1.0527777777777778" header="0.7875" footer="0.7875"/>
  <pageSetup horizontalDpi="300" verticalDpi="300" orientation="landscape" scale="6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="56" zoomScaleNormal="56" workbookViewId="0" topLeftCell="A1">
      <selection activeCell="A30" sqref="A30"/>
    </sheetView>
  </sheetViews>
  <sheetFormatPr defaultColWidth="11.421875" defaultRowHeight="14.25" customHeight="1"/>
  <cols>
    <col min="1" max="1" width="11.57421875" style="1" customWidth="1"/>
    <col min="2" max="2" width="12.57421875" style="1" customWidth="1"/>
    <col min="3" max="3" width="50.00390625" style="0" customWidth="1"/>
    <col min="4" max="5" width="11.57421875" style="67" customWidth="1"/>
    <col min="6" max="16384" width="11.57421875" style="0" customWidth="1"/>
  </cols>
  <sheetData>
    <row r="1" spans="1:3" ht="18.75" customHeight="1">
      <c r="A1" s="68" t="s">
        <v>319</v>
      </c>
      <c r="B1" s="68"/>
      <c r="C1" s="68"/>
    </row>
    <row r="3" spans="1:5" ht="14.25" customHeight="1">
      <c r="A3" s="15" t="s">
        <v>320</v>
      </c>
      <c r="B3" s="15" t="s">
        <v>321</v>
      </c>
      <c r="C3" s="6" t="s">
        <v>322</v>
      </c>
      <c r="D3" s="69" t="s">
        <v>323</v>
      </c>
      <c r="E3" s="69" t="s">
        <v>135</v>
      </c>
    </row>
    <row r="5" spans="1:5" ht="14.25" customHeight="1">
      <c r="A5" s="70">
        <v>41619</v>
      </c>
      <c r="B5" s="1" t="s">
        <v>155</v>
      </c>
      <c r="C5" t="s">
        <v>324</v>
      </c>
      <c r="D5" s="67">
        <v>17.95</v>
      </c>
      <c r="E5" s="67">
        <f aca="true" t="shared" si="0" ref="E5:E28">D5+E4</f>
        <v>17.95</v>
      </c>
    </row>
    <row r="6" spans="1:5" ht="14.25" customHeight="1">
      <c r="A6" s="70">
        <v>41625</v>
      </c>
      <c r="B6" s="1" t="s">
        <v>155</v>
      </c>
      <c r="C6" t="s">
        <v>325</v>
      </c>
      <c r="D6" s="67">
        <v>6.98</v>
      </c>
      <c r="E6" s="67">
        <f t="shared" si="0"/>
        <v>24.93</v>
      </c>
    </row>
    <row r="7" spans="1:5" ht="15" customHeight="1">
      <c r="A7" s="70">
        <v>41631</v>
      </c>
      <c r="B7" s="1" t="s">
        <v>155</v>
      </c>
      <c r="C7" t="s">
        <v>326</v>
      </c>
      <c r="D7" s="67">
        <v>95.54</v>
      </c>
      <c r="E7" s="67">
        <f t="shared" si="0"/>
        <v>120.47</v>
      </c>
    </row>
    <row r="8" spans="1:5" ht="15" customHeight="1">
      <c r="A8" s="70">
        <v>41635</v>
      </c>
      <c r="B8" s="1" t="s">
        <v>156</v>
      </c>
      <c r="C8" t="s">
        <v>327</v>
      </c>
      <c r="D8" s="67">
        <v>90.97</v>
      </c>
      <c r="E8" s="67">
        <f t="shared" si="0"/>
        <v>211.44</v>
      </c>
    </row>
    <row r="9" spans="1:5" ht="14.25" customHeight="1">
      <c r="A9" s="70">
        <v>41647</v>
      </c>
      <c r="B9" s="1" t="s">
        <v>156</v>
      </c>
      <c r="C9" t="s">
        <v>328</v>
      </c>
      <c r="D9" s="67">
        <v>636.53</v>
      </c>
      <c r="E9" s="67">
        <f t="shared" si="0"/>
        <v>847.97</v>
      </c>
    </row>
    <row r="10" spans="1:5" ht="14.25" customHeight="1">
      <c r="A10" s="70">
        <v>41648</v>
      </c>
      <c r="B10" s="1" t="s">
        <v>155</v>
      </c>
      <c r="C10" t="s">
        <v>329</v>
      </c>
      <c r="D10" s="67">
        <v>21.02</v>
      </c>
      <c r="E10" s="67">
        <f t="shared" si="0"/>
        <v>868.99</v>
      </c>
    </row>
    <row r="11" spans="1:5" ht="14.25" customHeight="1">
      <c r="A11" s="70">
        <v>41648</v>
      </c>
      <c r="B11" s="1" t="s">
        <v>156</v>
      </c>
      <c r="C11" t="s">
        <v>330</v>
      </c>
      <c r="D11" s="67">
        <v>-10.8</v>
      </c>
      <c r="E11" s="67">
        <f t="shared" si="0"/>
        <v>858.19</v>
      </c>
    </row>
    <row r="12" spans="1:5" ht="14.25" customHeight="1">
      <c r="A12" s="70">
        <v>41648</v>
      </c>
      <c r="B12" s="1" t="s">
        <v>156</v>
      </c>
      <c r="C12" t="s">
        <v>331</v>
      </c>
      <c r="D12" s="67">
        <v>138.2</v>
      </c>
      <c r="E12" s="67">
        <f t="shared" si="0"/>
        <v>996.3900000000001</v>
      </c>
    </row>
    <row r="13" spans="1:5" ht="14.25" customHeight="1">
      <c r="A13" s="70">
        <v>41648</v>
      </c>
      <c r="B13" s="1" t="s">
        <v>332</v>
      </c>
      <c r="C13" t="s">
        <v>333</v>
      </c>
      <c r="D13" s="67">
        <v>15.99</v>
      </c>
      <c r="E13" s="67">
        <f t="shared" si="0"/>
        <v>1012.3800000000001</v>
      </c>
    </row>
    <row r="14" spans="1:5" ht="14.25" customHeight="1">
      <c r="A14" s="70">
        <v>41649</v>
      </c>
      <c r="B14" s="1" t="s">
        <v>155</v>
      </c>
      <c r="C14" t="s">
        <v>334</v>
      </c>
      <c r="D14" s="67">
        <v>227.06</v>
      </c>
      <c r="E14" s="67">
        <f t="shared" si="0"/>
        <v>1239.44</v>
      </c>
    </row>
    <row r="15" spans="1:5" ht="14.25" customHeight="1">
      <c r="A15" s="70">
        <v>41649</v>
      </c>
      <c r="B15" s="1" t="s">
        <v>247</v>
      </c>
      <c r="C15" t="s">
        <v>335</v>
      </c>
      <c r="D15" s="67">
        <v>44.86</v>
      </c>
      <c r="E15" s="67">
        <f t="shared" si="0"/>
        <v>1284.3</v>
      </c>
    </row>
    <row r="16" spans="1:5" ht="14.25" customHeight="1">
      <c r="A16" s="70">
        <v>41653</v>
      </c>
      <c r="B16" s="1" t="s">
        <v>155</v>
      </c>
      <c r="C16" t="s">
        <v>336</v>
      </c>
      <c r="D16" s="67">
        <v>-9.56</v>
      </c>
      <c r="E16" s="67">
        <f t="shared" si="0"/>
        <v>1274.74</v>
      </c>
    </row>
    <row r="17" spans="1:5" ht="14.25" customHeight="1">
      <c r="A17" s="70">
        <v>41653</v>
      </c>
      <c r="B17" s="1" t="s">
        <v>155</v>
      </c>
      <c r="C17" t="s">
        <v>337</v>
      </c>
      <c r="D17" s="67">
        <v>-225.49</v>
      </c>
      <c r="E17" s="67">
        <f t="shared" si="0"/>
        <v>1049.25</v>
      </c>
    </row>
    <row r="18" spans="1:5" ht="14.25" customHeight="1">
      <c r="A18" s="70">
        <v>41656</v>
      </c>
      <c r="B18" s="1" t="s">
        <v>156</v>
      </c>
      <c r="C18" t="s">
        <v>338</v>
      </c>
      <c r="D18" s="67">
        <v>55.72</v>
      </c>
      <c r="E18" s="67">
        <f t="shared" si="0"/>
        <v>1104.97</v>
      </c>
    </row>
    <row r="19" spans="1:5" ht="14.25" customHeight="1">
      <c r="A19" s="70">
        <v>41656</v>
      </c>
      <c r="B19" s="1" t="s">
        <v>155</v>
      </c>
      <c r="C19" t="s">
        <v>339</v>
      </c>
      <c r="D19" s="67">
        <v>269.63</v>
      </c>
      <c r="E19" s="67">
        <f t="shared" si="0"/>
        <v>1374.6</v>
      </c>
    </row>
    <row r="20" spans="1:5" ht="14.25" customHeight="1">
      <c r="A20" s="70">
        <v>41657</v>
      </c>
      <c r="B20" s="1" t="s">
        <v>155</v>
      </c>
      <c r="C20" t="s">
        <v>340</v>
      </c>
      <c r="D20" s="67">
        <v>9.21</v>
      </c>
      <c r="E20" s="67">
        <f t="shared" si="0"/>
        <v>1383.81</v>
      </c>
    </row>
    <row r="21" spans="1:5" ht="14.25" customHeight="1">
      <c r="A21" s="70">
        <v>41659</v>
      </c>
      <c r="B21" s="1" t="s">
        <v>155</v>
      </c>
      <c r="C21" t="s">
        <v>341</v>
      </c>
      <c r="D21" s="67">
        <v>-20.22</v>
      </c>
      <c r="E21" s="67">
        <f t="shared" si="0"/>
        <v>1363.59</v>
      </c>
    </row>
    <row r="22" spans="1:5" ht="14.25" customHeight="1">
      <c r="A22" s="70">
        <v>41659</v>
      </c>
      <c r="B22" s="1" t="s">
        <v>156</v>
      </c>
      <c r="C22" t="s">
        <v>342</v>
      </c>
      <c r="D22" s="67">
        <v>-25.04</v>
      </c>
      <c r="E22" s="67">
        <f t="shared" si="0"/>
        <v>1338.55</v>
      </c>
    </row>
    <row r="23" spans="1:5" ht="14.25" customHeight="1">
      <c r="A23" s="70">
        <v>41659</v>
      </c>
      <c r="B23" s="1" t="s">
        <v>156</v>
      </c>
      <c r="C23" t="s">
        <v>343</v>
      </c>
      <c r="D23" s="67">
        <v>-46.35</v>
      </c>
      <c r="E23" s="67">
        <f t="shared" si="0"/>
        <v>1292.2</v>
      </c>
    </row>
    <row r="24" spans="1:5" ht="14.25" customHeight="1">
      <c r="A24" s="70">
        <v>41663</v>
      </c>
      <c r="B24" s="1" t="s">
        <v>156</v>
      </c>
      <c r="C24" t="s">
        <v>344</v>
      </c>
      <c r="D24" s="67">
        <v>161.1</v>
      </c>
      <c r="E24" s="67">
        <f t="shared" si="0"/>
        <v>1453.3</v>
      </c>
    </row>
    <row r="25" spans="1:5" ht="14.25" customHeight="1">
      <c r="A25" s="70">
        <v>41663</v>
      </c>
      <c r="B25" s="1" t="s">
        <v>345</v>
      </c>
      <c r="C25" t="s">
        <v>346</v>
      </c>
      <c r="D25" s="67">
        <v>-1453</v>
      </c>
      <c r="E25" s="67">
        <f t="shared" si="0"/>
        <v>0.2999999999999545</v>
      </c>
    </row>
    <row r="26" spans="1:5" ht="14.25" customHeight="1">
      <c r="A26" s="70">
        <v>41668</v>
      </c>
      <c r="B26" s="1" t="s">
        <v>156</v>
      </c>
      <c r="C26" t="s">
        <v>347</v>
      </c>
      <c r="D26" s="67">
        <v>66.32</v>
      </c>
      <c r="E26" s="67">
        <f t="shared" si="0"/>
        <v>66.61999999999995</v>
      </c>
    </row>
    <row r="27" spans="1:5" ht="14.25" customHeight="1">
      <c r="A27" s="70">
        <v>41670</v>
      </c>
      <c r="B27" s="1" t="s">
        <v>156</v>
      </c>
      <c r="C27" t="s">
        <v>348</v>
      </c>
      <c r="D27" s="67">
        <v>-41.8</v>
      </c>
      <c r="E27" s="67">
        <f t="shared" si="0"/>
        <v>24.81999999999995</v>
      </c>
    </row>
    <row r="28" spans="1:5" ht="14.25" customHeight="1">
      <c r="A28" s="70">
        <v>41671</v>
      </c>
      <c r="B28" s="1" t="s">
        <v>155</v>
      </c>
      <c r="C28" t="s">
        <v>349</v>
      </c>
      <c r="D28" s="67">
        <v>625.77</v>
      </c>
      <c r="E28" s="67">
        <f t="shared" si="0"/>
        <v>650.5899999999999</v>
      </c>
    </row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horizontalDpi="300" verticalDpi="300" orientation="landscape" scale="127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2014-01-15T01:03:49Z</cp:lastPrinted>
  <dcterms:created xsi:type="dcterms:W3CDTF">2013-11-21T22:52:09Z</dcterms:created>
  <dcterms:modified xsi:type="dcterms:W3CDTF">2014-02-03T01:00:20Z</dcterms:modified>
  <cp:category/>
  <cp:version/>
  <cp:contentType/>
  <cp:contentStatus/>
  <cp:revision>94</cp:revision>
</cp:coreProperties>
</file>