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9D52" lockStructure="1"/>
  <bookViews>
    <workbookView xWindow="240" yWindow="30" windowWidth="28455" windowHeight="15075"/>
  </bookViews>
  <sheets>
    <sheet name="Wochenrapport" sheetId="1" r:id="rId1"/>
    <sheet name="Daten" sheetId="3" r:id="rId2"/>
  </sheets>
  <definedNames>
    <definedName name="_xlnm.Print_Area" localSheetId="0">Wochenrapport!$A$1:$AC$71</definedName>
  </definedNames>
  <calcPr calcId="145621"/>
</workbook>
</file>

<file path=xl/calcChain.xml><?xml version="1.0" encoding="utf-8"?>
<calcChain xmlns="http://schemas.openxmlformats.org/spreadsheetml/2006/main">
  <c r="AB67" i="1" l="1"/>
  <c r="AB63" i="1"/>
  <c r="AB55" i="1"/>
  <c r="AB51" i="1"/>
  <c r="AB49" i="1"/>
  <c r="AB46" i="1"/>
  <c r="AB42" i="1"/>
  <c r="AB38" i="1"/>
  <c r="AB34" i="1"/>
  <c r="AB30" i="1"/>
  <c r="AB26" i="1"/>
  <c r="AB24" i="1"/>
  <c r="AB22" i="1"/>
  <c r="AB18" i="1"/>
  <c r="AB14" i="1"/>
  <c r="AB10" i="1"/>
  <c r="W8" i="1"/>
  <c r="AB8" i="1" s="1"/>
  <c r="W55" i="1"/>
  <c r="W53" i="1"/>
  <c r="AB53" i="1" s="1"/>
  <c r="W51" i="1"/>
  <c r="W49" i="1"/>
  <c r="W46" i="1"/>
  <c r="W44" i="1"/>
  <c r="AB44" i="1" s="1"/>
  <c r="W42" i="1"/>
  <c r="W40" i="1"/>
  <c r="AB40" i="1" s="1"/>
  <c r="W38" i="1"/>
  <c r="W36" i="1"/>
  <c r="AB36" i="1" s="1"/>
  <c r="W34" i="1"/>
  <c r="W32" i="1"/>
  <c r="AB32" i="1" s="1"/>
  <c r="W30" i="1"/>
  <c r="W28" i="1"/>
  <c r="AB28" i="1" s="1"/>
  <c r="W26" i="1"/>
  <c r="W24" i="1"/>
  <c r="W22" i="1"/>
  <c r="W20" i="1"/>
  <c r="AB20" i="1" s="1"/>
  <c r="W18" i="1"/>
  <c r="W16" i="1"/>
  <c r="AB16" i="1" s="1"/>
  <c r="W14" i="1"/>
  <c r="W12" i="1"/>
  <c r="AB12" i="1" s="1"/>
  <c r="W10" i="1"/>
  <c r="K4" i="1"/>
  <c r="B40" i="1" s="1"/>
  <c r="O70" i="1"/>
  <c r="B8" i="1" l="1"/>
  <c r="B16" i="1"/>
  <c r="B49" i="1"/>
  <c r="B53" i="1"/>
  <c r="B24" i="1"/>
  <c r="B32" i="1"/>
  <c r="AB59" i="1"/>
  <c r="W59" i="1"/>
  <c r="Q59" i="1" l="1"/>
  <c r="A1" i="1"/>
</calcChain>
</file>

<file path=xl/sharedStrings.xml><?xml version="1.0" encoding="utf-8"?>
<sst xmlns="http://schemas.openxmlformats.org/spreadsheetml/2006/main" count="53" uniqueCount="29">
  <si>
    <t>KW</t>
  </si>
  <si>
    <t>Datum</t>
  </si>
  <si>
    <t>Tag</t>
  </si>
  <si>
    <t>Monat</t>
  </si>
  <si>
    <t>Jahr</t>
  </si>
  <si>
    <t>.</t>
  </si>
  <si>
    <t>Mitarbeiter/-in</t>
  </si>
  <si>
    <t>Vorname / Name des Mitarbeiters</t>
  </si>
  <si>
    <t>Mitarbeiter Nummer</t>
  </si>
  <si>
    <t>Ausgeführte Arbeit/-en</t>
  </si>
  <si>
    <t>%</t>
  </si>
  <si>
    <t>Zschl.</t>
  </si>
  <si>
    <t>Bewilligt von</t>
  </si>
  <si>
    <t>ÜZ (Min.)</t>
  </si>
  <si>
    <t>Kunde/Projekt</t>
  </si>
  <si>
    <t>Code (1</t>
  </si>
  <si>
    <t>Total ÜZ</t>
  </si>
  <si>
    <t>Total AZ</t>
  </si>
  <si>
    <t>Total AZ Netto:</t>
  </si>
  <si>
    <t>/</t>
  </si>
  <si>
    <t>Visum Teamleader</t>
  </si>
  <si>
    <t>Code</t>
  </si>
  <si>
    <t>Arbeitszeit</t>
  </si>
  <si>
    <t>Datum / Unterschrift Mitarbeiter</t>
  </si>
  <si>
    <t>Count</t>
  </si>
  <si>
    <t xml:space="preserve">Subtotal  </t>
  </si>
  <si>
    <t>Total Kompensation (1032)</t>
  </si>
  <si>
    <t>Total Ferien (1031)</t>
  </si>
  <si>
    <t>v1.25.03012013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</si>
</sst>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d\,\ dd/mm/yyyy"/>
    <numFmt numFmtId="165" formatCode="ddd"/>
    <numFmt numFmtId="166" formatCode="yyyy"/>
    <numFmt numFmtId="167" formatCode="0#"/>
    <numFmt numFmtId="168" formatCode="[=0]00;0#"/>
    <numFmt numFmtId="169" formatCode="[=0]000;0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Gray">
        <fgColor rgb="FFFF000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lightGray">
        <fgColor theme="0"/>
        <bgColor theme="0"/>
      </patternFill>
    </fill>
  </fills>
  <borders count="11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3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7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167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right" vertical="center"/>
    </xf>
    <xf numFmtId="0" fontId="2" fillId="2" borderId="7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right" vertical="center"/>
    </xf>
    <xf numFmtId="0" fontId="2" fillId="3" borderId="0" xfId="0" applyNumberFormat="1" applyFont="1" applyFill="1" applyBorder="1" applyAlignment="1">
      <alignment horizontal="right" vertical="center"/>
    </xf>
    <xf numFmtId="0" fontId="0" fillId="2" borderId="4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left" vertical="center"/>
    </xf>
    <xf numFmtId="1" fontId="0" fillId="3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right" vertical="center"/>
    </xf>
    <xf numFmtId="20" fontId="2" fillId="2" borderId="0" xfId="0" applyNumberFormat="1" applyFont="1" applyFill="1" applyBorder="1" applyAlignment="1">
      <alignment horizontal="center" vertical="center"/>
    </xf>
    <xf numFmtId="20" fontId="3" fillId="2" borderId="0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left" vertical="center"/>
    </xf>
    <xf numFmtId="168" fontId="2" fillId="3" borderId="0" xfId="0" applyNumberFormat="1" applyFont="1" applyFill="1" applyBorder="1" applyAlignment="1">
      <alignment horizontal="right" vertical="center"/>
    </xf>
    <xf numFmtId="168" fontId="2" fillId="2" borderId="0" xfId="0" applyNumberFormat="1" applyFont="1" applyFill="1" applyBorder="1" applyAlignment="1">
      <alignment horizontal="right" vertical="center"/>
    </xf>
    <xf numFmtId="168" fontId="3" fillId="3" borderId="0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/>
    </xf>
    <xf numFmtId="0" fontId="2" fillId="3" borderId="0" xfId="0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left"/>
    </xf>
    <xf numFmtId="166" fontId="4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/>
    <xf numFmtId="167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/>
    <xf numFmtId="0" fontId="2" fillId="3" borderId="0" xfId="0" applyNumberFormat="1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 wrapText="1"/>
    </xf>
    <xf numFmtId="166" fontId="2" fillId="3" borderId="0" xfId="0" applyNumberFormat="1" applyFont="1" applyFill="1" applyBorder="1" applyAlignment="1">
      <alignment vertical="center" wrapText="1"/>
    </xf>
    <xf numFmtId="0" fontId="0" fillId="3" borderId="0" xfId="0" applyNumberFormat="1" applyFont="1" applyFill="1" applyBorder="1" applyAlignment="1">
      <alignment vertical="center" wrapText="1"/>
    </xf>
    <xf numFmtId="164" fontId="0" fillId="3" borderId="0" xfId="0" applyNumberFormat="1" applyFont="1" applyFill="1" applyBorder="1" applyAlignment="1">
      <alignment vertical="center" wrapText="1"/>
    </xf>
    <xf numFmtId="166" fontId="0" fillId="3" borderId="0" xfId="0" applyNumberFormat="1" applyFont="1" applyFill="1" applyBorder="1" applyAlignment="1">
      <alignment vertical="center" wrapText="1"/>
    </xf>
    <xf numFmtId="0" fontId="1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left"/>
    </xf>
    <xf numFmtId="165" fontId="6" fillId="3" borderId="0" xfId="0" applyNumberFormat="1" applyFont="1" applyFill="1" applyBorder="1" applyAlignment="1">
      <alignment horizontal="left"/>
    </xf>
    <xf numFmtId="166" fontId="6" fillId="3" borderId="0" xfId="0" applyNumberFormat="1" applyFont="1" applyFill="1" applyBorder="1" applyAlignment="1">
      <alignment horizontal="left"/>
    </xf>
    <xf numFmtId="0" fontId="6" fillId="3" borderId="0" xfId="0" applyNumberFormat="1" applyFont="1" applyFill="1" applyBorder="1" applyAlignment="1"/>
    <xf numFmtId="0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/>
    <xf numFmtId="166" fontId="2" fillId="3" borderId="0" xfId="0" applyNumberFormat="1" applyFont="1" applyFill="1" applyBorder="1" applyAlignment="1">
      <alignment horizontal="left" vertical="center"/>
    </xf>
    <xf numFmtId="20" fontId="2" fillId="3" borderId="0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left" vertical="center"/>
    </xf>
    <xf numFmtId="167" fontId="2" fillId="3" borderId="9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167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horizontal="left"/>
    </xf>
    <xf numFmtId="167" fontId="6" fillId="3" borderId="10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 vertical="center"/>
    </xf>
    <xf numFmtId="0" fontId="2" fillId="4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horizontal="left" vertical="center"/>
    </xf>
    <xf numFmtId="167" fontId="2" fillId="4" borderId="0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2" fontId="2" fillId="3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right" vertical="center"/>
    </xf>
    <xf numFmtId="2" fontId="3" fillId="3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/>
    <xf numFmtId="2" fontId="2" fillId="3" borderId="0" xfId="0" applyNumberFormat="1" applyFont="1" applyFill="1" applyBorder="1" applyAlignment="1">
      <alignment vertical="center"/>
    </xf>
    <xf numFmtId="2" fontId="4" fillId="3" borderId="0" xfId="0" applyNumberFormat="1" applyFont="1" applyFill="1" applyBorder="1" applyAlignment="1"/>
    <xf numFmtId="2" fontId="0" fillId="3" borderId="0" xfId="0" applyNumberFormat="1" applyFont="1" applyFill="1" applyBorder="1" applyAlignment="1">
      <alignment vertical="center"/>
    </xf>
    <xf numFmtId="2" fontId="6" fillId="3" borderId="0" xfId="0" applyNumberFormat="1" applyFont="1" applyFill="1" applyBorder="1" applyAlignment="1"/>
    <xf numFmtId="2" fontId="2" fillId="4" borderId="0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left" vertical="center"/>
    </xf>
    <xf numFmtId="164" fontId="2" fillId="6" borderId="0" xfId="0" applyNumberFormat="1" applyFont="1" applyFill="1" applyBorder="1" applyAlignment="1">
      <alignment horizontal="left" vertical="center"/>
    </xf>
    <xf numFmtId="14" fontId="2" fillId="3" borderId="0" xfId="0" applyNumberFormat="1" applyFont="1" applyFill="1" applyBorder="1" applyAlignment="1">
      <alignment vertical="center"/>
    </xf>
    <xf numFmtId="14" fontId="2" fillId="3" borderId="9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left" vertical="center"/>
    </xf>
    <xf numFmtId="167" fontId="6" fillId="3" borderId="2" xfId="0" applyNumberFormat="1" applyFont="1" applyFill="1" applyBorder="1" applyAlignment="1">
      <alignment horizontal="right"/>
    </xf>
    <xf numFmtId="169" fontId="0" fillId="3" borderId="0" xfId="0" applyNumberFormat="1" applyFont="1" applyFill="1" applyBorder="1" applyAlignment="1">
      <alignment horizontal="left" vertical="center"/>
    </xf>
    <xf numFmtId="0" fontId="0" fillId="3" borderId="0" xfId="0" applyNumberFormat="1" applyFill="1" applyBorder="1" applyAlignment="1">
      <alignment horizontal="left" vertical="center"/>
    </xf>
  </cellXfs>
  <cellStyles count="1"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CC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325981</xdr:colOff>
      <xdr:row>1</xdr:row>
      <xdr:rowOff>90054</xdr:rowOff>
    </xdr:from>
    <xdr:ext cx="738215" cy="342901"/>
    <xdr:sp macro="" textlink="">
      <xdr:nvSpPr>
        <xdr:cNvPr id="2" name="Textfeld 1"/>
        <xdr:cNvSpPr txBox="1"/>
      </xdr:nvSpPr>
      <xdr:spPr>
        <a:xfrm>
          <a:off x="377936" y="592281"/>
          <a:ext cx="738215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/>
            <a:t>Start Arbeits-</a:t>
          </a:r>
        </a:p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/>
            <a:t>periode</a:t>
          </a:r>
        </a:p>
      </xdr:txBody>
    </xdr:sp>
    <xdr:clientData/>
  </xdr:oneCellAnchor>
  <xdr:twoCellAnchor>
    <xdr:from>
      <xdr:col>1</xdr:col>
      <xdr:colOff>117286</xdr:colOff>
      <xdr:row>3</xdr:row>
      <xdr:rowOff>25977</xdr:rowOff>
    </xdr:from>
    <xdr:to>
      <xdr:col>1</xdr:col>
      <xdr:colOff>390952</xdr:colOff>
      <xdr:row>5</xdr:row>
      <xdr:rowOff>56200</xdr:rowOff>
    </xdr:to>
    <xdr:grpSp>
      <xdr:nvGrpSpPr>
        <xdr:cNvPr id="13" name="Gruppieren 12"/>
        <xdr:cNvGrpSpPr/>
      </xdr:nvGrpSpPr>
      <xdr:grpSpPr>
        <a:xfrm>
          <a:off x="164911" y="700665"/>
          <a:ext cx="273666" cy="228660"/>
          <a:chOff x="164911" y="786698"/>
          <a:chExt cx="273666" cy="191922"/>
        </a:xfrm>
      </xdr:grpSpPr>
      <xdr:cxnSp macro="">
        <xdr:nvCxnSpPr>
          <xdr:cNvPr id="14" name="Gerade Verbindung mit Pfeil 13"/>
          <xdr:cNvCxnSpPr/>
        </xdr:nvCxnSpPr>
        <xdr:spPr>
          <a:xfrm rot="5400000">
            <a:off x="78566" y="881865"/>
            <a:ext cx="191922" cy="1588"/>
          </a:xfrm>
          <a:prstGeom prst="straightConnector1">
            <a:avLst/>
          </a:prstGeom>
          <a:ln w="1905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Gerade Verbindung mit Pfeil 15"/>
          <xdr:cNvCxnSpPr/>
        </xdr:nvCxnSpPr>
        <xdr:spPr>
          <a:xfrm>
            <a:off x="164911" y="787365"/>
            <a:ext cx="273666" cy="1588"/>
          </a:xfrm>
          <a:prstGeom prst="straightConnector1">
            <a:avLst/>
          </a:prstGeom>
          <a:ln w="1905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362341</xdr:colOff>
      <xdr:row>58</xdr:row>
      <xdr:rowOff>16166</xdr:rowOff>
    </xdr:from>
    <xdr:ext cx="3165231" cy="1044085"/>
    <xdr:sp macro="" textlink="">
      <xdr:nvSpPr>
        <xdr:cNvPr id="18" name="Textfeld 17"/>
        <xdr:cNvSpPr txBox="1"/>
      </xdr:nvSpPr>
      <xdr:spPr>
        <a:xfrm>
          <a:off x="1462046" y="6571098"/>
          <a:ext cx="3165231" cy="104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>
            <a:lnSpc>
              <a:spcPct val="100000"/>
            </a:lnSpc>
            <a:spcAft>
              <a:spcPts val="600"/>
            </a:spcAft>
          </a:pPr>
          <a:r>
            <a:rPr lang="de-CH" sz="800" b="1"/>
            <a:t>(1 Codes für die</a:t>
          </a:r>
          <a:r>
            <a:rPr lang="de-CH" sz="800" b="1" baseline="0"/>
            <a:t> Arbeitszeiten:</a:t>
          </a:r>
        </a:p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 baseline="0"/>
            <a:t>1020  Reguläre Arbeitsstunden	1040  Feiertage</a:t>
          </a:r>
        </a:p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 baseline="0"/>
            <a:t>1030  Krankheit / Unfall	1050  </a:t>
          </a:r>
          <a:r>
            <a:rPr lang="de-CH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Aus-/Weiterbildung</a:t>
          </a:r>
          <a:endParaRPr lang="de-CH" sz="800" baseline="0"/>
        </a:p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/>
            <a:t>1031  Ferien		</a:t>
          </a:r>
          <a:r>
            <a:rPr lang="de-CH" sz="800" baseline="0">
              <a:solidFill>
                <a:schemeClr val="tx1"/>
              </a:solidFill>
              <a:latin typeface="+mn-lt"/>
              <a:ea typeface="+mn-ea"/>
              <a:cs typeface="+mn-cs"/>
            </a:rPr>
            <a:t>1060  </a:t>
          </a:r>
          <a:r>
            <a:rPr lang="de-CH" sz="800">
              <a:solidFill>
                <a:schemeClr val="tx1"/>
              </a:solidFill>
              <a:latin typeface="+mn-lt"/>
              <a:ea typeface="+mn-ea"/>
              <a:cs typeface="+mn-cs"/>
            </a:rPr>
            <a:t>Bezahlte Absenzen</a:t>
          </a:r>
          <a:endParaRPr lang="de-CH" sz="800"/>
        </a:p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/>
            <a:t>1032  Kompensation		</a:t>
          </a:r>
          <a:r>
            <a:rPr lang="de-CH" sz="800">
              <a:solidFill>
                <a:schemeClr val="tx1"/>
              </a:solidFill>
              <a:latin typeface="+mn-lt"/>
              <a:ea typeface="+mn-ea"/>
              <a:cs typeface="+mn-cs"/>
            </a:rPr>
            <a:t>1070  Bewilligte Überzeit</a:t>
          </a:r>
          <a:endParaRPr lang="de-CH" sz="800"/>
        </a:p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/>
            <a:t>1033  Militär</a:t>
          </a:r>
        </a:p>
        <a:p>
          <a:pPr algn="l">
            <a:lnSpc>
              <a:spcPct val="100000"/>
            </a:lnSpc>
            <a:spcAft>
              <a:spcPts val="0"/>
            </a:spcAft>
          </a:pPr>
          <a:r>
            <a:rPr lang="de-CH" sz="800"/>
            <a:t>1034  Unbezahlter</a:t>
          </a:r>
          <a:r>
            <a:rPr lang="de-CH" sz="800" baseline="0"/>
            <a:t> Urlaub</a:t>
          </a:r>
          <a:endParaRPr lang="de-CH" sz="800"/>
        </a:p>
      </xdr:txBody>
    </xdr:sp>
    <xdr:clientData/>
  </xdr:oneCellAnchor>
  <xdr:twoCellAnchor editAs="oneCell">
    <xdr:from>
      <xdr:col>16</xdr:col>
      <xdr:colOff>333896</xdr:colOff>
      <xdr:row>0</xdr:row>
      <xdr:rowOff>0</xdr:rowOff>
    </xdr:from>
    <xdr:to>
      <xdr:col>29</xdr:col>
      <xdr:colOff>1231</xdr:colOff>
      <xdr:row>1</xdr:row>
      <xdr:rowOff>6223</xdr:rowOff>
    </xdr:to>
    <xdr:pic>
      <xdr:nvPicPr>
        <xdr:cNvPr id="6" name="Grafik 5" descr="vt_logo_10_mit_rand_x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9459" y="0"/>
          <a:ext cx="2537908" cy="498348"/>
        </a:xfrm>
        <a:prstGeom prst="rect">
          <a:avLst/>
        </a:prstGeom>
      </xdr:spPr>
    </xdr:pic>
    <xdr:clientData/>
  </xdr:twoCellAnchor>
  <xdr:twoCellAnchor>
    <xdr:from>
      <xdr:col>4</xdr:col>
      <xdr:colOff>149815</xdr:colOff>
      <xdr:row>57</xdr:row>
      <xdr:rowOff>20980</xdr:rowOff>
    </xdr:from>
    <xdr:to>
      <xdr:col>5</xdr:col>
      <xdr:colOff>67677</xdr:colOff>
      <xdr:row>58</xdr:row>
      <xdr:rowOff>131156</xdr:rowOff>
    </xdr:to>
    <xdr:grpSp>
      <xdr:nvGrpSpPr>
        <xdr:cNvPr id="12" name="Gruppieren 11"/>
        <xdr:cNvGrpSpPr/>
      </xdr:nvGrpSpPr>
      <xdr:grpSpPr>
        <a:xfrm>
          <a:off x="1237253" y="5989980"/>
          <a:ext cx="282987" cy="157801"/>
          <a:chOff x="1240178" y="6280819"/>
          <a:chExt cx="278809" cy="153472"/>
        </a:xfrm>
      </xdr:grpSpPr>
      <xdr:cxnSp macro="">
        <xdr:nvCxnSpPr>
          <xdr:cNvPr id="7" name="Gerade Verbindung mit Pfeil 6"/>
          <xdr:cNvCxnSpPr/>
        </xdr:nvCxnSpPr>
        <xdr:spPr>
          <a:xfrm rot="5400000" flipH="1" flipV="1">
            <a:off x="1173059" y="6356761"/>
            <a:ext cx="153472" cy="1588"/>
          </a:xfrm>
          <a:prstGeom prst="straightConnector1">
            <a:avLst/>
          </a:prstGeom>
          <a:ln w="1905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Gerade Verbindung mit Pfeil 7"/>
          <xdr:cNvCxnSpPr/>
        </xdr:nvCxnSpPr>
        <xdr:spPr>
          <a:xfrm>
            <a:off x="1240178" y="6425848"/>
            <a:ext cx="278809" cy="1588"/>
          </a:xfrm>
          <a:prstGeom prst="straightConnector1">
            <a:avLst/>
          </a:prstGeom>
          <a:ln w="1905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abSelected="1" zoomScale="120" zoomScaleNormal="120" workbookViewId="0">
      <selection activeCell="W4" sqref="W4:AB4"/>
    </sheetView>
  </sheetViews>
  <sheetFormatPr baseColWidth="10" defaultRowHeight="12.75" x14ac:dyDescent="0.25"/>
  <cols>
    <col min="1" max="1" width="0.7109375" style="19" customWidth="1"/>
    <col min="2" max="2" width="14.140625" style="4" customWidth="1"/>
    <col min="3" max="3" width="0.7109375" style="72" customWidth="1"/>
    <col min="4" max="4" width="0.7109375" style="19" customWidth="1"/>
    <col min="5" max="5" width="5.42578125" style="19" customWidth="1"/>
    <col min="6" max="6" width="1.28515625" style="19" customWidth="1"/>
    <col min="7" max="7" width="5.28515625" style="19" customWidth="1"/>
    <col min="8" max="8" width="1.140625" style="19" customWidth="1"/>
    <col min="9" max="9" width="7.28515625" style="19" customWidth="1"/>
    <col min="10" max="10" width="0.7109375" style="19" customWidth="1"/>
    <col min="11" max="11" width="5.7109375" style="22" customWidth="1"/>
    <col min="12" max="12" width="0.7109375" style="22" customWidth="1"/>
    <col min="13" max="13" width="33.85546875" style="22" customWidth="1"/>
    <col min="14" max="14" width="0.7109375" style="22" customWidth="1"/>
    <col min="15" max="15" width="20.7109375" style="22" customWidth="1"/>
    <col min="16" max="16" width="0.7109375" style="19" customWidth="1"/>
    <col min="17" max="17" width="7" style="20" customWidth="1"/>
    <col min="18" max="18" width="0.7109375" style="19" customWidth="1"/>
    <col min="19" max="19" width="4.5703125" style="21" customWidth="1"/>
    <col min="20" max="20" width="0.7109375" style="21" customWidth="1"/>
    <col min="21" max="21" width="2" style="19" customWidth="1"/>
    <col min="22" max="22" width="0.7109375" style="19" customWidth="1"/>
    <col min="23" max="23" width="6.5703125" style="28" customWidth="1"/>
    <col min="24" max="24" width="0.5703125" style="19" customWidth="1"/>
    <col min="25" max="25" width="10.7109375" style="19" customWidth="1"/>
    <col min="26" max="26" width="0.42578125" style="19" customWidth="1"/>
    <col min="27" max="27" width="0.28515625" style="19" customWidth="1"/>
    <col min="28" max="28" width="8" style="20" customWidth="1"/>
    <col min="29" max="29" width="0.7109375" style="21" customWidth="1"/>
    <col min="30" max="30" width="11.42578125" style="101"/>
    <col min="31" max="16384" width="11.42578125" style="49"/>
  </cols>
  <sheetData>
    <row r="1" spans="1:31" ht="39" customHeight="1" x14ac:dyDescent="0.3">
      <c r="A1" s="114" t="str">
        <f>"Mitarbeiter - Wochenrapport KW" &amp; K4</f>
        <v>Mitarbeiter - Wochenrapport KW53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31" s="56" customFormat="1" ht="10.5" customHeight="1" thickBot="1" x14ac:dyDescent="0.25">
      <c r="A2" s="50"/>
      <c r="B2" s="51"/>
      <c r="C2" s="52"/>
      <c r="D2" s="50"/>
      <c r="E2" s="50" t="s">
        <v>2</v>
      </c>
      <c r="F2" s="50"/>
      <c r="G2" s="50" t="s">
        <v>3</v>
      </c>
      <c r="H2" s="50"/>
      <c r="I2" s="50" t="s">
        <v>4</v>
      </c>
      <c r="J2" s="50"/>
      <c r="K2" s="53" t="s">
        <v>0</v>
      </c>
      <c r="L2" s="53"/>
      <c r="M2" s="54"/>
      <c r="N2" s="54"/>
      <c r="O2" s="54"/>
      <c r="P2" s="50"/>
      <c r="Q2" s="100" t="s">
        <v>8</v>
      </c>
      <c r="R2" s="100"/>
      <c r="S2" s="100"/>
      <c r="T2" s="50"/>
      <c r="U2" s="50"/>
      <c r="V2" s="50"/>
      <c r="W2" s="50" t="s">
        <v>7</v>
      </c>
      <c r="X2" s="50"/>
      <c r="Y2" s="50"/>
      <c r="Z2" s="50"/>
      <c r="AA2" s="50"/>
      <c r="AB2" s="55"/>
      <c r="AC2" s="53"/>
      <c r="AD2" s="102"/>
    </row>
    <row r="3" spans="1:31" ht="3.75" customHeight="1" x14ac:dyDescent="0.25">
      <c r="A3" s="57"/>
      <c r="B3" s="58"/>
      <c r="C3" s="59"/>
      <c r="D3" s="6"/>
      <c r="E3" s="7"/>
      <c r="F3" s="7"/>
      <c r="G3" s="7"/>
      <c r="H3" s="7"/>
      <c r="I3" s="7"/>
      <c r="J3" s="8"/>
      <c r="K3" s="17"/>
      <c r="L3" s="17"/>
      <c r="P3" s="6"/>
      <c r="Q3" s="14"/>
      <c r="R3" s="7"/>
      <c r="S3" s="12"/>
      <c r="T3" s="12"/>
      <c r="U3" s="7"/>
      <c r="V3" s="7"/>
      <c r="W3" s="25"/>
      <c r="X3" s="7"/>
      <c r="Y3" s="7"/>
      <c r="Z3" s="7"/>
      <c r="AA3" s="7"/>
      <c r="AB3" s="14"/>
      <c r="AC3" s="44"/>
    </row>
    <row r="4" spans="1:31" s="64" customFormat="1" ht="12" customHeight="1" x14ac:dyDescent="0.25">
      <c r="A4" s="60"/>
      <c r="B4" s="61"/>
      <c r="C4" s="62"/>
      <c r="D4" s="29"/>
      <c r="E4" s="32">
        <v>31</v>
      </c>
      <c r="F4" s="30" t="s">
        <v>5</v>
      </c>
      <c r="G4" s="32">
        <v>12</v>
      </c>
      <c r="H4" s="30" t="s">
        <v>5</v>
      </c>
      <c r="I4" s="32">
        <v>2012</v>
      </c>
      <c r="J4" s="31"/>
      <c r="K4" s="34">
        <f>IF(DATE($I$4,$G$4,$E$4)="","",WEEKNUM(DATE($I$4,$G$4,$E$4)))</f>
        <v>53</v>
      </c>
      <c r="L4" s="17"/>
      <c r="M4" s="63"/>
      <c r="N4" s="63"/>
      <c r="O4" s="63" t="s">
        <v>6</v>
      </c>
      <c r="P4" s="29"/>
      <c r="Q4" s="116">
        <v>0</v>
      </c>
      <c r="R4" s="116"/>
      <c r="S4" s="116"/>
      <c r="T4" s="33"/>
      <c r="U4" s="33"/>
      <c r="V4" s="33"/>
      <c r="W4" s="117"/>
      <c r="X4" s="117"/>
      <c r="Y4" s="117"/>
      <c r="Z4" s="117"/>
      <c r="AA4" s="117"/>
      <c r="AB4" s="117"/>
      <c r="AC4" s="45"/>
      <c r="AD4" s="103"/>
    </row>
    <row r="5" spans="1:31" ht="3.75" customHeight="1" thickBot="1" x14ac:dyDescent="0.3">
      <c r="A5" s="57"/>
      <c r="B5" s="58"/>
      <c r="C5" s="59"/>
      <c r="D5" s="9"/>
      <c r="E5" s="10"/>
      <c r="F5" s="10"/>
      <c r="G5" s="10"/>
      <c r="H5" s="10"/>
      <c r="I5" s="10"/>
      <c r="J5" s="11"/>
      <c r="K5" s="17"/>
      <c r="L5" s="17"/>
      <c r="P5" s="9"/>
      <c r="Q5" s="15"/>
      <c r="R5" s="10"/>
      <c r="S5" s="13"/>
      <c r="T5" s="13"/>
      <c r="U5" s="10"/>
      <c r="V5" s="10"/>
      <c r="W5" s="26"/>
      <c r="X5" s="10"/>
      <c r="Y5" s="10"/>
      <c r="Z5" s="10"/>
      <c r="AA5" s="10"/>
      <c r="AB5" s="15"/>
      <c r="AC5" s="46"/>
    </row>
    <row r="6" spans="1:31" s="71" customFormat="1" ht="15" customHeight="1" thickBot="1" x14ac:dyDescent="0.25">
      <c r="A6" s="65"/>
      <c r="B6" s="66" t="s">
        <v>1</v>
      </c>
      <c r="C6" s="67"/>
      <c r="D6" s="65"/>
      <c r="E6" s="65" t="s">
        <v>15</v>
      </c>
      <c r="F6" s="65"/>
      <c r="G6" s="65" t="s">
        <v>9</v>
      </c>
      <c r="H6" s="65"/>
      <c r="I6" s="65"/>
      <c r="J6" s="65"/>
      <c r="K6" s="68"/>
      <c r="L6" s="68"/>
      <c r="M6" s="68"/>
      <c r="N6" s="68"/>
      <c r="O6" s="68" t="s">
        <v>14</v>
      </c>
      <c r="P6" s="65"/>
      <c r="Q6" s="84" t="s">
        <v>22</v>
      </c>
      <c r="R6" s="65"/>
      <c r="S6" s="69" t="s">
        <v>11</v>
      </c>
      <c r="T6" s="69"/>
      <c r="U6" s="65"/>
      <c r="V6" s="65"/>
      <c r="W6" s="70" t="s">
        <v>13</v>
      </c>
      <c r="X6" s="65"/>
      <c r="Y6" s="65" t="s">
        <v>12</v>
      </c>
      <c r="Z6" s="65"/>
      <c r="AA6" s="65"/>
      <c r="AB6" s="115" t="s">
        <v>25</v>
      </c>
      <c r="AC6" s="115"/>
      <c r="AD6" s="104"/>
    </row>
    <row r="7" spans="1:31" ht="3.75" customHeight="1" x14ac:dyDescent="0.25">
      <c r="A7" s="5"/>
      <c r="B7" s="3"/>
      <c r="C7" s="16"/>
      <c r="D7" s="6"/>
      <c r="E7" s="7"/>
      <c r="F7" s="7"/>
      <c r="G7" s="7"/>
      <c r="H7" s="7"/>
      <c r="I7" s="7"/>
      <c r="J7" s="7"/>
      <c r="K7" s="23"/>
      <c r="L7" s="23"/>
      <c r="M7" s="23"/>
      <c r="N7" s="23"/>
      <c r="O7" s="23"/>
      <c r="P7" s="7"/>
      <c r="Q7" s="14"/>
      <c r="R7" s="7"/>
      <c r="S7" s="12"/>
      <c r="T7" s="44"/>
      <c r="U7" s="5"/>
      <c r="V7" s="5"/>
      <c r="W7" s="27"/>
      <c r="X7" s="5"/>
      <c r="Y7" s="5"/>
      <c r="Z7" s="5"/>
      <c r="AA7" s="5"/>
      <c r="AB7" s="18"/>
      <c r="AC7" s="1"/>
    </row>
    <row r="8" spans="1:31" ht="12" customHeight="1" x14ac:dyDescent="0.25">
      <c r="A8" s="5"/>
      <c r="B8" s="4">
        <f>IF(DATE($I$4,$G$4,$E$4)="","",DATE($I$4,1,7*$K$4-3-WEEKDAY(DATE($I$4,, ),3)))</f>
        <v>41274</v>
      </c>
      <c r="C8" s="16"/>
      <c r="D8" s="2"/>
      <c r="E8" s="47"/>
      <c r="F8" s="5"/>
      <c r="G8" s="112"/>
      <c r="H8" s="112"/>
      <c r="I8" s="112"/>
      <c r="J8" s="112"/>
      <c r="K8" s="112"/>
      <c r="L8" s="112"/>
      <c r="M8" s="112"/>
      <c r="N8" s="5"/>
      <c r="O8" s="19"/>
      <c r="P8" s="5"/>
      <c r="Q8" s="96"/>
      <c r="R8" s="5"/>
      <c r="T8" s="45"/>
      <c r="U8" s="5" t="s">
        <v>10</v>
      </c>
      <c r="V8" s="5"/>
      <c r="W8" s="41" t="str">
        <f>IF(MROUND((($Q8*60)/100)*$S8,5)&gt;0,MROUND((($Q8*60)/100)*$S8,5),"")</f>
        <v/>
      </c>
      <c r="X8" s="17"/>
      <c r="Y8" s="22"/>
      <c r="Z8" s="17"/>
      <c r="AA8" s="17"/>
      <c r="AB8" s="92" t="str">
        <f>IF(ISERROR(LOOKUP($E8,Daten!$A$2:$A$11)),"",IF($Q8="","",VLOOKUP($E8,Daten!$A$2:$B$11,2,0)*($Q8+(IF($W8="",0,$W8)/60))))</f>
        <v/>
      </c>
      <c r="AC8" s="1"/>
      <c r="AE8" s="110"/>
    </row>
    <row r="9" spans="1:31" ht="3.75" customHeight="1" x14ac:dyDescent="0.25">
      <c r="A9" s="5"/>
      <c r="B9" s="108"/>
      <c r="C9" s="16"/>
      <c r="D9" s="2"/>
      <c r="E9" s="40"/>
      <c r="F9" s="5"/>
      <c r="G9" s="5"/>
      <c r="H9" s="5"/>
      <c r="I9" s="5"/>
      <c r="J9" s="5"/>
      <c r="K9" s="17"/>
      <c r="L9" s="17"/>
      <c r="M9" s="17"/>
      <c r="N9" s="17"/>
      <c r="O9" s="17"/>
      <c r="P9" s="5"/>
      <c r="Q9" s="97"/>
      <c r="R9" s="5"/>
      <c r="S9" s="1"/>
      <c r="T9" s="45"/>
      <c r="U9" s="5"/>
      <c r="V9" s="5"/>
      <c r="W9" s="42"/>
      <c r="X9" s="17"/>
      <c r="Y9" s="17"/>
      <c r="Z9" s="17"/>
      <c r="AA9" s="17"/>
      <c r="AB9" s="93"/>
      <c r="AC9" s="1"/>
    </row>
    <row r="10" spans="1:31" ht="12" customHeight="1" x14ac:dyDescent="0.25">
      <c r="A10" s="5"/>
      <c r="B10" s="108"/>
      <c r="C10" s="16"/>
      <c r="D10" s="2"/>
      <c r="E10" s="47"/>
      <c r="F10" s="5"/>
      <c r="G10" s="112"/>
      <c r="H10" s="112"/>
      <c r="I10" s="112"/>
      <c r="J10" s="112"/>
      <c r="K10" s="112"/>
      <c r="L10" s="112"/>
      <c r="M10" s="112"/>
      <c r="N10" s="5"/>
      <c r="O10" s="19"/>
      <c r="P10" s="5"/>
      <c r="Q10" s="96"/>
      <c r="R10" s="5"/>
      <c r="T10" s="45"/>
      <c r="U10" s="5" t="s">
        <v>10</v>
      </c>
      <c r="V10" s="5"/>
      <c r="W10" s="41" t="str">
        <f>IF(MROUND((($Q10*60)/100)*$S10,5)&gt;0,MROUND((($Q10*60)/100)*$S10,5),"")</f>
        <v/>
      </c>
      <c r="X10" s="17"/>
      <c r="Y10" s="22"/>
      <c r="Z10" s="17"/>
      <c r="AA10" s="17"/>
      <c r="AB10" s="92" t="str">
        <f>IF(ISERROR(LOOKUP($E10,Daten!$A$2:$A$11)),"",IF($Q10="","",VLOOKUP($E10,Daten!$A$2:$B$11,2,0)*($Q10+(IF($W10="",0,$W10)/60))))</f>
        <v/>
      </c>
      <c r="AC10" s="1"/>
      <c r="AE10" s="110"/>
    </row>
    <row r="11" spans="1:31" ht="3.75" customHeight="1" x14ac:dyDescent="0.25">
      <c r="A11" s="5"/>
      <c r="B11" s="108"/>
      <c r="C11" s="16"/>
      <c r="D11" s="2"/>
      <c r="E11" s="40"/>
      <c r="F11" s="5"/>
      <c r="G11" s="5"/>
      <c r="H11" s="5"/>
      <c r="I11" s="5"/>
      <c r="J11" s="5"/>
      <c r="K11" s="17"/>
      <c r="L11" s="17"/>
      <c r="M11" s="17"/>
      <c r="N11" s="17"/>
      <c r="O11" s="17"/>
      <c r="P11" s="5"/>
      <c r="Q11" s="97"/>
      <c r="R11" s="5"/>
      <c r="S11" s="1"/>
      <c r="T11" s="45"/>
      <c r="U11" s="5"/>
      <c r="V11" s="5"/>
      <c r="W11" s="42"/>
      <c r="X11" s="17"/>
      <c r="Y11" s="17"/>
      <c r="Z11" s="17"/>
      <c r="AA11" s="17"/>
      <c r="AB11" s="93"/>
      <c r="AC11" s="1"/>
    </row>
    <row r="12" spans="1:31" ht="12" customHeight="1" x14ac:dyDescent="0.25">
      <c r="A12" s="5"/>
      <c r="B12" s="108"/>
      <c r="C12" s="16"/>
      <c r="D12" s="2"/>
      <c r="E12" s="47"/>
      <c r="F12" s="5"/>
      <c r="G12" s="112"/>
      <c r="H12" s="112"/>
      <c r="I12" s="112"/>
      <c r="J12" s="112"/>
      <c r="K12" s="112"/>
      <c r="L12" s="112"/>
      <c r="M12" s="112"/>
      <c r="N12" s="5"/>
      <c r="O12" s="19"/>
      <c r="P12" s="5"/>
      <c r="Q12" s="96"/>
      <c r="R12" s="5"/>
      <c r="T12" s="45"/>
      <c r="U12" s="5" t="s">
        <v>10</v>
      </c>
      <c r="V12" s="5"/>
      <c r="W12" s="41" t="str">
        <f>IF(MROUND((($Q12*60)/100)*$S12,5)&gt;0,MROUND((($Q12*60)/100)*$S12,5),"")</f>
        <v/>
      </c>
      <c r="X12" s="17"/>
      <c r="Y12" s="22"/>
      <c r="Z12" s="17"/>
      <c r="AA12" s="17"/>
      <c r="AB12" s="92" t="str">
        <f>IF(ISERROR(LOOKUP($E12,Daten!$A$2:$A$11)),"",IF($Q12="","",VLOOKUP($E12,Daten!$A$2:$B$11,2,0)*($Q12+(IF($W12="",0,$W12)/60))))</f>
        <v/>
      </c>
      <c r="AC12" s="1"/>
    </row>
    <row r="13" spans="1:31" ht="3.75" customHeight="1" x14ac:dyDescent="0.25">
      <c r="A13" s="5"/>
      <c r="B13" s="108"/>
      <c r="C13" s="16"/>
      <c r="D13" s="2"/>
      <c r="E13" s="40"/>
      <c r="F13" s="5"/>
      <c r="G13" s="5"/>
      <c r="H13" s="5"/>
      <c r="I13" s="5"/>
      <c r="J13" s="5"/>
      <c r="K13" s="17"/>
      <c r="L13" s="17"/>
      <c r="M13" s="17"/>
      <c r="N13" s="17"/>
      <c r="O13" s="17"/>
      <c r="P13" s="5"/>
      <c r="Q13" s="97"/>
      <c r="R13" s="5"/>
      <c r="S13" s="1"/>
      <c r="T13" s="45"/>
      <c r="U13" s="5"/>
      <c r="V13" s="5"/>
      <c r="W13" s="42"/>
      <c r="X13" s="17"/>
      <c r="Y13" s="17"/>
      <c r="Z13" s="17"/>
      <c r="AA13" s="17"/>
      <c r="AB13" s="93"/>
      <c r="AC13" s="1"/>
    </row>
    <row r="14" spans="1:31" ht="12" customHeight="1" x14ac:dyDescent="0.25">
      <c r="A14" s="5"/>
      <c r="B14" s="108"/>
      <c r="C14" s="16"/>
      <c r="D14" s="2"/>
      <c r="E14" s="47"/>
      <c r="F14" s="5"/>
      <c r="G14" s="112"/>
      <c r="H14" s="112"/>
      <c r="I14" s="112"/>
      <c r="J14" s="112"/>
      <c r="K14" s="112"/>
      <c r="L14" s="112"/>
      <c r="M14" s="112"/>
      <c r="N14" s="5"/>
      <c r="O14" s="19"/>
      <c r="P14" s="5"/>
      <c r="Q14" s="96"/>
      <c r="R14" s="5"/>
      <c r="T14" s="45"/>
      <c r="U14" s="5" t="s">
        <v>10</v>
      </c>
      <c r="V14" s="5"/>
      <c r="W14" s="41" t="str">
        <f>IF(MROUND((($Q14*60)/100)*$S14,5)&gt;0,MROUND((($Q14*60)/100)*$S14,5),"")</f>
        <v/>
      </c>
      <c r="X14" s="17"/>
      <c r="Y14" s="22"/>
      <c r="Z14" s="17"/>
      <c r="AA14" s="17"/>
      <c r="AB14" s="92" t="str">
        <f>IF(ISERROR(LOOKUP($E14,Daten!$A$2:$A$11)),"",IF($Q14="","",VLOOKUP($E14,Daten!$A$2:$B$11,2,0)*($Q14+(IF($W14="",0,$W14)/60))))</f>
        <v/>
      </c>
      <c r="AC14" s="1"/>
    </row>
    <row r="15" spans="1:31" ht="3.75" customHeight="1" x14ac:dyDescent="0.25">
      <c r="A15" s="5"/>
      <c r="B15" s="3"/>
      <c r="C15" s="16"/>
      <c r="D15" s="2"/>
      <c r="E15" s="40"/>
      <c r="F15" s="5"/>
      <c r="G15" s="5"/>
      <c r="H15" s="5"/>
      <c r="I15" s="5"/>
      <c r="J15" s="5"/>
      <c r="K15" s="17"/>
      <c r="L15" s="17"/>
      <c r="M15" s="17"/>
      <c r="N15" s="17"/>
      <c r="O15" s="17"/>
      <c r="P15" s="5"/>
      <c r="Q15" s="97"/>
      <c r="R15" s="5"/>
      <c r="S15" s="1"/>
      <c r="T15" s="45"/>
      <c r="U15" s="5"/>
      <c r="V15" s="5"/>
      <c r="W15" s="42"/>
      <c r="X15" s="5"/>
      <c r="Y15" s="5"/>
      <c r="Z15" s="5"/>
      <c r="AA15" s="5"/>
      <c r="AB15" s="93"/>
      <c r="AC15" s="1"/>
    </row>
    <row r="16" spans="1:31" ht="12" customHeight="1" x14ac:dyDescent="0.25">
      <c r="A16" s="5"/>
      <c r="B16" s="4">
        <f>IF(DATE($I$4,$G$4,$E$4)="","",DATE($I$4,1,7*$K$4-2-WEEKDAY(DATE($I$4,, ),3)))</f>
        <v>41275</v>
      </c>
      <c r="C16" s="16"/>
      <c r="D16" s="2"/>
      <c r="E16" s="47"/>
      <c r="F16" s="5"/>
      <c r="G16" s="112"/>
      <c r="H16" s="112"/>
      <c r="I16" s="112"/>
      <c r="J16" s="112"/>
      <c r="K16" s="112"/>
      <c r="L16" s="112"/>
      <c r="M16" s="112"/>
      <c r="N16" s="5"/>
      <c r="O16" s="19"/>
      <c r="P16" s="5"/>
      <c r="Q16" s="96"/>
      <c r="R16" s="5"/>
      <c r="T16" s="45"/>
      <c r="U16" s="5" t="s">
        <v>10</v>
      </c>
      <c r="V16" s="5"/>
      <c r="W16" s="41" t="str">
        <f>IF(MROUND((($Q16*60)/100)*$S16,5)&gt;0,MROUND((($Q16*60)/100)*$S16,5),"")</f>
        <v/>
      </c>
      <c r="X16" s="17"/>
      <c r="Y16" s="22"/>
      <c r="Z16" s="17"/>
      <c r="AA16" s="17"/>
      <c r="AB16" s="92" t="str">
        <f>IF(ISERROR(LOOKUP($E16,Daten!$A$2:$A$11)),"",IF($Q16="","",VLOOKUP($E16,Daten!$A$2:$B$11,2,0)*($Q16+(IF($W16="",0,$W16)/60))))</f>
        <v/>
      </c>
      <c r="AC16" s="1"/>
    </row>
    <row r="17" spans="1:29" ht="3.75" customHeight="1" x14ac:dyDescent="0.25">
      <c r="A17" s="5"/>
      <c r="B17" s="109"/>
      <c r="C17" s="16"/>
      <c r="D17" s="2"/>
      <c r="E17" s="40"/>
      <c r="F17" s="5"/>
      <c r="G17" s="5"/>
      <c r="H17" s="5"/>
      <c r="I17" s="5"/>
      <c r="J17" s="5"/>
      <c r="K17" s="17"/>
      <c r="L17" s="17"/>
      <c r="M17" s="17"/>
      <c r="N17" s="17"/>
      <c r="O17" s="17"/>
      <c r="P17" s="5"/>
      <c r="Q17" s="97"/>
      <c r="R17" s="5"/>
      <c r="S17" s="1"/>
      <c r="T17" s="45"/>
      <c r="U17" s="5"/>
      <c r="V17" s="5"/>
      <c r="W17" s="42"/>
      <c r="X17" s="17"/>
      <c r="Y17" s="17"/>
      <c r="Z17" s="17"/>
      <c r="AA17" s="17"/>
      <c r="AB17" s="93"/>
      <c r="AC17" s="1"/>
    </row>
    <row r="18" spans="1:29" ht="12" customHeight="1" x14ac:dyDescent="0.25">
      <c r="A18" s="5"/>
      <c r="C18" s="16"/>
      <c r="D18" s="2"/>
      <c r="E18" s="47"/>
      <c r="F18" s="5"/>
      <c r="G18" s="112"/>
      <c r="H18" s="112"/>
      <c r="I18" s="112"/>
      <c r="J18" s="112"/>
      <c r="K18" s="112"/>
      <c r="L18" s="112"/>
      <c r="M18" s="112"/>
      <c r="N18" s="5"/>
      <c r="O18" s="19"/>
      <c r="P18" s="5"/>
      <c r="Q18" s="96"/>
      <c r="R18" s="5"/>
      <c r="T18" s="45"/>
      <c r="U18" s="5" t="s">
        <v>10</v>
      </c>
      <c r="V18" s="5"/>
      <c r="W18" s="41" t="str">
        <f>IF(MROUND((($Q18*60)/100)*$S18,5)&gt;0,MROUND((($Q18*60)/100)*$S18,5),"")</f>
        <v/>
      </c>
      <c r="X18" s="17"/>
      <c r="Y18" s="22"/>
      <c r="Z18" s="17"/>
      <c r="AA18" s="17"/>
      <c r="AB18" s="92" t="str">
        <f>IF(ISERROR(LOOKUP($E18,Daten!$A$2:$A$11)),"",IF($Q18="","",VLOOKUP($E18,Daten!$A$2:$B$11,2,0)*($Q18+(IF($W18="",0,$W18)/60))))</f>
        <v/>
      </c>
      <c r="AC18" s="1"/>
    </row>
    <row r="19" spans="1:29" ht="3.75" customHeight="1" x14ac:dyDescent="0.25">
      <c r="A19" s="5"/>
      <c r="B19" s="109"/>
      <c r="C19" s="16"/>
      <c r="D19" s="2"/>
      <c r="E19" s="40"/>
      <c r="F19" s="5"/>
      <c r="G19" s="5"/>
      <c r="H19" s="5"/>
      <c r="I19" s="5"/>
      <c r="J19" s="5"/>
      <c r="K19" s="17"/>
      <c r="L19" s="17"/>
      <c r="M19" s="17"/>
      <c r="N19" s="17"/>
      <c r="O19" s="17"/>
      <c r="P19" s="5"/>
      <c r="Q19" s="97"/>
      <c r="R19" s="5"/>
      <c r="S19" s="1"/>
      <c r="T19" s="45"/>
      <c r="U19" s="5"/>
      <c r="V19" s="5"/>
      <c r="W19" s="42"/>
      <c r="X19" s="17"/>
      <c r="Y19" s="17"/>
      <c r="Z19" s="17"/>
      <c r="AA19" s="17"/>
      <c r="AB19" s="93"/>
      <c r="AC19" s="1"/>
    </row>
    <row r="20" spans="1:29" ht="12" customHeight="1" x14ac:dyDescent="0.25">
      <c r="A20" s="5"/>
      <c r="C20" s="16"/>
      <c r="D20" s="2"/>
      <c r="E20" s="47"/>
      <c r="F20" s="5"/>
      <c r="G20" s="112"/>
      <c r="H20" s="112"/>
      <c r="I20" s="112"/>
      <c r="J20" s="112"/>
      <c r="K20" s="112"/>
      <c r="L20" s="112"/>
      <c r="M20" s="112"/>
      <c r="N20" s="5"/>
      <c r="O20" s="19"/>
      <c r="P20" s="5"/>
      <c r="Q20" s="96"/>
      <c r="R20" s="5"/>
      <c r="T20" s="45"/>
      <c r="U20" s="5" t="s">
        <v>10</v>
      </c>
      <c r="V20" s="5"/>
      <c r="W20" s="41" t="str">
        <f>IF(MROUND((($Q20*60)/100)*$S20,5)&gt;0,MROUND((($Q20*60)/100)*$S20,5),"")</f>
        <v/>
      </c>
      <c r="X20" s="17"/>
      <c r="Y20" s="22"/>
      <c r="Z20" s="17"/>
      <c r="AA20" s="17"/>
      <c r="AB20" s="92" t="str">
        <f>IF(ISERROR(LOOKUP($E20,Daten!$A$2:$A$11)),"",IF($Q20="","",VLOOKUP($E20,Daten!$A$2:$B$11,2,0)*($Q20+(IF($W20="",0,$W20)/60))))</f>
        <v/>
      </c>
      <c r="AC20" s="1"/>
    </row>
    <row r="21" spans="1:29" ht="3.75" customHeight="1" x14ac:dyDescent="0.25">
      <c r="A21" s="5"/>
      <c r="B21" s="109"/>
      <c r="C21" s="16"/>
      <c r="D21" s="2"/>
      <c r="E21" s="40"/>
      <c r="F21" s="5"/>
      <c r="G21" s="5"/>
      <c r="H21" s="5"/>
      <c r="I21" s="5"/>
      <c r="J21" s="5"/>
      <c r="K21" s="17"/>
      <c r="L21" s="17"/>
      <c r="M21" s="17"/>
      <c r="N21" s="17"/>
      <c r="O21" s="17"/>
      <c r="P21" s="5"/>
      <c r="Q21" s="97"/>
      <c r="R21" s="5"/>
      <c r="S21" s="1"/>
      <c r="T21" s="45"/>
      <c r="U21" s="5"/>
      <c r="V21" s="5"/>
      <c r="W21" s="42"/>
      <c r="X21" s="17"/>
      <c r="Y21" s="17"/>
      <c r="Z21" s="17"/>
      <c r="AA21" s="17"/>
      <c r="AB21" s="93"/>
      <c r="AC21" s="1"/>
    </row>
    <row r="22" spans="1:29" ht="12" customHeight="1" x14ac:dyDescent="0.25">
      <c r="A22" s="5"/>
      <c r="C22" s="16"/>
      <c r="D22" s="2"/>
      <c r="E22" s="47"/>
      <c r="F22" s="5"/>
      <c r="G22" s="112"/>
      <c r="H22" s="112"/>
      <c r="I22" s="112"/>
      <c r="J22" s="112"/>
      <c r="K22" s="112"/>
      <c r="L22" s="112"/>
      <c r="M22" s="112"/>
      <c r="N22" s="5"/>
      <c r="O22" s="19"/>
      <c r="P22" s="5"/>
      <c r="Q22" s="96"/>
      <c r="R22" s="5"/>
      <c r="T22" s="45"/>
      <c r="U22" s="5" t="s">
        <v>10</v>
      </c>
      <c r="V22" s="5"/>
      <c r="W22" s="41" t="str">
        <f>IF(MROUND((($Q22*60)/100)*$S22,5)&gt;0,MROUND((($Q22*60)/100)*$S22,5),"")</f>
        <v/>
      </c>
      <c r="X22" s="17"/>
      <c r="Y22" s="22"/>
      <c r="Z22" s="17"/>
      <c r="AA22" s="17"/>
      <c r="AB22" s="92" t="str">
        <f>IF(ISERROR(LOOKUP($E22,Daten!$A$2:$A$11)),"",IF($Q22="","",VLOOKUP($E22,Daten!$A$2:$B$11,2,0)*($Q22+(IF($W22="",0,$W22)/60))))</f>
        <v/>
      </c>
      <c r="AC22" s="1"/>
    </row>
    <row r="23" spans="1:29" ht="3.75" customHeight="1" x14ac:dyDescent="0.25">
      <c r="A23" s="5"/>
      <c r="B23" s="3"/>
      <c r="C23" s="16"/>
      <c r="D23" s="2"/>
      <c r="E23" s="40"/>
      <c r="F23" s="5"/>
      <c r="G23" s="5"/>
      <c r="H23" s="5"/>
      <c r="I23" s="5"/>
      <c r="J23" s="5"/>
      <c r="K23" s="17"/>
      <c r="L23" s="17"/>
      <c r="M23" s="17"/>
      <c r="N23" s="17"/>
      <c r="O23" s="17"/>
      <c r="P23" s="5"/>
      <c r="Q23" s="97"/>
      <c r="R23" s="5"/>
      <c r="S23" s="1"/>
      <c r="T23" s="45"/>
      <c r="U23" s="5"/>
      <c r="V23" s="5"/>
      <c r="W23" s="42"/>
      <c r="X23" s="5"/>
      <c r="Y23" s="5"/>
      <c r="Z23" s="5"/>
      <c r="AA23" s="5"/>
      <c r="AB23" s="93"/>
      <c r="AC23" s="1"/>
    </row>
    <row r="24" spans="1:29" ht="12" customHeight="1" x14ac:dyDescent="0.25">
      <c r="A24" s="5"/>
      <c r="B24" s="4">
        <f>IF(DATE($I$4,$G$4,$E$4)="","",DATE($I$4,1,7*$K$4-1-WEEKDAY(DATE($I$4,, ),3)))</f>
        <v>41276</v>
      </c>
      <c r="C24" s="16"/>
      <c r="D24" s="2"/>
      <c r="E24" s="47"/>
      <c r="F24" s="5"/>
      <c r="G24" s="112"/>
      <c r="H24" s="112"/>
      <c r="I24" s="112"/>
      <c r="J24" s="112"/>
      <c r="K24" s="112"/>
      <c r="L24" s="112"/>
      <c r="M24" s="112"/>
      <c r="N24" s="5"/>
      <c r="O24" s="19"/>
      <c r="P24" s="5"/>
      <c r="Q24" s="96"/>
      <c r="R24" s="5"/>
      <c r="T24" s="45"/>
      <c r="U24" s="5" t="s">
        <v>10</v>
      </c>
      <c r="V24" s="5"/>
      <c r="W24" s="41" t="str">
        <f>IF(MROUND((($Q24*60)/100)*$S24,5)&gt;0,MROUND((($Q24*60)/100)*$S24,5),"")</f>
        <v/>
      </c>
      <c r="X24" s="17"/>
      <c r="Y24" s="22"/>
      <c r="Z24" s="17"/>
      <c r="AA24" s="17"/>
      <c r="AB24" s="92" t="str">
        <f>IF(ISERROR(LOOKUP($E24,Daten!$A$2:$A$11)),"",IF($Q24="","",VLOOKUP($E24,Daten!$A$2:$B$11,2,0)*($Q24+(IF($W24="",0,$W24)/60))))</f>
        <v/>
      </c>
      <c r="AC24" s="1"/>
    </row>
    <row r="25" spans="1:29" ht="3.75" customHeight="1" x14ac:dyDescent="0.25">
      <c r="A25" s="5"/>
      <c r="B25" s="109"/>
      <c r="C25" s="16"/>
      <c r="D25" s="2"/>
      <c r="E25" s="40"/>
      <c r="F25" s="5"/>
      <c r="G25" s="5"/>
      <c r="H25" s="5"/>
      <c r="I25" s="5"/>
      <c r="J25" s="5"/>
      <c r="K25" s="17"/>
      <c r="L25" s="17"/>
      <c r="M25" s="17"/>
      <c r="N25" s="17"/>
      <c r="O25" s="17"/>
      <c r="P25" s="5"/>
      <c r="Q25" s="97"/>
      <c r="R25" s="5"/>
      <c r="S25" s="1"/>
      <c r="T25" s="45"/>
      <c r="U25" s="5"/>
      <c r="V25" s="5"/>
      <c r="W25" s="42"/>
      <c r="X25" s="17"/>
      <c r="Y25" s="17"/>
      <c r="Z25" s="17"/>
      <c r="AA25" s="17"/>
      <c r="AB25" s="93"/>
      <c r="AC25" s="1"/>
    </row>
    <row r="26" spans="1:29" ht="12" customHeight="1" x14ac:dyDescent="0.25">
      <c r="A26" s="5"/>
      <c r="C26" s="16"/>
      <c r="D26" s="2"/>
      <c r="E26" s="47"/>
      <c r="F26" s="5"/>
      <c r="G26" s="112"/>
      <c r="H26" s="112"/>
      <c r="I26" s="112"/>
      <c r="J26" s="112"/>
      <c r="K26" s="112"/>
      <c r="L26" s="112"/>
      <c r="M26" s="112"/>
      <c r="N26" s="5"/>
      <c r="O26" s="19"/>
      <c r="P26" s="5"/>
      <c r="Q26" s="96"/>
      <c r="R26" s="5"/>
      <c r="T26" s="45"/>
      <c r="U26" s="5" t="s">
        <v>10</v>
      </c>
      <c r="V26" s="5"/>
      <c r="W26" s="41" t="str">
        <f>IF(MROUND((($Q26*60)/100)*$S26,5)&gt;0,MROUND((($Q26*60)/100)*$S26,5),"")</f>
        <v/>
      </c>
      <c r="X26" s="17"/>
      <c r="Y26" s="22"/>
      <c r="Z26" s="17"/>
      <c r="AA26" s="17"/>
      <c r="AB26" s="92" t="str">
        <f>IF(ISERROR(LOOKUP($E26,Daten!$A$2:$A$11)),"",IF($Q26="","",VLOOKUP($E26,Daten!$A$2:$B$11,2,0)*($Q26+(IF($W26="",0,$W26)/60))))</f>
        <v/>
      </c>
      <c r="AC26" s="1"/>
    </row>
    <row r="27" spans="1:29" ht="3.75" customHeight="1" x14ac:dyDescent="0.25">
      <c r="A27" s="5"/>
      <c r="B27" s="109"/>
      <c r="C27" s="16"/>
      <c r="D27" s="2"/>
      <c r="E27" s="40"/>
      <c r="F27" s="5"/>
      <c r="G27" s="5"/>
      <c r="H27" s="5"/>
      <c r="I27" s="5"/>
      <c r="J27" s="5"/>
      <c r="K27" s="17"/>
      <c r="L27" s="17"/>
      <c r="M27" s="17"/>
      <c r="N27" s="17"/>
      <c r="O27" s="17"/>
      <c r="P27" s="5"/>
      <c r="Q27" s="97"/>
      <c r="R27" s="5"/>
      <c r="S27" s="1"/>
      <c r="T27" s="45"/>
      <c r="U27" s="5"/>
      <c r="V27" s="5"/>
      <c r="W27" s="42"/>
      <c r="X27" s="17"/>
      <c r="Y27" s="17"/>
      <c r="Z27" s="17"/>
      <c r="AA27" s="17"/>
      <c r="AB27" s="93"/>
      <c r="AC27" s="1"/>
    </row>
    <row r="28" spans="1:29" ht="12" customHeight="1" x14ac:dyDescent="0.25">
      <c r="A28" s="5"/>
      <c r="C28" s="16"/>
      <c r="D28" s="2"/>
      <c r="E28" s="47"/>
      <c r="F28" s="5"/>
      <c r="G28" s="112"/>
      <c r="H28" s="112"/>
      <c r="I28" s="112"/>
      <c r="J28" s="112"/>
      <c r="K28" s="112"/>
      <c r="L28" s="112"/>
      <c r="M28" s="112"/>
      <c r="N28" s="5"/>
      <c r="O28" s="19"/>
      <c r="P28" s="5"/>
      <c r="Q28" s="96"/>
      <c r="R28" s="5"/>
      <c r="T28" s="45"/>
      <c r="U28" s="5" t="s">
        <v>10</v>
      </c>
      <c r="V28" s="5"/>
      <c r="W28" s="41" t="str">
        <f>IF(MROUND((($Q28*60)/100)*$S28,5)&gt;0,MROUND((($Q28*60)/100)*$S28,5),"")</f>
        <v/>
      </c>
      <c r="X28" s="17"/>
      <c r="Y28" s="22"/>
      <c r="Z28" s="17"/>
      <c r="AA28" s="17"/>
      <c r="AB28" s="92" t="str">
        <f>IF(ISERROR(LOOKUP($E28,Daten!$A$2:$A$11)),"",IF($Q28="","",VLOOKUP($E28,Daten!$A$2:$B$11,2,0)*($Q28+(IF($W28="",0,$W28)/60))))</f>
        <v/>
      </c>
      <c r="AC28" s="1"/>
    </row>
    <row r="29" spans="1:29" ht="3.75" customHeight="1" x14ac:dyDescent="0.25">
      <c r="A29" s="5"/>
      <c r="B29" s="109"/>
      <c r="C29" s="16"/>
      <c r="D29" s="2"/>
      <c r="E29" s="40"/>
      <c r="F29" s="5"/>
      <c r="G29" s="5"/>
      <c r="H29" s="5"/>
      <c r="I29" s="5"/>
      <c r="J29" s="5"/>
      <c r="K29" s="17"/>
      <c r="L29" s="17"/>
      <c r="M29" s="17"/>
      <c r="N29" s="17"/>
      <c r="O29" s="17"/>
      <c r="P29" s="5"/>
      <c r="Q29" s="97"/>
      <c r="R29" s="5"/>
      <c r="S29" s="1"/>
      <c r="T29" s="45"/>
      <c r="U29" s="5"/>
      <c r="V29" s="5"/>
      <c r="W29" s="42"/>
      <c r="X29" s="17"/>
      <c r="Y29" s="17"/>
      <c r="Z29" s="17"/>
      <c r="AA29" s="17"/>
      <c r="AB29" s="93"/>
      <c r="AC29" s="1"/>
    </row>
    <row r="30" spans="1:29" ht="12" customHeight="1" x14ac:dyDescent="0.25">
      <c r="A30" s="5"/>
      <c r="C30" s="16"/>
      <c r="D30" s="2"/>
      <c r="E30" s="47"/>
      <c r="F30" s="5"/>
      <c r="G30" s="112"/>
      <c r="H30" s="112"/>
      <c r="I30" s="112"/>
      <c r="J30" s="112"/>
      <c r="K30" s="112"/>
      <c r="L30" s="112"/>
      <c r="M30" s="112"/>
      <c r="N30" s="5"/>
      <c r="O30" s="19"/>
      <c r="P30" s="5"/>
      <c r="Q30" s="96"/>
      <c r="R30" s="5"/>
      <c r="T30" s="45"/>
      <c r="U30" s="5" t="s">
        <v>10</v>
      </c>
      <c r="V30" s="5"/>
      <c r="W30" s="41" t="str">
        <f>IF(MROUND((($Q30*60)/100)*$S30,5)&gt;0,MROUND((($Q30*60)/100)*$S30,5),"")</f>
        <v/>
      </c>
      <c r="X30" s="17"/>
      <c r="Y30" s="22"/>
      <c r="Z30" s="17"/>
      <c r="AA30" s="17"/>
      <c r="AB30" s="92" t="str">
        <f>IF(ISERROR(LOOKUP($E30,Daten!$A$2:$A$11)),"",IF($Q30="","",VLOOKUP($E30,Daten!$A$2:$B$11,2,0)*($Q30+(IF($W30="",0,$W30)/60))))</f>
        <v/>
      </c>
      <c r="AC30" s="1"/>
    </row>
    <row r="31" spans="1:29" ht="3.75" customHeight="1" x14ac:dyDescent="0.25">
      <c r="A31" s="5"/>
      <c r="B31" s="3"/>
      <c r="C31" s="16"/>
      <c r="D31" s="2"/>
      <c r="E31" s="40"/>
      <c r="F31" s="5"/>
      <c r="G31" s="5"/>
      <c r="H31" s="5"/>
      <c r="I31" s="5"/>
      <c r="J31" s="5"/>
      <c r="K31" s="17"/>
      <c r="L31" s="17"/>
      <c r="M31" s="17"/>
      <c r="N31" s="17"/>
      <c r="O31" s="17"/>
      <c r="P31" s="5"/>
      <c r="Q31" s="97"/>
      <c r="R31" s="5"/>
      <c r="S31" s="1"/>
      <c r="T31" s="45"/>
      <c r="U31" s="5"/>
      <c r="V31" s="5"/>
      <c r="W31" s="42"/>
      <c r="X31" s="5"/>
      <c r="Y31" s="5"/>
      <c r="Z31" s="5"/>
      <c r="AA31" s="5"/>
      <c r="AB31" s="93"/>
      <c r="AC31" s="1"/>
    </row>
    <row r="32" spans="1:29" ht="12" customHeight="1" x14ac:dyDescent="0.25">
      <c r="A32" s="5"/>
      <c r="B32" s="4">
        <f>IF(DATE($I$4,$G$4,$E$4)="","",DATE($I$4,1,7*$K$4-WEEKDAY(DATE($I$4,, ),3)))</f>
        <v>41277</v>
      </c>
      <c r="C32" s="16"/>
      <c r="D32" s="2"/>
      <c r="E32" s="47"/>
      <c r="F32" s="5"/>
      <c r="G32" s="112"/>
      <c r="H32" s="112"/>
      <c r="I32" s="112"/>
      <c r="J32" s="112"/>
      <c r="K32" s="112"/>
      <c r="L32" s="112"/>
      <c r="M32" s="112"/>
      <c r="N32" s="5"/>
      <c r="O32" s="19"/>
      <c r="P32" s="5"/>
      <c r="Q32" s="96"/>
      <c r="R32" s="5"/>
      <c r="T32" s="45"/>
      <c r="U32" s="5" t="s">
        <v>10</v>
      </c>
      <c r="V32" s="5"/>
      <c r="W32" s="41" t="str">
        <f>IF(MROUND((($Q32*60)/100)*$S32,5)&gt;0,MROUND((($Q32*60)/100)*$S32,5),"")</f>
        <v/>
      </c>
      <c r="X32" s="17"/>
      <c r="Y32" s="22"/>
      <c r="Z32" s="17"/>
      <c r="AA32" s="17"/>
      <c r="AB32" s="92" t="str">
        <f>IF(ISERROR(LOOKUP($E32,Daten!$A$2:$A$11)),"",IF($Q32="","",VLOOKUP($E32,Daten!$A$2:$B$11,2,0)*($Q32+(IF($W32="",0,$W32)/60))))</f>
        <v/>
      </c>
      <c r="AC32" s="1"/>
    </row>
    <row r="33" spans="1:29" ht="3.75" customHeight="1" x14ac:dyDescent="0.25">
      <c r="A33" s="5"/>
      <c r="B33" s="109"/>
      <c r="C33" s="16"/>
      <c r="D33" s="2"/>
      <c r="E33" s="40"/>
      <c r="F33" s="5"/>
      <c r="G33" s="5"/>
      <c r="H33" s="5"/>
      <c r="I33" s="5"/>
      <c r="J33" s="5"/>
      <c r="K33" s="17"/>
      <c r="L33" s="17"/>
      <c r="M33" s="17"/>
      <c r="N33" s="17"/>
      <c r="O33" s="17"/>
      <c r="P33" s="5"/>
      <c r="Q33" s="97"/>
      <c r="R33" s="5"/>
      <c r="S33" s="1"/>
      <c r="T33" s="45"/>
      <c r="U33" s="5"/>
      <c r="V33" s="5"/>
      <c r="W33" s="42"/>
      <c r="X33" s="17"/>
      <c r="Y33" s="17"/>
      <c r="Z33" s="17"/>
      <c r="AA33" s="17"/>
      <c r="AB33" s="93"/>
      <c r="AC33" s="1"/>
    </row>
    <row r="34" spans="1:29" ht="12" customHeight="1" x14ac:dyDescent="0.25">
      <c r="A34" s="5"/>
      <c r="C34" s="16"/>
      <c r="D34" s="2"/>
      <c r="E34" s="47"/>
      <c r="F34" s="5"/>
      <c r="G34" s="112"/>
      <c r="H34" s="112"/>
      <c r="I34" s="112"/>
      <c r="J34" s="112"/>
      <c r="K34" s="112"/>
      <c r="L34" s="112"/>
      <c r="M34" s="112"/>
      <c r="N34" s="5"/>
      <c r="O34" s="19"/>
      <c r="P34" s="5"/>
      <c r="Q34" s="96"/>
      <c r="R34" s="5"/>
      <c r="T34" s="45"/>
      <c r="U34" s="5" t="s">
        <v>10</v>
      </c>
      <c r="V34" s="5"/>
      <c r="W34" s="41" t="str">
        <f>IF(MROUND((($Q34*60)/100)*$S34,5)&gt;0,MROUND((($Q34*60)/100)*$S34,5),"")</f>
        <v/>
      </c>
      <c r="X34" s="17"/>
      <c r="Y34" s="22"/>
      <c r="Z34" s="17"/>
      <c r="AA34" s="17"/>
      <c r="AB34" s="92" t="str">
        <f>IF(ISERROR(LOOKUP($E34,Daten!$A$2:$A$11)),"",IF($Q34="","",VLOOKUP($E34,Daten!$A$2:$B$11,2,0)*($Q34+(IF($W34="",0,$W34)/60))))</f>
        <v/>
      </c>
      <c r="AC34" s="1"/>
    </row>
    <row r="35" spans="1:29" ht="3.75" customHeight="1" x14ac:dyDescent="0.25">
      <c r="A35" s="5"/>
      <c r="B35" s="109"/>
      <c r="C35" s="16"/>
      <c r="D35" s="2"/>
      <c r="E35" s="40"/>
      <c r="F35" s="5"/>
      <c r="G35" s="5"/>
      <c r="H35" s="5"/>
      <c r="I35" s="5"/>
      <c r="J35" s="5"/>
      <c r="K35" s="17"/>
      <c r="L35" s="17"/>
      <c r="M35" s="17"/>
      <c r="N35" s="17"/>
      <c r="O35" s="17"/>
      <c r="P35" s="5"/>
      <c r="Q35" s="97"/>
      <c r="R35" s="5"/>
      <c r="S35" s="1"/>
      <c r="T35" s="45"/>
      <c r="U35" s="5"/>
      <c r="V35" s="5"/>
      <c r="W35" s="42"/>
      <c r="X35" s="17"/>
      <c r="Y35" s="17"/>
      <c r="Z35" s="17"/>
      <c r="AA35" s="17"/>
      <c r="AB35" s="93"/>
      <c r="AC35" s="1"/>
    </row>
    <row r="36" spans="1:29" ht="12" customHeight="1" x14ac:dyDescent="0.25">
      <c r="A36" s="5"/>
      <c r="C36" s="16"/>
      <c r="D36" s="2"/>
      <c r="E36" s="47"/>
      <c r="F36" s="5"/>
      <c r="G36" s="112"/>
      <c r="H36" s="112"/>
      <c r="I36" s="112"/>
      <c r="J36" s="112"/>
      <c r="K36" s="112"/>
      <c r="L36" s="112"/>
      <c r="M36" s="112"/>
      <c r="N36" s="5"/>
      <c r="O36" s="19"/>
      <c r="P36" s="5"/>
      <c r="Q36" s="96"/>
      <c r="R36" s="5"/>
      <c r="T36" s="45"/>
      <c r="U36" s="5" t="s">
        <v>10</v>
      </c>
      <c r="V36" s="5"/>
      <c r="W36" s="41" t="str">
        <f>IF(MROUND((($Q36*60)/100)*$S36,5)&gt;0,MROUND((($Q36*60)/100)*$S36,5),"")</f>
        <v/>
      </c>
      <c r="X36" s="17"/>
      <c r="Y36" s="22"/>
      <c r="Z36" s="17"/>
      <c r="AA36" s="17"/>
      <c r="AB36" s="92" t="str">
        <f>IF(ISERROR(LOOKUP($E36,Daten!$A$2:$A$11)),"",IF($Q36="","",VLOOKUP($E36,Daten!$A$2:$B$11,2,0)*($Q36+(IF($W36="",0,$W36)/60))))</f>
        <v/>
      </c>
      <c r="AC36" s="1"/>
    </row>
    <row r="37" spans="1:29" ht="3.75" customHeight="1" x14ac:dyDescent="0.25">
      <c r="A37" s="5"/>
      <c r="B37" s="109"/>
      <c r="C37" s="16"/>
      <c r="D37" s="2"/>
      <c r="E37" s="40"/>
      <c r="F37" s="5"/>
      <c r="G37" s="5"/>
      <c r="H37" s="5"/>
      <c r="I37" s="5"/>
      <c r="J37" s="5"/>
      <c r="K37" s="17"/>
      <c r="L37" s="17"/>
      <c r="M37" s="17"/>
      <c r="N37" s="17"/>
      <c r="O37" s="17"/>
      <c r="P37" s="5"/>
      <c r="Q37" s="97"/>
      <c r="R37" s="5"/>
      <c r="S37" s="1"/>
      <c r="T37" s="45"/>
      <c r="U37" s="5"/>
      <c r="V37" s="5"/>
      <c r="W37" s="42"/>
      <c r="X37" s="17"/>
      <c r="Y37" s="17"/>
      <c r="Z37" s="17"/>
      <c r="AA37" s="17"/>
      <c r="AB37" s="93"/>
      <c r="AC37" s="1"/>
    </row>
    <row r="38" spans="1:29" ht="12" customHeight="1" x14ac:dyDescent="0.25">
      <c r="A38" s="5"/>
      <c r="C38" s="16"/>
      <c r="D38" s="2"/>
      <c r="E38" s="47"/>
      <c r="F38" s="5"/>
      <c r="G38" s="112"/>
      <c r="H38" s="112"/>
      <c r="I38" s="112"/>
      <c r="J38" s="112"/>
      <c r="K38" s="112"/>
      <c r="L38" s="112"/>
      <c r="M38" s="112"/>
      <c r="N38" s="5"/>
      <c r="O38" s="19"/>
      <c r="P38" s="5"/>
      <c r="Q38" s="96"/>
      <c r="R38" s="5"/>
      <c r="T38" s="45"/>
      <c r="U38" s="5" t="s">
        <v>10</v>
      </c>
      <c r="V38" s="5"/>
      <c r="W38" s="41" t="str">
        <f>IF(MROUND((($Q38*60)/100)*$S38,5)&gt;0,MROUND((($Q38*60)/100)*$S38,5),"")</f>
        <v/>
      </c>
      <c r="X38" s="17"/>
      <c r="Y38" s="22"/>
      <c r="Z38" s="17"/>
      <c r="AA38" s="17"/>
      <c r="AB38" s="92" t="str">
        <f>IF(ISERROR(LOOKUP($E38,Daten!$A$2:$A$11)),"",IF($Q38="","",VLOOKUP($E38,Daten!$A$2:$B$11,2,0)*($Q38+(IF($W38="",0,$W38)/60))))</f>
        <v/>
      </c>
      <c r="AC38" s="1"/>
    </row>
    <row r="39" spans="1:29" ht="3.75" customHeight="1" x14ac:dyDescent="0.25">
      <c r="A39" s="5"/>
      <c r="B39" s="3"/>
      <c r="C39" s="16"/>
      <c r="D39" s="2"/>
      <c r="E39" s="40"/>
      <c r="F39" s="5"/>
      <c r="G39" s="5"/>
      <c r="H39" s="5"/>
      <c r="I39" s="5"/>
      <c r="J39" s="5"/>
      <c r="K39" s="17"/>
      <c r="L39" s="17"/>
      <c r="M39" s="17"/>
      <c r="N39" s="17"/>
      <c r="O39" s="17"/>
      <c r="P39" s="5"/>
      <c r="Q39" s="97"/>
      <c r="R39" s="5"/>
      <c r="S39" s="1"/>
      <c r="T39" s="45"/>
      <c r="U39" s="5"/>
      <c r="V39" s="5"/>
      <c r="W39" s="42"/>
      <c r="X39" s="5"/>
      <c r="Y39" s="5"/>
      <c r="Z39" s="5"/>
      <c r="AA39" s="5"/>
      <c r="AB39" s="93"/>
      <c r="AC39" s="1"/>
    </row>
    <row r="40" spans="1:29" ht="12" customHeight="1" x14ac:dyDescent="0.25">
      <c r="A40" s="5"/>
      <c r="B40" s="4">
        <f>IF(DATE($I$4,$G$4,$E$4)="","",DATE($I$4,1,7*$K$4+1-WEEKDAY(DATE($I$4,, ),3)))</f>
        <v>41278</v>
      </c>
      <c r="C40" s="16"/>
      <c r="D40" s="2"/>
      <c r="E40" s="47"/>
      <c r="F40" s="5"/>
      <c r="G40" s="112"/>
      <c r="H40" s="112"/>
      <c r="I40" s="112"/>
      <c r="J40" s="112"/>
      <c r="K40" s="112"/>
      <c r="L40" s="112"/>
      <c r="M40" s="112"/>
      <c r="N40" s="5"/>
      <c r="O40" s="19"/>
      <c r="P40" s="5"/>
      <c r="Q40" s="96"/>
      <c r="R40" s="5"/>
      <c r="T40" s="45"/>
      <c r="U40" s="5" t="s">
        <v>10</v>
      </c>
      <c r="V40" s="5"/>
      <c r="W40" s="41" t="str">
        <f>IF(MROUND((($Q40*60)/100)*$S40,5)&gt;0,MROUND((($Q40*60)/100)*$S40,5),"")</f>
        <v/>
      </c>
      <c r="X40" s="17"/>
      <c r="Y40" s="22"/>
      <c r="Z40" s="17"/>
      <c r="AA40" s="17"/>
      <c r="AB40" s="92" t="str">
        <f>IF(ISERROR(LOOKUP($E40,Daten!$A$2:$A$11)),"",IF($Q40="","",VLOOKUP($E40,Daten!$A$2:$B$11,2,0)*($Q40+(IF($W40="",0,$W40)/60))))</f>
        <v/>
      </c>
      <c r="AC40" s="1"/>
    </row>
    <row r="41" spans="1:29" ht="3.75" customHeight="1" x14ac:dyDescent="0.25">
      <c r="A41" s="5"/>
      <c r="B41" s="109"/>
      <c r="C41" s="16"/>
      <c r="D41" s="2"/>
      <c r="E41" s="40"/>
      <c r="F41" s="5"/>
      <c r="G41" s="5"/>
      <c r="H41" s="5"/>
      <c r="I41" s="5"/>
      <c r="J41" s="5"/>
      <c r="K41" s="17"/>
      <c r="L41" s="17"/>
      <c r="M41" s="17"/>
      <c r="N41" s="17"/>
      <c r="O41" s="17"/>
      <c r="P41" s="5"/>
      <c r="Q41" s="97"/>
      <c r="R41" s="5"/>
      <c r="S41" s="1"/>
      <c r="T41" s="45"/>
      <c r="U41" s="5"/>
      <c r="V41" s="5"/>
      <c r="W41" s="42"/>
      <c r="X41" s="17"/>
      <c r="Y41" s="17"/>
      <c r="Z41" s="17"/>
      <c r="AA41" s="17"/>
      <c r="AB41" s="93"/>
      <c r="AC41" s="1"/>
    </row>
    <row r="42" spans="1:29" ht="12" customHeight="1" x14ac:dyDescent="0.25">
      <c r="A42" s="5"/>
      <c r="C42" s="16"/>
      <c r="D42" s="2"/>
      <c r="E42" s="47"/>
      <c r="F42" s="5"/>
      <c r="G42" s="112"/>
      <c r="H42" s="112"/>
      <c r="I42" s="112"/>
      <c r="J42" s="112"/>
      <c r="K42" s="112"/>
      <c r="L42" s="112"/>
      <c r="M42" s="112"/>
      <c r="N42" s="5"/>
      <c r="O42" s="19"/>
      <c r="P42" s="5"/>
      <c r="Q42" s="96"/>
      <c r="R42" s="5"/>
      <c r="T42" s="45"/>
      <c r="U42" s="5" t="s">
        <v>10</v>
      </c>
      <c r="V42" s="5"/>
      <c r="W42" s="41" t="str">
        <f>IF(MROUND((($Q42*60)/100)*$S42,5)&gt;0,MROUND((($Q42*60)/100)*$S42,5),"")</f>
        <v/>
      </c>
      <c r="X42" s="17"/>
      <c r="Y42" s="22"/>
      <c r="Z42" s="17"/>
      <c r="AA42" s="17"/>
      <c r="AB42" s="92" t="str">
        <f>IF(ISERROR(LOOKUP($E42,Daten!$A$2:$A$11)),"",IF($Q42="","",VLOOKUP($E42,Daten!$A$2:$B$11,2,0)*($Q42+(IF($W42="",0,$W42)/60))))</f>
        <v/>
      </c>
      <c r="AC42" s="1"/>
    </row>
    <row r="43" spans="1:29" ht="3.75" customHeight="1" x14ac:dyDescent="0.25">
      <c r="A43" s="5"/>
      <c r="B43" s="109"/>
      <c r="C43" s="16"/>
      <c r="D43" s="2"/>
      <c r="E43" s="40"/>
      <c r="F43" s="5"/>
      <c r="G43" s="5"/>
      <c r="H43" s="5"/>
      <c r="I43" s="5"/>
      <c r="J43" s="5"/>
      <c r="K43" s="17"/>
      <c r="L43" s="17"/>
      <c r="M43" s="17"/>
      <c r="N43" s="17"/>
      <c r="O43" s="17"/>
      <c r="P43" s="5"/>
      <c r="Q43" s="97"/>
      <c r="R43" s="5"/>
      <c r="S43" s="1"/>
      <c r="T43" s="45"/>
      <c r="U43" s="5"/>
      <c r="V43" s="5"/>
      <c r="W43" s="42"/>
      <c r="X43" s="17"/>
      <c r="Y43" s="17"/>
      <c r="Z43" s="17"/>
      <c r="AA43" s="17"/>
      <c r="AB43" s="93"/>
      <c r="AC43" s="1"/>
    </row>
    <row r="44" spans="1:29" ht="12" customHeight="1" x14ac:dyDescent="0.25">
      <c r="A44" s="5"/>
      <c r="C44" s="16"/>
      <c r="D44" s="2"/>
      <c r="E44" s="47"/>
      <c r="F44" s="5"/>
      <c r="G44" s="112"/>
      <c r="H44" s="112"/>
      <c r="I44" s="112"/>
      <c r="J44" s="112"/>
      <c r="K44" s="112"/>
      <c r="L44" s="112"/>
      <c r="M44" s="112"/>
      <c r="N44" s="5"/>
      <c r="O44" s="19"/>
      <c r="P44" s="5"/>
      <c r="Q44" s="96"/>
      <c r="R44" s="5"/>
      <c r="T44" s="45"/>
      <c r="U44" s="5" t="s">
        <v>10</v>
      </c>
      <c r="V44" s="5"/>
      <c r="W44" s="41" t="str">
        <f>IF(MROUND((($Q44*60)/100)*$S44,5)&gt;0,MROUND((($Q44*60)/100)*$S44,5),"")</f>
        <v/>
      </c>
      <c r="X44" s="17"/>
      <c r="Y44" s="22"/>
      <c r="Z44" s="17"/>
      <c r="AA44" s="17"/>
      <c r="AB44" s="92" t="str">
        <f>IF(ISERROR(LOOKUP($E44,Daten!$A$2:$A$11)),"",IF($Q44="","",VLOOKUP($E44,Daten!$A$2:$B$11,2,0)*($Q44+(IF($W44="",0,$W44)/60))))</f>
        <v/>
      </c>
      <c r="AC44" s="1"/>
    </row>
    <row r="45" spans="1:29" ht="3.75" customHeight="1" x14ac:dyDescent="0.25">
      <c r="A45" s="5"/>
      <c r="B45" s="109"/>
      <c r="C45" s="16"/>
      <c r="D45" s="2"/>
      <c r="E45" s="40"/>
      <c r="F45" s="5"/>
      <c r="G45" s="5"/>
      <c r="H45" s="5"/>
      <c r="I45" s="5"/>
      <c r="J45" s="5"/>
      <c r="K45" s="17"/>
      <c r="L45" s="17"/>
      <c r="M45" s="17"/>
      <c r="N45" s="17"/>
      <c r="O45" s="17"/>
      <c r="P45" s="5"/>
      <c r="Q45" s="97"/>
      <c r="R45" s="5"/>
      <c r="S45" s="1"/>
      <c r="T45" s="45"/>
      <c r="U45" s="5"/>
      <c r="V45" s="5"/>
      <c r="W45" s="42"/>
      <c r="X45" s="17"/>
      <c r="Y45" s="17"/>
      <c r="Z45" s="17"/>
      <c r="AA45" s="17"/>
      <c r="AB45" s="93"/>
      <c r="AC45" s="1"/>
    </row>
    <row r="46" spans="1:29" ht="12" customHeight="1" x14ac:dyDescent="0.25">
      <c r="A46" s="5"/>
      <c r="C46" s="16"/>
      <c r="D46" s="2"/>
      <c r="E46" s="47"/>
      <c r="F46" s="5"/>
      <c r="G46" s="112"/>
      <c r="H46" s="112"/>
      <c r="I46" s="112"/>
      <c r="J46" s="112"/>
      <c r="K46" s="112"/>
      <c r="L46" s="112"/>
      <c r="M46" s="112"/>
      <c r="N46" s="5"/>
      <c r="O46" s="19"/>
      <c r="P46" s="5"/>
      <c r="Q46" s="96"/>
      <c r="R46" s="5"/>
      <c r="T46" s="45"/>
      <c r="U46" s="5" t="s">
        <v>10</v>
      </c>
      <c r="V46" s="5"/>
      <c r="W46" s="41" t="str">
        <f>IF(MROUND((($Q46*60)/100)*$S46,5)&gt;0,MROUND((($Q46*60)/100)*$S46,5),"")</f>
        <v/>
      </c>
      <c r="X46" s="17"/>
      <c r="Y46" s="22"/>
      <c r="Z46" s="17"/>
      <c r="AA46" s="17"/>
      <c r="AB46" s="92" t="str">
        <f>IF(ISERROR(LOOKUP($E46,Daten!$A$2:$A$11)),"",IF($Q46="","",VLOOKUP($E46,Daten!$A$2:$B$11,2,0)*($Q46+(IF($W46="",0,$W46)/60))))</f>
        <v/>
      </c>
      <c r="AC46" s="1"/>
    </row>
    <row r="47" spans="1:29" ht="3.75" customHeight="1" thickBot="1" x14ac:dyDescent="0.3">
      <c r="A47" s="5"/>
      <c r="B47" s="3"/>
      <c r="C47" s="16"/>
      <c r="D47" s="2"/>
      <c r="E47" s="40"/>
      <c r="F47" s="5"/>
      <c r="G47" s="5"/>
      <c r="H47" s="5"/>
      <c r="I47" s="5"/>
      <c r="J47" s="5"/>
      <c r="K47" s="17"/>
      <c r="L47" s="17"/>
      <c r="M47" s="17"/>
      <c r="N47" s="17"/>
      <c r="O47" s="17"/>
      <c r="P47" s="5"/>
      <c r="Q47" s="97"/>
      <c r="R47" s="5"/>
      <c r="S47" s="1"/>
      <c r="T47" s="45"/>
      <c r="U47" s="5"/>
      <c r="V47" s="5"/>
      <c r="W47" s="42"/>
      <c r="X47" s="5"/>
      <c r="Y47" s="5"/>
      <c r="Z47" s="5"/>
      <c r="AA47" s="5"/>
      <c r="AB47" s="93"/>
      <c r="AC47" s="1"/>
    </row>
    <row r="48" spans="1:29" ht="3.75" customHeight="1" x14ac:dyDescent="0.25">
      <c r="A48" s="5"/>
      <c r="B48" s="3"/>
      <c r="C48" s="16"/>
      <c r="D48" s="2"/>
      <c r="E48" s="40"/>
      <c r="F48" s="5"/>
      <c r="G48" s="5"/>
      <c r="H48" s="5"/>
      <c r="I48" s="5"/>
      <c r="J48" s="5"/>
      <c r="K48" s="17"/>
      <c r="L48" s="17"/>
      <c r="M48" s="17"/>
      <c r="N48" s="17"/>
      <c r="O48" s="17"/>
      <c r="P48" s="5"/>
      <c r="Q48" s="97"/>
      <c r="R48" s="5"/>
      <c r="S48" s="106"/>
      <c r="T48" s="12"/>
      <c r="U48" s="5"/>
      <c r="V48" s="5"/>
      <c r="W48" s="42"/>
      <c r="X48" s="5"/>
      <c r="Y48" s="5"/>
      <c r="Z48" s="5"/>
      <c r="AA48" s="5"/>
      <c r="AB48" s="93"/>
      <c r="AC48" s="1"/>
    </row>
    <row r="49" spans="1:30" ht="12" customHeight="1" x14ac:dyDescent="0.25">
      <c r="A49" s="5"/>
      <c r="B49" s="4">
        <f>IF(DATE($I$4,$G$4,$E$4)="","",DATE($I$4,1,7*$K$4+2-WEEKDAY(DATE($I$4,, ),3)))</f>
        <v>41279</v>
      </c>
      <c r="C49" s="16"/>
      <c r="D49" s="2"/>
      <c r="E49" s="47"/>
      <c r="F49" s="5"/>
      <c r="G49" s="112"/>
      <c r="H49" s="112"/>
      <c r="I49" s="112"/>
      <c r="J49" s="112"/>
      <c r="K49" s="112"/>
      <c r="L49" s="112"/>
      <c r="M49" s="112"/>
      <c r="N49" s="5"/>
      <c r="O49" s="19"/>
      <c r="P49" s="5"/>
      <c r="Q49" s="96"/>
      <c r="R49" s="5"/>
      <c r="S49" s="107">
        <v>50</v>
      </c>
      <c r="T49" s="1"/>
      <c r="U49" s="5" t="s">
        <v>10</v>
      </c>
      <c r="V49" s="5"/>
      <c r="W49" s="41" t="str">
        <f>IF(MROUND((($Q49*60)/100)*$S49,5)&gt;0,MROUND((($Q49*60)/100)*$S49,5),"")</f>
        <v/>
      </c>
      <c r="X49" s="17"/>
      <c r="Y49" s="22"/>
      <c r="Z49" s="17"/>
      <c r="AA49" s="17"/>
      <c r="AB49" s="92" t="str">
        <f>IF(ISERROR(LOOKUP($E49,Daten!$A$2:$A$11)),"",IF($Q49="","",VLOOKUP($E49,Daten!$A$2:$B$11,2,0)*($Q49+(IF($W49="",0,$W49)/60))))</f>
        <v/>
      </c>
      <c r="AC49" s="1"/>
    </row>
    <row r="50" spans="1:30" ht="3.75" customHeight="1" x14ac:dyDescent="0.25">
      <c r="A50" s="5"/>
      <c r="B50" s="109"/>
      <c r="C50" s="16"/>
      <c r="D50" s="2"/>
      <c r="E50" s="40"/>
      <c r="F50" s="5"/>
      <c r="G50" s="5"/>
      <c r="H50" s="5"/>
      <c r="I50" s="5"/>
      <c r="J50" s="5"/>
      <c r="K50" s="17"/>
      <c r="L50" s="17"/>
      <c r="M50" s="17"/>
      <c r="N50" s="17"/>
      <c r="O50" s="17"/>
      <c r="P50" s="5"/>
      <c r="Q50" s="97"/>
      <c r="R50" s="5"/>
      <c r="S50" s="107"/>
      <c r="T50" s="1"/>
      <c r="U50" s="5"/>
      <c r="V50" s="5"/>
      <c r="W50" s="42"/>
      <c r="X50" s="17"/>
      <c r="Y50" s="17"/>
      <c r="Z50" s="17"/>
      <c r="AA50" s="17"/>
      <c r="AB50" s="93"/>
      <c r="AC50" s="1"/>
    </row>
    <row r="51" spans="1:30" ht="12" customHeight="1" x14ac:dyDescent="0.25">
      <c r="A51" s="5"/>
      <c r="C51" s="16"/>
      <c r="D51" s="2"/>
      <c r="E51" s="47"/>
      <c r="F51" s="5"/>
      <c r="G51" s="112"/>
      <c r="H51" s="112"/>
      <c r="I51" s="112"/>
      <c r="J51" s="112"/>
      <c r="K51" s="112"/>
      <c r="L51" s="112"/>
      <c r="M51" s="112"/>
      <c r="N51" s="5"/>
      <c r="O51" s="19"/>
      <c r="P51" s="5"/>
      <c r="Q51" s="96"/>
      <c r="R51" s="5"/>
      <c r="S51" s="107">
        <v>50</v>
      </c>
      <c r="T51" s="1"/>
      <c r="U51" s="5" t="s">
        <v>10</v>
      </c>
      <c r="V51" s="5"/>
      <c r="W51" s="41" t="str">
        <f>IF(MROUND((($Q51*60)/100)*$S51,5)&gt;0,MROUND((($Q51*60)/100)*$S51,5),"")</f>
        <v/>
      </c>
      <c r="X51" s="17"/>
      <c r="Y51" s="22"/>
      <c r="Z51" s="17"/>
      <c r="AA51" s="17"/>
      <c r="AB51" s="92" t="str">
        <f>IF(ISERROR(LOOKUP($E51,Daten!$A$2:$A$11)),"",IF($Q51="","",VLOOKUP($E51,Daten!$A$2:$B$11,2,0)*($Q51+(IF($W51="",0,$W51)/60))))</f>
        <v/>
      </c>
      <c r="AC51" s="1"/>
    </row>
    <row r="52" spans="1:30" ht="3.75" customHeight="1" x14ac:dyDescent="0.25">
      <c r="A52" s="5"/>
      <c r="B52" s="3"/>
      <c r="C52" s="16"/>
      <c r="D52" s="2"/>
      <c r="E52" s="40"/>
      <c r="F52" s="5"/>
      <c r="G52" s="5"/>
      <c r="H52" s="5"/>
      <c r="I52" s="5"/>
      <c r="J52" s="5"/>
      <c r="K52" s="17"/>
      <c r="L52" s="17"/>
      <c r="M52" s="17"/>
      <c r="N52" s="17"/>
      <c r="O52" s="17"/>
      <c r="P52" s="5"/>
      <c r="Q52" s="97"/>
      <c r="R52" s="5"/>
      <c r="S52" s="107"/>
      <c r="T52" s="1"/>
      <c r="U52" s="5"/>
      <c r="V52" s="5"/>
      <c r="W52" s="5"/>
      <c r="X52" s="5"/>
      <c r="Y52" s="5"/>
      <c r="Z52" s="5"/>
      <c r="AA52" s="5"/>
      <c r="AB52" s="93"/>
      <c r="AC52" s="1"/>
    </row>
    <row r="53" spans="1:30" ht="12" customHeight="1" x14ac:dyDescent="0.25">
      <c r="A53" s="5"/>
      <c r="B53" s="4">
        <f>IF(DATE($I$4,$G$4,$E$4)="","",DATE($I$4,1,7*$K$4+3-WEEKDAY(DATE($I$4,, ),3)))</f>
        <v>41280</v>
      </c>
      <c r="C53" s="16"/>
      <c r="D53" s="2"/>
      <c r="E53" s="47"/>
      <c r="F53" s="5"/>
      <c r="G53" s="112"/>
      <c r="H53" s="112"/>
      <c r="I53" s="112"/>
      <c r="J53" s="112"/>
      <c r="K53" s="112"/>
      <c r="L53" s="112"/>
      <c r="M53" s="112"/>
      <c r="N53" s="5"/>
      <c r="O53" s="19"/>
      <c r="P53" s="5"/>
      <c r="Q53" s="96"/>
      <c r="R53" s="5"/>
      <c r="S53" s="107">
        <v>50</v>
      </c>
      <c r="T53" s="1"/>
      <c r="U53" s="5" t="s">
        <v>10</v>
      </c>
      <c r="V53" s="5"/>
      <c r="W53" s="41" t="str">
        <f>IF(MROUND((($Q53*60)/100)*$S53,5)&gt;0,MROUND((($Q53*60)/100)*$S53,5),"")</f>
        <v/>
      </c>
      <c r="X53" s="17"/>
      <c r="Y53" s="22"/>
      <c r="Z53" s="17"/>
      <c r="AA53" s="17"/>
      <c r="AB53" s="92" t="str">
        <f>IF(ISERROR(LOOKUP($E53,Daten!$A$2:$A$11)),"",IF($Q53="","",VLOOKUP($E53,Daten!$A$2:$B$11,2,0)*($Q53+(IF($W53="",0,$W53)/60))))</f>
        <v/>
      </c>
      <c r="AC53" s="1"/>
    </row>
    <row r="54" spans="1:30" ht="3.75" customHeight="1" x14ac:dyDescent="0.25">
      <c r="A54" s="5"/>
      <c r="B54" s="109"/>
      <c r="C54" s="16"/>
      <c r="D54" s="2"/>
      <c r="E54" s="40"/>
      <c r="F54" s="5"/>
      <c r="G54" s="5"/>
      <c r="H54" s="5"/>
      <c r="I54" s="5"/>
      <c r="J54" s="5"/>
      <c r="K54" s="17"/>
      <c r="L54" s="17"/>
      <c r="M54" s="17"/>
      <c r="N54" s="17"/>
      <c r="O54" s="17"/>
      <c r="P54" s="5"/>
      <c r="Q54" s="97"/>
      <c r="R54" s="5"/>
      <c r="S54" s="107"/>
      <c r="T54" s="1"/>
      <c r="U54" s="5"/>
      <c r="V54" s="5"/>
      <c r="W54" s="42"/>
      <c r="X54" s="17"/>
      <c r="Y54" s="17"/>
      <c r="Z54" s="17"/>
      <c r="AA54" s="17"/>
      <c r="AB54" s="93"/>
      <c r="AC54" s="1"/>
    </row>
    <row r="55" spans="1:30" ht="12" customHeight="1" x14ac:dyDescent="0.25">
      <c r="A55" s="5"/>
      <c r="C55" s="16"/>
      <c r="D55" s="2"/>
      <c r="E55" s="47"/>
      <c r="F55" s="5"/>
      <c r="G55" s="112"/>
      <c r="H55" s="112"/>
      <c r="I55" s="112"/>
      <c r="J55" s="112"/>
      <c r="K55" s="112"/>
      <c r="L55" s="112"/>
      <c r="M55" s="112"/>
      <c r="N55" s="5"/>
      <c r="O55" s="19"/>
      <c r="P55" s="5"/>
      <c r="Q55" s="96"/>
      <c r="R55" s="5"/>
      <c r="S55" s="107">
        <v>50</v>
      </c>
      <c r="T55" s="1"/>
      <c r="U55" s="5" t="s">
        <v>10</v>
      </c>
      <c r="V55" s="5"/>
      <c r="W55" s="41" t="str">
        <f>IF(MROUND((($Q55*60)/100)*$S55,5)&gt;0,MROUND((($Q55*60)/100)*$S55,5),"")</f>
        <v/>
      </c>
      <c r="X55" s="17"/>
      <c r="Y55" s="22"/>
      <c r="Z55" s="17"/>
      <c r="AA55" s="17"/>
      <c r="AB55" s="92" t="str">
        <f>IF(ISERROR(LOOKUP($E55,Daten!$A$2:$A$11)),"",IF($Q55="","",VLOOKUP($E55,Daten!$A$2:$B$11,2,0)*($Q55+(IF($W55="",0,$W55)/60))))</f>
        <v/>
      </c>
      <c r="AC55" s="1"/>
    </row>
    <row r="56" spans="1:30" ht="3.75" customHeight="1" thickBot="1" x14ac:dyDescent="0.3">
      <c r="A56" s="5"/>
      <c r="B56" s="3"/>
      <c r="C56" s="16"/>
      <c r="D56" s="9"/>
      <c r="E56" s="10"/>
      <c r="F56" s="10"/>
      <c r="G56" s="10"/>
      <c r="H56" s="10"/>
      <c r="I56" s="10"/>
      <c r="J56" s="10"/>
      <c r="K56" s="24"/>
      <c r="L56" s="24"/>
      <c r="M56" s="24"/>
      <c r="N56" s="24"/>
      <c r="O56" s="24"/>
      <c r="P56" s="10"/>
      <c r="Q56" s="98"/>
      <c r="R56" s="10"/>
      <c r="S56" s="107"/>
      <c r="T56" s="1"/>
      <c r="U56" s="5"/>
      <c r="V56" s="5"/>
      <c r="W56" s="42"/>
      <c r="X56" s="5"/>
      <c r="Y56" s="5"/>
      <c r="Z56" s="5"/>
      <c r="AA56" s="5"/>
      <c r="AB56" s="39"/>
      <c r="AC56" s="36"/>
    </row>
    <row r="57" spans="1:30" ht="3.75" customHeight="1" x14ac:dyDescent="0.25">
      <c r="Q57" s="96"/>
      <c r="W57" s="41"/>
      <c r="AB57" s="38"/>
      <c r="AC57" s="73"/>
    </row>
    <row r="58" spans="1:30" ht="3.75" customHeight="1" x14ac:dyDescent="0.25">
      <c r="P58" s="5"/>
      <c r="Q58" s="99"/>
      <c r="R58" s="5"/>
      <c r="V58" s="5"/>
      <c r="W58" s="42"/>
      <c r="X58" s="5"/>
      <c r="Z58" s="5"/>
      <c r="AA58" s="5"/>
      <c r="AB58" s="39"/>
      <c r="AC58" s="36"/>
    </row>
    <row r="59" spans="1:30" ht="12" customHeight="1" x14ac:dyDescent="0.25">
      <c r="O59" s="35" t="s">
        <v>18</v>
      </c>
      <c r="P59" s="5"/>
      <c r="Q59" s="94">
        <f>AB59-IF(W59="",0,W59/60)</f>
        <v>0</v>
      </c>
      <c r="R59" s="5"/>
      <c r="U59" s="35" t="s">
        <v>16</v>
      </c>
      <c r="V59" s="5"/>
      <c r="W59" s="43" t="str">
        <f>IF(SUM(W8:W55)&gt;0,SUM(W8:W55),"")</f>
        <v/>
      </c>
      <c r="X59" s="5"/>
      <c r="Y59" s="35" t="s">
        <v>17</v>
      </c>
      <c r="Z59" s="5"/>
      <c r="AA59" s="5"/>
      <c r="AB59" s="95">
        <f>SUM(AB8:AB55)</f>
        <v>0</v>
      </c>
      <c r="AC59" s="37"/>
    </row>
    <row r="60" spans="1:30" ht="3.75" customHeight="1" x14ac:dyDescent="0.25">
      <c r="P60" s="5"/>
      <c r="Q60" s="18"/>
      <c r="R60" s="5"/>
      <c r="V60" s="5"/>
      <c r="W60" s="27"/>
      <c r="X60" s="5"/>
      <c r="Z60" s="5"/>
      <c r="AA60" s="5"/>
      <c r="AB60" s="18"/>
      <c r="AC60" s="1"/>
    </row>
    <row r="61" spans="1:30" ht="3.75" customHeight="1" x14ac:dyDescent="0.25">
      <c r="A61" s="85"/>
      <c r="D61" s="85"/>
      <c r="E61" s="85"/>
      <c r="F61" s="85"/>
      <c r="G61" s="85"/>
      <c r="H61" s="85"/>
      <c r="I61" s="85"/>
      <c r="J61" s="85"/>
      <c r="O61" s="86"/>
      <c r="P61" s="87"/>
      <c r="Q61" s="88"/>
      <c r="R61" s="87"/>
      <c r="S61" s="89"/>
      <c r="T61" s="89"/>
      <c r="U61" s="87"/>
      <c r="V61" s="87"/>
      <c r="W61" s="90"/>
      <c r="X61" s="87"/>
      <c r="Y61" s="87"/>
      <c r="Z61" s="87"/>
      <c r="AA61" s="87"/>
      <c r="AB61" s="88"/>
      <c r="AC61" s="89"/>
      <c r="AD61" s="105"/>
    </row>
    <row r="62" spans="1:30" ht="3.75" customHeight="1" x14ac:dyDescent="0.25">
      <c r="A62" s="85"/>
      <c r="D62" s="85"/>
      <c r="E62" s="85"/>
      <c r="F62" s="85"/>
      <c r="G62" s="85"/>
      <c r="H62" s="85"/>
      <c r="I62" s="85"/>
      <c r="J62" s="85"/>
      <c r="O62" s="86"/>
      <c r="P62" s="87"/>
      <c r="Q62" s="88"/>
      <c r="R62" s="87"/>
      <c r="S62" s="89"/>
      <c r="T62" s="89"/>
      <c r="U62" s="87"/>
      <c r="V62" s="87"/>
      <c r="W62" s="90"/>
      <c r="X62" s="87"/>
      <c r="Y62" s="87"/>
      <c r="Z62" s="5"/>
      <c r="AA62" s="5"/>
      <c r="AB62" s="39"/>
      <c r="AC62" s="36"/>
      <c r="AD62" s="105"/>
    </row>
    <row r="63" spans="1:30" ht="12" customHeight="1" x14ac:dyDescent="0.25">
      <c r="Y63" s="35" t="s">
        <v>26</v>
      </c>
      <c r="Z63" s="5"/>
      <c r="AA63" s="5"/>
      <c r="AB63" s="95">
        <f>SUMIF($E8:$E55,1032,$Q8:$Q55)</f>
        <v>0</v>
      </c>
      <c r="AC63" s="37"/>
    </row>
    <row r="64" spans="1:30" ht="3.75" customHeight="1" x14ac:dyDescent="0.25">
      <c r="A64" s="85"/>
      <c r="D64" s="85"/>
      <c r="E64" s="85"/>
      <c r="F64" s="85"/>
      <c r="G64" s="85"/>
      <c r="H64" s="85"/>
      <c r="I64" s="85"/>
      <c r="J64" s="85"/>
      <c r="O64" s="86"/>
      <c r="P64" s="87"/>
      <c r="Q64" s="88"/>
      <c r="R64" s="87"/>
      <c r="S64" s="89"/>
      <c r="T64" s="89"/>
      <c r="U64" s="87"/>
      <c r="V64" s="87"/>
      <c r="W64" s="90"/>
      <c r="X64" s="87"/>
      <c r="Y64" s="87"/>
      <c r="Z64" s="5"/>
      <c r="AA64" s="5"/>
      <c r="AB64" s="18"/>
      <c r="AC64" s="1"/>
      <c r="AD64" s="105"/>
    </row>
    <row r="65" spans="1:30" ht="3.75" customHeight="1" x14ac:dyDescent="0.25">
      <c r="A65" s="85"/>
      <c r="D65" s="85"/>
      <c r="E65" s="85"/>
      <c r="F65" s="85"/>
      <c r="G65" s="85"/>
      <c r="H65" s="85"/>
      <c r="I65" s="85"/>
      <c r="J65" s="85"/>
      <c r="O65" s="86"/>
      <c r="P65" s="87"/>
      <c r="Q65" s="88"/>
      <c r="R65" s="87"/>
      <c r="S65" s="89"/>
      <c r="T65" s="89"/>
      <c r="U65" s="87"/>
      <c r="V65" s="87"/>
      <c r="W65" s="90"/>
      <c r="X65" s="87"/>
      <c r="Y65" s="87"/>
      <c r="Z65" s="87"/>
      <c r="AA65" s="87"/>
      <c r="AB65" s="88"/>
      <c r="AC65" s="89"/>
      <c r="AD65" s="105"/>
    </row>
    <row r="66" spans="1:30" ht="3.75" customHeight="1" x14ac:dyDescent="0.25">
      <c r="A66" s="85"/>
      <c r="D66" s="85"/>
      <c r="E66" s="85"/>
      <c r="F66" s="85"/>
      <c r="G66" s="85"/>
      <c r="H66" s="85"/>
      <c r="I66" s="85"/>
      <c r="J66" s="85"/>
      <c r="O66" s="86"/>
      <c r="P66" s="87"/>
      <c r="Q66" s="88"/>
      <c r="R66" s="87"/>
      <c r="S66" s="89"/>
      <c r="T66" s="89"/>
      <c r="U66" s="87"/>
      <c r="V66" s="87"/>
      <c r="W66" s="90"/>
      <c r="X66" s="87"/>
      <c r="Y66" s="87"/>
      <c r="Z66" s="5"/>
      <c r="AA66" s="5"/>
      <c r="AB66" s="39"/>
      <c r="AC66" s="36"/>
      <c r="AD66" s="105"/>
    </row>
    <row r="67" spans="1:30" ht="12" customHeight="1" x14ac:dyDescent="0.25">
      <c r="Y67" s="35" t="s">
        <v>27</v>
      </c>
      <c r="Z67" s="5"/>
      <c r="AA67" s="5"/>
      <c r="AB67" s="95">
        <f>SUMIF(E8:E55,1031,Q8:Q55)</f>
        <v>0</v>
      </c>
      <c r="AC67" s="37"/>
    </row>
    <row r="68" spans="1:30" ht="3.75" customHeight="1" x14ac:dyDescent="0.25">
      <c r="A68" s="85"/>
      <c r="D68" s="85"/>
      <c r="E68" s="85"/>
      <c r="F68" s="85"/>
      <c r="G68" s="85"/>
      <c r="H68" s="85"/>
      <c r="I68" s="85"/>
      <c r="J68" s="85"/>
      <c r="O68" s="86"/>
      <c r="P68" s="87"/>
      <c r="Q68" s="88"/>
      <c r="R68" s="87"/>
      <c r="S68" s="89"/>
      <c r="T68" s="89"/>
      <c r="U68" s="87"/>
      <c r="V68" s="87"/>
      <c r="W68" s="90"/>
      <c r="X68" s="87"/>
      <c r="Y68" s="87"/>
      <c r="Z68" s="5"/>
      <c r="AA68" s="5"/>
      <c r="AB68" s="18"/>
      <c r="AC68" s="1"/>
      <c r="AD68" s="105"/>
    </row>
    <row r="69" spans="1:30" ht="10.5" customHeight="1" x14ac:dyDescent="0.25"/>
    <row r="70" spans="1:30" ht="12.75" customHeight="1" x14ac:dyDescent="0.25">
      <c r="O70" s="111">
        <f ca="1">NOW()</f>
        <v>41645.578117824072</v>
      </c>
      <c r="P70" s="111"/>
      <c r="Q70" s="111"/>
      <c r="R70" s="111"/>
      <c r="S70" s="111"/>
      <c r="T70" s="111"/>
      <c r="U70" s="111"/>
      <c r="V70" s="111"/>
      <c r="W70" s="111"/>
      <c r="X70" s="21" t="s">
        <v>19</v>
      </c>
      <c r="Y70" s="74"/>
      <c r="Z70" s="74"/>
      <c r="AA70" s="74"/>
      <c r="AB70" s="75"/>
      <c r="AC70" s="76"/>
    </row>
    <row r="71" spans="1:30" x14ac:dyDescent="0.15">
      <c r="A71" s="83" t="s">
        <v>28</v>
      </c>
      <c r="B71" s="82"/>
      <c r="O71" s="77" t="s">
        <v>23</v>
      </c>
      <c r="P71" s="78"/>
      <c r="Q71" s="79"/>
      <c r="R71" s="78"/>
      <c r="S71" s="80"/>
      <c r="T71" s="80"/>
      <c r="U71" s="77"/>
      <c r="V71" s="78"/>
      <c r="W71" s="81"/>
      <c r="X71" s="78"/>
      <c r="Y71" s="77" t="s">
        <v>20</v>
      </c>
      <c r="Z71" s="78"/>
      <c r="AA71" s="78"/>
      <c r="AB71" s="79"/>
      <c r="AC71" s="80"/>
    </row>
  </sheetData>
  <sheetProtection password="EEA8" sheet="1" objects="1" scenarios="1"/>
  <protectedRanges>
    <protectedRange sqref="E49 G49 O49 Q49 Y49 E51 G51 O51 Q51 E53 G53 O53 Q53 Y51:Y53 E55 G55 O55 Q55 Y55" name="Wocheende"/>
    <protectedRange sqref="E40 G40 O40 Q40 S40 Y40 E42 G42 O42 Q42 S42 Y42 E44 G44 O44 Q44 S44 Y44 E46 G46 O46 Q46 S46 Y46" name="Freitag"/>
    <protectedRange sqref="E32 G32 O32 Q32 S32 Y32 E34 G34 O34 Q34 S34 Y34 E36 G36 O36 Q36 S36 Y36 E38 G38 O38 Q38 S38 Y38" name="Donnerstag"/>
    <protectedRange sqref="E24 G24 O24 Q24 S24 Y24 E26 G26 O26 Q26 S26 Y26 E28 G28 O28 Q28 S28 Y28 E30 G30 O30 Q30 S30 Y30" name="Mittwoch"/>
    <protectedRange sqref="E16 G16 O16 Q16 S16 Y16 E18 G18 O18 Q18 S18 Y18 E20 G20 O20 Q20 S20 Y20 E22 G22 O22 Q22 S22 Y22" name="Dienstag"/>
    <protectedRange sqref="E8 G8 O8 Q8 S8 Y8 E10 G10 O10 Q10 S10 Y10 E12 G12 O12 Q12 S12 Y12 E14 G14 O14 Q14 S14 Y14" name="Montag"/>
    <protectedRange sqref="E4 G4 I4 O70 S4 W4 Q4" name="Grundinformationen"/>
  </protectedRanges>
  <mergeCells count="30">
    <mergeCell ref="G55:M55"/>
    <mergeCell ref="G46:M46"/>
    <mergeCell ref="G49:M49"/>
    <mergeCell ref="G51:M51"/>
    <mergeCell ref="G38:M38"/>
    <mergeCell ref="G40:M40"/>
    <mergeCell ref="G42:M42"/>
    <mergeCell ref="G44:M44"/>
    <mergeCell ref="G53:M53"/>
    <mergeCell ref="T1:AC1"/>
    <mergeCell ref="A1:S1"/>
    <mergeCell ref="AB6:AC6"/>
    <mergeCell ref="Q4:S4"/>
    <mergeCell ref="W4:AB4"/>
    <mergeCell ref="O70:W70"/>
    <mergeCell ref="G8:M8"/>
    <mergeCell ref="G14:M14"/>
    <mergeCell ref="G10:M10"/>
    <mergeCell ref="G12:M12"/>
    <mergeCell ref="G16:M16"/>
    <mergeCell ref="G18:M18"/>
    <mergeCell ref="G20:M20"/>
    <mergeCell ref="G22:M22"/>
    <mergeCell ref="G24:M24"/>
    <mergeCell ref="G26:M26"/>
    <mergeCell ref="G28:M28"/>
    <mergeCell ref="G30:M30"/>
    <mergeCell ref="G32:M32"/>
    <mergeCell ref="G34:M34"/>
    <mergeCell ref="G36:M36"/>
  </mergeCells>
  <conditionalFormatting sqref="AB8 AB10 AB12 AB14 AB16 AB18 AB20 AB22 AB24 AB26 AB28 AB30 AB32 AB34 AB36 AB38 AB40 AB42 AB44 AB46 AB49 AB51 AB53 AB55 AB59 AB63 AB67">
    <cfRule type="cellIs" dxfId="1" priority="2" operator="equal">
      <formula>0</formula>
    </cfRule>
  </conditionalFormatting>
  <conditionalFormatting sqref="Q59">
    <cfRule type="cellIs" dxfId="0" priority="1" operator="equal">
      <formula>0</formula>
    </cfRule>
  </conditionalFormatting>
  <pageMargins left="0.23622047244094491" right="0.23622047244094491" top="0.31496062992125984" bottom="0.2362204724409449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A2:B11"/>
    </sheetView>
  </sheetViews>
  <sheetFormatPr baseColWidth="10" defaultRowHeight="15" x14ac:dyDescent="0.25"/>
  <cols>
    <col min="1" max="1" width="11.42578125" style="48"/>
    <col min="2" max="2" width="11.42578125" style="91"/>
  </cols>
  <sheetData>
    <row r="1" spans="1:2" x14ac:dyDescent="0.25">
      <c r="A1" s="48" t="s">
        <v>21</v>
      </c>
      <c r="B1" s="91" t="s">
        <v>24</v>
      </c>
    </row>
    <row r="2" spans="1:2" x14ac:dyDescent="0.25">
      <c r="A2" s="48">
        <v>1020</v>
      </c>
      <c r="B2" s="91">
        <v>1</v>
      </c>
    </row>
    <row r="3" spans="1:2" x14ac:dyDescent="0.25">
      <c r="A3" s="48">
        <v>1030</v>
      </c>
      <c r="B3" s="91">
        <v>0</v>
      </c>
    </row>
    <row r="4" spans="1:2" x14ac:dyDescent="0.25">
      <c r="A4" s="48">
        <v>1031</v>
      </c>
      <c r="B4" s="91">
        <v>0</v>
      </c>
    </row>
    <row r="5" spans="1:2" x14ac:dyDescent="0.25">
      <c r="A5" s="48">
        <v>1032</v>
      </c>
      <c r="B5" s="91">
        <v>0</v>
      </c>
    </row>
    <row r="6" spans="1:2" x14ac:dyDescent="0.25">
      <c r="A6" s="48">
        <v>1033</v>
      </c>
      <c r="B6" s="91">
        <v>1</v>
      </c>
    </row>
    <row r="7" spans="1:2" x14ac:dyDescent="0.25">
      <c r="A7" s="48">
        <v>1034</v>
      </c>
      <c r="B7" s="91">
        <v>0</v>
      </c>
    </row>
    <row r="8" spans="1:2" x14ac:dyDescent="0.25">
      <c r="A8" s="48">
        <v>1040</v>
      </c>
      <c r="B8" s="91">
        <v>1</v>
      </c>
    </row>
    <row r="9" spans="1:2" x14ac:dyDescent="0.25">
      <c r="A9" s="48">
        <v>1050</v>
      </c>
      <c r="B9" s="91">
        <v>1</v>
      </c>
    </row>
    <row r="10" spans="1:2" x14ac:dyDescent="0.25">
      <c r="A10" s="48">
        <v>1060</v>
      </c>
      <c r="B10" s="91">
        <v>1</v>
      </c>
    </row>
    <row r="11" spans="1:2" x14ac:dyDescent="0.25">
      <c r="A11" s="48">
        <v>1070</v>
      </c>
      <c r="B11" s="91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Wochenrapport</vt:lpstr>
      <vt:lpstr>Daten</vt:lpstr>
      <vt:lpstr>Wochenrapport!Druckbereich</vt:lpstr>
    </vt:vector>
  </TitlesOfParts>
  <Company>Voice Data Technologies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Mitarbeiter Wochenrapport</dc:title>
  <dc:creator>Alexander Nolting</dc:creator>
  <cp:lastModifiedBy>Alexander Nolting</cp:lastModifiedBy>
  <cp:lastPrinted>2012-12-31T09:57:01Z</cp:lastPrinted>
  <dcterms:created xsi:type="dcterms:W3CDTF">2012-08-09T11:25:20Z</dcterms:created>
  <dcterms:modified xsi:type="dcterms:W3CDTF">2014-01-06T12:53:27Z</dcterms:modified>
</cp:coreProperties>
</file>