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19" activeTab="6"/>
  </bookViews>
  <sheets>
    <sheet name="ACQUA CONDOTTA SINTESI" sheetId="1" r:id="rId1"/>
    <sheet name="Dati Generali" sheetId="2" r:id="rId2"/>
    <sheet name="Soggetto1" sheetId="3" r:id="rId3"/>
    <sheet name="Soggetto2" sheetId="4" r:id="rId4"/>
    <sheet name="Soggetto3" sheetId="5" r:id="rId5"/>
    <sheet name="Soggetto4" sheetId="6" r:id="rId6"/>
    <sheet name="Soggetto5" sheetId="7" r:id="rId7"/>
    <sheet name="_RiservatoAxa_" sheetId="8" r:id="rId8"/>
  </sheets>
  <definedNames>
    <definedName name="_xlnm._FilterDatabase" localSheetId="7">_RiservatoAxa_!$G$1:$I$496</definedName>
    <definedName name="BENE_G_DAC">OFFSET(_RiservatoAxa_!$E$1, MATCH("BENE_G_DAC",_RiservatoAxa_!$D:$D, 0) - 1, 0, MATCH("FineBENE_G_DAC",_RiservatoAxa_!$D:$D, 0) - MATCH("BENE_G_DAC",_RiservatoAxa_!$D:$D, 0), 1)</definedName>
    <definedName name="Classificazione">OFFSET(_RiservatoAxa_!$E$1, MATCH("Classificazione",_RiservatoAxa_!$D:$D, 0) - 1, 0, MATCH("FineClassificazione",_RiservatoAxa_!$D:$D, 0) - MATCH("Classificazione",_RiservatoAxa_!$D:$D, 0), 1)</definedName>
    <definedName name="Finiture">OFFSET(_RiservatoAxa_!$E$1, MATCH("Finiture",_RiservatoAxa_!$D:$D, 0) - 1, 0, MATCH("FineFiniture",_RiservatoAxa_!$D:$D, 0) - MATCH("Finiture",_RiservatoAxa_!$D:$D, 0), 1)</definedName>
    <definedName name="GDAC">_RiservatoAxa_!$E$74:$E$89</definedName>
    <definedName name="GDCC">_RiservatoAxa_!$E$91:$E$100</definedName>
    <definedName name="GPEV">_RiservatoAxa_!$E$102:$E$123</definedName>
    <definedName name="Mattoncino">OFFSET(_RiservatoAxa_!$E$1, MATCH("Mattoncino",_RiservatoAxa_!$D:$D, 0) - 1, 0, MATCH("FineMattoncino",_RiservatoAxa_!$D:$D, 0) - MATCH("Mattoncino",_RiservatoAxa_!$D:$D, 0), 1)</definedName>
    <definedName name="NameLookup">_RiservatoAxa_!$E$60:$F$62</definedName>
    <definedName name="Provincia">OFFSET(_RiservatoAxa_!$E$1, MATCH("Provincia",_RiservatoAxa_!$D:$D, 0) - 1, 0, MATCH("FineProvincia",_RiservatoAxa_!$D:$D, 0) - MATCH("Provincia",_RiservatoAxa_!$D:$D, 0), 1)</definedName>
    <definedName name="TipoEvento">OFFSET(_RiservatoAxa_!$E$1, MATCH("TipoEvento",_RiservatoAxa_!$D:$D, 0) - 1, 0, MATCH("FineTipoEvento",_RiservatoAxa_!$D:$D, 0) - MATCH("TipoEvento",_RiservatoAxa_!$D:$D, 0), 1)</definedName>
    <definedName name="TipoEventoDDLContenutoS1">OFFSET(_RiservatoAxa_!$E$1, MATCH(CONCATENATE("BENE_",TRIM(RIGHT(Soggetto1!$C$79,5))),_RiservatoAxa_!$D:$D, 0) - 1, 0, MATCH(CONCATENATE("FineBENE_",TRIM(RIGHT(Soggetto1!$C$79,5))),_RiservatoAxa_!$D:$D, 0) - MATCH(CONCATENATE("BENE_",TRIM(RIGHT(Soggetto1!$C$79,5))),_RiservatoAxa_!$D:$D, 0), 1)</definedName>
    <definedName name="TipoEventoDDLContenutoS2">OFFSET(_RiservatoAxa_!$E$1, MATCH(CONCATENATE("BENE_",TRIM(RIGHT(Soggetto2!$C$79,5))),_RiservatoAxa_!$D:$D, 0) - 1, 0, MATCH(CONCATENATE("FineBENE_",TRIM(RIGHT(Soggetto2!$C$79,5))),_RiservatoAxa_!$D:$D, 0) - MATCH(CONCATENATE("BENE_",TRIM(RIGHT(Soggetto2!$C$79,5))),_RiservatoAxa_!$D:$D, 0), 1)</definedName>
    <definedName name="TipoEventoDDLContenutoS3">OFFSET(_RiservatoAxa_!$E$1, MATCH(CONCATENATE("BENE_",TRIM(RIGHT(Soggetto3!$C$79,5))),_RiservatoAxa_!$D:$D, 0) - 1, 0, MATCH(CONCATENATE("FineBENE_",TRIM(RIGHT(Soggetto3!$C$79,5))),_RiservatoAxa_!$D:$D, 0) - MATCH(CONCATENATE("BENE_",TRIM(RIGHT(Soggetto3!$C$79,5))),_RiservatoAxa_!$D:$D, 0), 1)</definedName>
    <definedName name="TipoEventoDDLContenutoS4">OFFSET(_RiservatoAxa_!$E$1, MATCH(CONCATENATE("BENE_",TRIM(RIGHT(Soggetto4!$C$79,5))),_RiservatoAxa_!$D:$D, 0) - 1, 0, MATCH(CONCATENATE("FineBENE_",TRIM(RIGHT(Soggetto4!$C$79,5))),_RiservatoAxa_!$D:$D, 0) - MATCH(CONCATENATE("BENE_",TRIM(RIGHT(Soggetto4!$C$79,5))),_RiservatoAxa_!$D:$D, 0), 1)</definedName>
    <definedName name="TipoEventoDDLContenutoS5">OFFSET(_RiservatoAxa_!$E$1, MATCH(CONCATENATE("BENE_",TRIM(RIGHT(Soggetto5!$C$79,5))),_RiservatoAxa_!$D:$D, 0) - 1, 0, MATCH(CONCATENATE("FineBENE_",TRIM(RIGHT(Soggetto5!$C$79,5))),_RiservatoAxa_!$D:$D, 0) - MATCH(CONCATENATE("BENE_",TRIM(RIGHT(Soggetto5!$C$79,5))),_RiservatoAxa_!$D:$D, 0), 1)</definedName>
    <definedName name="TipoEventoDDLDannoPrevalenteS1">OFFSET(_RiservatoAxa_!$E$1, MATCH(CONCATENATE("BENE_",TRIM(RIGHT(Soggetto1!$C$29,5))),_RiservatoAxa_!$D:$D, 0) - 1, 0, MATCH(CONCATENATE("FineBENE_",TRIM(RIGHT(Soggetto1!$C$29,5))),_RiservatoAxa_!$D:$D, 0) - MATCH(CONCATENATE("BENE_",TRIM(RIGHT(Soggetto1!$C$29,5))),_RiservatoAxa_!$D:$D, 0), 1)</definedName>
    <definedName name="TipoEventoDDLDannoPrevalenteS2">OFFSET(_RiservatoAxa_!$E$1, MATCH(CONCATENATE("BENE_",TRIM(RIGHT(Soggetto2!$C$29,5))),_RiservatoAxa_!$D:$D, 0) - 1, 0, MATCH(CONCATENATE("FineBENE_",TRIM(RIGHT(Soggetto2!$C$29,5))),_RiservatoAxa_!$D:$D, 0) - MATCH(CONCATENATE("BENE_",TRIM(RIGHT(Soggetto2!$C$29,5))),_RiservatoAxa_!$D:$D, 0), 1)</definedName>
    <definedName name="TipoEventoDDLDannoPrevalenteS3">OFFSET(_RiservatoAxa_!$E$1, MATCH(CONCATENATE("BENE_",TRIM(RIGHT(Soggetto3!$C$29,5))),_RiservatoAxa_!$D:$D, 0) - 1, 0, MATCH(CONCATENATE("FineBENE_",TRIM(RIGHT(Soggetto3!$C$29,5))),_RiservatoAxa_!$D:$D, 0) - MATCH(CONCATENATE("BENE_",TRIM(RIGHT(Soggetto3!$C$29,5))),_RiservatoAxa_!$D:$D, 0), 1)</definedName>
    <definedName name="TipoEventoDDLDannoPrevalenteS4">OFFSET(_RiservatoAxa_!$E$1, MATCH(CONCATENATE("BENE_",TRIM(RIGHT(Soggetto4!$C$29,5))),_RiservatoAxa_!$D:$D, 0) - 1, 0, MATCH(CONCATENATE("FineBENE_",TRIM(RIGHT(Soggetto4!$C$29,5))),_RiservatoAxa_!$D:$D, 0) - MATCH(CONCATENATE("BENE_",TRIM(RIGHT(Soggetto4!$C$29,5))),_RiservatoAxa_!$D:$D, 0), 1)</definedName>
    <definedName name="TipoEventoDDLDannoPrevalenteS5">OFFSET(_RiservatoAxa_!$E$1, MATCH(CONCATENATE("BENE_",TRIM(RIGHT(Soggetto5!$C$29,5))),_RiservatoAxa_!$D:$D, 0) - 1, 0, MATCH(CONCATENATE("FineBENE_",TRIM(RIGHT(Soggetto5!$C$29,5))),_RiservatoAxa_!$D:$D, 0) - MATCH(CONCATENATE("BENE_",TRIM(RIGHT(Soggetto5!$C$29,5))),_RiservatoAxa_!$D:$D, 0), 1)</definedName>
    <definedName name="TipoEventoDDLRicercaGuastoS1">OFFSET(_RiservatoAxa_!$E$1, MATCH(CONCATENATE("BENE_",TRIM(RIGHT(Soggetto1!$C$55,5))),_RiservatoAxa_!$D:$D, 0) - 1, 0, MATCH(CONCATENATE("FineBENE_",TRIM(RIGHT(Soggetto1!$C$55,5))),_RiservatoAxa_!$D:$D, 0) - MATCH(CONCATENATE("BENE_",TRIM(RIGHT(Soggetto1!$C$55,5))),_RiservatoAxa_!$D:$D, 0), 1)</definedName>
    <definedName name="TipoEventoDDLRicercaGuastoS2">OFFSET(_RiservatoAxa_!$E$1, MATCH(CONCATENATE("BENE_",TRIM(RIGHT(Soggetto2!$C$55,5))),_RiservatoAxa_!$D:$D, 0) - 1, 0, MATCH(CONCATENATE("FineBENE_",TRIM(RIGHT(Soggetto2!$C$55,5))),_RiservatoAxa_!$D:$D, 0) - MATCH(CONCATENATE("BENE_",TRIM(RIGHT(Soggetto2!$C$55,5))),_RiservatoAxa_!$D:$D, 0), 1)</definedName>
    <definedName name="TipoEventoDDLRicercaGuastoS3">OFFSET(_RiservatoAxa_!$E$1, MATCH(CONCATENATE("BENE_",TRIM(RIGHT(Soggetto3!$C$55,5))),_RiservatoAxa_!$D:$D, 0) - 1, 0, MATCH(CONCATENATE("FineBENE_",TRIM(RIGHT(Soggetto3!$C$55,5))),_RiservatoAxa_!$D:$D, 0) - MATCH(CONCATENATE("BENE_",TRIM(RIGHT(Soggetto3!$C$55,5))),_RiservatoAxa_!$D:$D, 0), 1)</definedName>
    <definedName name="TipoEventoDDLRicercaGuastoS4">OFFSET(_RiservatoAxa_!$E$1, MATCH(CONCATENATE("BENE_",TRIM(RIGHT(Soggetto4!$C$55,5))),_RiservatoAxa_!$D:$D, 0) - 1, 0, MATCH(CONCATENATE("FineBENE_",TRIM(RIGHT(Soggetto4!$C$55,5))),_RiservatoAxa_!$D:$D, 0) - MATCH(CONCATENATE("BENE_",TRIM(RIGHT(Soggetto4!$C$55,5))),_RiservatoAxa_!$D:$D, 0), 1)</definedName>
    <definedName name="TipoEventoDDLRicercaGuastoS5">OFFSET(_RiservatoAxa_!$E$1, MATCH(CONCATENATE("BENE_",TRIM(RIGHT(Soggetto5!$C$55,5))),_RiservatoAxa_!$D:$D, 0) - 1, 0, MATCH(CONCATENATE("FineBENE_",TRIM(RIGHT(Soggetto5!$C$55,5))),_RiservatoAxa_!$D:$D, 0) - MATCH(CONCATENATE("BENE_",TRIM(RIGHT(Soggetto5!$C$55,5))),_RiservatoAxa_!$D:$D, 0), 1)</definedName>
    <definedName name="TipoFabbricato">OFFSET(_RiservatoAxa_!$E$1, MATCH("TipoFabbricato",_RiservatoAxa_!$D:$D, 0) - 1, 0, MATCH("FineTipoFabbricato",_RiservatoAxa_!$D:$D, 0) - MATCH("TipoFabbricato",_RiservatoAxa_!$D:$D, 0), 1)</definedName>
    <definedName name="TipoIntervento">OFFSET(_RiservatoAxa_!$E$1, MATCH("TipoIntervento",_RiservatoAxa_!$D:$D, 0) - 1, 0, MATCH("FineTipoIntervento",_RiservatoAxa_!$D:$D, 0) - MATCH("TipoIntervento",_RiservatoAxa_!$D:$D, 0), 1)</definedName>
    <definedName name="TipoPagamento">OFFSET(_RiservatoAxa_!$E$1, MATCH("TipoPagamento",_RiservatoAxa_!$D:$D, 0) - 1, 0, MATCH("FineTipoPagamento",_RiservatoAxa_!$D:$D, 0) - MATCH("TipoPagamento",_RiservatoAxa_!$D:$D, 0), 1)</definedName>
    <definedName name="UT">OFFSET(_RiservatoAxa_!$E$1, MATCH("UT",_RiservatoAxa_!$D:$D, 0) - 1, 0, MATCH("FineUT",_RiservatoAxa_!$D:$D, 0) - MATCH("UT",_RiservatoAxa_!$D:$D, 0), 1)</definedName>
  </definedNames>
  <calcPr calcId="145621" iterateDelta="1E-4"/>
  <fileRecoveryPr repairLoad="1"/>
</workbook>
</file>

<file path=xl/calcChain.xml><?xml version="1.0" encoding="utf-8"?>
<calcChain xmlns="http://schemas.openxmlformats.org/spreadsheetml/2006/main">
  <c r="H503" i="8" l="1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18" i="8"/>
  <c r="H117" i="8"/>
  <c r="H116" i="8"/>
  <c r="H115" i="8"/>
  <c r="H114" i="8"/>
  <c r="H113" i="8"/>
  <c r="H109" i="8"/>
  <c r="H108" i="8"/>
  <c r="H102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0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4" i="8"/>
  <c r="H30" i="8"/>
  <c r="H26" i="8"/>
  <c r="H25" i="8"/>
  <c r="H22" i="8"/>
  <c r="H21" i="8"/>
  <c r="H20" i="8"/>
  <c r="H19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3" i="8"/>
  <c r="E96" i="3"/>
  <c r="E95" i="3"/>
  <c r="E94" i="3"/>
  <c r="E93" i="3"/>
  <c r="E92" i="3"/>
  <c r="E91" i="3"/>
  <c r="D89" i="3"/>
  <c r="E89" i="3" s="1"/>
  <c r="D88" i="3"/>
  <c r="E88" i="3" s="1"/>
  <c r="D87" i="3"/>
  <c r="E87" i="3" s="1"/>
  <c r="D86" i="3"/>
  <c r="E86" i="3" s="1"/>
  <c r="D85" i="3"/>
  <c r="E85" i="3" s="1"/>
  <c r="F67" i="3"/>
  <c r="F65" i="3"/>
  <c r="H105" i="8" s="1"/>
  <c r="F64" i="3"/>
  <c r="H104" i="8" s="1"/>
  <c r="F63" i="3"/>
  <c r="H103" i="8" s="1"/>
  <c r="F62" i="3"/>
  <c r="F61" i="3"/>
  <c r="H101" i="8" s="1"/>
  <c r="F60" i="3"/>
  <c r="F66" i="3" s="1"/>
  <c r="F41" i="3"/>
  <c r="F39" i="3"/>
  <c r="H71" i="8" s="1"/>
  <c r="F38" i="3"/>
  <c r="F37" i="3"/>
  <c r="H69" i="8" s="1"/>
  <c r="F36" i="3"/>
  <c r="F40" i="3" s="1"/>
  <c r="F35" i="3"/>
  <c r="H67" i="8" s="1"/>
  <c r="F34" i="3"/>
  <c r="B19" i="3"/>
  <c r="C19" i="3" s="1"/>
  <c r="B18" i="3"/>
  <c r="H35" i="8" s="1"/>
  <c r="B17" i="3"/>
  <c r="B16" i="3"/>
  <c r="H33" i="8" s="1"/>
  <c r="B15" i="3"/>
  <c r="H32" i="8" s="1"/>
  <c r="B14" i="3"/>
  <c r="H31" i="8" s="1"/>
  <c r="B12" i="3"/>
  <c r="B11" i="3"/>
  <c r="B10" i="3"/>
  <c r="H28" i="8" s="1"/>
  <c r="B7" i="3"/>
  <c r="B6" i="3"/>
  <c r="B5" i="3"/>
  <c r="A2" i="3"/>
  <c r="F125" i="2"/>
  <c r="D124" i="2"/>
  <c r="F97" i="2"/>
  <c r="D96" i="2"/>
  <c r="D91" i="2"/>
  <c r="E44" i="2"/>
  <c r="B44" i="2"/>
  <c r="B36" i="2"/>
  <c r="H23" i="8" s="1"/>
  <c r="B30" i="2"/>
  <c r="B29" i="2"/>
  <c r="B28" i="2"/>
  <c r="B24" i="2"/>
  <c r="B18" i="2"/>
  <c r="E17" i="2"/>
  <c r="B17" i="2"/>
  <c r="B16" i="2"/>
  <c r="B15" i="2"/>
  <c r="E14" i="2"/>
  <c r="B14" i="2"/>
  <c r="B13" i="2"/>
  <c r="E12" i="2"/>
  <c r="B12" i="2"/>
  <c r="E11" i="2"/>
  <c r="B11" i="2"/>
  <c r="E10" i="2"/>
  <c r="B10" i="2"/>
  <c r="B7" i="2"/>
  <c r="B6" i="2"/>
  <c r="B5" i="2"/>
  <c r="A2" i="2"/>
  <c r="B74" i="1"/>
  <c r="F71" i="1"/>
  <c r="E71" i="1"/>
  <c r="D71" i="1"/>
  <c r="C71" i="1"/>
  <c r="F70" i="1"/>
  <c r="E70" i="1"/>
  <c r="D70" i="1"/>
  <c r="C70" i="1"/>
  <c r="F69" i="1"/>
  <c r="E69" i="1"/>
  <c r="D69" i="1"/>
  <c r="C69" i="1"/>
  <c r="B69" i="1"/>
  <c r="B68" i="1"/>
  <c r="F67" i="1"/>
  <c r="E67" i="1"/>
  <c r="D67" i="1"/>
  <c r="C67" i="1"/>
  <c r="B67" i="1"/>
  <c r="F66" i="1"/>
  <c r="E66" i="1"/>
  <c r="D66" i="1"/>
  <c r="C66" i="1"/>
  <c r="B66" i="1"/>
  <c r="E51" i="1"/>
  <c r="D51" i="1"/>
  <c r="B51" i="1"/>
  <c r="E50" i="1"/>
  <c r="D50" i="1"/>
  <c r="E49" i="1"/>
  <c r="D49" i="1"/>
  <c r="E48" i="1"/>
  <c r="D48" i="1"/>
  <c r="E47" i="1"/>
  <c r="D47" i="1"/>
  <c r="B41" i="1"/>
  <c r="E35" i="1"/>
  <c r="B35" i="1"/>
  <c r="B32" i="1"/>
  <c r="E29" i="1"/>
  <c r="B29" i="1"/>
  <c r="E24" i="1"/>
  <c r="B24" i="1"/>
  <c r="E23" i="1"/>
  <c r="B23" i="1"/>
  <c r="E18" i="1"/>
  <c r="B16" i="1"/>
  <c r="E15" i="1"/>
  <c r="B15" i="1"/>
  <c r="B14" i="1"/>
  <c r="E13" i="1"/>
  <c r="B13" i="1"/>
  <c r="E12" i="1"/>
  <c r="B12" i="1"/>
  <c r="E11" i="1"/>
  <c r="B11" i="1"/>
  <c r="E10" i="1"/>
  <c r="B10" i="1"/>
  <c r="B7" i="1"/>
  <c r="B6" i="1"/>
  <c r="B5" i="1"/>
  <c r="A2" i="1"/>
  <c r="H27" i="8" l="1"/>
  <c r="H72" i="8"/>
  <c r="F42" i="3"/>
  <c r="F44" i="3" s="1"/>
  <c r="F46" i="3" s="1"/>
  <c r="F49" i="3" s="1"/>
  <c r="F51" i="3" s="1"/>
  <c r="E97" i="3"/>
  <c r="F68" i="3"/>
  <c r="F70" i="3" s="1"/>
  <c r="F72" i="3" s="1"/>
  <c r="F75" i="3" s="1"/>
  <c r="F77" i="3" s="1"/>
  <c r="H106" i="8"/>
  <c r="H36" i="8"/>
  <c r="H68" i="8"/>
  <c r="H100" i="8"/>
  <c r="B38" i="1"/>
  <c r="B71" i="1"/>
  <c r="B115" i="3" l="1"/>
  <c r="H73" i="8"/>
  <c r="H107" i="8"/>
  <c r="B116" i="3"/>
  <c r="B48" i="1" s="1"/>
  <c r="E99" i="3"/>
  <c r="E101" i="3" s="1"/>
  <c r="E104" i="3" s="1"/>
  <c r="E106" i="3" s="1"/>
  <c r="B70" i="1" s="1"/>
  <c r="G70" i="1" s="1"/>
  <c r="H110" i="8"/>
  <c r="H111" i="8" l="1"/>
  <c r="B117" i="3"/>
  <c r="B49" i="1" s="1"/>
  <c r="B47" i="1"/>
  <c r="B118" i="3"/>
  <c r="B122" i="3" l="1"/>
  <c r="B50" i="1"/>
  <c r="H112" i="8"/>
  <c r="H119" i="8" l="1"/>
  <c r="B131" i="3"/>
  <c r="H29" i="8"/>
  <c r="B127" i="3"/>
  <c r="B60" i="1"/>
  <c r="B123" i="3"/>
  <c r="B56" i="1" l="1"/>
  <c r="H121" i="8"/>
  <c r="B58" i="1"/>
  <c r="H4" i="8" s="1"/>
  <c r="H120" i="8"/>
  <c r="H122" i="8"/>
  <c r="B54" i="1"/>
  <c r="H24" i="8" l="1"/>
  <c r="B62" i="1"/>
  <c r="C76" i="1" l="1"/>
  <c r="H18" i="8"/>
</calcChain>
</file>

<file path=xl/comments1.xml><?xml version="1.0" encoding="utf-8"?>
<comments xmlns="http://schemas.openxmlformats.org/spreadsheetml/2006/main">
  <authors>
    <author/>
  </authors>
  <commentList>
    <comment ref="D9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AXA:
</t>
        </r>
        <r>
          <rPr>
            <sz val="10"/>
            <color rgb="FF000000"/>
            <rFont val="Tahoma"/>
            <family val="2"/>
            <charset val="1"/>
          </rPr>
          <t xml:space="preserve">inserire i metriquadri o i metricubi
</t>
        </r>
      </text>
    </comment>
    <comment ref="E9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AXA:
</t>
        </r>
        <r>
          <rPr>
            <sz val="10"/>
            <color rgb="FF000000"/>
            <rFont val="Tahoma"/>
            <family val="2"/>
            <charset val="1"/>
          </rPr>
          <t>inserire il valore €/mq o €/mc</t>
        </r>
      </text>
    </comment>
    <comment ref="D125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AXA:
</t>
        </r>
        <r>
          <rPr>
            <sz val="10"/>
            <color rgb="FF000000"/>
            <rFont val="Tahoma"/>
            <family val="2"/>
            <charset val="1"/>
          </rPr>
          <t xml:space="preserve">inserire i metriquadri o i metricubi
</t>
        </r>
      </text>
    </comment>
    <comment ref="E125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AXA:
</t>
        </r>
        <r>
          <rPr>
            <sz val="10"/>
            <color rgb="FF000000"/>
            <rFont val="Tahoma"/>
            <family val="2"/>
            <charset val="1"/>
          </rPr>
          <t>inserire il valore €/mq o €/mc</t>
        </r>
      </text>
    </comment>
  </commentList>
</comments>
</file>

<file path=xl/sharedStrings.xml><?xml version="1.0" encoding="utf-8"?>
<sst xmlns="http://schemas.openxmlformats.org/spreadsheetml/2006/main" count="1388" uniqueCount="901">
  <si>
    <t>Relazione di Perizia R.E.</t>
  </si>
  <si>
    <t>Codice Perito</t>
  </si>
  <si>
    <t>Perito incaricato</t>
  </si>
  <si>
    <t>Liquidatore</t>
  </si>
  <si>
    <t>Dati sinistro:</t>
  </si>
  <si>
    <t>Nr sinistro</t>
  </si>
  <si>
    <t>Data sinistro denunciato</t>
  </si>
  <si>
    <t>Nr polizza</t>
  </si>
  <si>
    <t>Data denuncia</t>
  </si>
  <si>
    <t>Prodotto</t>
  </si>
  <si>
    <t>Data apertura sinistro</t>
  </si>
  <si>
    <t>Modello:</t>
  </si>
  <si>
    <t>Data sinistro rilevata da perito</t>
  </si>
  <si>
    <t>Contraente:</t>
  </si>
  <si>
    <t>Assicurato:</t>
  </si>
  <si>
    <t>Incarico del</t>
  </si>
  <si>
    <t>Luogo del rischio assicurato</t>
  </si>
  <si>
    <t>Esercizio :</t>
  </si>
  <si>
    <t>VALUTAZIONE SINISTRO E POLIZZA</t>
  </si>
  <si>
    <t>GARANZIA BASE:</t>
  </si>
  <si>
    <t>MASSIMALE/LIMITE</t>
  </si>
  <si>
    <t/>
  </si>
  <si>
    <t>FRANC/SCOPERTO</t>
  </si>
  <si>
    <t>FABBRICATO</t>
  </si>
  <si>
    <t>CONTENUTO</t>
  </si>
  <si>
    <t>GARANZIA ACCESSORIA</t>
  </si>
  <si>
    <t>RICERCA GUASTI</t>
  </si>
  <si>
    <t>REGOLARITA' AMMINISTRATIVA</t>
  </si>
  <si>
    <t>COASSICURAZIONE DIRETTA</t>
  </si>
  <si>
    <t>AXA PAGA</t>
  </si>
  <si>
    <t>% dell'indennizzo</t>
  </si>
  <si>
    <t>VINCOLI</t>
  </si>
  <si>
    <t/>
  </si>
  <si>
    <t>ALTRE COPERTURE ASSICURATIVE</t>
  </si>
  <si>
    <t>RIEPILOGO INDENNIZZO PER GARANZIE</t>
  </si>
  <si>
    <t>VALORE</t>
  </si>
  <si>
    <t>QUOTA COASS. AXA</t>
  </si>
  <si>
    <t>QUOTA COASS.</t>
  </si>
  <si>
    <r>
      <t>DANNO indennizzabile partita</t>
    </r>
    <r>
      <rPr>
        <b/>
        <sz val="12"/>
        <rFont val="Verdana"/>
        <family val="2"/>
        <charset val="1"/>
      </rPr>
      <t xml:space="preserve"> fabbricato</t>
    </r>
  </si>
  <si>
    <r>
      <t xml:space="preserve">DANNO indennizzabile </t>
    </r>
    <r>
      <rPr>
        <b/>
        <sz val="12"/>
        <rFont val="Verdana"/>
        <family val="2"/>
        <charset val="1"/>
      </rPr>
      <t>ricerca guasti</t>
    </r>
  </si>
  <si>
    <r>
      <t xml:space="preserve">DANNO indennizzabile </t>
    </r>
    <r>
      <rPr>
        <b/>
        <sz val="12"/>
        <rFont val="Verdana"/>
        <family val="2"/>
        <charset val="1"/>
      </rPr>
      <t>partita contenuto</t>
    </r>
  </si>
  <si>
    <t>TOTALE INDENNIZZABILE</t>
  </si>
  <si>
    <t>TOTALE CON EVENTUALI ARROTONDAMENTI</t>
  </si>
  <si>
    <t>RISERVE SU INDENNIZZABILITA'</t>
  </si>
  <si>
    <t>DANNO CONCORDATO</t>
  </si>
  <si>
    <t>PAGATO TOTALE</t>
  </si>
  <si>
    <t>TOTALE INDENNIZZABILE IN PL</t>
  </si>
  <si>
    <t>Danno Indennizzabile in PL</t>
  </si>
  <si>
    <t>campo calcolato dal sistema</t>
  </si>
  <si>
    <t>SOGGETTI:</t>
  </si>
  <si>
    <t>soggetto 1</t>
  </si>
  <si>
    <t>soggetto 2</t>
  </si>
  <si>
    <t>soggetto 3</t>
  </si>
  <si>
    <t>soggetto 4</t>
  </si>
  <si>
    <t>soggetto 5</t>
  </si>
  <si>
    <t>totale</t>
  </si>
  <si>
    <t>Nominativo</t>
  </si>
  <si>
    <t>Ruolo</t>
  </si>
  <si>
    <t>codice fiscale</t>
  </si>
  <si>
    <t>importo</t>
  </si>
  <si>
    <t>coordinate bancarie:</t>
  </si>
  <si>
    <t>RIVALSA</t>
  </si>
  <si>
    <t>ESITO PERIZIA</t>
  </si>
  <si>
    <t>CODICE PERITO</t>
  </si>
  <si>
    <t>Tipo Evento</t>
  </si>
  <si>
    <t>Altro</t>
  </si>
  <si>
    <t>SUB PERITO (NOME)</t>
  </si>
  <si>
    <t>LIQUIDATORE</t>
  </si>
  <si>
    <t>commento peritale</t>
  </si>
  <si>
    <t>campo libero</t>
  </si>
  <si>
    <t>Luogo del rischio assicurato:</t>
  </si>
  <si>
    <t>IndirizzoContraente</t>
  </si>
  <si>
    <t>Codice Fiscale / Partita IVA</t>
  </si>
  <si>
    <t>Motivazione Cambio regolarità</t>
  </si>
  <si>
    <t>REGOLARITA' AMMINISTRATIVA rilevata dal perito</t>
  </si>
  <si>
    <t>Effetto:</t>
  </si>
  <si>
    <t>Scadenza rata:</t>
  </si>
  <si>
    <t>Pagamento rata:</t>
  </si>
  <si>
    <t>Polizza a regolazione premio?</t>
  </si>
  <si>
    <t>pagata il</t>
  </si>
  <si>
    <t>dato non conosciuto</t>
  </si>
  <si>
    <t>Vincoli</t>
  </si>
  <si>
    <t>a favore di</t>
  </si>
  <si>
    <t>sui seguenti beni</t>
  </si>
  <si>
    <t>Liberatoria Società</t>
  </si>
  <si>
    <t>COASSICURAZIONI/RIVALSE</t>
  </si>
  <si>
    <t>Coassicurazione diretta</t>
  </si>
  <si>
    <t>Coassicurazione indiretta</t>
  </si>
  <si>
    <t>Allegato dettaglio coass indiretta?</t>
  </si>
  <si>
    <t>Compagnia:</t>
  </si>
  <si>
    <t>polizza n°</t>
  </si>
  <si>
    <t>num. Sinistro</t>
  </si>
  <si>
    <t>Soggetto assicurato:</t>
  </si>
  <si>
    <t>Perito incaricato consorella</t>
  </si>
  <si>
    <t>RIVALSE</t>
  </si>
  <si>
    <t>nei confronti di</t>
  </si>
  <si>
    <t>titolo per cui si esercita rivalsa</t>
  </si>
  <si>
    <t>PRECEDENTI SINISTRI</t>
  </si>
  <si>
    <t>PRECEDENTI SINISTRI RILEVATI DAL PERITO</t>
  </si>
  <si>
    <t>Compagnia</t>
  </si>
  <si>
    <t>Data</t>
  </si>
  <si>
    <t>DATI POLIZZA/DESCRIZIONE BENI ASSICURATI/PREESISTENZA</t>
  </si>
  <si>
    <t>Rispondenza del rischio alle descrizioni di 
polizza</t>
  </si>
  <si>
    <r>
      <t>D</t>
    </r>
    <r>
      <rPr>
        <sz val="11"/>
        <rFont val="Verdana"/>
        <family val="2"/>
        <charset val="1"/>
      </rPr>
      <t>escrizione dettagliata delle caratteristiche costruttive del fabbricato e conformità con dichiarazioni di polizza dell'assicurato</t>
    </r>
  </si>
  <si>
    <t>Campo libero:</t>
  </si>
  <si>
    <t>Forma assicurativa</t>
  </si>
  <si>
    <t>Se Valore a nuovo</t>
  </si>
  <si>
    <t>Supplemento indennità</t>
  </si>
  <si>
    <t>PREESISTENZA</t>
  </si>
  <si>
    <t>Superificie assicurata (mq) :</t>
  </si>
  <si>
    <t>mq/mc</t>
  </si>
  <si>
    <t>Deroga alla proporzionale:</t>
  </si>
  <si>
    <t>%</t>
  </si>
  <si>
    <t>Superificie di riferimento in deroga alla proporzionale :</t>
  </si>
  <si>
    <t>Superfice reale (mq)</t>
  </si>
  <si>
    <t>Valore assicurato:</t>
  </si>
  <si>
    <t>euro</t>
  </si>
  <si>
    <t>Valore di riferimento in deroga alla proporzionale :</t>
  </si>
  <si>
    <r>
      <t>Valore del fabbricato a nuovo (dettagliato)</t>
    </r>
    <r>
      <rPr>
        <sz val="11"/>
        <rFont val="Verdana"/>
        <family val="2"/>
        <charset val="1"/>
      </rPr>
      <t xml:space="preserve">:  </t>
    </r>
    <r>
      <rPr>
        <sz val="9"/>
        <rFont val="Verdana"/>
        <family val="2"/>
        <charset val="1"/>
      </rPr>
      <t>esempio  mq 20.000,00 * 480,00 €/mq = 9.600.000,00 €</t>
    </r>
  </si>
  <si>
    <t>Partita sufficientemente assicurata</t>
  </si>
  <si>
    <t>% di sottoassicurazione</t>
  </si>
  <si>
    <t>STATO D'USO</t>
  </si>
  <si>
    <t>Percentuale detrazione</t>
  </si>
  <si>
    <t>nota: la % detrazione sarà applicata ai danni fabbricato e ricerca guasti di tutti i soggetti</t>
  </si>
  <si>
    <r>
      <t>D</t>
    </r>
    <r>
      <rPr>
        <sz val="12"/>
        <rFont val="Verdana"/>
        <family val="2"/>
        <charset val="1"/>
      </rPr>
      <t>escrizione del contenuto</t>
    </r>
  </si>
  <si>
    <t>Somma di riferimento in deroga alla proporzionale</t>
  </si>
  <si>
    <t>Valore del contenuto:</t>
  </si>
  <si>
    <t>LIMITI CONTRATTUALI/FRANCHIGIE E SCOPERTI</t>
  </si>
  <si>
    <t>PARTITA</t>
  </si>
  <si>
    <t>MASSIMALE/
LIMITE DI INDENNIZZO</t>
  </si>
  <si>
    <t>FRANCHIGIA</t>
  </si>
  <si>
    <t>SCOPERTO</t>
  </si>
  <si>
    <t>MINIMO</t>
  </si>
  <si>
    <t>SOTTOLIMITI</t>
  </si>
  <si>
    <t>note</t>
  </si>
  <si>
    <t>OSSERVAZIONI</t>
  </si>
  <si>
    <t>ACCERTAMENTO</t>
  </si>
  <si>
    <t>LIMITI CONTRATTUALI/FRANCHIGIE/SCOPERTI</t>
  </si>
  <si>
    <t>CAUSE E MODALITA’ DEL SINISTRO</t>
  </si>
  <si>
    <t>PRINCIPALI VERIFICHE ESPLETATE:</t>
  </si>
  <si>
    <t>Verficata rottura impianto idrico (residui)?</t>
  </si>
  <si>
    <t>Note</t>
  </si>
  <si>
    <t>Campo libero</t>
  </si>
  <si>
    <t>VERIFICA RISPONDENZA DEL RISCHIO A POLIZZA</t>
  </si>
  <si>
    <t>Caratteristiche fabbricato come polizza</t>
  </si>
  <si>
    <t>Ubicazione rischio come da polizza</t>
  </si>
  <si>
    <t>Tipologia immobile</t>
  </si>
  <si>
    <t>Corretta dichiarazione dimora abituale</t>
  </si>
  <si>
    <t>Attività assicurata come da polizza</t>
  </si>
  <si>
    <t>OSSERVAZIONI SUL RISCHIO ASSICURATO</t>
  </si>
  <si>
    <t>Mantenimento del rischio:</t>
  </si>
  <si>
    <t>Eventuali osservazioni</t>
  </si>
  <si>
    <t>NOTE FINALI :</t>
  </si>
  <si>
    <t>ALLEGATI:</t>
  </si>
  <si>
    <t>Dati soggetto:</t>
  </si>
  <si>
    <t>Prog posizione</t>
  </si>
  <si>
    <t>Cognome Soggetto</t>
  </si>
  <si>
    <t>Nome Soggetto</t>
  </si>
  <si>
    <t>Primo sopralluogo</t>
  </si>
  <si>
    <t>Indirizzo Soggetto</t>
  </si>
  <si>
    <t>Città</t>
  </si>
  <si>
    <t>Provincia</t>
  </si>
  <si>
    <t>IBAN</t>
  </si>
  <si>
    <t>QUANTIFICAZIONE DANNO</t>
  </si>
  <si>
    <t>1) FABBRICATO</t>
  </si>
  <si>
    <t>Tipo Fabbricato</t>
  </si>
  <si>
    <t>Classificazione</t>
  </si>
  <si>
    <t>Finitura</t>
  </si>
  <si>
    <t>DANNO PREVALENTE</t>
  </si>
  <si>
    <t>Classificazione Tecnica</t>
  </si>
  <si>
    <t>Bene/Prestazione</t>
  </si>
  <si>
    <t>Tipo intervento</t>
  </si>
  <si>
    <t>Artigiano</t>
  </si>
  <si>
    <t>unità misura</t>
  </si>
  <si>
    <t>quantità</t>
  </si>
  <si>
    <t>Prezzo unitario</t>
  </si>
  <si>
    <t>inserire descrizione</t>
  </si>
  <si>
    <t>Totale</t>
  </si>
  <si>
    <t>detrazione per stato d'uso (%)</t>
  </si>
  <si>
    <t>Totale Parziale</t>
  </si>
  <si>
    <t>% scoperto per sottoassicurazione (*)</t>
  </si>
  <si>
    <t>supplemento d'indennità</t>
  </si>
  <si>
    <t>Franchigia (€)</t>
  </si>
  <si>
    <t>Scoperto (%)</t>
  </si>
  <si>
    <t>Limite contrattuale</t>
  </si>
  <si>
    <t>Totale danno indennizzabile</t>
  </si>
  <si>
    <t>(*) verificare in prima istanza che la somma dei valori da rimborsare sia entro i limiti dell'eventuale quota dovuta alla presenza di Coass Indiretta, e solo successivamente applicare l'eventuale sotto assicurazione.</t>
  </si>
  <si>
    <t>RICERCA GUASTO</t>
  </si>
  <si>
    <t>classificazione tecnica</t>
  </si>
  <si>
    <t>% scoperto per sottoassicurazione</t>
  </si>
  <si>
    <t>PARTITA CONTENUTO</t>
  </si>
  <si>
    <t>Rimpiazzo                                    BENE</t>
  </si>
  <si>
    <t>VALORE A NUOVO</t>
  </si>
  <si>
    <t>DEGRADO</t>
  </si>
  <si>
    <t>VALORE STATO USO</t>
  </si>
  <si>
    <t>TOTALE</t>
  </si>
  <si>
    <t>commento (rimpiazzo si/no)</t>
  </si>
  <si>
    <t>Restauro                                      BENE</t>
  </si>
  <si>
    <t>TIPO DI INTERVENTO</t>
  </si>
  <si>
    <t>QUANTITA' (h/a corpo)</t>
  </si>
  <si>
    <t>COSTO UNITARIO</t>
  </si>
  <si>
    <t>Valore</t>
  </si>
  <si>
    <t>Importo a carico delle coassicuratrici</t>
  </si>
  <si>
    <t>Importo coass indiretta AXA</t>
  </si>
  <si>
    <t>DANNO indennizzabile partita fabbricato</t>
  </si>
  <si>
    <t>DANNO indennizzabile ricerca guasti</t>
  </si>
  <si>
    <t>DANNO indennizzabile partita contenuto</t>
  </si>
  <si>
    <t>TOTALE indennizzabile</t>
  </si>
  <si>
    <t>TOTALE con eventuali arrotondamenti</t>
  </si>
  <si>
    <t>Commenti</t>
  </si>
  <si>
    <t>il commento qui</t>
  </si>
  <si>
    <t>Importo Pagato in PL</t>
  </si>
  <si>
    <t>Tipologia Pagamento</t>
  </si>
  <si>
    <t>DANNO CONCORDATO / RISERVE / RIVALSE</t>
  </si>
  <si>
    <t>soggetto con cui concordato importo</t>
  </si>
  <si>
    <t>motivi</t>
  </si>
  <si>
    <t>RISERVE</t>
  </si>
  <si>
    <t>garanzia non prevista</t>
  </si>
  <si>
    <t>irregolarità amministrativa</t>
  </si>
  <si>
    <t>mancata conservazione prove/residui sinistro</t>
  </si>
  <si>
    <t>mancato accertamento cause del danno</t>
  </si>
  <si>
    <t>data sinistro fuori dalla copertura di polizza</t>
  </si>
  <si>
    <t>altro</t>
  </si>
  <si>
    <t>INFORMAZIONI ALLA COMPAGNIA</t>
  </si>
  <si>
    <t>appartamento        -        35</t>
  </si>
  <si>
    <t>RICERCA GUASTI - G_G46</t>
  </si>
  <si>
    <t>DatiInput</t>
  </si>
  <si>
    <t>Tendine anagrafiche Input</t>
  </si>
  <si>
    <t>DatiOutput</t>
  </si>
  <si>
    <t>EtichettaInput</t>
  </si>
  <si>
    <t>ValoreInput</t>
  </si>
  <si>
    <t>NomeTendina</t>
  </si>
  <si>
    <t>DescrizioneEtichetta</t>
  </si>
  <si>
    <t>EtichettaOutput</t>
  </si>
  <si>
    <t>ValoreOutput</t>
  </si>
  <si>
    <t>Formato</t>
  </si>
  <si>
    <t>progmodello</t>
  </si>
  <si>
    <t>225</t>
  </si>
  <si>
    <t>UT</t>
  </si>
  <si>
    <t>ACQUA CONDOTTA - P_E22</t>
  </si>
  <si>
    <t>DataSinistroPerito</t>
  </si>
  <si>
    <t>Text</t>
  </si>
  <si>
    <t>PROG_PRATICA</t>
  </si>
  <si>
    <t>9648369</t>
  </si>
  <si>
    <t>PagatoTotale</t>
  </si>
  <si>
    <t>progincarico</t>
  </si>
  <si>
    <t>3349368</t>
  </si>
  <si>
    <t>FineUT</t>
  </si>
  <si>
    <t>TipoEvento</t>
  </si>
  <si>
    <t>Sinistro</t>
  </si>
  <si>
    <t>1111</t>
  </si>
  <si>
    <t>BENE_G_G46</t>
  </si>
  <si>
    <t>Spese di Ricerca e riparazione - BE000737</t>
  </si>
  <si>
    <t>CoassIndiretta</t>
  </si>
  <si>
    <t>CodicePerito</t>
  </si>
  <si>
    <t>20140</t>
  </si>
  <si>
    <t>Tubi interrati - BE000738</t>
  </si>
  <si>
    <t>AllegatoCoass</t>
  </si>
  <si>
    <t>521 - Pronta_Liquidazione_3</t>
  </si>
  <si>
    <t>FineBENE_G_G46</t>
  </si>
  <si>
    <t>RispondenzaRischioFabbricato</t>
  </si>
  <si>
    <t>POLIZZA</t>
  </si>
  <si>
    <t>000507784</t>
  </si>
  <si>
    <t>BENE_P_E22</t>
  </si>
  <si>
    <t>ALTRI ELEMENTI DEL FABBRICATO - BE000015</t>
  </si>
  <si>
    <t>ValoreNuovoFabbricato</t>
  </si>
  <si>
    <t>Numeric</t>
  </si>
  <si>
    <t>Prodotto</t>
  </si>
  <si>
    <t>3E18 - Globale Fabbricati</t>
  </si>
  <si>
    <t>IMPIANTI FISSI - BE000202</t>
  </si>
  <si>
    <t>PrimoRischioAssolutoFabbricato</t>
  </si>
  <si>
    <t>Modello</t>
  </si>
  <si>
    <t>LUCERNARI, VETRATE, IMPERMABILIZZAZIONI - BE000248</t>
  </si>
  <si>
    <t>SupplementoIndennitaFabbricato</t>
  </si>
  <si>
    <t>Contraente</t>
  </si>
  <si>
    <t>PARETI INTERNE - BE000309</t>
  </si>
  <si>
    <t>Insuffass</t>
  </si>
  <si>
    <t>Assicurato</t>
  </si>
  <si>
    <t>via casa 111</t>
  </si>
  <si>
    <t>RIVESTIMENTI E PARETI ESTERNE - BE000358</t>
  </si>
  <si>
    <t>Insuffass%</t>
  </si>
  <si>
    <t>LuogoRischioAssicurato</t>
  </si>
  <si>
    <t>luogo richio</t>
  </si>
  <si>
    <t>SERRAMENTI - BE000364</t>
  </si>
  <si>
    <t>RispondenzaRischioCon</t>
  </si>
  <si>
    <t>DataSinistroDenunciato</t>
  </si>
  <si>
    <t>27/06/2013</t>
  </si>
  <si>
    <t>FineBENE_P_E22</t>
  </si>
  <si>
    <t>Valoreanuovocon</t>
  </si>
  <si>
    <t>DataDenuncia</t>
  </si>
  <si>
    <t>04/07/2013</t>
  </si>
  <si>
    <t>Primorischioassolutocon</t>
  </si>
  <si>
    <t>DataAperturaSinistro</t>
  </si>
  <si>
    <t>22/07/2013</t>
  </si>
  <si>
    <t>Rottura allacciamenti idrici alla rete municipale        -        20</t>
  </si>
  <si>
    <t>Supplementoindennitàcon</t>
  </si>
  <si>
    <t>DataIncarico</t>
  </si>
  <si>
    <t>Rottura boiler o caldaia        -        13</t>
  </si>
  <si>
    <t>flagPL</t>
  </si>
  <si>
    <t>AnnoEsercizio</t>
  </si>
  <si>
    <t>2013</t>
  </si>
  <si>
    <t>Rottura braga di collegamento        -        2</t>
  </si>
  <si>
    <t>EsitoPerizia</t>
  </si>
  <si>
    <t>NomePerito</t>
  </si>
  <si>
    <t>perito</t>
  </si>
  <si>
    <t>Rottura colonna carico/scarico acqua potabile o acque nere esterne        -        9</t>
  </si>
  <si>
    <t>ProgIncaricoExcel</t>
  </si>
  <si>
    <t>RegolaritaAmministrativa</t>
  </si>
  <si>
    <t>SI</t>
  </si>
  <si>
    <t>Rottura colonna carico/scarico acqua potabile o acque nere murate        -        10</t>
  </si>
  <si>
    <t>ProgModelloExcel</t>
  </si>
  <si>
    <t>DataEffetto</t>
  </si>
  <si>
    <t>11/05/2011</t>
  </si>
  <si>
    <t>Rottura contatori vari        -        17</t>
  </si>
  <si>
    <t>RegolazionePremioPerito</t>
  </si>
  <si>
    <t>potrebbe non essere ultile</t>
  </si>
  <si>
    <t>DataScadenzaRata</t>
  </si>
  <si>
    <t>11/05/2014</t>
  </si>
  <si>
    <t>Rottura flessibile lavandino / doccia / altro        -        6</t>
  </si>
  <si>
    <t>Vincolo</t>
  </si>
  <si>
    <t>DataPagamentoRata</t>
  </si>
  <si>
    <t>17/06/2013</t>
  </si>
  <si>
    <t>Rottura guarnizioni/valvole impianti acqua o termici        -        5</t>
  </si>
  <si>
    <t>RiservePagamento</t>
  </si>
  <si>
    <t>PresenzaVincolo</t>
  </si>
  <si>
    <t>NO</t>
  </si>
  <si>
    <t>Rottura piletta scarico doccia        -        8</t>
  </si>
  <si>
    <t>RegolaritaAmministrativaPerito</t>
  </si>
  <si>
    <t>CoassicurazioneDiretta</t>
  </si>
  <si>
    <t>Rottura pluviali e converse esterne        -        22</t>
  </si>
  <si>
    <t>FlagRivalse</t>
  </si>
  <si>
    <t>PercentualeCoassDiretta</t>
  </si>
  <si>
    <t>0,000</t>
  </si>
  <si>
    <t>Rottura pluviali e converse murate        -        21</t>
  </si>
  <si>
    <t>ImportoAccertato</t>
  </si>
  <si>
    <t>casa111</t>
  </si>
  <si>
    <t>Rottura pozzetti raccolta acqua meteorica e/o fosse biologiche        -        19</t>
  </si>
  <si>
    <t>ProgPosizione</t>
  </si>
  <si>
    <t>CodiceFiscalePIVAContraente</t>
  </si>
  <si>
    <t>piva</t>
  </si>
  <si>
    <t>Rottura radiatori/collettori impianto termico        -        15</t>
  </si>
  <si>
    <t>CognomeSoggetto1</t>
  </si>
  <si>
    <t>IBANContraente</t>
  </si>
  <si>
    <t>Rottura serpentine a pavimento        -        16</t>
  </si>
  <si>
    <t>NomeSoggetto1</t>
  </si>
  <si>
    <t>PROG_POSIZIONE</t>
  </si>
  <si>
    <t>20342955</t>
  </si>
  <si>
    <t>Rottura sifone scarico w.c. (cucchiaia)        -        1</t>
  </si>
  <si>
    <t>RuoloSoggetto1</t>
  </si>
  <si>
    <t>Rottura tubazione adduzione/scarico vasca-lavandino-bidet        -        7</t>
  </si>
  <si>
    <t>IndirizzoSoggetto1</t>
  </si>
  <si>
    <t>Rottura tubazione alimentazione acqua        -        4</t>
  </si>
  <si>
    <t>CittaSoggetto1</t>
  </si>
  <si>
    <t>CONTRAENTE IMPRESA</t>
  </si>
  <si>
    <t>Rottura tubazione di carico/scarico esterne lavatrice o  lavastoviglie        -        11</t>
  </si>
  <si>
    <t>ProvinciaSoggetto1</t>
  </si>
  <si>
    <t>Rottura tubazione di carico/scarico murata lavatrice o lavastoviglie        -        12</t>
  </si>
  <si>
    <t>CodiceFiscaleSoggetto1</t>
  </si>
  <si>
    <t>torino</t>
  </si>
  <si>
    <t>Rottura tubazione scarico w.c. o sottolavello        -        3</t>
  </si>
  <si>
    <t>IBANSoggetto1</t>
  </si>
  <si>
    <t>to</t>
  </si>
  <si>
    <t>Rottura tubazioni carico/scarico interrate        -        18</t>
  </si>
  <si>
    <t>TipoFabbricatoSoggetto1</t>
  </si>
  <si>
    <t>CodiceFiscalePIVASoggetto1</t>
  </si>
  <si>
    <t>Rottura vaso di espansione impianto termico        -        14</t>
  </si>
  <si>
    <t>ClassificazioneSoggetto1</t>
  </si>
  <si>
    <t>TipoEvento        -        23</t>
  </si>
  <si>
    <t>FinituraSoggetto1</t>
  </si>
  <si>
    <t>FlagPLRE</t>
  </si>
  <si>
    <t>True</t>
  </si>
  <si>
    <t>TipoEvento        -        24</t>
  </si>
  <si>
    <t>ClassificazioneTecnincaDannoPrevalenteSoggetto1</t>
  </si>
  <si>
    <t>DescrizioneTipoIncarico</t>
  </si>
  <si>
    <t>TipoEvento        -        25</t>
  </si>
  <si>
    <t>TipoEventoDannoPrevalenteSoggetto1</t>
  </si>
  <si>
    <t>FineTipoEvento</t>
  </si>
  <si>
    <t>TipoInterventoDannoPrevalente1Soggetto1</t>
  </si>
  <si>
    <t>TipoIntervento</t>
  </si>
  <si>
    <t>altro        -        32</t>
  </si>
  <si>
    <t>TipoInterventoDannoPrevalente2Soggetto1</t>
  </si>
  <si>
    <t>idraulica        -        26</t>
  </si>
  <si>
    <t>TipoInterventoDannoPrevalente3Soggetto1</t>
  </si>
  <si>
    <t>materiali        -        27</t>
  </si>
  <si>
    <t>TipoInterventoDannoPrevalente4Soggetto1</t>
  </si>
  <si>
    <t>muratura        -        30</t>
  </si>
  <si>
    <t>TipoInterventoDannoPrevalente5Soggetto1</t>
  </si>
  <si>
    <t>tinteggiatura        -        28</t>
  </si>
  <si>
    <t>TipoInterventoDannoPrevalente6Soggetto1</t>
  </si>
  <si>
    <t>xx        -        29</t>
  </si>
  <si>
    <t>UnitaMIsuraDannoPrevalente1Soggetto1</t>
  </si>
  <si>
    <t>xxxx        -        31</t>
  </si>
  <si>
    <t>UnitaMIsuraDannoPrevalente2Soggetto1</t>
  </si>
  <si>
    <t>FineTipoIntervento</t>
  </si>
  <si>
    <t>UnitaMIsuraDannoPrevalente3Soggetto1</t>
  </si>
  <si>
    <t>TipoFabbricato</t>
  </si>
  <si>
    <t>UnitaMIsuraDannoPrevalente4Soggetto1</t>
  </si>
  <si>
    <t>cantina        -        37</t>
  </si>
  <si>
    <t>UnitaMIsuraDannoPrevalente5Soggetto1</t>
  </si>
  <si>
    <t>garage        -        38</t>
  </si>
  <si>
    <t>UnitaMIsuraDannoPrevalente6Soggetto1</t>
  </si>
  <si>
    <t>magazzino        -        36</t>
  </si>
  <si>
    <t>QuantitaDannoPrevalente1Soggetto1</t>
  </si>
  <si>
    <t>villa        -        33</t>
  </si>
  <si>
    <t>QuantitaDannoPrevalente2Soggetto1</t>
  </si>
  <si>
    <t>villetta a schiera        -        34</t>
  </si>
  <si>
    <t>QuantitaDannoPrevalente3Soggetto1</t>
  </si>
  <si>
    <t>FineTipoFabbricato</t>
  </si>
  <si>
    <t>QuantitaDannoPrevalente4Soggetto1</t>
  </si>
  <si>
    <t>altro        -        42</t>
  </si>
  <si>
    <t>QuantitaDannoPrevalente5Soggetto1</t>
  </si>
  <si>
    <t>lusso        -        39</t>
  </si>
  <si>
    <t>QuantitaDannoPrevalente6Soggetto1</t>
  </si>
  <si>
    <t>medio        -        40</t>
  </si>
  <si>
    <t>CostoDannoPrevalente1Soggetto1</t>
  </si>
  <si>
    <t>popolare        -        41</t>
  </si>
  <si>
    <t>CostoDannoPrevalente2Soggetto1</t>
  </si>
  <si>
    <t>FineClassificazione</t>
  </si>
  <si>
    <t>CostoDannoPrevalente3Soggetto1</t>
  </si>
  <si>
    <t>Finiture</t>
  </si>
  <si>
    <t>altro        -        47</t>
  </si>
  <si>
    <t>CostoDannoPrevalente4Soggetto1</t>
  </si>
  <si>
    <t>base        -        46</t>
  </si>
  <si>
    <t>CostoDannoPrevalente5Soggetto1</t>
  </si>
  <si>
    <t>di pregio artistico        -        43</t>
  </si>
  <si>
    <t>CostoDannoPrevalente6Soggetto1</t>
  </si>
  <si>
    <t>lusso        -        44</t>
  </si>
  <si>
    <t>TotaleDannoPrevalente1Soggetto1</t>
  </si>
  <si>
    <t>medio        -        45</t>
  </si>
  <si>
    <t>TotaleDannoPrevalente2Soggetto1</t>
  </si>
  <si>
    <t>FineFiniture</t>
  </si>
  <si>
    <t>TotaleDannoPrevalente3Soggetto1</t>
  </si>
  <si>
    <t>TipoPagamento</t>
  </si>
  <si>
    <t>Parziale        -        49</t>
  </si>
  <si>
    <t>TotaleDannoPrevalente4Soggetto1</t>
  </si>
  <si>
    <t>Totale        -        48</t>
  </si>
  <si>
    <t>GDAC</t>
  </si>
  <si>
    <t>TotaleDannoPrevalente5Soggetto1</t>
  </si>
  <si>
    <t>FineTipoPagamento</t>
  </si>
  <si>
    <t>GDCC</t>
  </si>
  <si>
    <t>TotaleDannoPrevalente6Soggetto1</t>
  </si>
  <si>
    <t>GPEV</t>
  </si>
  <si>
    <t>TotaleDannoPrevalente7Soggetto1</t>
  </si>
  <si>
    <t>TotaleDannoPrevalenteIndennizzabileSoggetto1</t>
  </si>
  <si>
    <t>ClassificazioneTecnincaRicercaGuastiSoggetto1</t>
  </si>
  <si>
    <t>TipoEventoRicercaGuastiSoggetto1</t>
  </si>
  <si>
    <t>TipoInterventoRicercaGuasti1Soggetto1</t>
  </si>
  <si>
    <t>BENE_G_DAC</t>
  </si>
  <si>
    <t>GUASTI DA SALVATAGGIO - BE000194</t>
  </si>
  <si>
    <t>TipoInterventoRicercaGuasti2Soggetto1</t>
  </si>
  <si>
    <t>TipoInterventoRicercaGuasti3Soggetto1</t>
  </si>
  <si>
    <t>INSTALLAZIONI E OGGETTI ESTERNI FISSI - BE000230</t>
  </si>
  <si>
    <t>TipoInterventoRicercaGuasti4Soggetto1</t>
  </si>
  <si>
    <t>TipoInterventoRicercaGuasti5Soggetto1</t>
  </si>
  <si>
    <t>OSPITALITÀ ALBERGHIERA - BE000302</t>
  </si>
  <si>
    <t>TipoInterventoRicercaGuasti6Soggetto1</t>
  </si>
  <si>
    <t>UnitaMisuraRicercaGuasti1Soggetto1</t>
  </si>
  <si>
    <t>PERDITA PIGIONE O MANCATO GODIMENTO - BE000316</t>
  </si>
  <si>
    <t>UnitaMisuraRicercaGuasti2Soggetto1</t>
  </si>
  <si>
    <t>RIVESTIMENTI E PARETE ESTERNE - BE000357</t>
  </si>
  <si>
    <t>UnitaMisuraRicercaGuasti3Soggetto1</t>
  </si>
  <si>
    <t>UnitaMisuraRicercaGuasti4Soggetto1</t>
  </si>
  <si>
    <t>SPESE DEMOLIZIONE E SGOMBERO - BE000369</t>
  </si>
  <si>
    <t>UnitaMisuraRicercaGuasti5Soggetto1</t>
  </si>
  <si>
    <t>SPESE DI TRASLOCO / RICOLLOCAMENTO DELL'ARREDAMENTO - BE000377</t>
  </si>
  <si>
    <t>UnitaMisuraRicercaGuasti6Soggetto1</t>
  </si>
  <si>
    <t>TRASFORMATORI, GENERATORI ESTERNI, LAMPADINE E ALTRI COMPONENTI ELETTRICI - BE000399</t>
  </si>
  <si>
    <t>QuantitaRicercaGuasti1Soggetto1</t>
  </si>
  <si>
    <t>VEGETAZIONE - BE000425</t>
  </si>
  <si>
    <t>QuantitaRicercaGuasti2Soggetto1</t>
  </si>
  <si>
    <t>FineBENE_G_DAC</t>
  </si>
  <si>
    <t>QuantitaRicercaGuasti3Soggetto1</t>
  </si>
  <si>
    <t>BENE_G_DCC</t>
  </si>
  <si>
    <t>ARREDAMENTO (COMPRESE LE OPERE DI MIGLIORIE) - BE000037</t>
  </si>
  <si>
    <t>QuantitaRicercaGuasti4Soggetto1</t>
  </si>
  <si>
    <t>BENI RIPOSTI NELLE DIPENDENZE - BE000064</t>
  </si>
  <si>
    <t>QuantitaRicercaGuasti5Soggetto1</t>
  </si>
  <si>
    <t>BENI TEMPORANEAMENTE FUORI DALLA DIMORA ABITUALE - BE000067</t>
  </si>
  <si>
    <t>QuantitaRicercaGuasti6Soggetto1</t>
  </si>
  <si>
    <t>GIOIELLI E VALORI - BE000188</t>
  </si>
  <si>
    <t>CostoRicercaGuasti1Soggetto1</t>
  </si>
  <si>
    <t>CostoRicercaGuasti2Soggetto1</t>
  </si>
  <si>
    <t>OGGETTI ELETTRONICI, OTTICI E ARMI DA FUOCO - BE000287</t>
  </si>
  <si>
    <t>CostoRicercaGuasti3Soggetto1</t>
  </si>
  <si>
    <t>OGGETTI PREGIATI (ESCLUSI I GIOIELLI) - BE000289</t>
  </si>
  <si>
    <t>CostoRicercaGuasti4Soggetto1</t>
  </si>
  <si>
    <t>CostoRicercaGuasti5Soggetto1</t>
  </si>
  <si>
    <t>CostoRicercaGuasti6Soggetto1</t>
  </si>
  <si>
    <t>TotaleRicercaGuasti1Soggetto1</t>
  </si>
  <si>
    <t>FineBENE_G_DCC</t>
  </si>
  <si>
    <t>TotaleRicercaGuasti2Soggetto1</t>
  </si>
  <si>
    <t>BENE_G_PEV</t>
  </si>
  <si>
    <t>ALTRI DANNI INDIRETTI - BE000013</t>
  </si>
  <si>
    <t>TotaleRicercaGuasti3Soggetto1</t>
  </si>
  <si>
    <t>TotaleRicercaGuasti4Soggetto1</t>
  </si>
  <si>
    <t>TotaleRicercaGuasti5Soggetto1</t>
  </si>
  <si>
    <t>TotaleRicercaGuasti6Soggetto1</t>
  </si>
  <si>
    <t>TotaleRicercaGuasti7Soggetto1</t>
  </si>
  <si>
    <t>COPERTURE - BE000095</t>
  </si>
  <si>
    <t>TotaleRicercaGuastiIndennizzabileSoggetto1</t>
  </si>
  <si>
    <t>ClassificazioneTecnincaContenutoSoggetto1</t>
  </si>
  <si>
    <t>TipoEventoContenutoSoggetto1</t>
  </si>
  <si>
    <t>TotaleContenuto1Soggetto1</t>
  </si>
  <si>
    <t>TotaleContenutoIndennizzabileSoggetto1</t>
  </si>
  <si>
    <t>TotaleRiepilogoSoggetto1</t>
  </si>
  <si>
    <t>TotaleRiepilogoArrotondatoSoggetto1</t>
  </si>
  <si>
    <t>Coass1Soggetto1</t>
  </si>
  <si>
    <t>Coass2Soggetto1</t>
  </si>
  <si>
    <t>Coass3Soggetto1</t>
  </si>
  <si>
    <t>RICERCA E RIPARAZIONE GUASTI - BE000350</t>
  </si>
  <si>
    <t>Coass4Soggetto1</t>
  </si>
  <si>
    <t>TotaleCoassArrotondatoSoggetto1</t>
  </si>
  <si>
    <t>ImportoPagatoPLSoggetto1</t>
  </si>
  <si>
    <t>TipologiaPagamentoSoggetto1</t>
  </si>
  <si>
    <t>Non utile</t>
  </si>
  <si>
    <t>FlagConcordatoSoggetto1</t>
  </si>
  <si>
    <t>FlagRiserveSoggetto1</t>
  </si>
  <si>
    <t>FlagMantenimentoRischioSoggetto1</t>
  </si>
  <si>
    <t>FineBENE_G_PEV</t>
  </si>
  <si>
    <t>CognomeSoggetto2</t>
  </si>
  <si>
    <t>NomeSoggetto2</t>
  </si>
  <si>
    <t>Parziale</t>
  </si>
  <si>
    <t>RuoloSoggetto2</t>
  </si>
  <si>
    <t>IndirizzoSoggetto2</t>
  </si>
  <si>
    <t>CittaSoggetto2</t>
  </si>
  <si>
    <t>ProvinciaSoggetto2</t>
  </si>
  <si>
    <t>CodiceFiscaleSoggetto2</t>
  </si>
  <si>
    <t>IBANSoggetto2</t>
  </si>
  <si>
    <t>TipoFabbricatoSoggetto2</t>
  </si>
  <si>
    <t>ClassificazioneSoggetto2</t>
  </si>
  <si>
    <t>FinituraSoggetto2</t>
  </si>
  <si>
    <t>ClassificazioneTecnincaDannoPrevalenteSoggetto2</t>
  </si>
  <si>
    <t>TipoEventoDannoPrevalenteSoggetto2</t>
  </si>
  <si>
    <t>TipoInterventoDannoPrevalente1Soggetto2</t>
  </si>
  <si>
    <t>TipoInterventoDannoPrevalente2Soggetto2</t>
  </si>
  <si>
    <t>TipoInterventoDannoPrevalente3Soggetto2</t>
  </si>
  <si>
    <t>TipoInterventoDannoPrevalente4Soggetto2</t>
  </si>
  <si>
    <t>TipoInterventoDannoPrevalente5Soggetto2</t>
  </si>
  <si>
    <t>TipoInterventoDannoPrevalente6Soggetto2</t>
  </si>
  <si>
    <t>UnitaMIsuraDannoPrevalente1Soggetto2</t>
  </si>
  <si>
    <t>UnitaMIsuraDannoPrevalente2Soggetto2</t>
  </si>
  <si>
    <t>UnitaMIsuraDannoPrevalente3Soggetto2</t>
  </si>
  <si>
    <t>UnitaMIsuraDannoPrevalente4Soggetto2</t>
  </si>
  <si>
    <t>UnitaMIsuraDannoPrevalente5Soggetto2</t>
  </si>
  <si>
    <t>UnitaMIsuraDannoPrevalente6Soggetto2</t>
  </si>
  <si>
    <t>QuantitaDannoPrevalente1Soggetto2</t>
  </si>
  <si>
    <t>QuantitaDannoPrevalente2Soggetto2</t>
  </si>
  <si>
    <t>QuantitaDannoPrevalente3Soggetto2</t>
  </si>
  <si>
    <t>QuantitaDannoPrevalente4Soggetto2</t>
  </si>
  <si>
    <t>QuantitaDannoPrevalente5Soggetto2</t>
  </si>
  <si>
    <t>QuantitaDannoPrevalente6Soggetto2</t>
  </si>
  <si>
    <t>CostoDannoPrevalente1Soggetto2</t>
  </si>
  <si>
    <t>CostoDannoPrevalente2Soggetto2</t>
  </si>
  <si>
    <t>CostoDannoPrevalente3Soggetto2</t>
  </si>
  <si>
    <t>CostoDannoPrevalente4Soggetto2</t>
  </si>
  <si>
    <t>CostoDannoPrevalente5Soggetto2</t>
  </si>
  <si>
    <t>CostoDannoPrevalente6Soggetto2</t>
  </si>
  <si>
    <t>TotaleDannoPrevalente1Soggetto2</t>
  </si>
  <si>
    <t>TotaleDannoPrevalente2Soggetto2</t>
  </si>
  <si>
    <t>TotaleDannoPrevalente3Soggetto2</t>
  </si>
  <si>
    <t>TotaleDannoPrevalente4Soggetto2</t>
  </si>
  <si>
    <t>TotaleDannoPrevalente5Soggetto2</t>
  </si>
  <si>
    <t>TotaleDannoPrevalente6Soggetto2</t>
  </si>
  <si>
    <t>TotaleDannoPrevalente7Soggetto2</t>
  </si>
  <si>
    <t>TotaleDannoPrevalenteIndennizzabileSoggetto2</t>
  </si>
  <si>
    <t>ClassificazioneTecnincaRicercaGuastiSoggetto2</t>
  </si>
  <si>
    <t>TipoEventoRicercaGuastiSoggetto2</t>
  </si>
  <si>
    <t>TipoInterventoRicercaGuasti1Soggetto2</t>
  </si>
  <si>
    <t>TipoInterventoRicercaGuasti2Soggetto2</t>
  </si>
  <si>
    <t>TipoInterventoRicercaGuasti3Soggetto2</t>
  </si>
  <si>
    <t>TipoInterventoRicercaGuasti4Soggetto2</t>
  </si>
  <si>
    <t>TipoInterventoRicercaGuasti5Soggetto2</t>
  </si>
  <si>
    <t>TipoInterventoRicercaGuasti6Soggetto2</t>
  </si>
  <si>
    <t>UnitaMisuraRicercaGuasti1Soggetto2</t>
  </si>
  <si>
    <t>UnitaMisuraRicercaGuasti2Soggetto2</t>
  </si>
  <si>
    <t>UnitaMisuraRicercaGuasti3Soggetto2</t>
  </si>
  <si>
    <t>UnitaMisuraRicercaGuasti4Soggetto2</t>
  </si>
  <si>
    <t>UnitaMisuraRicercaGuasti5Soggetto2</t>
  </si>
  <si>
    <t>UnitaMisuraRicercaGuasti6Soggetto2</t>
  </si>
  <si>
    <t>QuantitaRicercaGuasti1Soggetto2</t>
  </si>
  <si>
    <t>QuantitaRicercaGuasti2Soggetto2</t>
  </si>
  <si>
    <t>QuantitaRicercaGuasti3Soggetto2</t>
  </si>
  <si>
    <t>QuantitaRicercaGuasti4Soggetto2</t>
  </si>
  <si>
    <t>QuantitaRicercaGuasti5Soggetto2</t>
  </si>
  <si>
    <t>QuantitaRicercaGuasti6Soggetto2</t>
  </si>
  <si>
    <t>CostoRicercaGuasti1Soggetto2</t>
  </si>
  <si>
    <t>CostoRicercaGuasti2Soggetto2</t>
  </si>
  <si>
    <t>CostoRicercaGuasti3Soggetto2</t>
  </si>
  <si>
    <t>CostoRicercaGuasti4Soggetto2</t>
  </si>
  <si>
    <t>CostoRicercaGuasti5Soggetto2</t>
  </si>
  <si>
    <t>CostoRicercaGuasti6Soggetto2</t>
  </si>
  <si>
    <t>TotaleRicercaGuasti1Soggetto2</t>
  </si>
  <si>
    <t>TotaleRicercaGuasti2Soggetto2</t>
  </si>
  <si>
    <t>TotaleRicercaGuasti3Soggetto2</t>
  </si>
  <si>
    <t>TotaleRicercaGuasti4Soggetto2</t>
  </si>
  <si>
    <t>TotaleRicercaGuasti5Soggetto2</t>
  </si>
  <si>
    <t>TotaleRicercaGuasti6Soggetto2</t>
  </si>
  <si>
    <t>TotaleRicercaGuasti7Soggetto2</t>
  </si>
  <si>
    <t>TotaleRicercaGuastiIndennizzabileSoggetto2</t>
  </si>
  <si>
    <t>ClassificazioneTecnincaContenutoSoggetto2</t>
  </si>
  <si>
    <t>TipoEventoContenutoSoggetto2</t>
  </si>
  <si>
    <t>TotaleContenuto1Soggetto2</t>
  </si>
  <si>
    <t>TotaleContenutoIndennizzabileSoggetto2</t>
  </si>
  <si>
    <t>TotaleRiepilogoSoggetto2</t>
  </si>
  <si>
    <t>TotaleRiepilogoArrotondatoSoggetto2</t>
  </si>
  <si>
    <t>Coass1Soggetto2</t>
  </si>
  <si>
    <t>Coass2Soggetto2</t>
  </si>
  <si>
    <t>Coass3Soggetto2</t>
  </si>
  <si>
    <t>Coass4Soggetto2</t>
  </si>
  <si>
    <t>x</t>
  </si>
  <si>
    <t>TotaleCoassArrotondatoSoggetto2</t>
  </si>
  <si>
    <t>ImportoPagatoPLSoggetto2</t>
  </si>
  <si>
    <t>TipologiaPagamentoSoggetto2</t>
  </si>
  <si>
    <t>FlagConcordatoSoggetto2</t>
  </si>
  <si>
    <t>FlagRiserveSoggetto2</t>
  </si>
  <si>
    <t>FlagMantenimentoRischioSoggetto2</t>
  </si>
  <si>
    <t>CognomeSoggetto3</t>
  </si>
  <si>
    <t>NomeSoggetto3</t>
  </si>
  <si>
    <t>RuoloSoggetto3</t>
  </si>
  <si>
    <t>IndirizzoSoggetto3</t>
  </si>
  <si>
    <t>CittaSoggetto3</t>
  </si>
  <si>
    <t>ProvinciaSoggetto3</t>
  </si>
  <si>
    <t>CodiceFiscaleSoggetto3</t>
  </si>
  <si>
    <t>IBANSoggetto3</t>
  </si>
  <si>
    <t>TipoFabbricatoSoggetto3</t>
  </si>
  <si>
    <t>ClassificazioneSoggetto3</t>
  </si>
  <si>
    <t>FinituraSoggetto3</t>
  </si>
  <si>
    <t>ClassificazioneTecnincaDannoPrevalenteSoggetto3</t>
  </si>
  <si>
    <t>TipoEventoDannoPrevalenteSoggetto3</t>
  </si>
  <si>
    <t>TipoInterventoDannoPrevalente1Soggetto3</t>
  </si>
  <si>
    <t>TipoInterventoDannoPrevalente2Soggetto3</t>
  </si>
  <si>
    <t>TipoInterventoDannoPrevalente3Soggetto3</t>
  </si>
  <si>
    <t>TipoInterventoDannoPrevalente4Soggetto3</t>
  </si>
  <si>
    <t>TipoInterventoDannoPrevalente5Soggetto3</t>
  </si>
  <si>
    <t>TipoInterventoDannoPrevalente6Soggetto3</t>
  </si>
  <si>
    <t>UnitaMIsuraDannoPrevalente1Soggetto3</t>
  </si>
  <si>
    <t>UnitaMIsuraDannoPrevalente2Soggetto3</t>
  </si>
  <si>
    <t>UnitaMIsuraDannoPrevalente3Soggetto3</t>
  </si>
  <si>
    <t>UnitaMIsuraDannoPrevalente4Soggetto3</t>
  </si>
  <si>
    <t>UnitaMIsuraDannoPrevalente5Soggetto3</t>
  </si>
  <si>
    <t>UnitaMIsuraDannoPrevalente6Soggetto3</t>
  </si>
  <si>
    <t>QuantitaDannoPrevalente1Soggetto3</t>
  </si>
  <si>
    <t>QuantitaDannoPrevalente2Soggetto3</t>
  </si>
  <si>
    <t>QuantitaDannoPrevalente3Soggetto3</t>
  </si>
  <si>
    <t>QuantitaDannoPrevalente4Soggetto3</t>
  </si>
  <si>
    <t>QuantitaDannoPrevalente5Soggetto3</t>
  </si>
  <si>
    <t>QuantitaDannoPrevalente6Soggetto3</t>
  </si>
  <si>
    <t>CostoDannoPrevalente1Soggetto3</t>
  </si>
  <si>
    <t>CostoDannoPrevalente2Soggetto3</t>
  </si>
  <si>
    <t>CostoDannoPrevalente3Soggetto3</t>
  </si>
  <si>
    <t>CostoDannoPrevalente4Soggetto3</t>
  </si>
  <si>
    <t>CostoDannoPrevalente5Soggetto3</t>
  </si>
  <si>
    <t>CostoDannoPrevalente6Soggetto3</t>
  </si>
  <si>
    <t>TotaleDannoPrevalente1Soggetto3</t>
  </si>
  <si>
    <t>TotaleDannoPrevalente2Soggetto3</t>
  </si>
  <si>
    <t>TotaleDannoPrevalente3Soggetto3</t>
  </si>
  <si>
    <t>TotaleDannoPrevalente4Soggetto3</t>
  </si>
  <si>
    <t>TotaleDannoPrevalente5Soggetto3</t>
  </si>
  <si>
    <t>TotaleDannoPrevalente6Soggetto3</t>
  </si>
  <si>
    <t>TotaleDannoPrevalente7Soggetto3</t>
  </si>
  <si>
    <t>TotaleDannoPrevalenteIndennizzabileSoggetto3</t>
  </si>
  <si>
    <t>ClassificazioneTecnincaRicercaGuastiSoggetto3</t>
  </si>
  <si>
    <t>TipoEventoRicercaGuastiSoggetto3</t>
  </si>
  <si>
    <t>TipoInterventoRicercaGuasti1Soggetto3</t>
  </si>
  <si>
    <t>TipoInterventoRicercaGuasti2Soggetto3</t>
  </si>
  <si>
    <t>TipoInterventoRicercaGuasti3Soggetto3</t>
  </si>
  <si>
    <t>TipoInterventoRicercaGuasti4Soggetto3</t>
  </si>
  <si>
    <t>TipoInterventoRicercaGuasti5Soggetto3</t>
  </si>
  <si>
    <t>TipoInterventoRicercaGuasti6Soggetto3</t>
  </si>
  <si>
    <t>UnitaMisuraRicercaGuasti1Soggetto3</t>
  </si>
  <si>
    <t>UnitaMisuraRicercaGuasti2Soggetto3</t>
  </si>
  <si>
    <t>UnitaMisuraRicercaGuasti3Soggetto3</t>
  </si>
  <si>
    <t>UnitaMisuraRicercaGuasti4Soggetto3</t>
  </si>
  <si>
    <t>UnitaMisuraRicercaGuasti5Soggetto3</t>
  </si>
  <si>
    <t>UnitaMisuraRicercaGuasti6Soggetto3</t>
  </si>
  <si>
    <t>QuantitaRicercaGuasti1Soggetto3</t>
  </si>
  <si>
    <t>QuantitaRicercaGuasti2Soggetto3</t>
  </si>
  <si>
    <t>QuantitaRicercaGuasti3Soggetto3</t>
  </si>
  <si>
    <t>QuantitaRicercaGuasti4Soggetto3</t>
  </si>
  <si>
    <t>QuantitaRicercaGuasti5Soggetto3</t>
  </si>
  <si>
    <t>QuantitaRicercaGuasti6Soggetto3</t>
  </si>
  <si>
    <t>CostoRicercaGuasti1Soggetto3</t>
  </si>
  <si>
    <t>CostoRicercaGuasti2Soggetto3</t>
  </si>
  <si>
    <t>CostoRicercaGuasti3Soggetto3</t>
  </si>
  <si>
    <t>CostoRicercaGuasti4Soggetto3</t>
  </si>
  <si>
    <t>CostoRicercaGuasti5Soggetto3</t>
  </si>
  <si>
    <t>CostoRicercaGuasti6Soggetto3</t>
  </si>
  <si>
    <t>TotaleRicercaGuasti1Soggetto3</t>
  </si>
  <si>
    <t>TotaleRicercaGuasti2Soggetto3</t>
  </si>
  <si>
    <t>TotaleRicercaGuasti3Soggetto3</t>
  </si>
  <si>
    <t>TotaleRicercaGuasti4Soggetto3</t>
  </si>
  <si>
    <t>TotaleRicercaGuasti5Soggetto3</t>
  </si>
  <si>
    <t>TotaleRicercaGuasti6Soggetto3</t>
  </si>
  <si>
    <t>TotaleRicercaGuasti7Soggetto3</t>
  </si>
  <si>
    <t>TotaleRicercaGuastiIndennizzabileSoggetto3</t>
  </si>
  <si>
    <t>ClassificazioneTecnincaContenutoSoggetto3</t>
  </si>
  <si>
    <t>TipoEventoContenutoSoggetto3</t>
  </si>
  <si>
    <t>TotaleContenuto1Soggetto3</t>
  </si>
  <si>
    <t>TotaleContenutoIndennizzabileSoggetto3</t>
  </si>
  <si>
    <t>TotaleRiepilogoSoggetto3</t>
  </si>
  <si>
    <t>TotaleRiepilogoArrotondatoSoggetto3</t>
  </si>
  <si>
    <t>Coass1Soggetto3</t>
  </si>
  <si>
    <t>Coass2Soggetto3</t>
  </si>
  <si>
    <t>Coass3Soggetto3</t>
  </si>
  <si>
    <t>Coass4Soggetto3</t>
  </si>
  <si>
    <t>TotaleCoassArrotondatoSoggetto3</t>
  </si>
  <si>
    <t>ImportoPagatoPLSoggetto3</t>
  </si>
  <si>
    <t>TipologiaPagamentoSoggetto3</t>
  </si>
  <si>
    <t>FlagConcordatoSoggetto3</t>
  </si>
  <si>
    <t>FlagRiserveSoggetto3</t>
  </si>
  <si>
    <t>FlagMantenimentoRischioSoggetto3</t>
  </si>
  <si>
    <t>CognomeSoggetto4</t>
  </si>
  <si>
    <t>NomeSoggetto4</t>
  </si>
  <si>
    <t>RuoloSoggetto4</t>
  </si>
  <si>
    <t>IndirizzoSoggetto4</t>
  </si>
  <si>
    <t>CittaSoggetto4</t>
  </si>
  <si>
    <t>ProvinciaSoggetto4</t>
  </si>
  <si>
    <t>CodiceFiscaleSoggetto4</t>
  </si>
  <si>
    <t>IBANSoggetto4</t>
  </si>
  <si>
    <t>TipoFabbricatoSoggetto4</t>
  </si>
  <si>
    <t>ClassificazioneSoggetto4</t>
  </si>
  <si>
    <t>FinituraSoggetto4</t>
  </si>
  <si>
    <t>ClassificazioneTecnincaDannoPrevalenteSoggetto4</t>
  </si>
  <si>
    <t>TipoEventoDannoPrevalenteSoggetto4</t>
  </si>
  <si>
    <t>TipoInterventoDannoPrevalente1Soggetto4</t>
  </si>
  <si>
    <t>TipoInterventoDannoPrevalente2Soggetto4</t>
  </si>
  <si>
    <t>TipoInterventoDannoPrevalente3Soggetto4</t>
  </si>
  <si>
    <t>TipoInterventoDannoPrevalente4Soggetto4</t>
  </si>
  <si>
    <t>TipoInterventoDannoPrevalente5Soggetto4</t>
  </si>
  <si>
    <t>TipoInterventoDannoPrevalente6Soggetto4</t>
  </si>
  <si>
    <t>UnitaMIsuraDannoPrevalente1Soggetto4</t>
  </si>
  <si>
    <t>UnitaMIsuraDannoPrevalente2Soggetto4</t>
  </si>
  <si>
    <t>UnitaMIsuraDannoPrevalente3Soggetto4</t>
  </si>
  <si>
    <t>UnitaMIsuraDannoPrevalente4Soggetto4</t>
  </si>
  <si>
    <t>UnitaMIsuraDannoPrevalente5Soggetto4</t>
  </si>
  <si>
    <t>UnitaMIsuraDannoPrevalente6Soggetto4</t>
  </si>
  <si>
    <t>QuantitaDannoPrevalente1Soggetto4</t>
  </si>
  <si>
    <t>QuantitaDannoPrevalente2Soggetto4</t>
  </si>
  <si>
    <t>QuantitaDannoPrevalente3Soggetto4</t>
  </si>
  <si>
    <t>QuantitaDannoPrevalente4Soggetto4</t>
  </si>
  <si>
    <t>QuantitaDannoPrevalente5Soggetto4</t>
  </si>
  <si>
    <t>QuantitaDannoPrevalente6Soggetto4</t>
  </si>
  <si>
    <t>CostoDannoPrevalente1Soggetto4</t>
  </si>
  <si>
    <t>CostoDannoPrevalente2Soggetto4</t>
  </si>
  <si>
    <t>CostoDannoPrevalente3Soggetto4</t>
  </si>
  <si>
    <t>CostoDannoPrevalente4Soggetto4</t>
  </si>
  <si>
    <t>CostoDannoPrevalente5Soggetto4</t>
  </si>
  <si>
    <t>CostoDannoPrevalente6Soggetto4</t>
  </si>
  <si>
    <t>TotaleDannoPrevalente1Soggetto4</t>
  </si>
  <si>
    <t>TotaleDannoPrevalente2Soggetto4</t>
  </si>
  <si>
    <t>TotaleDannoPrevalente3Soggetto4</t>
  </si>
  <si>
    <t>TotaleDannoPrevalente4Soggetto4</t>
  </si>
  <si>
    <t>TotaleDannoPrevalente5Soggetto4</t>
  </si>
  <si>
    <t>TotaleDannoPrevalente6Soggetto4</t>
  </si>
  <si>
    <t>TotaleDannoPrevalente7Soggetto4</t>
  </si>
  <si>
    <t>TotaleDannoPrevalenteIndennizzabileSoggetto4</t>
  </si>
  <si>
    <t>ClassificazioneTecnincaRicercaGuastiSoggetto4</t>
  </si>
  <si>
    <t>TipoEventoRicercaGuastiSoggetto4</t>
  </si>
  <si>
    <t>TipoInterventoRicercaGuasti1Soggetto4</t>
  </si>
  <si>
    <t>TipoInterventoRicercaGuasti2Soggetto4</t>
  </si>
  <si>
    <t>TipoInterventoRicercaGuasti3Soggetto4</t>
  </si>
  <si>
    <t>TipoInterventoRicercaGuasti4Soggetto4</t>
  </si>
  <si>
    <t>TipoInterventoRicercaGuasti5Soggetto4</t>
  </si>
  <si>
    <t>TipoInterventoRicercaGuasti6Soggetto4</t>
  </si>
  <si>
    <t>UnitaMisuraRicercaGuasti1Soggetto4</t>
  </si>
  <si>
    <t>UnitaMisuraRicercaGuasti2Soggetto4</t>
  </si>
  <si>
    <t>UnitaMisuraRicercaGuasti3Soggetto4</t>
  </si>
  <si>
    <t>UnitaMisuraRicercaGuasti4Soggetto4</t>
  </si>
  <si>
    <t>UnitaMisuraRicercaGuasti5Soggetto4</t>
  </si>
  <si>
    <t>UnitaMisuraRicercaGuasti6Soggetto4</t>
  </si>
  <si>
    <t>QuantitaRicercaGuasti1Soggetto4</t>
  </si>
  <si>
    <t>QuantitaRicercaGuasti2Soggetto4</t>
  </si>
  <si>
    <t>QuantitaRicercaGuasti3Soggetto4</t>
  </si>
  <si>
    <t>QuantitaRicercaGuasti4Soggetto4</t>
  </si>
  <si>
    <t>QuantitaRicercaGuasti5Soggetto4</t>
  </si>
  <si>
    <t>QuantitaRicercaGuasti6Soggetto4</t>
  </si>
  <si>
    <t>CostoRicercaGuasti1Soggetto4</t>
  </si>
  <si>
    <t>CostoRicercaGuasti2Soggetto4</t>
  </si>
  <si>
    <t>CostoRicercaGuasti3Soggetto4</t>
  </si>
  <si>
    <t>CostoRicercaGuasti4Soggetto4</t>
  </si>
  <si>
    <t>CostoRicercaGuasti5Soggetto4</t>
  </si>
  <si>
    <t>CostoRicercaGuasti6Soggetto4</t>
  </si>
  <si>
    <t>TotaleRicercaGuasti1Soggetto4</t>
  </si>
  <si>
    <t>TotaleRicercaGuasti2Soggetto4</t>
  </si>
  <si>
    <t>TotaleRicercaGuasti3Soggetto4</t>
  </si>
  <si>
    <t>TotaleRicercaGuasti4Soggetto4</t>
  </si>
  <si>
    <t>TotaleRicercaGuasti5Soggetto4</t>
  </si>
  <si>
    <t>TotaleRicercaGuasti6Soggetto4</t>
  </si>
  <si>
    <t>TotaleRicercaGuasti7Soggetto4</t>
  </si>
  <si>
    <t>TotaleRicercaGuastiIndennizzabileSoggetto4</t>
  </si>
  <si>
    <t>ClassificazioneTecnincaContenutoSoggetto4</t>
  </si>
  <si>
    <t>TipoEventoContenutoSoggetto4</t>
  </si>
  <si>
    <t>TotaleContenuto1Soggetto4</t>
  </si>
  <si>
    <t>TotaleContenutoIndennizzabileSoggetto4</t>
  </si>
  <si>
    <t>TotaleRiepilogoSoggetto4</t>
  </si>
  <si>
    <t>TotaleRiepilogoArrotondatoSoggetto4</t>
  </si>
  <si>
    <t>Coass1Soggetto4</t>
  </si>
  <si>
    <t>Coass2Soggetto4</t>
  </si>
  <si>
    <t>Coass3Soggetto4</t>
  </si>
  <si>
    <t>Coass4Soggetto4</t>
  </si>
  <si>
    <t>TotaleCoassArrotondatoSoggetto4</t>
  </si>
  <si>
    <t>ImportoPagatoPLSoggetto4</t>
  </si>
  <si>
    <t>TipologiaPagamentoSoggetto4</t>
  </si>
  <si>
    <t>FlagConcordatoSoggetto4</t>
  </si>
  <si>
    <t>FlagRiserveSoggetto4</t>
  </si>
  <si>
    <t>FlagMantenimentoRischioSoggetto4</t>
  </si>
  <si>
    <t>CognomeSoggetto5</t>
  </si>
  <si>
    <t>NomeSoggetto5</t>
  </si>
  <si>
    <t>RuoloSoggetto5</t>
  </si>
  <si>
    <t>IndirizzoSoggetto5</t>
  </si>
  <si>
    <t>CittaSoggetto5</t>
  </si>
  <si>
    <t>ProvinciaSoggetto5</t>
  </si>
  <si>
    <t>CodiceFiscaleSoggetto5</t>
  </si>
  <si>
    <t>IBANSoggetto5</t>
  </si>
  <si>
    <t>TipoFabbricatoSoggetto5</t>
  </si>
  <si>
    <t>ClassificazioneSoggetto5</t>
  </si>
  <si>
    <t>FinituraSoggetto5</t>
  </si>
  <si>
    <t>ClassificazioneTecnincaDannoPrevalenteSoggetto5</t>
  </si>
  <si>
    <t>TipoEventoDannoPrevalenteSoggetto5</t>
  </si>
  <si>
    <t>TipoInterventoDannoPrevalente1Soggetto5</t>
  </si>
  <si>
    <t>TipoInterventoDannoPrevalente2Soggetto5</t>
  </si>
  <si>
    <t>TipoInterventoDannoPrevalente3Soggetto5</t>
  </si>
  <si>
    <t>TipoInterventoDannoPrevalente4Soggetto5</t>
  </si>
  <si>
    <t>TipoInterventoDannoPrevalente5Soggetto5</t>
  </si>
  <si>
    <t>TipoInterventoDannoPrevalente6Soggetto5</t>
  </si>
  <si>
    <t>UnitaMIsuraDannoPrevalente1Soggetto5</t>
  </si>
  <si>
    <t>UnitaMIsuraDannoPrevalente2Soggetto5</t>
  </si>
  <si>
    <t>UnitaMIsuraDannoPrevalente3Soggetto5</t>
  </si>
  <si>
    <t>UnitaMIsuraDannoPrevalente4Soggetto5</t>
  </si>
  <si>
    <t>UnitaMIsuraDannoPrevalente5Soggetto5</t>
  </si>
  <si>
    <t>UnitaMIsuraDannoPrevalente6Soggetto5</t>
  </si>
  <si>
    <t>QuantitaDannoPrevalente1Soggetto5</t>
  </si>
  <si>
    <t>QuantitaDannoPrevalente2Soggetto5</t>
  </si>
  <si>
    <t>QuantitaDannoPrevalente3Soggetto5</t>
  </si>
  <si>
    <t>QuantitaDannoPrevalente4Soggetto5</t>
  </si>
  <si>
    <t>QuantitaDannoPrevalente5Soggetto5</t>
  </si>
  <si>
    <t>QuantitaDannoPrevalente6Soggetto5</t>
  </si>
  <si>
    <t>CostoDannoPrevalente1Soggetto5</t>
  </si>
  <si>
    <t>CostoDannoPrevalente2Soggetto5</t>
  </si>
  <si>
    <t>CostoDannoPrevalente3Soggetto5</t>
  </si>
  <si>
    <t>CostoDannoPrevalente4Soggetto5</t>
  </si>
  <si>
    <t>CostoDannoPrevalente5Soggetto5</t>
  </si>
  <si>
    <t>CostoDannoPrevalente6Soggetto5</t>
  </si>
  <si>
    <t>TotaleDannoPrevalente1Soggetto5</t>
  </si>
  <si>
    <t>TotaleDannoPrevalente2Soggetto5</t>
  </si>
  <si>
    <t>TotaleDannoPrevalente3Soggetto5</t>
  </si>
  <si>
    <t>TotaleDannoPrevalente4Soggetto5</t>
  </si>
  <si>
    <t>TotaleDannoPrevalente5Soggetto5</t>
  </si>
  <si>
    <t>TotaleDannoPrevalente6Soggetto5</t>
  </si>
  <si>
    <t>TotaleDannoPrevalente7Soggetto5</t>
  </si>
  <si>
    <t>TotaleDannoPrevalenteIndennizzabileSoggetto5</t>
  </si>
  <si>
    <t>ClassificazioneTecnincaRicercaGuastiSoggetto5</t>
  </si>
  <si>
    <t>TipoEventoRicercaGuastiSoggetto5</t>
  </si>
  <si>
    <t>TipoInterventoRicercaGuasti1Soggetto5</t>
  </si>
  <si>
    <t>TipoInterventoRicercaGuasti2Soggetto5</t>
  </si>
  <si>
    <t>TipoInterventoRicercaGuasti3Soggetto5</t>
  </si>
  <si>
    <t>TipoInterventoRicercaGuasti4Soggetto5</t>
  </si>
  <si>
    <t>TipoInterventoRicercaGuasti5Soggetto5</t>
  </si>
  <si>
    <t>TipoInterventoRicercaGuasti6Soggetto5</t>
  </si>
  <si>
    <t>UnitaMisuraRicercaGuasti1Soggetto5</t>
  </si>
  <si>
    <t>UnitaMisuraRicercaGuasti2Soggetto5</t>
  </si>
  <si>
    <t>UnitaMisuraRicercaGuasti3Soggetto5</t>
  </si>
  <si>
    <t>UnitaMisuraRicercaGuasti4Soggetto5</t>
  </si>
  <si>
    <t>UnitaMisuraRicercaGuasti5Soggetto5</t>
  </si>
  <si>
    <t>UnitaMisuraRicercaGuasti6Soggetto5</t>
  </si>
  <si>
    <t>QuantitaRicercaGuasti1Soggetto5</t>
  </si>
  <si>
    <t>QuantitaRicercaGuasti2Soggetto5</t>
  </si>
  <si>
    <t>QuantitaRicercaGuasti3Soggetto5</t>
  </si>
  <si>
    <t>QuantitaRicercaGuasti4Soggetto5</t>
  </si>
  <si>
    <t>QuantitaRicercaGuasti5Soggetto5</t>
  </si>
  <si>
    <t>QuantitaRicercaGuasti6Soggetto5</t>
  </si>
  <si>
    <t>CostoRicercaGuasti1Soggetto5</t>
  </si>
  <si>
    <t>CostoRicercaGuasti2Soggetto5</t>
  </si>
  <si>
    <t>CostoRicercaGuasti3Soggetto5</t>
  </si>
  <si>
    <t>CostoRicercaGuasti4Soggetto5</t>
  </si>
  <si>
    <t>CostoRicercaGuasti5Soggetto5</t>
  </si>
  <si>
    <t>CostoRicercaGuasti6Soggetto5</t>
  </si>
  <si>
    <t>TotaleRicercaGuasti1Soggetto5</t>
  </si>
  <si>
    <t>TotaleRicercaGuasti2Soggetto5</t>
  </si>
  <si>
    <t>TotaleRicercaGuasti3Soggetto5</t>
  </si>
  <si>
    <t>TotaleRicercaGuasti4Soggetto5</t>
  </si>
  <si>
    <t>TotaleRicercaGuasti5Soggetto5</t>
  </si>
  <si>
    <t>TotaleRicercaGuasti6Soggetto5</t>
  </si>
  <si>
    <t>TotaleRicercaGuasti7Soggetto5</t>
  </si>
  <si>
    <t>TotaleRicercaGuastiIndennizzabileSoggetto5</t>
  </si>
  <si>
    <t>ClassificazioneTecnincaContenutoSoggetto5</t>
  </si>
  <si>
    <t>TipoEventoContenutoSoggetto5</t>
  </si>
  <si>
    <t>TotaleContenuto1Soggetto5</t>
  </si>
  <si>
    <t>TotaleContenutoIndennizzabileSoggetto5</t>
  </si>
  <si>
    <t>TotaleRiepilogoSoggetto5</t>
  </si>
  <si>
    <t>TotaleRiepilogoArrotondatoSoggetto5</t>
  </si>
  <si>
    <t>Coass1Soggetto5</t>
  </si>
  <si>
    <t>Coass2Soggetto5</t>
  </si>
  <si>
    <t>Coass3Soggetto5</t>
  </si>
  <si>
    <t>Coass4Soggetto5</t>
  </si>
  <si>
    <t>TotaleCoassArrotondatoSoggetto5</t>
  </si>
  <si>
    <t>ImportoPagatoPLSoggetto5</t>
  </si>
  <si>
    <t>TipologiaPagamentoSoggetto5</t>
  </si>
  <si>
    <t>FlagConcordatoSoggetto5</t>
  </si>
  <si>
    <t>FlagRiserveSoggetto5</t>
  </si>
  <si>
    <t>FlagMantenimentoRischioSoggetto5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</si>
</sst>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 &quot;#,##0.00"/>
    <numFmt numFmtId="165" formatCode="_-&quot;€ &quot;* #,##0.00_-;&quot;-€ &quot;* #,##0.00_-;_-&quot;€ &quot;* \-??_-;_-@_-"/>
  </numFmts>
  <fonts count="37" x14ac:knownFonts="1">
    <font>
      <sz val="10"/>
      <name val="Arial"/>
      <family val="2"/>
      <charset val="1"/>
    </font>
    <font>
      <b/>
      <sz val="12"/>
      <name val="Verdana"/>
      <family val="2"/>
      <charset val="1"/>
    </font>
    <font>
      <sz val="10"/>
      <name val="Verdana"/>
      <family val="2"/>
      <charset val="1"/>
    </font>
    <font>
      <b/>
      <sz val="10"/>
      <name val="Verdana"/>
      <family val="2"/>
      <charset val="1"/>
    </font>
    <font>
      <b/>
      <u/>
      <sz val="10"/>
      <name val="Verdana"/>
      <family val="2"/>
      <charset val="1"/>
    </font>
    <font>
      <i/>
      <sz val="10"/>
      <name val="Verdana"/>
      <family val="2"/>
      <charset val="1"/>
    </font>
    <font>
      <b/>
      <i/>
      <sz val="10"/>
      <name val="Verdana"/>
      <family val="2"/>
      <charset val="1"/>
    </font>
    <font>
      <sz val="12"/>
      <name val="Verdana"/>
      <family val="2"/>
      <charset val="1"/>
    </font>
    <font>
      <b/>
      <sz val="16"/>
      <name val="Verdana"/>
      <family val="2"/>
      <charset val="1"/>
    </font>
    <font>
      <sz val="8"/>
      <name val="Verdana"/>
      <family val="2"/>
      <charset val="1"/>
    </font>
    <font>
      <b/>
      <u/>
      <sz val="12"/>
      <name val="Verdana"/>
      <family val="2"/>
      <charset val="1"/>
    </font>
    <font>
      <i/>
      <sz val="12"/>
      <name val="Verdana"/>
      <family val="2"/>
      <charset val="1"/>
    </font>
    <font>
      <sz val="11"/>
      <name val="Verdana"/>
      <family val="2"/>
      <charset val="1"/>
    </font>
    <font>
      <b/>
      <u/>
      <sz val="11"/>
      <name val="Verdana"/>
      <family val="2"/>
      <charset val="1"/>
    </font>
    <font>
      <b/>
      <sz val="11"/>
      <name val="Times New Roman"/>
      <family val="1"/>
      <charset val="1"/>
    </font>
    <font>
      <b/>
      <sz val="11"/>
      <name val="Verdana"/>
      <family val="2"/>
      <charset val="1"/>
    </font>
    <font>
      <sz val="12"/>
      <name val="Arial"/>
      <family val="2"/>
      <charset val="1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sz val="11"/>
      <name val="Arial"/>
      <family val="2"/>
      <charset val="1"/>
    </font>
    <font>
      <b/>
      <u/>
      <sz val="8"/>
      <name val="Verdana"/>
      <family val="2"/>
      <charset val="1"/>
    </font>
    <font>
      <b/>
      <u/>
      <sz val="14"/>
      <name val="Verdana"/>
      <family val="2"/>
      <charset val="1"/>
    </font>
    <font>
      <b/>
      <sz val="8"/>
      <name val="Verdana"/>
      <family val="2"/>
      <charset val="1"/>
    </font>
    <font>
      <b/>
      <u/>
      <sz val="12"/>
      <name val="Times New Roman"/>
      <family val="1"/>
      <charset val="1"/>
    </font>
    <font>
      <i/>
      <sz val="12"/>
      <name val="Times New Roman"/>
      <family val="1"/>
      <charset val="1"/>
    </font>
    <font>
      <u/>
      <sz val="12"/>
      <name val="Verdana"/>
      <family val="2"/>
      <charset val="1"/>
    </font>
    <font>
      <b/>
      <sz val="12"/>
      <name val="Times New Roman"/>
      <family val="1"/>
      <charset val="1"/>
    </font>
    <font>
      <sz val="9"/>
      <name val="Verdana"/>
      <family val="2"/>
      <charset val="1"/>
    </font>
    <font>
      <i/>
      <sz val="12"/>
      <name val="Arial"/>
      <family val="2"/>
      <charset val="1"/>
    </font>
    <font>
      <b/>
      <sz val="14"/>
      <name val="Verdana"/>
      <family val="2"/>
      <charset val="1"/>
    </font>
    <font>
      <b/>
      <sz val="8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u/>
      <sz val="11"/>
      <name val="Times New Roman"/>
      <family val="1"/>
      <charset val="1"/>
    </font>
    <font>
      <b/>
      <u/>
      <sz val="14"/>
      <name val="Times New Roman"/>
      <family val="1"/>
      <charset val="1"/>
    </font>
    <font>
      <b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33CCCC"/>
        <bgColor rgb="FF00CCFF"/>
      </patternFill>
    </fill>
    <fill>
      <patternFill patternType="solid">
        <fgColor rgb="FF99CC00"/>
        <bgColor rgb="FFFFCC00"/>
      </patternFill>
    </fill>
    <fill>
      <patternFill patternType="solid">
        <fgColor rgb="FFCC99FF"/>
        <bgColor rgb="FF9999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CC00"/>
      </patternFill>
    </fill>
    <fill>
      <patternFill patternType="solid">
        <fgColor rgb="FFFF0000"/>
        <bgColor rgb="FF993300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33CCCC"/>
      </patternFill>
    </fill>
    <fill>
      <patternFill patternType="solid">
        <fgColor rgb="FFFFCC99"/>
        <bgColor rgb="FFC0C0C0"/>
      </patternFill>
    </fill>
    <fill>
      <patternFill patternType="solid">
        <fgColor rgb="FF00CCFF"/>
        <bgColor rgb="FF33CCCC"/>
      </patternFill>
    </fill>
    <fill>
      <patternFill patternType="solid">
        <fgColor rgb="FFC0C0C0"/>
        <bgColor rgb="FFCCCCFF"/>
      </patternFill>
    </fill>
    <fill>
      <patternFill patternType="solid">
        <fgColor rgb="FF339966"/>
        <bgColor rgb="FF008080"/>
      </patternFill>
    </fill>
    <fill>
      <patternFill patternType="solid">
        <fgColor rgb="FFFF8080"/>
        <bgColor rgb="FFFF99CC"/>
      </patternFill>
    </fill>
    <fill>
      <patternFill patternType="solid">
        <fgColor rgb="FFFF6600"/>
        <bgColor rgb="FFFF9900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medium">
        <color auto="1"/>
      </left>
      <right/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/>
      <top style="thin">
        <color rgb="FF003366"/>
      </top>
      <bottom/>
      <diagonal/>
    </border>
    <border>
      <left style="thin">
        <color rgb="FF003366"/>
      </left>
      <right/>
      <top/>
      <bottom/>
      <diagonal/>
    </border>
    <border>
      <left style="thin">
        <color rgb="FF003366"/>
      </left>
      <right/>
      <top/>
      <bottom style="thin">
        <color rgb="FF003366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3366"/>
      </bottom>
      <diagonal/>
    </border>
    <border>
      <left style="medium">
        <color auto="1"/>
      </left>
      <right style="medium">
        <color auto="1"/>
      </right>
      <top style="thin">
        <color rgb="FF003366"/>
      </top>
      <bottom style="thin">
        <color rgb="FF003366"/>
      </bottom>
      <diagonal/>
    </border>
    <border>
      <left/>
      <right style="thin">
        <color rgb="FF003366"/>
      </right>
      <top style="thin">
        <color rgb="FF003366"/>
      </top>
      <bottom/>
      <diagonal/>
    </border>
    <border>
      <left/>
      <right style="thin">
        <color rgb="FF003366"/>
      </right>
      <top/>
      <bottom/>
      <diagonal/>
    </border>
    <border>
      <left/>
      <right style="thin">
        <color rgb="FF003366"/>
      </right>
      <top/>
      <bottom style="thin">
        <color rgb="FF003366"/>
      </bottom>
      <diagonal/>
    </border>
    <border>
      <left style="thin">
        <color auto="1"/>
      </left>
      <right style="thin">
        <color rgb="FF003366"/>
      </right>
      <top style="thin">
        <color rgb="FF003366"/>
      </top>
      <bottom/>
      <diagonal/>
    </border>
    <border>
      <left style="thin">
        <color auto="1"/>
      </left>
      <right style="thin">
        <color rgb="FF003366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3366"/>
      </right>
      <top/>
      <bottom style="thin">
        <color rgb="FF003366"/>
      </bottom>
      <diagonal/>
    </border>
    <border>
      <left style="medium">
        <color auto="1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medium">
        <color auto="1"/>
      </left>
      <right/>
      <top style="thin">
        <color rgb="FF003366"/>
      </top>
      <bottom style="thin">
        <color rgb="FF003366"/>
      </bottom>
      <diagonal/>
    </border>
    <border>
      <left style="thin">
        <color rgb="FF333399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thin">
        <color rgb="FF333399"/>
      </left>
      <right style="medium">
        <color auto="1"/>
      </right>
      <top style="thin">
        <color rgb="FF333399"/>
      </top>
      <bottom style="thin">
        <color rgb="FF333399"/>
      </bottom>
      <diagonal/>
    </border>
    <border>
      <left style="thin">
        <color rgb="FF003366"/>
      </left>
      <right/>
      <top style="thin">
        <color rgb="FF003366"/>
      </top>
      <bottom style="thin">
        <color rgb="FF003366"/>
      </bottom>
      <diagonal/>
    </border>
    <border>
      <left style="thin">
        <color rgb="FF003366"/>
      </left>
      <right style="medium">
        <color auto="1"/>
      </right>
      <top style="thin">
        <color rgb="FF003366"/>
      </top>
      <bottom/>
      <diagonal/>
    </border>
    <border>
      <left style="thin">
        <color rgb="FF003366"/>
      </left>
      <right style="medium">
        <color auto="1"/>
      </right>
      <top/>
      <bottom/>
      <diagonal/>
    </border>
    <border>
      <left style="thin">
        <color rgb="FF003366"/>
      </left>
      <right style="medium">
        <color auto="1"/>
      </right>
      <top/>
      <bottom style="thin">
        <color rgb="FF003366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3366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33399"/>
      </left>
      <right style="medium">
        <color auto="1"/>
      </right>
      <top style="thin">
        <color rgb="FF003366"/>
      </top>
      <bottom style="thin">
        <color rgb="FF003366"/>
      </bottom>
      <diagonal/>
    </border>
    <border>
      <left/>
      <right/>
      <top style="thin">
        <color rgb="FF003366"/>
      </top>
      <bottom/>
      <diagonal/>
    </border>
    <border>
      <left/>
      <right/>
      <top/>
      <bottom style="thin">
        <color rgb="FF003366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3366"/>
      </right>
      <top style="thin">
        <color rgb="FF003366"/>
      </top>
      <bottom/>
      <diagonal/>
    </border>
    <border>
      <left/>
      <right/>
      <top style="thin">
        <color rgb="FF003366"/>
      </top>
      <bottom style="thin">
        <color rgb="FF003366"/>
      </bottom>
      <diagonal/>
    </border>
    <border>
      <left/>
      <right style="medium">
        <color auto="1"/>
      </right>
      <top style="thin">
        <color rgb="FF003366"/>
      </top>
      <bottom style="thin">
        <color rgb="FF003366"/>
      </bottom>
      <diagonal/>
    </border>
    <border>
      <left/>
      <right style="medium">
        <color auto="1"/>
      </right>
      <top style="thin">
        <color rgb="FF003366"/>
      </top>
      <bottom/>
      <diagonal/>
    </border>
    <border>
      <left style="medium">
        <color auto="1"/>
      </left>
      <right style="thin">
        <color rgb="FF003366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rgb="FF003366"/>
      </right>
      <top/>
      <bottom style="thin">
        <color rgb="FF003366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5" fontId="36" fillId="0" borderId="0"/>
  </cellStyleXfs>
  <cellXfs count="468">
    <xf numFmtId="0" fontId="0" fillId="0" borderId="0" xfId="0"/>
    <xf numFmtId="0" fontId="7" fillId="5" borderId="41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left"/>
    </xf>
    <xf numFmtId="0" fontId="11" fillId="5" borderId="40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5" borderId="38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1" fillId="5" borderId="3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3" fillId="0" borderId="5" xfId="0" applyFont="1" applyBorder="1" applyAlignment="1">
      <alignment horizontal="left"/>
    </xf>
    <xf numFmtId="2" fontId="2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2" fontId="2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3" fillId="0" borderId="3" xfId="0" applyFont="1" applyBorder="1"/>
    <xf numFmtId="0" fontId="4" fillId="0" borderId="0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2" fontId="2" fillId="0" borderId="9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5" fillId="0" borderId="3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2" fillId="0" borderId="14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6" fillId="0" borderId="0" xfId="0" applyFont="1" applyBorder="1"/>
    <xf numFmtId="49" fontId="2" fillId="0" borderId="14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7" fillId="0" borderId="3" xfId="0" applyFont="1" applyBorder="1"/>
    <xf numFmtId="2" fontId="7" fillId="0" borderId="15" xfId="0" applyNumberFormat="1" applyFont="1" applyBorder="1"/>
    <xf numFmtId="0" fontId="7" fillId="0" borderId="15" xfId="0" applyFont="1" applyBorder="1"/>
    <xf numFmtId="9" fontId="7" fillId="0" borderId="15" xfId="0" applyNumberFormat="1" applyFont="1" applyBorder="1"/>
    <xf numFmtId="0" fontId="1" fillId="0" borderId="3" xfId="0" applyFont="1" applyBorder="1"/>
    <xf numFmtId="0" fontId="3" fillId="0" borderId="4" xfId="0" applyFont="1" applyBorder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2" fillId="0" borderId="15" xfId="1" applyFont="1" applyBorder="1" applyAlignment="1" applyProtection="1">
      <alignment horizontal="right"/>
    </xf>
    <xf numFmtId="0" fontId="2" fillId="4" borderId="15" xfId="0" applyFont="1" applyFill="1" applyBorder="1" applyAlignment="1">
      <alignment horizontal="right"/>
    </xf>
    <xf numFmtId="0" fontId="5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3" fillId="0" borderId="17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4" xfId="0" applyFont="1" applyBorder="1"/>
    <xf numFmtId="0" fontId="9" fillId="0" borderId="0" xfId="0" applyFont="1"/>
    <xf numFmtId="0" fontId="1" fillId="0" borderId="5" xfId="0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1" fillId="5" borderId="14" xfId="0" applyFont="1" applyFill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23" xfId="0" applyFont="1" applyBorder="1" applyAlignment="1">
      <alignment horizontal="right"/>
    </xf>
    <xf numFmtId="0" fontId="7" fillId="0" borderId="0" xfId="0" applyFont="1" applyBorder="1"/>
    <xf numFmtId="0" fontId="10" fillId="0" borderId="0" xfId="0" applyFont="1" applyBorder="1"/>
    <xf numFmtId="0" fontId="7" fillId="0" borderId="5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49" fontId="1" fillId="5" borderId="25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left" wrapText="1"/>
    </xf>
    <xf numFmtId="0" fontId="11" fillId="5" borderId="27" xfId="0" applyFont="1" applyFill="1" applyBorder="1" applyAlignment="1">
      <alignment horizontal="left"/>
    </xf>
    <xf numFmtId="0" fontId="7" fillId="5" borderId="28" xfId="0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" fillId="0" borderId="29" xfId="0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1" fillId="0" borderId="29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0" xfId="0" applyFont="1" applyBorder="1"/>
    <xf numFmtId="0" fontId="7" fillId="0" borderId="4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3" xfId="0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4" xfId="0" applyFont="1" applyBorder="1"/>
    <xf numFmtId="0" fontId="14" fillId="0" borderId="3" xfId="0" applyFont="1" applyBorder="1"/>
    <xf numFmtId="0" fontId="15" fillId="0" borderId="0" xfId="0" applyFont="1" applyBorder="1" applyAlignment="1">
      <alignment horizontal="right"/>
    </xf>
    <xf numFmtId="0" fontId="1" fillId="0" borderId="30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1" fillId="0" borderId="30" xfId="0" applyFont="1" applyBorder="1" applyAlignment="1">
      <alignment horizontal="left" wrapText="1"/>
    </xf>
    <xf numFmtId="0" fontId="7" fillId="5" borderId="32" xfId="0" applyFont="1" applyFill="1" applyBorder="1" applyAlignment="1">
      <alignment horizontal="right"/>
    </xf>
    <xf numFmtId="0" fontId="1" fillId="0" borderId="3" xfId="0" applyFont="1" applyBorder="1"/>
    <xf numFmtId="0" fontId="1" fillId="0" borderId="0" xfId="0" applyFont="1" applyBorder="1"/>
    <xf numFmtId="0" fontId="9" fillId="0" borderId="0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/>
    <xf numFmtId="0" fontId="7" fillId="0" borderId="9" xfId="0" applyFont="1" applyBorder="1" applyAlignment="1">
      <alignment horizontal="right"/>
    </xf>
    <xf numFmtId="0" fontId="0" fillId="0" borderId="0" xfId="0" applyFont="1"/>
    <xf numFmtId="0" fontId="1" fillId="0" borderId="33" xfId="0" applyFont="1" applyBorder="1" applyAlignment="1">
      <alignment horizontal="left"/>
    </xf>
    <xf numFmtId="0" fontId="7" fillId="5" borderId="31" xfId="0" applyFont="1" applyFill="1" applyBorder="1" applyAlignment="1">
      <alignment horizontal="right"/>
    </xf>
    <xf numFmtId="0" fontId="7" fillId="5" borderId="15" xfId="0" applyFont="1" applyFill="1" applyBorder="1" applyAlignment="1">
      <alignment horizontal="right" vertical="center"/>
    </xf>
    <xf numFmtId="0" fontId="1" fillId="0" borderId="3" xfId="0" applyFont="1" applyBorder="1" applyAlignment="1"/>
    <xf numFmtId="0" fontId="7" fillId="0" borderId="0" xfId="0" applyFont="1" applyBorder="1" applyAlignment="1">
      <alignment horizontal="right"/>
    </xf>
    <xf numFmtId="0" fontId="7" fillId="5" borderId="15" xfId="0" applyFont="1" applyFill="1" applyBorder="1" applyAlignment="1">
      <alignment horizontal="right"/>
    </xf>
    <xf numFmtId="0" fontId="16" fillId="0" borderId="0" xfId="0" applyFont="1" applyBorder="1"/>
    <xf numFmtId="0" fontId="7" fillId="0" borderId="34" xfId="0" applyFont="1" applyBorder="1" applyAlignment="1">
      <alignment horizontal="right"/>
    </xf>
    <xf numFmtId="0" fontId="7" fillId="5" borderId="35" xfId="0" applyFont="1" applyFill="1" applyBorder="1" applyAlignment="1">
      <alignment horizontal="right"/>
    </xf>
    <xf numFmtId="0" fontId="7" fillId="5" borderId="34" xfId="0" applyFont="1" applyFill="1" applyBorder="1" applyAlignment="1">
      <alignment horizontal="right"/>
    </xf>
    <xf numFmtId="0" fontId="1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36" xfId="0" applyFont="1" applyBorder="1" applyAlignment="1">
      <alignment horizontal="left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7" fillId="5" borderId="43" xfId="0" applyFont="1" applyFill="1" applyBorder="1" applyAlignment="1">
      <alignment horizontal="right"/>
    </xf>
    <xf numFmtId="0" fontId="0" fillId="0" borderId="0" xfId="0" applyFont="1" applyBorder="1"/>
    <xf numFmtId="0" fontId="9" fillId="0" borderId="0" xfId="0" applyFont="1" applyBorder="1" applyAlignment="1">
      <alignment horizontal="right"/>
    </xf>
    <xf numFmtId="0" fontId="17" fillId="0" borderId="3" xfId="0" applyFont="1" applyBorder="1"/>
    <xf numFmtId="0" fontId="18" fillId="0" borderId="3" xfId="0" applyFont="1" applyBorder="1" applyAlignment="1">
      <alignment horizontal="left" indent="4"/>
    </xf>
    <xf numFmtId="0" fontId="19" fillId="0" borderId="0" xfId="0" applyFont="1" applyBorder="1"/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1" fillId="0" borderId="3" xfId="0" applyFont="1" applyBorder="1"/>
    <xf numFmtId="0" fontId="1" fillId="0" borderId="33" xfId="0" applyFont="1" applyBorder="1" applyAlignment="1">
      <alignment horizontal="left" wrapText="1"/>
    </xf>
    <xf numFmtId="0" fontId="7" fillId="5" borderId="34" xfId="0" applyFont="1" applyFill="1" applyBorder="1" applyAlignment="1">
      <alignment horizontal="right" vertical="center"/>
    </xf>
    <xf numFmtId="0" fontId="9" fillId="0" borderId="4" xfId="0" applyFont="1" applyBorder="1"/>
    <xf numFmtId="0" fontId="22" fillId="0" borderId="3" xfId="0" applyFont="1" applyBorder="1"/>
    <xf numFmtId="0" fontId="15" fillId="0" borderId="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4" fillId="0" borderId="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9" fillId="0" borderId="3" xfId="0" applyFont="1" applyBorder="1"/>
    <xf numFmtId="0" fontId="2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7" fillId="0" borderId="44" xfId="0" applyFont="1" applyBorder="1" applyAlignment="1">
      <alignment horizontal="right" vertical="center"/>
    </xf>
    <xf numFmtId="0" fontId="26" fillId="0" borderId="3" xfId="0" applyFont="1" applyBorder="1"/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7" fillId="0" borderId="5" xfId="0" applyFont="1" applyBorder="1"/>
    <xf numFmtId="0" fontId="7" fillId="0" borderId="44" xfId="0" applyFont="1" applyBorder="1"/>
    <xf numFmtId="0" fontId="7" fillId="0" borderId="8" xfId="0" applyFont="1" applyBorder="1"/>
    <xf numFmtId="0" fontId="7" fillId="0" borderId="45" xfId="0" applyFont="1" applyBorder="1"/>
    <xf numFmtId="2" fontId="28" fillId="5" borderId="9" xfId="0" applyNumberFormat="1" applyFont="1" applyFill="1" applyBorder="1" applyAlignment="1">
      <alignment horizontal="center"/>
    </xf>
    <xf numFmtId="0" fontId="16" fillId="5" borderId="23" xfId="0" applyFont="1" applyFill="1" applyBorder="1" applyAlignment="1"/>
    <xf numFmtId="0" fontId="17" fillId="0" borderId="3" xfId="0" applyFont="1" applyBorder="1"/>
    <xf numFmtId="0" fontId="1" fillId="0" borderId="3" xfId="0" applyFont="1" applyBorder="1" applyAlignment="1">
      <alignment horizontal="left"/>
    </xf>
    <xf numFmtId="10" fontId="7" fillId="5" borderId="43" xfId="0" applyNumberFormat="1" applyFont="1" applyFill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5" borderId="34" xfId="0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29" fillId="0" borderId="3" xfId="0" applyFont="1" applyBorder="1"/>
    <xf numFmtId="0" fontId="1" fillId="0" borderId="3" xfId="0" applyFont="1" applyBorder="1" applyAlignment="1">
      <alignment vertical="center"/>
    </xf>
    <xf numFmtId="0" fontId="17" fillId="0" borderId="0" xfId="0" applyFont="1"/>
    <xf numFmtId="0" fontId="7" fillId="0" borderId="3" xfId="0" applyFont="1" applyBorder="1" applyAlignment="1">
      <alignment vertical="center"/>
    </xf>
    <xf numFmtId="0" fontId="9" fillId="0" borderId="3" xfId="0" applyFont="1" applyBorder="1"/>
    <xf numFmtId="0" fontId="9" fillId="0" borderId="0" xfId="0" applyFont="1" applyBorder="1"/>
    <xf numFmtId="0" fontId="20" fillId="0" borderId="0" xfId="0" applyFont="1" applyBorder="1"/>
    <xf numFmtId="0" fontId="9" fillId="0" borderId="4" xfId="0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5" borderId="14" xfId="0" applyFont="1" applyFill="1" applyBorder="1"/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22" fillId="0" borderId="3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6" fillId="0" borderId="0" xfId="0" applyFont="1" applyBorder="1"/>
    <xf numFmtId="0" fontId="17" fillId="0" borderId="0" xfId="0" applyFont="1" applyBorder="1"/>
    <xf numFmtId="0" fontId="17" fillId="0" borderId="4" xfId="0" applyFont="1" applyBorder="1"/>
    <xf numFmtId="0" fontId="17" fillId="0" borderId="0" xfId="0" applyFont="1"/>
    <xf numFmtId="0" fontId="0" fillId="0" borderId="0" xfId="0" applyFont="1" applyBorder="1"/>
    <xf numFmtId="0" fontId="0" fillId="0" borderId="4" xfId="0" applyFont="1" applyBorder="1"/>
    <xf numFmtId="0" fontId="26" fillId="0" borderId="3" xfId="0" applyFont="1" applyBorder="1" applyAlignment="1">
      <alignment horizontal="left"/>
    </xf>
    <xf numFmtId="0" fontId="0" fillId="0" borderId="4" xfId="0" applyFont="1" applyBorder="1"/>
    <xf numFmtId="0" fontId="0" fillId="0" borderId="0" xfId="0" applyFont="1"/>
    <xf numFmtId="0" fontId="26" fillId="0" borderId="3" xfId="0" applyFont="1" applyBorder="1" applyAlignment="1">
      <alignment horizontal="left"/>
    </xf>
    <xf numFmtId="0" fontId="7" fillId="0" borderId="46" xfId="0" applyFont="1" applyBorder="1"/>
    <xf numFmtId="0" fontId="7" fillId="0" borderId="47" xfId="0" applyFont="1" applyBorder="1"/>
    <xf numFmtId="0" fontId="16" fillId="0" borderId="3" xfId="0" applyFont="1" applyBorder="1"/>
    <xf numFmtId="0" fontId="17" fillId="0" borderId="3" xfId="0" applyFont="1" applyBorder="1" applyAlignment="1">
      <alignment horizontal="justify"/>
    </xf>
    <xf numFmtId="0" fontId="16" fillId="0" borderId="4" xfId="0" applyFont="1" applyBorder="1"/>
    <xf numFmtId="0" fontId="17" fillId="0" borderId="3" xfId="0" applyFont="1" applyBorder="1" applyAlignment="1">
      <alignment horizontal="justify"/>
    </xf>
    <xf numFmtId="0" fontId="16" fillId="0" borderId="0" xfId="0" applyFont="1" applyBorder="1"/>
    <xf numFmtId="0" fontId="16" fillId="0" borderId="4" xfId="0" applyFont="1" applyBorder="1"/>
    <xf numFmtId="0" fontId="26" fillId="0" borderId="3" xfId="0" applyFont="1" applyBorder="1" applyAlignment="1">
      <alignment horizontal="center"/>
    </xf>
    <xf numFmtId="0" fontId="7" fillId="5" borderId="48" xfId="0" applyFont="1" applyFill="1" applyBorder="1" applyAlignment="1">
      <alignment horizontal="right"/>
    </xf>
    <xf numFmtId="0" fontId="12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0" xfId="0" applyFont="1" applyProtection="1"/>
    <xf numFmtId="0" fontId="7" fillId="0" borderId="3" xfId="0" applyFont="1" applyBorder="1" applyProtection="1"/>
    <xf numFmtId="0" fontId="1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4" xfId="0" applyFont="1" applyBorder="1" applyProtection="1"/>
    <xf numFmtId="0" fontId="1" fillId="0" borderId="5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right"/>
    </xf>
    <xf numFmtId="0" fontId="1" fillId="0" borderId="50" xfId="0" applyFont="1" applyBorder="1" applyAlignment="1" applyProtection="1">
      <alignment horizontal="left"/>
    </xf>
    <xf numFmtId="0" fontId="10" fillId="0" borderId="0" xfId="0" applyFont="1" applyBorder="1" applyProtection="1"/>
    <xf numFmtId="0" fontId="7" fillId="2" borderId="0" xfId="0" applyFont="1" applyFill="1" applyBorder="1"/>
    <xf numFmtId="0" fontId="7" fillId="0" borderId="11" xfId="0" applyFont="1" applyBorder="1" applyAlignment="1" applyProtection="1">
      <alignment horizontal="right"/>
    </xf>
    <xf numFmtId="49" fontId="7" fillId="5" borderId="31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Border="1" applyProtection="1"/>
    <xf numFmtId="0" fontId="7" fillId="0" borderId="36" xfId="0" applyFont="1" applyBorder="1" applyProtection="1"/>
    <xf numFmtId="0" fontId="7" fillId="5" borderId="34" xfId="0" applyFont="1" applyFill="1" applyBorder="1" applyAlignment="1" applyProtection="1">
      <alignment horizontal="right"/>
      <protection locked="0"/>
    </xf>
    <xf numFmtId="0" fontId="7" fillId="5" borderId="9" xfId="0" applyFont="1" applyFill="1" applyBorder="1" applyAlignment="1" applyProtection="1">
      <alignment horizontal="right"/>
      <protection locked="0"/>
    </xf>
    <xf numFmtId="0" fontId="1" fillId="0" borderId="0" xfId="0" applyFont="1" applyBorder="1" applyProtection="1"/>
    <xf numFmtId="0" fontId="7" fillId="0" borderId="3" xfId="0" applyFont="1" applyBorder="1" applyProtection="1"/>
    <xf numFmtId="0" fontId="7" fillId="0" borderId="0" xfId="0" applyFont="1" applyBorder="1" applyProtection="1"/>
    <xf numFmtId="0" fontId="7" fillId="0" borderId="4" xfId="0" applyFont="1" applyBorder="1" applyProtection="1"/>
    <xf numFmtId="0" fontId="0" fillId="0" borderId="0" xfId="0" applyFont="1" applyBorder="1" applyProtection="1"/>
    <xf numFmtId="0" fontId="9" fillId="0" borderId="0" xfId="0" applyFont="1" applyBorder="1" applyProtection="1"/>
    <xf numFmtId="0" fontId="2" fillId="0" borderId="3" xfId="0" applyFont="1" applyBorder="1" applyProtection="1"/>
    <xf numFmtId="0" fontId="0" fillId="0" borderId="0" xfId="0" applyFont="1" applyBorder="1" applyProtection="1"/>
    <xf numFmtId="0" fontId="0" fillId="0" borderId="4" xfId="0" applyFont="1" applyBorder="1" applyProtection="1"/>
    <xf numFmtId="0" fontId="12" fillId="0" borderId="3" xfId="0" applyFont="1" applyBorder="1" applyProtection="1"/>
    <xf numFmtId="0" fontId="19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left"/>
    </xf>
    <xf numFmtId="0" fontId="7" fillId="5" borderId="31" xfId="0" applyFont="1" applyFill="1" applyBorder="1" applyAlignment="1" applyProtection="1">
      <alignment horizontal="right"/>
      <protection locked="0"/>
    </xf>
    <xf numFmtId="0" fontId="2" fillId="0" borderId="0" xfId="0" applyFont="1" applyBorder="1" applyProtection="1"/>
    <xf numFmtId="0" fontId="2" fillId="0" borderId="4" xfId="0" applyFont="1" applyBorder="1" applyProtection="1"/>
    <xf numFmtId="0" fontId="1" fillId="0" borderId="11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8" fillId="7" borderId="49" xfId="0" applyFont="1" applyFill="1" applyBorder="1" applyAlignment="1" applyProtection="1"/>
    <xf numFmtId="0" fontId="10" fillId="0" borderId="0" xfId="0" applyFont="1" applyBorder="1" applyAlignment="1" applyProtection="1"/>
    <xf numFmtId="0" fontId="10" fillId="0" borderId="4" xfId="0" applyFont="1" applyBorder="1" applyAlignment="1" applyProtection="1"/>
    <xf numFmtId="0" fontId="9" fillId="0" borderId="3" xfId="0" applyFont="1" applyBorder="1" applyProtection="1"/>
    <xf numFmtId="0" fontId="9" fillId="0" borderId="0" xfId="0" applyFont="1" applyBorder="1" applyProtection="1"/>
    <xf numFmtId="0" fontId="9" fillId="0" borderId="4" xfId="0" applyFont="1" applyBorder="1" applyProtection="1"/>
    <xf numFmtId="0" fontId="23" fillId="0" borderId="3" xfId="0" applyFont="1" applyBorder="1" applyProtection="1"/>
    <xf numFmtId="0" fontId="1" fillId="0" borderId="45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horizontal="right"/>
    </xf>
    <xf numFmtId="0" fontId="1" fillId="0" borderId="51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right"/>
    </xf>
    <xf numFmtId="0" fontId="1" fillId="0" borderId="52" xfId="0" applyFont="1" applyBorder="1" applyAlignment="1" applyProtection="1">
      <alignment horizontal="right"/>
    </xf>
    <xf numFmtId="0" fontId="11" fillId="5" borderId="50" xfId="0" applyFont="1" applyFill="1" applyBorder="1" applyAlignment="1" applyProtection="1">
      <alignment horizontal="left"/>
      <protection locked="0"/>
    </xf>
    <xf numFmtId="0" fontId="7" fillId="5" borderId="10" xfId="0" applyFont="1" applyFill="1" applyBorder="1" applyProtection="1">
      <protection locked="0"/>
    </xf>
    <xf numFmtId="0" fontId="7" fillId="5" borderId="44" xfId="0" applyFont="1" applyFill="1" applyBorder="1" applyAlignment="1" applyProtection="1">
      <alignment horizontal="right"/>
      <protection locked="0"/>
    </xf>
    <xf numFmtId="0" fontId="7" fillId="5" borderId="44" xfId="0" applyFont="1" applyFill="1" applyBorder="1" applyProtection="1">
      <protection locked="0"/>
    </xf>
    <xf numFmtId="0" fontId="7" fillId="5" borderId="53" xfId="0" applyFont="1" applyFill="1" applyBorder="1" applyProtection="1"/>
    <xf numFmtId="0" fontId="0" fillId="0" borderId="0" xfId="0" applyFont="1" applyProtection="1"/>
    <xf numFmtId="0" fontId="11" fillId="5" borderId="54" xfId="0" applyFont="1" applyFill="1" applyBorder="1" applyAlignment="1" applyProtection="1">
      <alignment horizontal="left"/>
      <protection locked="0"/>
    </xf>
    <xf numFmtId="0" fontId="7" fillId="5" borderId="11" xfId="0" applyFont="1" applyFill="1" applyBorder="1" applyProtection="1">
      <protection locked="0"/>
    </xf>
    <xf numFmtId="0" fontId="7" fillId="5" borderId="0" xfId="0" applyFont="1" applyFill="1" applyBorder="1" applyAlignment="1" applyProtection="1">
      <alignment horizontal="right"/>
      <protection locked="0"/>
    </xf>
    <xf numFmtId="0" fontId="7" fillId="5" borderId="0" xfId="0" applyFont="1" applyFill="1" applyBorder="1" applyProtection="1">
      <protection locked="0"/>
    </xf>
    <xf numFmtId="0" fontId="7" fillId="5" borderId="4" xfId="0" applyFont="1" applyFill="1" applyBorder="1" applyProtection="1"/>
    <xf numFmtId="0" fontId="1" fillId="0" borderId="50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right"/>
    </xf>
    <xf numFmtId="0" fontId="7" fillId="0" borderId="44" xfId="0" applyFont="1" applyBorder="1" applyAlignment="1" applyProtection="1">
      <alignment horizontal="right"/>
    </xf>
    <xf numFmtId="0" fontId="1" fillId="0" borderId="27" xfId="0" applyFont="1" applyBorder="1" applyAlignment="1" applyProtection="1">
      <alignment horizontal="right"/>
    </xf>
    <xf numFmtId="0" fontId="1" fillId="5" borderId="54" xfId="0" applyFont="1" applyFill="1" applyBorder="1" applyAlignment="1" applyProtection="1">
      <alignment horizontal="left"/>
    </xf>
    <xf numFmtId="0" fontId="1" fillId="5" borderId="11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7" fillId="5" borderId="55" xfId="0" applyFont="1" applyFill="1" applyBorder="1" applyProtection="1"/>
    <xf numFmtId="0" fontId="1" fillId="0" borderId="54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1" fillId="0" borderId="55" xfId="0" applyFont="1" applyBorder="1" applyAlignment="1" applyProtection="1">
      <alignment horizontal="right"/>
    </xf>
    <xf numFmtId="0" fontId="7" fillId="5" borderId="55" xfId="0" applyFont="1" applyFill="1" applyBorder="1" applyProtection="1">
      <protection locked="0"/>
    </xf>
    <xf numFmtId="0" fontId="8" fillId="5" borderId="0" xfId="0" applyFont="1" applyFill="1" applyBorder="1" applyAlignment="1" applyProtection="1"/>
    <xf numFmtId="0" fontId="7" fillId="5" borderId="55" xfId="0" applyFont="1" applyFill="1" applyBorder="1" applyAlignment="1" applyProtection="1"/>
    <xf numFmtId="0" fontId="8" fillId="0" borderId="0" xfId="0" applyFont="1" applyBorder="1" applyAlignment="1" applyProtection="1"/>
    <xf numFmtId="0" fontId="1" fillId="0" borderId="56" xfId="0" applyFont="1" applyBorder="1" applyAlignment="1" applyProtection="1">
      <alignment horizontal="right"/>
    </xf>
    <xf numFmtId="0" fontId="7" fillId="0" borderId="12" xfId="0" applyFont="1" applyBorder="1" applyAlignment="1" applyProtection="1">
      <alignment horizontal="right"/>
    </xf>
    <xf numFmtId="0" fontId="7" fillId="0" borderId="45" xfId="0" applyFont="1" applyBorder="1" applyAlignment="1" applyProtection="1">
      <alignment horizontal="right"/>
    </xf>
    <xf numFmtId="0" fontId="1" fillId="0" borderId="28" xfId="0" applyFont="1" applyBorder="1" applyAlignment="1" applyProtection="1">
      <alignment horizontal="right"/>
    </xf>
    <xf numFmtId="0" fontId="8" fillId="7" borderId="49" xfId="0" applyFont="1" applyFill="1" applyBorder="1" applyAlignment="1" applyProtection="1">
      <alignment horizontal="left"/>
    </xf>
    <xf numFmtId="0" fontId="9" fillId="0" borderId="4" xfId="0" applyFont="1" applyBorder="1" applyProtection="1"/>
    <xf numFmtId="0" fontId="12" fillId="0" borderId="0" xfId="0" applyFont="1" applyBorder="1" applyProtection="1"/>
    <xf numFmtId="0" fontId="12" fillId="0" borderId="4" xfId="0" applyFont="1" applyBorder="1" applyProtection="1"/>
    <xf numFmtId="0" fontId="32" fillId="0" borderId="3" xfId="0" applyFont="1" applyBorder="1" applyProtection="1"/>
    <xf numFmtId="0" fontId="1" fillId="0" borderId="36" xfId="0" applyFont="1" applyBorder="1" applyAlignment="1" applyProtection="1">
      <alignment horizontal="center"/>
    </xf>
    <xf numFmtId="0" fontId="11" fillId="5" borderId="56" xfId="0" applyFont="1" applyFill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right"/>
    </xf>
    <xf numFmtId="1" fontId="7" fillId="5" borderId="38" xfId="0" applyNumberFormat="1" applyFont="1" applyFill="1" applyBorder="1" applyProtection="1"/>
    <xf numFmtId="0" fontId="1" fillId="0" borderId="38" xfId="0" applyFont="1" applyBorder="1" applyAlignment="1" applyProtection="1">
      <alignment horizontal="right"/>
    </xf>
    <xf numFmtId="0" fontId="7" fillId="5" borderId="38" xfId="0" applyFont="1" applyFill="1" applyBorder="1" applyProtection="1">
      <protection locked="0"/>
    </xf>
    <xf numFmtId="0" fontId="1" fillId="0" borderId="39" xfId="0" applyFont="1" applyBorder="1" applyAlignment="1" applyProtection="1">
      <alignment horizontal="right"/>
    </xf>
    <xf numFmtId="0" fontId="32" fillId="0" borderId="0" xfId="0" applyFont="1" applyBorder="1" applyProtection="1"/>
    <xf numFmtId="0" fontId="19" fillId="0" borderId="4" xfId="0" applyFont="1" applyBorder="1" applyProtection="1"/>
    <xf numFmtId="0" fontId="1" fillId="0" borderId="44" xfId="0" applyFont="1" applyBorder="1" applyAlignment="1" applyProtection="1">
      <alignment horizontal="left"/>
    </xf>
    <xf numFmtId="0" fontId="14" fillId="0" borderId="3" xfId="0" applyFont="1" applyBorder="1" applyProtection="1"/>
    <xf numFmtId="0" fontId="18" fillId="0" borderId="0" xfId="0" applyFont="1" applyBorder="1" applyProtection="1"/>
    <xf numFmtId="0" fontId="15" fillId="0" borderId="8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right"/>
    </xf>
    <xf numFmtId="0" fontId="1" fillId="0" borderId="44" xfId="0" applyFont="1" applyBorder="1" applyAlignment="1" applyProtection="1">
      <alignment horizontal="center"/>
    </xf>
    <xf numFmtId="0" fontId="1" fillId="0" borderId="44" xfId="0" applyFont="1" applyBorder="1" applyAlignment="1" applyProtection="1">
      <alignment horizontal="right"/>
    </xf>
    <xf numFmtId="0" fontId="1" fillId="0" borderId="21" xfId="0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left" wrapText="1"/>
    </xf>
    <xf numFmtId="0" fontId="7" fillId="5" borderId="5" xfId="0" applyFont="1" applyFill="1" applyBorder="1" applyProtection="1">
      <protection locked="0"/>
    </xf>
    <xf numFmtId="10" fontId="7" fillId="5" borderId="44" xfId="0" applyNumberFormat="1" applyFont="1" applyFill="1" applyBorder="1" applyProtection="1">
      <protection locked="0"/>
    </xf>
    <xf numFmtId="0" fontId="7" fillId="5" borderId="6" xfId="0" applyFont="1" applyFill="1" applyBorder="1" applyProtection="1"/>
    <xf numFmtId="0" fontId="0" fillId="0" borderId="40" xfId="0" applyFont="1" applyBorder="1" applyProtection="1">
      <protection locked="0"/>
    </xf>
    <xf numFmtId="0" fontId="7" fillId="5" borderId="3" xfId="0" applyFont="1" applyFill="1" applyBorder="1" applyProtection="1">
      <protection locked="0"/>
    </xf>
    <xf numFmtId="10" fontId="7" fillId="5" borderId="0" xfId="0" applyNumberFormat="1" applyFont="1" applyFill="1" applyBorder="1" applyProtection="1">
      <protection locked="0"/>
    </xf>
    <xf numFmtId="0" fontId="7" fillId="5" borderId="7" xfId="0" applyFont="1" applyFill="1" applyBorder="1" applyProtection="1"/>
    <xf numFmtId="0" fontId="16" fillId="5" borderId="0" xfId="0" applyFont="1" applyFill="1" applyBorder="1" applyProtection="1">
      <protection locked="0"/>
    </xf>
    <xf numFmtId="0" fontId="7" fillId="5" borderId="9" xfId="0" applyFont="1" applyFill="1" applyBorder="1" applyProtection="1"/>
    <xf numFmtId="0" fontId="1" fillId="0" borderId="33" xfId="0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right"/>
    </xf>
    <xf numFmtId="0" fontId="11" fillId="5" borderId="44" xfId="0" applyFont="1" applyFill="1" applyBorder="1" applyAlignment="1" applyProtection="1">
      <alignment horizontal="center"/>
      <protection locked="0"/>
    </xf>
    <xf numFmtId="49" fontId="7" fillId="5" borderId="0" xfId="0" applyNumberFormat="1" applyFont="1" applyFill="1" applyBorder="1" applyProtection="1">
      <protection locked="0"/>
    </xf>
    <xf numFmtId="49" fontId="7" fillId="5" borderId="7" xfId="0" applyNumberFormat="1" applyFont="1" applyFill="1" applyBorder="1" applyAlignment="1" applyProtection="1">
      <alignment horizontal="right"/>
    </xf>
    <xf numFmtId="0" fontId="11" fillId="5" borderId="0" xfId="0" applyFont="1" applyFill="1" applyBorder="1" applyAlignment="1" applyProtection="1">
      <alignment horizontal="center"/>
      <protection locked="0"/>
    </xf>
    <xf numFmtId="0" fontId="7" fillId="5" borderId="8" xfId="0" applyFont="1" applyFill="1" applyBorder="1" applyProtection="1">
      <protection locked="0"/>
    </xf>
    <xf numFmtId="0" fontId="11" fillId="5" borderId="45" xfId="0" applyFont="1" applyFill="1" applyBorder="1" applyAlignment="1" applyProtection="1">
      <alignment horizontal="center"/>
      <protection locked="0"/>
    </xf>
    <xf numFmtId="10" fontId="7" fillId="5" borderId="45" xfId="0" applyNumberFormat="1" applyFont="1" applyFill="1" applyBorder="1" applyProtection="1">
      <protection locked="0"/>
    </xf>
    <xf numFmtId="0" fontId="7" fillId="5" borderId="45" xfId="0" applyFont="1" applyFill="1" applyBorder="1" applyProtection="1">
      <protection locked="0"/>
    </xf>
    <xf numFmtId="49" fontId="7" fillId="5" borderId="9" xfId="0" applyNumberFormat="1" applyFont="1" applyFill="1" applyBorder="1" applyAlignment="1" applyProtection="1">
      <alignment horizontal="right"/>
    </xf>
    <xf numFmtId="0" fontId="7" fillId="0" borderId="22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16" fillId="0" borderId="40" xfId="0" applyFont="1" applyBorder="1" applyProtection="1">
      <protection locked="0"/>
    </xf>
    <xf numFmtId="0" fontId="1" fillId="5" borderId="22" xfId="0" applyFont="1" applyFill="1" applyBorder="1" applyAlignment="1" applyProtection="1">
      <alignment horizontal="left"/>
    </xf>
    <xf numFmtId="0" fontId="7" fillId="5" borderId="7" xfId="0" applyFont="1" applyFill="1" applyBorder="1" applyProtection="1">
      <protection locked="0"/>
    </xf>
    <xf numFmtId="0" fontId="16" fillId="0" borderId="4" xfId="0" applyFont="1" applyBorder="1" applyProtection="1"/>
    <xf numFmtId="0" fontId="16" fillId="0" borderId="4" xfId="0" applyFont="1" applyBorder="1" applyProtection="1"/>
    <xf numFmtId="0" fontId="7" fillId="0" borderId="23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0" fontId="19" fillId="0" borderId="0" xfId="0" applyFont="1" applyBorder="1" applyProtection="1"/>
    <xf numFmtId="0" fontId="26" fillId="0" borderId="3" xfId="0" applyFont="1" applyBorder="1" applyProtection="1"/>
    <xf numFmtId="0" fontId="17" fillId="0" borderId="0" xfId="0" applyFont="1" applyBorder="1" applyProtection="1"/>
    <xf numFmtId="0" fontId="17" fillId="0" borderId="3" xfId="0" applyFont="1" applyBorder="1" applyProtection="1"/>
    <xf numFmtId="0" fontId="7" fillId="0" borderId="0" xfId="0" applyFont="1" applyProtection="1"/>
    <xf numFmtId="0" fontId="18" fillId="0" borderId="3" xfId="0" applyFont="1" applyBorder="1" applyAlignment="1" applyProtection="1">
      <alignment wrapText="1"/>
    </xf>
    <xf numFmtId="0" fontId="1" fillId="0" borderId="36" xfId="0" applyFont="1" applyBorder="1" applyAlignment="1" applyProtection="1">
      <alignment horizontal="center" wrapText="1"/>
    </xf>
    <xf numFmtId="0" fontId="1" fillId="0" borderId="51" xfId="0" applyFont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wrapText="1"/>
    </xf>
    <xf numFmtId="2" fontId="7" fillId="0" borderId="10" xfId="0" applyNumberFormat="1" applyFont="1" applyBorder="1" applyAlignment="1" applyProtection="1">
      <alignment horizontal="right"/>
    </xf>
    <xf numFmtId="0" fontId="7" fillId="5" borderId="44" xfId="0" applyFont="1" applyFill="1" applyBorder="1" applyProtection="1">
      <protection locked="0"/>
    </xf>
    <xf numFmtId="2" fontId="1" fillId="5" borderId="21" xfId="0" applyNumberFormat="1" applyFont="1" applyFill="1" applyBorder="1" applyAlignment="1" applyProtection="1">
      <alignment horizontal="right"/>
    </xf>
    <xf numFmtId="0" fontId="1" fillId="0" borderId="54" xfId="0" applyFont="1" applyBorder="1" applyAlignment="1" applyProtection="1">
      <alignment horizontal="left"/>
    </xf>
    <xf numFmtId="2" fontId="7" fillId="0" borderId="11" xfId="0" applyNumberFormat="1" applyFont="1" applyBorder="1" applyAlignment="1" applyProtection="1">
      <alignment horizontal="right"/>
    </xf>
    <xf numFmtId="0" fontId="7" fillId="5" borderId="0" xfId="0" applyFont="1" applyFill="1" applyBorder="1" applyProtection="1">
      <protection locked="0"/>
    </xf>
    <xf numFmtId="2" fontId="1" fillId="5" borderId="22" xfId="0" applyNumberFormat="1" applyFont="1" applyFill="1" applyBorder="1" applyAlignment="1" applyProtection="1">
      <alignment horizontal="right"/>
    </xf>
    <xf numFmtId="0" fontId="1" fillId="0" borderId="56" xfId="0" applyFont="1" applyBorder="1" applyAlignment="1" applyProtection="1">
      <alignment horizontal="left"/>
    </xf>
    <xf numFmtId="2" fontId="7" fillId="0" borderId="12" xfId="0" applyNumberFormat="1" applyFont="1" applyBorder="1" applyProtection="1">
      <protection locked="0"/>
    </xf>
    <xf numFmtId="0" fontId="7" fillId="5" borderId="0" xfId="0" applyFont="1" applyFill="1" applyBorder="1" applyProtection="1"/>
    <xf numFmtId="0" fontId="7" fillId="5" borderId="23" xfId="0" applyFont="1" applyFill="1" applyBorder="1" applyProtection="1"/>
    <xf numFmtId="0" fontId="1" fillId="0" borderId="30" xfId="0" applyFont="1" applyBorder="1" applyAlignment="1" applyProtection="1">
      <alignment horizontal="left"/>
    </xf>
    <xf numFmtId="0" fontId="16" fillId="0" borderId="3" xfId="0" applyFont="1" applyBorder="1" applyProtection="1"/>
    <xf numFmtId="0" fontId="16" fillId="0" borderId="0" xfId="0" applyFont="1" applyBorder="1" applyProtection="1"/>
    <xf numFmtId="0" fontId="1" fillId="0" borderId="33" xfId="0" applyFont="1" applyBorder="1" applyAlignment="1" applyProtection="1">
      <alignment horizontal="left"/>
    </xf>
    <xf numFmtId="2" fontId="7" fillId="0" borderId="14" xfId="0" applyNumberFormat="1" applyFont="1" applyBorder="1" applyProtection="1">
      <protection locked="0"/>
    </xf>
    <xf numFmtId="0" fontId="19" fillId="0" borderId="3" xfId="0" applyFont="1" applyBorder="1" applyProtection="1"/>
    <xf numFmtId="0" fontId="1" fillId="0" borderId="33" xfId="0" applyFont="1" applyBorder="1" applyAlignment="1" applyProtection="1">
      <alignment horizontal="left" wrapText="1"/>
    </xf>
    <xf numFmtId="0" fontId="7" fillId="5" borderId="34" xfId="0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0" borderId="3" xfId="0" applyFont="1" applyBorder="1" applyProtection="1"/>
    <xf numFmtId="0" fontId="10" fillId="0" borderId="0" xfId="0" applyFont="1" applyBorder="1" applyProtection="1"/>
    <xf numFmtId="0" fontId="17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33" fillId="0" borderId="3" xfId="0" applyFont="1" applyBorder="1" applyAlignment="1" applyProtection="1">
      <alignment horizontal="center"/>
    </xf>
    <xf numFmtId="0" fontId="9" fillId="0" borderId="17" xfId="0" applyFont="1" applyBorder="1" applyProtection="1"/>
    <xf numFmtId="0" fontId="9" fillId="0" borderId="18" xfId="0" applyFont="1" applyBorder="1" applyProtection="1"/>
    <xf numFmtId="0" fontId="0" fillId="0" borderId="0" xfId="0" applyProtection="1"/>
    <xf numFmtId="0" fontId="34" fillId="8" borderId="0" xfId="0" applyFont="1" applyFill="1" applyProtection="1"/>
    <xf numFmtId="0" fontId="0" fillId="8" borderId="31" xfId="0" applyFont="1" applyFill="1" applyBorder="1" applyProtection="1"/>
    <xf numFmtId="49" fontId="0" fillId="8" borderId="31" xfId="0" applyNumberFormat="1" applyFont="1" applyFill="1" applyBorder="1" applyProtection="1"/>
    <xf numFmtId="0" fontId="0" fillId="8" borderId="58" xfId="0" applyFont="1" applyFill="1" applyBorder="1" applyProtection="1"/>
    <xf numFmtId="0" fontId="0" fillId="7" borderId="31" xfId="0" applyFont="1" applyFill="1" applyBorder="1" applyProtection="1"/>
    <xf numFmtId="49" fontId="0" fillId="7" borderId="31" xfId="0" applyNumberFormat="1" applyFont="1" applyFill="1" applyBorder="1" applyAlignment="1" applyProtection="1">
      <alignment horizontal="right"/>
    </xf>
    <xf numFmtId="0" fontId="0" fillId="9" borderId="31" xfId="0" applyFont="1" applyFill="1" applyBorder="1" applyProtection="1"/>
    <xf numFmtId="0" fontId="0" fillId="7" borderId="31" xfId="0" applyFill="1" applyBorder="1" applyAlignment="1" applyProtection="1">
      <alignment horizontal="right"/>
    </xf>
    <xf numFmtId="0" fontId="0" fillId="10" borderId="31" xfId="0" applyFont="1" applyFill="1" applyBorder="1" applyProtection="1"/>
    <xf numFmtId="2" fontId="0" fillId="7" borderId="31" xfId="0" applyNumberFormat="1" applyFill="1" applyBorder="1" applyProtection="1"/>
    <xf numFmtId="2" fontId="0" fillId="7" borderId="31" xfId="0" applyNumberFormat="1" applyFill="1" applyBorder="1" applyAlignment="1" applyProtection="1">
      <alignment horizontal="right"/>
    </xf>
    <xf numFmtId="0" fontId="35" fillId="7" borderId="31" xfId="0" applyFont="1" applyFill="1" applyBorder="1" applyProtection="1"/>
    <xf numFmtId="2" fontId="35" fillId="7" borderId="31" xfId="0" applyNumberFormat="1" applyFont="1" applyFill="1" applyBorder="1" applyProtection="1"/>
    <xf numFmtId="0" fontId="0" fillId="7" borderId="58" xfId="0" applyFont="1" applyFill="1" applyBorder="1" applyProtection="1"/>
    <xf numFmtId="0" fontId="0" fillId="11" borderId="31" xfId="0" applyFont="1" applyFill="1" applyBorder="1" applyProtection="1"/>
    <xf numFmtId="0" fontId="0" fillId="11" borderId="31" xfId="0" applyFont="1" applyFill="1" applyBorder="1" applyProtection="1">
      <protection locked="0"/>
    </xf>
    <xf numFmtId="0" fontId="0" fillId="7" borderId="31" xfId="0" applyFont="1" applyFill="1" applyBorder="1" applyAlignment="1" applyProtection="1">
      <alignment horizontal="right"/>
    </xf>
    <xf numFmtId="0" fontId="0" fillId="12" borderId="31" xfId="0" applyFont="1" applyFill="1" applyBorder="1" applyProtection="1"/>
    <xf numFmtId="0" fontId="0" fillId="13" borderId="31" xfId="0" applyFont="1" applyFill="1" applyBorder="1" applyProtection="1"/>
    <xf numFmtId="0" fontId="0" fillId="4" borderId="31" xfId="0" applyFont="1" applyFill="1" applyBorder="1" applyProtection="1"/>
    <xf numFmtId="0" fontId="0" fillId="6" borderId="31" xfId="0" applyFont="1" applyFill="1" applyBorder="1" applyProtection="1"/>
    <xf numFmtId="2" fontId="0" fillId="11" borderId="31" xfId="0" applyNumberFormat="1" applyFill="1" applyBorder="1" applyProtection="1"/>
    <xf numFmtId="0" fontId="0" fillId="14" borderId="31" xfId="0" applyFont="1" applyFill="1" applyBorder="1" applyProtection="1"/>
    <xf numFmtId="0" fontId="0" fillId="15" borderId="31" xfId="0" applyFont="1" applyFill="1" applyBorder="1" applyProtection="1"/>
    <xf numFmtId="0" fontId="0" fillId="16" borderId="31" xfId="0" applyFont="1" applyFill="1" applyBorder="1" applyProtection="1"/>
    <xf numFmtId="0" fontId="0" fillId="17" borderId="31" xfId="0" applyFont="1" applyFill="1" applyBorder="1" applyProtection="1"/>
    <xf numFmtId="2" fontId="0" fillId="17" borderId="31" xfId="0" applyNumberFormat="1" applyFill="1" applyBorder="1" applyProtection="1"/>
    <xf numFmtId="0" fontId="35" fillId="7" borderId="0" xfId="0" applyFont="1" applyFill="1" applyProtection="1"/>
    <xf numFmtId="2" fontId="0" fillId="8" borderId="31" xfId="0" applyNumberFormat="1" applyFont="1" applyFill="1" applyBorder="1" applyProtection="1"/>
    <xf numFmtId="2" fontId="0" fillId="10" borderId="31" xfId="0" applyNumberFormat="1" applyFill="1" applyBorder="1" applyProtection="1"/>
    <xf numFmtId="2" fontId="0" fillId="16" borderId="31" xfId="0" applyNumberFormat="1" applyFill="1" applyBorder="1" applyProtection="1"/>
    <xf numFmtId="0" fontId="8" fillId="3" borderId="42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right"/>
    </xf>
    <xf numFmtId="10" fontId="7" fillId="5" borderId="7" xfId="0" applyNumberFormat="1" applyFont="1" applyFill="1" applyBorder="1" applyAlignment="1">
      <alignment horizontal="right"/>
    </xf>
    <xf numFmtId="0" fontId="7" fillId="5" borderId="7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right"/>
    </xf>
    <xf numFmtId="165" fontId="7" fillId="5" borderId="6" xfId="1" applyFont="1" applyFill="1" applyBorder="1" applyAlignment="1" applyProtection="1">
      <alignment horizontal="right"/>
    </xf>
    <xf numFmtId="165" fontId="7" fillId="5" borderId="7" xfId="1" applyFont="1" applyFill="1" applyBorder="1" applyAlignment="1" applyProtection="1">
      <alignment horizontal="right"/>
    </xf>
    <xf numFmtId="0" fontId="7" fillId="5" borderId="14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left" vertical="center" wrapText="1"/>
    </xf>
    <xf numFmtId="0" fontId="29" fillId="3" borderId="2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left" vertical="center" wrapText="1"/>
    </xf>
    <xf numFmtId="0" fontId="28" fillId="5" borderId="40" xfId="0" applyFont="1" applyFill="1" applyBorder="1" applyAlignment="1">
      <alignment horizontal="center" wrapText="1"/>
    </xf>
    <xf numFmtId="0" fontId="28" fillId="5" borderId="14" xfId="0" applyFont="1" applyFill="1" applyBorder="1" applyAlignment="1">
      <alignment horizontal="center"/>
    </xf>
    <xf numFmtId="0" fontId="11" fillId="5" borderId="48" xfId="0" applyFont="1" applyFill="1" applyBorder="1" applyAlignment="1">
      <alignment horizontal="center"/>
    </xf>
    <xf numFmtId="0" fontId="8" fillId="2" borderId="49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8" fillId="6" borderId="49" xfId="0" applyFont="1" applyFill="1" applyBorder="1" applyAlignment="1" applyProtection="1">
      <alignment horizontal="center"/>
    </xf>
    <xf numFmtId="0" fontId="8" fillId="3" borderId="42" xfId="0" applyFont="1" applyFill="1" applyBorder="1" applyAlignment="1" applyProtection="1">
      <alignment horizontal="center"/>
    </xf>
    <xf numFmtId="0" fontId="7" fillId="5" borderId="31" xfId="0" applyFont="1" applyFill="1" applyBorder="1" applyAlignment="1" applyProtection="1">
      <alignment horizontal="right"/>
      <protection locked="0"/>
    </xf>
    <xf numFmtId="0" fontId="7" fillId="5" borderId="14" xfId="0" applyFont="1" applyFill="1" applyBorder="1" applyAlignment="1" applyProtection="1">
      <alignment horizontal="left"/>
      <protection locked="0"/>
    </xf>
    <xf numFmtId="0" fontId="11" fillId="0" borderId="40" xfId="0" applyFont="1" applyBorder="1" applyAlignment="1" applyProtection="1">
      <alignment horizontal="center" wrapText="1"/>
    </xf>
    <xf numFmtId="0" fontId="11" fillId="0" borderId="40" xfId="0" applyFont="1" applyBorder="1" applyAlignment="1" applyProtection="1">
      <alignment horizontal="center"/>
    </xf>
    <xf numFmtId="0" fontId="11" fillId="0" borderId="57" xfId="0" applyFont="1" applyBorder="1" applyAlignment="1" applyProtection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704850</xdr:colOff>
      <xdr:row>55</xdr:row>
      <xdr:rowOff>180975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704850</xdr:colOff>
      <xdr:row>55</xdr:row>
      <xdr:rowOff>180975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704850</xdr:colOff>
      <xdr:row>55</xdr:row>
      <xdr:rowOff>180975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704850</xdr:colOff>
      <xdr:row>55</xdr:row>
      <xdr:rowOff>180975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showGridLines="0" zoomScale="85" zoomScaleNormal="85" workbookViewId="0">
      <selection activeCell="B16" sqref="B16"/>
    </sheetView>
  </sheetViews>
  <sheetFormatPr defaultRowHeight="12.75" x14ac:dyDescent="0.2"/>
  <cols>
    <col min="1" max="1" width="51.42578125"/>
    <col min="2" max="2" width="22"/>
    <col min="3" max="3" width="25.28515625"/>
    <col min="4" max="4" width="27.85546875"/>
    <col min="5" max="5" width="22.28515625"/>
    <col min="6" max="6" width="24.7109375"/>
    <col min="7" max="7" width="15.42578125"/>
  </cols>
  <sheetData>
    <row r="1" spans="1:9" ht="1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 x14ac:dyDescent="0.2">
      <c r="A2" s="13" t="str">
        <f>+CONCATENATE("STUDIO ",(VLOOKUP("NomePerito",_RiservatoAxa_!A1:B210,2,0)))</f>
        <v>STUDIO perito</v>
      </c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5"/>
      <c r="B3" s="16"/>
      <c r="C3" s="17"/>
      <c r="D3" s="18"/>
      <c r="E3" s="17"/>
      <c r="F3" s="17"/>
      <c r="G3" s="17"/>
      <c r="I3" s="19"/>
    </row>
    <row r="4" spans="1:9" x14ac:dyDescent="0.2">
      <c r="A4" s="15"/>
      <c r="B4" s="16"/>
      <c r="C4" s="17"/>
      <c r="D4" s="18"/>
      <c r="E4" s="17"/>
      <c r="F4" s="17"/>
      <c r="G4" s="17"/>
      <c r="I4" s="19"/>
    </row>
    <row r="5" spans="1:9" x14ac:dyDescent="0.2">
      <c r="A5" s="20" t="s">
        <v>1</v>
      </c>
      <c r="B5" s="21" t="str">
        <f>VLOOKUP("CodicePerito",_RiservatoAxa_!A1:B210,2,0)</f>
        <v>20140</v>
      </c>
      <c r="C5" s="17"/>
      <c r="D5" s="17"/>
      <c r="E5" s="17"/>
      <c r="F5" s="17"/>
      <c r="G5" s="17"/>
      <c r="I5" s="19"/>
    </row>
    <row r="6" spans="1:9" x14ac:dyDescent="0.2">
      <c r="A6" s="22" t="s">
        <v>2</v>
      </c>
      <c r="B6" s="23" t="str">
        <f>VLOOKUP("NomePerito",_RiservatoAxa_!A1:B210,2,0)</f>
        <v>perito</v>
      </c>
      <c r="C6" s="17"/>
      <c r="D6" s="17"/>
      <c r="E6" s="17"/>
      <c r="F6" s="17"/>
      <c r="G6" s="17"/>
      <c r="I6" s="19"/>
    </row>
    <row r="7" spans="1:9" x14ac:dyDescent="0.2">
      <c r="A7" s="24" t="s">
        <v>3</v>
      </c>
      <c r="B7" s="25" t="str">
        <f>VLOOKUP("Liquidatore",_RiservatoAxa_!A1:B210,2,0)</f>
        <v>521 - Pronta_Liquidazione_3</v>
      </c>
      <c r="C7" s="17"/>
      <c r="D7" s="17"/>
      <c r="E7" s="17"/>
      <c r="F7" s="17"/>
      <c r="G7" s="17"/>
      <c r="I7" s="19"/>
    </row>
    <row r="8" spans="1:9" x14ac:dyDescent="0.2">
      <c r="A8" s="15"/>
      <c r="B8" s="17"/>
      <c r="C8" s="17"/>
      <c r="D8" s="17"/>
      <c r="E8" s="17"/>
      <c r="F8" s="17"/>
      <c r="G8" s="17"/>
      <c r="I8" s="19"/>
    </row>
    <row r="9" spans="1:9" x14ac:dyDescent="0.2">
      <c r="A9" s="26" t="s">
        <v>4</v>
      </c>
      <c r="B9" s="27"/>
      <c r="C9" s="17"/>
      <c r="D9" s="17"/>
      <c r="E9" s="17"/>
      <c r="F9" s="17"/>
      <c r="G9" s="17"/>
      <c r="I9" s="28"/>
    </row>
    <row r="10" spans="1:9" x14ac:dyDescent="0.2">
      <c r="A10" s="29" t="s">
        <v>5</v>
      </c>
      <c r="B10" s="21" t="str">
        <f>VLOOKUP("Sinistro",_RiservatoAxa_!A1:B210,2,0)</f>
        <v>1111</v>
      </c>
      <c r="C10" s="17"/>
      <c r="D10" s="30" t="s">
        <v>6</v>
      </c>
      <c r="E10" s="21" t="str">
        <f>VLOOKUP("DataSinistroDenunciato",_RiservatoAxa_!A1:B210,2,0)</f>
        <v>27/06/2013</v>
      </c>
      <c r="F10" s="17"/>
      <c r="G10" s="17"/>
      <c r="I10" s="28"/>
    </row>
    <row r="11" spans="1:9" x14ac:dyDescent="0.2">
      <c r="A11" s="31" t="s">
        <v>7</v>
      </c>
      <c r="B11" s="23" t="str">
        <f>VLOOKUP("Polizza",_RiservatoAxa_!A1:B210,2,0)</f>
        <v>000507784</v>
      </c>
      <c r="C11" s="17"/>
      <c r="D11" s="32" t="s">
        <v>8</v>
      </c>
      <c r="E11" s="23" t="str">
        <f>VLOOKUP("DataDenuncia",_RiservatoAxa_!A1:B210,2,0)</f>
        <v>04/07/2013</v>
      </c>
      <c r="F11" s="17"/>
      <c r="G11" s="17"/>
      <c r="I11" s="28"/>
    </row>
    <row r="12" spans="1:9" x14ac:dyDescent="0.2">
      <c r="A12" s="31" t="s">
        <v>9</v>
      </c>
      <c r="B12" s="23" t="str">
        <f>VLOOKUP("Prodotto",_RiservatoAxa_!A1:B210,2,0)</f>
        <v>3E18 - Globale Fabbricati</v>
      </c>
      <c r="C12" s="17"/>
      <c r="D12" s="32" t="s">
        <v>10</v>
      </c>
      <c r="E12" s="23" t="str">
        <f>VLOOKUP("DataAperturaSinistro",_RiservatoAxa_!A1:B210,2,0)</f>
        <v>22/07/2013</v>
      </c>
      <c r="F12" s="17"/>
      <c r="G12" s="17"/>
      <c r="I12" s="28"/>
    </row>
    <row r="13" spans="1:9" x14ac:dyDescent="0.2">
      <c r="A13" s="31" t="s">
        <v>11</v>
      </c>
      <c r="B13" s="23" t="str">
        <f>VLOOKUP("Modello",_RiservatoAxa_!A1:B210,2,0)</f>
        <v>Modello</v>
      </c>
      <c r="C13" s="17"/>
      <c r="D13" s="32" t="s">
        <v>12</v>
      </c>
      <c r="E13" s="33">
        <f>+'Dati Generali'!E13</f>
        <v>0</v>
      </c>
      <c r="F13" s="17"/>
      <c r="G13" s="17"/>
      <c r="I13" s="28"/>
    </row>
    <row r="14" spans="1:9" x14ac:dyDescent="0.2">
      <c r="A14" s="31" t="s">
        <v>13</v>
      </c>
      <c r="B14" s="23">
        <f>VLOOKUP("Contraente",_RiservatoAxa_!A1:B210,2,0)</f>
        <v>0</v>
      </c>
      <c r="C14" s="17"/>
      <c r="D14" s="32"/>
      <c r="E14" s="23"/>
      <c r="F14" s="17"/>
      <c r="G14" s="17"/>
      <c r="I14" s="28"/>
    </row>
    <row r="15" spans="1:9" x14ac:dyDescent="0.2">
      <c r="A15" s="31" t="s">
        <v>14</v>
      </c>
      <c r="B15" s="23" t="str">
        <f>VLOOKUP("Assicurato",_RiservatoAxa_!A1:B210,2,0)</f>
        <v>via casa 111</v>
      </c>
      <c r="C15" s="17"/>
      <c r="D15" s="32" t="s">
        <v>15</v>
      </c>
      <c r="E15" s="23" t="str">
        <f>VLOOKUP("DataIncarico",_RiservatoAxa_!A2:B211,2,0)</f>
        <v>22/07/2013</v>
      </c>
      <c r="F15" s="17"/>
      <c r="G15" s="17"/>
      <c r="I15" s="28"/>
    </row>
    <row r="16" spans="1:9" x14ac:dyDescent="0.2">
      <c r="A16" s="34" t="s">
        <v>16</v>
      </c>
      <c r="B16" s="35" t="str">
        <f>VLOOKUP("LuogorischioAssicurato",_RiservatoAxa_!A1:B210,2,0)</f>
        <v>luogo richio</v>
      </c>
      <c r="C16" s="17"/>
      <c r="D16" s="36"/>
      <c r="E16" s="35"/>
      <c r="F16" s="17"/>
      <c r="G16" s="17"/>
      <c r="I16" s="28"/>
    </row>
    <row r="17" spans="1:10" x14ac:dyDescent="0.2">
      <c r="A17" s="15"/>
      <c r="B17" s="17"/>
      <c r="C17" s="17"/>
      <c r="D17" s="37"/>
      <c r="E17" s="37"/>
      <c r="F17" s="17"/>
      <c r="G17" s="17"/>
      <c r="I17" s="28"/>
    </row>
    <row r="18" spans="1:10" x14ac:dyDescent="0.2">
      <c r="A18" s="15"/>
      <c r="B18" s="17"/>
      <c r="C18" s="17"/>
      <c r="D18" s="38" t="s">
        <v>17</v>
      </c>
      <c r="E18" s="39" t="str">
        <f>VLOOKUP("AnnoEsercizio",_RiservatoAxa_!A2:B211,2,0)</f>
        <v>2013</v>
      </c>
      <c r="F18" s="17"/>
      <c r="G18" s="17"/>
      <c r="I18" s="19"/>
    </row>
    <row r="19" spans="1:10" s="17" customFormat="1" ht="15" x14ac:dyDescent="0.2">
      <c r="A19" s="12" t="s">
        <v>18</v>
      </c>
      <c r="B19" s="12"/>
      <c r="C19" s="12"/>
      <c r="D19" s="12"/>
      <c r="E19" s="12"/>
      <c r="F19" s="12"/>
      <c r="G19" s="12"/>
      <c r="H19" s="12"/>
      <c r="I19" s="12"/>
      <c r="J19" s="40"/>
    </row>
    <row r="20" spans="1:10" x14ac:dyDescent="0.2">
      <c r="A20" s="15"/>
      <c r="B20" s="17"/>
      <c r="C20" s="27"/>
      <c r="D20" s="17"/>
      <c r="E20" s="17"/>
      <c r="F20" s="17"/>
      <c r="G20" s="17"/>
      <c r="I20" s="19"/>
    </row>
    <row r="21" spans="1:10" ht="15" x14ac:dyDescent="0.2">
      <c r="A21" s="41" t="s">
        <v>19</v>
      </c>
      <c r="B21" s="42"/>
      <c r="C21" s="17"/>
      <c r="D21" s="17"/>
      <c r="E21" s="17"/>
      <c r="F21" s="17"/>
      <c r="G21" s="17"/>
      <c r="I21" s="19"/>
    </row>
    <row r="22" spans="1:10" x14ac:dyDescent="0.2">
      <c r="A22" s="15"/>
      <c r="B22" s="43" t="s">
        <v>20</v>
      </c>
      <c r="C22" s="43" t="s">
        <v>21</v>
      </c>
      <c r="D22" s="17"/>
      <c r="E22" s="43" t="s">
        <v>22</v>
      </c>
      <c r="F22" s="17"/>
      <c r="G22" s="17"/>
      <c r="I22" s="19"/>
    </row>
    <row r="23" spans="1:10" x14ac:dyDescent="0.2">
      <c r="A23" s="44" t="s">
        <v>23</v>
      </c>
      <c r="B23" s="45">
        <f>+'Dati Generali'!$B$136</f>
        <v>0</v>
      </c>
      <c r="C23" s="37"/>
      <c r="D23" s="37"/>
      <c r="E23" s="45">
        <f>+'Dati Generali'!$C$136</f>
        <v>0</v>
      </c>
      <c r="F23" s="17"/>
      <c r="G23" s="17"/>
      <c r="I23" s="19"/>
    </row>
    <row r="24" spans="1:10" x14ac:dyDescent="0.2">
      <c r="A24" s="44" t="s">
        <v>24</v>
      </c>
      <c r="B24" s="46">
        <f>+'Dati Generali'!$B$137</f>
        <v>0</v>
      </c>
      <c r="C24" s="37"/>
      <c r="D24" s="37"/>
      <c r="E24" s="46">
        <f>+'Dati Generali'!$C$137</f>
        <v>0</v>
      </c>
      <c r="F24" s="17"/>
      <c r="G24" s="17"/>
      <c r="I24" s="19"/>
    </row>
    <row r="25" spans="1:10" x14ac:dyDescent="0.2">
      <c r="A25" s="15"/>
      <c r="B25" s="37"/>
      <c r="C25" s="37"/>
      <c r="D25" s="37"/>
      <c r="E25" s="37"/>
      <c r="F25" s="17"/>
      <c r="G25" s="17"/>
      <c r="I25" s="19"/>
    </row>
    <row r="26" spans="1:10" ht="15" x14ac:dyDescent="0.2">
      <c r="A26" s="41" t="s">
        <v>25</v>
      </c>
      <c r="B26" s="37"/>
      <c r="C26" s="37"/>
      <c r="D26" s="37"/>
      <c r="E26" s="37"/>
      <c r="F26" s="17"/>
      <c r="G26" s="17"/>
      <c r="I26" s="19"/>
    </row>
    <row r="27" spans="1:10" x14ac:dyDescent="0.2">
      <c r="A27" s="47"/>
      <c r="B27" s="48"/>
      <c r="C27" s="37"/>
      <c r="D27" s="49"/>
      <c r="E27" s="37"/>
      <c r="F27" s="17"/>
      <c r="G27" s="17"/>
      <c r="I27" s="19"/>
    </row>
    <row r="28" spans="1:10" x14ac:dyDescent="0.2">
      <c r="A28" s="15"/>
      <c r="B28" s="50" t="s">
        <v>20</v>
      </c>
      <c r="C28" s="50" t="s">
        <v>21</v>
      </c>
      <c r="D28" s="37"/>
      <c r="E28" s="50" t="s">
        <v>22</v>
      </c>
      <c r="F28" s="17"/>
      <c r="G28" s="17"/>
      <c r="I28" s="19"/>
    </row>
    <row r="29" spans="1:10" x14ac:dyDescent="0.2">
      <c r="A29" s="44" t="s">
        <v>26</v>
      </c>
      <c r="B29" s="51">
        <f>+'Dati Generali'!$B$138</f>
        <v>0</v>
      </c>
      <c r="C29" s="37"/>
      <c r="D29" s="37"/>
      <c r="E29" s="51">
        <f>+'Dati Generali'!$C$138</f>
        <v>0</v>
      </c>
      <c r="F29" s="17"/>
      <c r="G29" s="17"/>
      <c r="I29" s="19"/>
    </row>
    <row r="30" spans="1:10" x14ac:dyDescent="0.2">
      <c r="A30" s="26"/>
      <c r="B30" s="50"/>
      <c r="C30" s="37"/>
      <c r="D30" s="37"/>
      <c r="E30" s="37"/>
      <c r="F30" s="17"/>
      <c r="G30" s="17"/>
      <c r="I30" s="19"/>
    </row>
    <row r="31" spans="1:10" x14ac:dyDescent="0.2">
      <c r="A31" s="26"/>
      <c r="B31" s="50"/>
      <c r="C31" s="37"/>
      <c r="D31" s="37"/>
      <c r="E31" s="37"/>
      <c r="F31" s="17"/>
      <c r="G31" s="17"/>
      <c r="I31" s="19"/>
    </row>
    <row r="32" spans="1:10" ht="15" x14ac:dyDescent="0.2">
      <c r="A32" s="41" t="s">
        <v>27</v>
      </c>
      <c r="B32" s="52" t="str">
        <f>VLOOKUP("RegolaritaAmministrativa",_RiservatoAxa_!A9:B218,2,0)</f>
        <v>SI</v>
      </c>
      <c r="C32" s="37"/>
      <c r="D32" s="37"/>
      <c r="E32" s="37"/>
      <c r="F32" s="17"/>
      <c r="G32" s="17"/>
      <c r="I32" s="19"/>
    </row>
    <row r="33" spans="1:10" x14ac:dyDescent="0.2">
      <c r="A33" s="26"/>
      <c r="B33" s="37"/>
      <c r="C33" s="37"/>
      <c r="D33" s="37"/>
      <c r="E33" s="37"/>
      <c r="F33" s="17"/>
      <c r="G33" s="17"/>
      <c r="I33" s="19"/>
    </row>
    <row r="34" spans="1:10" x14ac:dyDescent="0.2">
      <c r="A34" s="26"/>
      <c r="B34" s="50"/>
      <c r="C34" s="37"/>
      <c r="D34" s="37"/>
      <c r="E34" s="37"/>
      <c r="F34" s="17"/>
      <c r="G34" s="17"/>
      <c r="I34" s="19"/>
    </row>
    <row r="35" spans="1:10" ht="15" x14ac:dyDescent="0.2">
      <c r="A35" s="41" t="s">
        <v>28</v>
      </c>
      <c r="B35" s="39" t="str">
        <f>+'Dati Generali'!B44</f>
        <v>NO</v>
      </c>
      <c r="C35" s="37"/>
      <c r="D35" s="53" t="s">
        <v>29</v>
      </c>
      <c r="E35" s="54" t="str">
        <f>+'Dati Generali'!E44</f>
        <v>0,000</v>
      </c>
      <c r="F35" s="55" t="s">
        <v>30</v>
      </c>
      <c r="G35" s="17"/>
      <c r="I35" s="19"/>
    </row>
    <row r="36" spans="1:10" x14ac:dyDescent="0.2">
      <c r="A36" s="26"/>
      <c r="B36" s="37"/>
      <c r="C36" s="37"/>
      <c r="D36" s="37"/>
      <c r="E36" s="37"/>
      <c r="F36" s="17"/>
      <c r="G36" s="17"/>
      <c r="I36" s="19"/>
    </row>
    <row r="37" spans="1:10" x14ac:dyDescent="0.2">
      <c r="A37" s="26"/>
      <c r="B37" s="50"/>
      <c r="C37" s="37"/>
      <c r="D37" s="37"/>
      <c r="E37" s="37"/>
      <c r="F37" s="17"/>
      <c r="G37" s="17"/>
      <c r="I37" s="19"/>
    </row>
    <row r="38" spans="1:10" ht="15" x14ac:dyDescent="0.2">
      <c r="A38" s="41" t="s">
        <v>31</v>
      </c>
      <c r="B38" s="52" t="str">
        <f>+'Dati Generali'!$B$36</f>
        <v/>
      </c>
      <c r="C38" s="37"/>
      <c r="D38" s="37"/>
      <c r="E38" s="37"/>
      <c r="F38" s="17"/>
      <c r="G38" s="17"/>
      <c r="I38" s="19"/>
    </row>
    <row r="39" spans="1:10" x14ac:dyDescent="0.2">
      <c r="A39" s="15"/>
      <c r="B39" s="37"/>
      <c r="C39" s="37"/>
      <c r="D39" s="37"/>
      <c r="E39" s="37"/>
      <c r="F39" s="17" t="s">
        <v>32</v>
      </c>
      <c r="G39" s="17"/>
      <c r="I39" s="19"/>
    </row>
    <row r="40" spans="1:10" x14ac:dyDescent="0.2">
      <c r="A40" s="15"/>
      <c r="B40" s="37"/>
      <c r="C40" s="37"/>
      <c r="D40" s="37"/>
      <c r="E40" s="37"/>
      <c r="F40" s="17"/>
      <c r="G40" s="17"/>
      <c r="I40" s="19"/>
    </row>
    <row r="41" spans="1:10" ht="15" x14ac:dyDescent="0.2">
      <c r="A41" s="41" t="s">
        <v>33</v>
      </c>
      <c r="B41" s="56">
        <f>+'Dati Generali'!$B$47</f>
        <v>0</v>
      </c>
      <c r="C41" s="37"/>
      <c r="D41" s="37"/>
      <c r="E41" s="37"/>
      <c r="F41" s="17"/>
      <c r="G41" s="17"/>
      <c r="I41" s="19"/>
    </row>
    <row r="42" spans="1:10" x14ac:dyDescent="0.2">
      <c r="A42" s="15"/>
      <c r="B42" s="17"/>
      <c r="C42" s="17"/>
      <c r="D42" s="17"/>
      <c r="E42" s="17"/>
      <c r="F42" s="17"/>
      <c r="G42" s="17"/>
      <c r="I42" s="19"/>
    </row>
    <row r="43" spans="1:10" ht="7.5" customHeight="1" x14ac:dyDescent="0.2">
      <c r="A43" s="15"/>
      <c r="B43" s="17"/>
      <c r="C43" s="17"/>
      <c r="D43" s="17"/>
      <c r="E43" s="17"/>
      <c r="F43" s="17"/>
      <c r="G43" s="17"/>
      <c r="I43" s="19"/>
    </row>
    <row r="44" spans="1:10" s="18" customFormat="1" ht="15" x14ac:dyDescent="0.2">
      <c r="A44" s="12" t="s">
        <v>34</v>
      </c>
      <c r="B44" s="12"/>
      <c r="C44" s="12"/>
      <c r="D44" s="12"/>
      <c r="E44" s="12"/>
      <c r="F44" s="12"/>
      <c r="G44" s="12"/>
      <c r="H44" s="12"/>
      <c r="I44" s="12"/>
      <c r="J44" s="57"/>
    </row>
    <row r="45" spans="1:10" x14ac:dyDescent="0.2">
      <c r="A45" s="15"/>
      <c r="B45" s="17"/>
      <c r="C45" s="17"/>
      <c r="D45" s="17"/>
      <c r="E45" s="17"/>
      <c r="F45" s="17"/>
      <c r="G45" s="17"/>
      <c r="I45" s="19"/>
    </row>
    <row r="46" spans="1:10" x14ac:dyDescent="0.2">
      <c r="A46" s="15"/>
      <c r="B46" s="16" t="s">
        <v>35</v>
      </c>
      <c r="C46" s="17"/>
      <c r="D46" s="16" t="s">
        <v>36</v>
      </c>
      <c r="E46" s="16" t="s">
        <v>37</v>
      </c>
      <c r="F46" s="17"/>
      <c r="G46" s="17"/>
      <c r="H46" s="17"/>
      <c r="I46" s="19"/>
    </row>
    <row r="47" spans="1:10" ht="15" x14ac:dyDescent="0.2">
      <c r="A47" s="58" t="s">
        <v>38</v>
      </c>
      <c r="B47" s="59">
        <f>+Soggetto1!B115+Soggetto2!B115+Soggetto3!B115+Soggetto4!B115+Soggetto5!B115</f>
        <v>0</v>
      </c>
      <c r="C47" s="60"/>
      <c r="D47" s="59">
        <f>+Soggetto1!D115+Soggetto2!D115+Soggetto3!D115+Soggetto4!D115+Soggetto5!D115</f>
        <v>0</v>
      </c>
      <c r="E47" s="59">
        <f>+Soggetto1!C115+Soggetto2!C115+Soggetto3!C115+Soggetto4!C115+Soggetto5!C115</f>
        <v>0</v>
      </c>
      <c r="F47" s="17"/>
      <c r="G47" s="17"/>
      <c r="H47" s="17"/>
      <c r="I47" s="19"/>
    </row>
    <row r="48" spans="1:10" ht="15" x14ac:dyDescent="0.2">
      <c r="A48" s="58" t="s">
        <v>39</v>
      </c>
      <c r="B48" s="59">
        <f>+Soggetto1!B116+Soggetto2!B116+Soggetto3!B116+Soggetto4!B116+Soggetto5!B116</f>
        <v>0</v>
      </c>
      <c r="C48" s="61"/>
      <c r="D48" s="59">
        <f>+Soggetto1!D116+Soggetto2!D116+Soggetto3!D116+Soggetto4!D116+Soggetto5!D116</f>
        <v>0</v>
      </c>
      <c r="E48" s="59">
        <f>+Soggetto1!C116+Soggetto2!C116+Soggetto3!C116+Soggetto4!C116+Soggetto5!C116</f>
        <v>0</v>
      </c>
      <c r="F48" s="17"/>
      <c r="G48" s="17"/>
      <c r="H48" s="17"/>
      <c r="I48" s="19"/>
    </row>
    <row r="49" spans="1:9" ht="15" x14ac:dyDescent="0.2">
      <c r="A49" s="58" t="s">
        <v>40</v>
      </c>
      <c r="B49" s="59">
        <f>+Soggetto1!B117+Soggetto2!B117+Soggetto3!B117+Soggetto4!B117+Soggetto5!B117</f>
        <v>0</v>
      </c>
      <c r="C49" s="61"/>
      <c r="D49" s="59">
        <f>+Soggetto1!D117+Soggetto2!D117+Soggetto3!D117+Soggetto4!D117+Soggetto5!D117</f>
        <v>0</v>
      </c>
      <c r="E49" s="59">
        <f>+Soggetto1!C117+Soggetto2!C117+Soggetto3!C117+Soggetto4!C117+Soggetto5!C117</f>
        <v>0</v>
      </c>
      <c r="F49" s="17"/>
      <c r="G49" s="17"/>
      <c r="H49" s="17"/>
      <c r="I49" s="19"/>
    </row>
    <row r="50" spans="1:9" ht="15" x14ac:dyDescent="0.2">
      <c r="A50" s="62" t="s">
        <v>41</v>
      </c>
      <c r="B50" s="59">
        <f>+Soggetto1!B118+Soggetto2!B118+Soggetto3!B118+Soggetto4!B118+Soggetto5!B118</f>
        <v>0</v>
      </c>
      <c r="C50" s="60"/>
      <c r="D50" s="59">
        <f>+Soggetto1!D118+Soggetto2!D118+Soggetto3!D118+Soggetto4!D118+Soggetto5!D118</f>
        <v>0</v>
      </c>
      <c r="E50" s="59">
        <f>+Soggetto1!C118+Soggetto2!C118+Soggetto3!C118+Soggetto4!C118+Soggetto5!C118</f>
        <v>0</v>
      </c>
      <c r="F50" s="17"/>
      <c r="G50" s="17"/>
      <c r="H50" s="17"/>
      <c r="I50" s="19"/>
    </row>
    <row r="51" spans="1:9" ht="15" x14ac:dyDescent="0.2">
      <c r="A51" s="62" t="s">
        <v>42</v>
      </c>
      <c r="B51" s="59">
        <f>+Soggetto1!B119+Soggetto2!B119+Soggetto3!B119+Soggetto4!B119+Soggetto5!B119</f>
        <v>0</v>
      </c>
      <c r="C51" s="60"/>
      <c r="D51" s="59">
        <f>+Soggetto1!D119+Soggetto2!D119+Soggetto3!D119+Soggetto4!D119+Soggetto5!D119</f>
        <v>0</v>
      </c>
      <c r="E51" s="59">
        <f>+Soggetto1!C119+Soggetto2!C119+Soggetto3!C119+Soggetto4!C119+Soggetto5!C119</f>
        <v>0</v>
      </c>
      <c r="F51" s="17"/>
      <c r="G51" s="17"/>
      <c r="H51" s="17"/>
      <c r="I51" s="63"/>
    </row>
    <row r="52" spans="1:9" x14ac:dyDescent="0.2">
      <c r="A52" s="15"/>
      <c r="B52" s="17"/>
      <c r="C52" s="17"/>
      <c r="D52" s="17"/>
      <c r="E52" s="17"/>
      <c r="F52" s="17"/>
      <c r="G52" s="17"/>
      <c r="I52" s="19"/>
    </row>
    <row r="53" spans="1:9" x14ac:dyDescent="0.2">
      <c r="A53" s="15"/>
      <c r="B53" s="17"/>
      <c r="C53" s="17"/>
      <c r="D53" s="17"/>
      <c r="E53" s="17"/>
      <c r="F53" s="17"/>
      <c r="G53" s="17"/>
      <c r="I53" s="19"/>
    </row>
    <row r="54" spans="1:9" x14ac:dyDescent="0.2">
      <c r="A54" s="22" t="s">
        <v>43</v>
      </c>
      <c r="B54" s="64" t="str">
        <f>IF(AND(Soggetto1!B131="NO",Soggetto2!B131="NO",Soggetto3!B131="NO",Soggetto4!B131="NO",Soggetto5!B131="NO"),"NO","SI")</f>
        <v>SI</v>
      </c>
      <c r="C54" s="17"/>
      <c r="D54" s="17"/>
      <c r="E54" s="17"/>
      <c r="F54" s="17"/>
      <c r="G54" s="17"/>
      <c r="I54" s="19"/>
    </row>
    <row r="55" spans="1:9" x14ac:dyDescent="0.2">
      <c r="A55" s="15"/>
      <c r="B55" s="65"/>
      <c r="C55" s="17"/>
      <c r="D55" s="17"/>
      <c r="E55" s="17"/>
      <c r="F55" s="17"/>
      <c r="G55" s="17"/>
      <c r="I55" s="28"/>
    </row>
    <row r="56" spans="1:9" x14ac:dyDescent="0.2">
      <c r="A56" s="22" t="s">
        <v>44</v>
      </c>
      <c r="B56" s="64" t="str">
        <f>IF(AND(Soggetto1!B127="SI",Soggetto2!B127="SI",Soggetto3!B127="SI",Soggetto4!B127="SI",Soggetto5!B127="SI"),"SI","NO")</f>
        <v>NO</v>
      </c>
      <c r="C56" s="17"/>
      <c r="D56" s="17"/>
      <c r="E56" s="17"/>
      <c r="F56" s="17"/>
      <c r="G56" s="17"/>
      <c r="I56" s="28"/>
    </row>
    <row r="57" spans="1:9" x14ac:dyDescent="0.2">
      <c r="A57" s="15"/>
      <c r="B57" s="65"/>
      <c r="C57" s="17"/>
      <c r="D57" s="17"/>
      <c r="E57" s="17"/>
      <c r="F57" s="17"/>
      <c r="G57" s="17"/>
      <c r="I57" s="28"/>
    </row>
    <row r="58" spans="1:9" x14ac:dyDescent="0.2">
      <c r="A58" s="22" t="s">
        <v>45</v>
      </c>
      <c r="B58" s="64" t="str">
        <f>IF(AND(Soggetto1!B123="Totale        -        48",Soggetto2!B123="Totale        -        48",Soggetto3!B123="Totale        -        48",Soggetto4!B123="Totale        -        48",Soggetto5!B123="Totale        -        48"),"SI","NO")</f>
        <v>NO</v>
      </c>
      <c r="C58" s="17"/>
      <c r="D58" s="17"/>
      <c r="E58" s="17"/>
      <c r="F58" s="17"/>
      <c r="G58" s="17"/>
      <c r="I58" s="28"/>
    </row>
    <row r="59" spans="1:9" x14ac:dyDescent="0.2">
      <c r="A59" s="15"/>
      <c r="B59" s="65"/>
      <c r="C59" s="17"/>
      <c r="D59" s="17"/>
      <c r="E59" s="17"/>
      <c r="F59" s="17"/>
      <c r="G59" s="17"/>
      <c r="I59" s="28"/>
    </row>
    <row r="60" spans="1:9" x14ac:dyDescent="0.2">
      <c r="A60" s="22" t="s">
        <v>46</v>
      </c>
      <c r="B60" s="66">
        <f>+Soggetto1!B122+Soggetto2!B122+Soggetto3!B122+Soggetto4!B122+Soggetto5!B122</f>
        <v>0</v>
      </c>
      <c r="C60" s="17"/>
      <c r="D60" s="17"/>
      <c r="E60" s="17"/>
      <c r="F60" s="17"/>
      <c r="G60" s="17"/>
      <c r="I60" s="28"/>
    </row>
    <row r="61" spans="1:9" x14ac:dyDescent="0.2">
      <c r="A61" s="15"/>
      <c r="B61" s="65"/>
      <c r="C61" s="17"/>
      <c r="D61" s="17"/>
      <c r="E61" s="17"/>
      <c r="F61" s="17"/>
      <c r="G61" s="17"/>
      <c r="I61" s="28"/>
    </row>
    <row r="62" spans="1:9" x14ac:dyDescent="0.2">
      <c r="A62" s="22" t="s">
        <v>47</v>
      </c>
      <c r="B62" s="67" t="str">
        <f>IF(AND(B54="NO",B56="SI",B58="SI",B38="NO",B60&lt;3000,'Dati Generali'!B25&lt;&gt;"NO"),"SI","NO")</f>
        <v>NO</v>
      </c>
      <c r="C62" s="68" t="s">
        <v>48</v>
      </c>
      <c r="D62" s="17"/>
      <c r="E62" s="17"/>
      <c r="F62" s="17"/>
      <c r="G62" s="17"/>
      <c r="I62" s="28"/>
    </row>
    <row r="63" spans="1:9" x14ac:dyDescent="0.2">
      <c r="A63" s="15"/>
      <c r="B63" s="17"/>
      <c r="C63" s="17"/>
      <c r="D63" s="17"/>
      <c r="E63" s="37"/>
      <c r="F63" s="37"/>
      <c r="G63" s="37"/>
      <c r="I63" s="28"/>
    </row>
    <row r="64" spans="1:9" x14ac:dyDescent="0.2">
      <c r="A64" s="15"/>
      <c r="B64" s="17"/>
      <c r="C64" s="17"/>
      <c r="D64" s="17"/>
      <c r="E64" s="17"/>
      <c r="F64" s="17"/>
      <c r="G64" s="17"/>
      <c r="I64" s="28"/>
    </row>
    <row r="65" spans="1:9" x14ac:dyDescent="0.2">
      <c r="A65" s="22" t="s">
        <v>49</v>
      </c>
      <c r="B65" s="16" t="s">
        <v>50</v>
      </c>
      <c r="C65" s="16" t="s">
        <v>51</v>
      </c>
      <c r="D65" s="16" t="s">
        <v>52</v>
      </c>
      <c r="E65" s="16" t="s">
        <v>53</v>
      </c>
      <c r="F65" s="16" t="s">
        <v>54</v>
      </c>
      <c r="G65" s="16" t="s">
        <v>55</v>
      </c>
      <c r="I65" s="28"/>
    </row>
    <row r="66" spans="1:9" x14ac:dyDescent="0.2">
      <c r="A66" s="15" t="s">
        <v>56</v>
      </c>
      <c r="B66" s="64" t="str">
        <f>Soggetto1!$B$11</f>
        <v>casa111</v>
      </c>
      <c r="C66" s="64">
        <f>Soggetto2!$B$11</f>
        <v>0</v>
      </c>
      <c r="D66" s="64">
        <f>Soggetto3!$B$11</f>
        <v>0</v>
      </c>
      <c r="E66" s="64">
        <f>Soggetto4!$B$11</f>
        <v>0</v>
      </c>
      <c r="F66" s="64">
        <f>Soggetto5!$B$11</f>
        <v>0</v>
      </c>
      <c r="G66" s="37"/>
      <c r="I66" s="28"/>
    </row>
    <row r="67" spans="1:9" x14ac:dyDescent="0.2">
      <c r="A67" s="15"/>
      <c r="B67" s="64">
        <f>Soggetto1!$B$12</f>
        <v>0</v>
      </c>
      <c r="C67" s="64">
        <f>Soggetto2!$B$12</f>
        <v>0</v>
      </c>
      <c r="D67" s="64">
        <f>Soggetto3!$B$12</f>
        <v>0</v>
      </c>
      <c r="E67" s="64">
        <f>Soggetto4!$B$12</f>
        <v>0</v>
      </c>
      <c r="F67" s="64">
        <f>Soggetto5!$B$12</f>
        <v>0</v>
      </c>
      <c r="G67" s="37"/>
      <c r="I67" s="28"/>
    </row>
    <row r="68" spans="1:9" x14ac:dyDescent="0.2">
      <c r="A68" s="15" t="s">
        <v>57</v>
      </c>
      <c r="B68" s="64" t="str">
        <f>Soggetto1!$B$14</f>
        <v>CONTRAENTE IMPRESA</v>
      </c>
      <c r="C68" s="64"/>
      <c r="D68" s="64"/>
      <c r="E68" s="64"/>
      <c r="F68" s="64"/>
      <c r="G68" s="37"/>
      <c r="I68" s="28"/>
    </row>
    <row r="69" spans="1:9" x14ac:dyDescent="0.2">
      <c r="A69" s="15" t="s">
        <v>58</v>
      </c>
      <c r="B69" s="64">
        <f>Soggetto1!$B$18</f>
        <v>22222</v>
      </c>
      <c r="C69" s="64">
        <f>Soggetto2!$B$18</f>
        <v>0</v>
      </c>
      <c r="D69" s="64">
        <f>Soggetto3!$B$18</f>
        <v>0</v>
      </c>
      <c r="E69" s="64">
        <f>Soggetto4!$B$18</f>
        <v>0</v>
      </c>
      <c r="F69" s="64">
        <f>Soggetto5!$B$18</f>
        <v>0</v>
      </c>
      <c r="G69" s="37"/>
      <c r="I69" s="28"/>
    </row>
    <row r="70" spans="1:9" x14ac:dyDescent="0.2">
      <c r="A70" s="15" t="s">
        <v>59</v>
      </c>
      <c r="B70" s="64">
        <f>Soggetto1!$F$51+Soggetto1!$F$77+Soggetto1!$E$106</f>
        <v>0</v>
      </c>
      <c r="C70" s="64">
        <f>Soggetto2!$F$51+Soggetto2!$F$77+Soggetto2!$E$106</f>
        <v>0</v>
      </c>
      <c r="D70" s="64">
        <f>Soggetto3!$F$51+Soggetto3!$F$77+Soggetto3!$E$106</f>
        <v>0</v>
      </c>
      <c r="E70" s="64">
        <f>Soggetto4!$F$51+Soggetto4!$F$77+Soggetto4!$E$106</f>
        <v>0</v>
      </c>
      <c r="F70" s="64">
        <f>Soggetto5!$F$51+Soggetto5!$F$77+Soggetto5!$E$106</f>
        <v>0</v>
      </c>
      <c r="G70" s="69">
        <f>F70+E70+D70+C70+B70</f>
        <v>0</v>
      </c>
      <c r="I70" s="28"/>
    </row>
    <row r="71" spans="1:9" x14ac:dyDescent="0.2">
      <c r="A71" s="15" t="s">
        <v>60</v>
      </c>
      <c r="B71" s="64">
        <f>Soggetto1!$B$19</f>
        <v>0</v>
      </c>
      <c r="C71" s="64">
        <f>Soggetto2!$B$19</f>
        <v>0</v>
      </c>
      <c r="D71" s="64">
        <f>Soggetto3!$B$19</f>
        <v>0</v>
      </c>
      <c r="E71" s="64">
        <f>Soggetto4!$B$19</f>
        <v>0</v>
      </c>
      <c r="F71" s="64">
        <f>Soggetto5!$B$19</f>
        <v>0</v>
      </c>
      <c r="G71" s="37"/>
      <c r="I71" s="28"/>
    </row>
    <row r="72" spans="1:9" x14ac:dyDescent="0.2">
      <c r="A72" s="15"/>
      <c r="B72" s="37"/>
      <c r="C72" s="17"/>
      <c r="D72" s="17"/>
      <c r="E72" s="17"/>
      <c r="F72" s="17"/>
      <c r="G72" s="17"/>
      <c r="I72" s="28"/>
    </row>
    <row r="73" spans="1:9" x14ac:dyDescent="0.2">
      <c r="A73" s="15"/>
      <c r="B73" s="37"/>
      <c r="C73" s="17"/>
      <c r="D73" s="17"/>
      <c r="E73" s="17"/>
      <c r="F73" s="17"/>
      <c r="G73" s="17"/>
      <c r="I73" s="28"/>
    </row>
    <row r="74" spans="1:9" x14ac:dyDescent="0.2">
      <c r="A74" s="22" t="s">
        <v>61</v>
      </c>
      <c r="B74" s="64" t="str">
        <f>IF(AND('Dati Generali'!B61="SI",Soggetto2!B143="SI",Soggetto3!B143="SI",Soggetto4!B143="SI",Soggetto5!B143="SI"),"SI","NO")</f>
        <v>NO</v>
      </c>
      <c r="C74" s="17"/>
      <c r="D74" s="17"/>
      <c r="E74" s="17"/>
      <c r="F74" s="17"/>
      <c r="G74" s="17"/>
      <c r="I74" s="28"/>
    </row>
    <row r="75" spans="1:9" x14ac:dyDescent="0.2">
      <c r="A75" s="15"/>
      <c r="B75" s="37"/>
      <c r="C75" s="17"/>
      <c r="D75" s="17"/>
      <c r="E75" s="17"/>
      <c r="F75" s="17"/>
      <c r="G75" s="17"/>
      <c r="I75" s="28"/>
    </row>
    <row r="76" spans="1:9" x14ac:dyDescent="0.2">
      <c r="A76" s="22" t="s">
        <v>62</v>
      </c>
      <c r="B76" s="70"/>
      <c r="C76" s="71" t="str">
        <f>+IF(AND(B62="NO",B76="Eseguita con Pagamento - 3"), "         Attenzione!Esito non coerente con i dati di perizia"," ")</f>
        <v xml:space="preserve"> </v>
      </c>
      <c r="D76" s="17"/>
      <c r="E76" s="17"/>
      <c r="F76" s="17"/>
      <c r="G76" s="17"/>
      <c r="I76" s="28"/>
    </row>
    <row r="77" spans="1:9" s="77" customFormat="1" x14ac:dyDescent="0.2">
      <c r="A77" s="72"/>
      <c r="B77" s="73"/>
      <c r="C77" s="74"/>
      <c r="D77" s="75"/>
      <c r="E77" s="75"/>
      <c r="F77" s="75"/>
      <c r="G77" s="75"/>
      <c r="H77" s="75"/>
      <c r="I77" s="76"/>
    </row>
  </sheetData>
  <mergeCells count="4">
    <mergeCell ref="A1:I1"/>
    <mergeCell ref="A2:I2"/>
    <mergeCell ref="A19:I19"/>
    <mergeCell ref="A44:I44"/>
  </mergeCells>
  <dataValidations count="2">
    <dataValidation type="list" allowBlank="1" showInputMessage="1" showErrorMessage="1" sqref="B77">
      <formula1>"Negativa,Eseguita con Pagamento,Eseguita (senza Pagamento)"</formula1>
      <formula2>0</formula2>
    </dataValidation>
    <dataValidation type="list" allowBlank="1" showInputMessage="1" showErrorMessage="1" sqref="B76">
      <formula1>"Negativa - 2,Eseguita con Pagamento - 3,Eseguita (senza Pagamento) - 4"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29"/>
  <sheetViews>
    <sheetView showGridLines="0" zoomScale="85" zoomScaleNormal="85" workbookViewId="0">
      <selection activeCell="C24" sqref="C24"/>
    </sheetView>
  </sheetViews>
  <sheetFormatPr defaultRowHeight="12.75" x14ac:dyDescent="0.2"/>
  <cols>
    <col min="1" max="1" width="40.7109375"/>
    <col min="2" max="2" width="32"/>
    <col min="3" max="3" width="24.28515625"/>
    <col min="4" max="4" width="35.28515625"/>
    <col min="5" max="5" width="37.28515625"/>
    <col min="6" max="6" width="14.140625"/>
    <col min="7" max="7" width="18"/>
    <col min="8" max="8" width="4.85546875"/>
    <col min="9" max="10" width="4.42578125"/>
  </cols>
  <sheetData>
    <row r="1" spans="1:10" ht="19.5" x14ac:dyDescent="0.25">
      <c r="A1" s="11" t="s">
        <v>0</v>
      </c>
      <c r="B1" s="11"/>
      <c r="C1" s="11"/>
      <c r="D1" s="11"/>
      <c r="E1" s="11"/>
      <c r="F1" s="11"/>
      <c r="G1" s="11"/>
    </row>
    <row r="2" spans="1:10" ht="15" x14ac:dyDescent="0.2">
      <c r="A2" s="10" t="str">
        <f>+CONCATENATE("STUDIO ",(VLOOKUP("NomePerito",_RiservatoAxa_!A1:B210,2,0)))</f>
        <v>STUDIO perito</v>
      </c>
      <c r="B2" s="10"/>
      <c r="C2" s="10"/>
      <c r="D2" s="10"/>
      <c r="E2" s="10"/>
      <c r="F2" s="10"/>
      <c r="G2" s="10"/>
    </row>
    <row r="3" spans="1:10" ht="11.25" customHeight="1" x14ac:dyDescent="0.2">
      <c r="A3" s="58"/>
      <c r="B3" s="78"/>
      <c r="C3" s="79"/>
      <c r="D3" s="80"/>
      <c r="E3" s="79"/>
      <c r="F3" s="79"/>
      <c r="G3" s="81"/>
      <c r="I3" s="82"/>
      <c r="J3" s="82"/>
    </row>
    <row r="4" spans="1:10" ht="11.25" customHeight="1" x14ac:dyDescent="0.2">
      <c r="A4" s="58"/>
      <c r="B4" s="78"/>
      <c r="C4" s="79"/>
      <c r="D4" s="80"/>
      <c r="E4" s="79"/>
      <c r="F4" s="79"/>
      <c r="G4" s="81"/>
      <c r="H4" s="82"/>
      <c r="I4" s="82"/>
      <c r="J4" s="82"/>
    </row>
    <row r="5" spans="1:10" ht="11.25" customHeight="1" x14ac:dyDescent="0.2">
      <c r="A5" s="83" t="s">
        <v>63</v>
      </c>
      <c r="B5" s="84" t="str">
        <f>VLOOKUP("CodicePerito",_RiservatoAxa_!A1:B210,2,0)</f>
        <v>20140</v>
      </c>
      <c r="C5" s="79"/>
      <c r="D5" s="85" t="s">
        <v>64</v>
      </c>
      <c r="E5" s="86" t="s">
        <v>65</v>
      </c>
      <c r="F5" s="79"/>
      <c r="G5" s="81"/>
      <c r="H5" s="82"/>
    </row>
    <row r="6" spans="1:10" ht="11.25" customHeight="1" x14ac:dyDescent="0.2">
      <c r="A6" s="41" t="s">
        <v>66</v>
      </c>
      <c r="B6" s="87" t="str">
        <f>VLOOKUP("NomePerito",_RiservatoAxa_!A1:B210,2,0)</f>
        <v>perito</v>
      </c>
      <c r="C6" s="79"/>
      <c r="D6" s="79"/>
      <c r="E6" s="79"/>
      <c r="F6" s="79"/>
      <c r="G6" s="81"/>
    </row>
    <row r="7" spans="1:10" ht="11.25" customHeight="1" x14ac:dyDescent="0.2">
      <c r="A7" s="88" t="s">
        <v>67</v>
      </c>
      <c r="B7" s="89" t="str">
        <f>VLOOKUP("Liquidatore",_RiservatoAxa_!A1:B210,2,0)</f>
        <v>521 - Pronta_Liquidazione_3</v>
      </c>
      <c r="C7" s="79"/>
      <c r="D7" s="79"/>
      <c r="E7" s="79"/>
      <c r="F7" s="79"/>
      <c r="G7" s="81"/>
    </row>
    <row r="8" spans="1:10" ht="11.25" customHeight="1" x14ac:dyDescent="0.2">
      <c r="A8" s="58"/>
      <c r="B8" s="90"/>
      <c r="C8" s="79"/>
      <c r="D8" s="79"/>
      <c r="E8" s="79"/>
      <c r="F8" s="79"/>
      <c r="G8" s="81"/>
    </row>
    <row r="9" spans="1:10" ht="11.25" customHeight="1" x14ac:dyDescent="0.2">
      <c r="A9" s="62" t="s">
        <v>4</v>
      </c>
      <c r="B9" s="91"/>
      <c r="C9" s="79"/>
      <c r="D9" s="79"/>
      <c r="E9" s="79"/>
      <c r="F9" s="79"/>
      <c r="G9" s="81"/>
    </row>
    <row r="10" spans="1:10" ht="11.25" customHeight="1" x14ac:dyDescent="0.2">
      <c r="A10" s="92" t="s">
        <v>5</v>
      </c>
      <c r="B10" s="93" t="str">
        <f>VLOOKUP("Sinistro",_RiservatoAxa_!A1:B210,2,0)</f>
        <v>1111</v>
      </c>
      <c r="C10" s="79"/>
      <c r="D10" s="94" t="s">
        <v>6</v>
      </c>
      <c r="E10" s="95" t="str">
        <f>VLOOKUP("DataSinistroDenunciato",_RiservatoAxa_!A1:B210,2,0)</f>
        <v>27/06/2013</v>
      </c>
      <c r="F10" s="79"/>
      <c r="G10" s="81"/>
    </row>
    <row r="11" spans="1:10" ht="11.25" customHeight="1" x14ac:dyDescent="0.2">
      <c r="A11" s="96" t="s">
        <v>7</v>
      </c>
      <c r="B11" s="97" t="str">
        <f>VLOOKUP("Polizza",_RiservatoAxa_!A1:B210,2,0)</f>
        <v>000507784</v>
      </c>
      <c r="C11" s="79"/>
      <c r="D11" s="98" t="s">
        <v>8</v>
      </c>
      <c r="E11" s="99" t="str">
        <f>VLOOKUP("DataDenuncia",_RiservatoAxa_!A1:B210,2,0)</f>
        <v>04/07/2013</v>
      </c>
      <c r="F11" s="79"/>
      <c r="G11" s="81"/>
    </row>
    <row r="12" spans="1:10" ht="11.25" customHeight="1" x14ac:dyDescent="0.2">
      <c r="A12" s="96" t="s">
        <v>9</v>
      </c>
      <c r="B12" s="97" t="str">
        <f>VLOOKUP("Prodotto",_RiservatoAxa_!A1:B210,2,0)</f>
        <v>3E18 - Globale Fabbricati</v>
      </c>
      <c r="C12" s="79"/>
      <c r="D12" s="98" t="s">
        <v>10</v>
      </c>
      <c r="E12" s="99" t="str">
        <f>VLOOKUP("DataAperturaSinistro",_RiservatoAxa_!A1:B210,2,0)</f>
        <v>22/07/2013</v>
      </c>
      <c r="F12" s="79"/>
      <c r="G12" s="81"/>
    </row>
    <row r="13" spans="1:10" ht="30" customHeight="1" x14ac:dyDescent="0.2">
      <c r="A13" s="96" t="s">
        <v>11</v>
      </c>
      <c r="B13" s="97" t="str">
        <f>VLOOKUP("Modello",_RiservatoAxa_!A1:B210,2,0)</f>
        <v>Modello</v>
      </c>
      <c r="C13" s="79"/>
      <c r="D13" s="100" t="s">
        <v>12</v>
      </c>
      <c r="E13" s="101"/>
      <c r="F13" s="102" t="s">
        <v>68</v>
      </c>
      <c r="G13" s="103" t="s">
        <v>69</v>
      </c>
    </row>
    <row r="14" spans="1:10" ht="11.25" customHeight="1" x14ac:dyDescent="0.2">
      <c r="A14" s="96" t="s">
        <v>13</v>
      </c>
      <c r="B14" s="97">
        <f>VLOOKUP("Contraente",_RiservatoAxa_!A1:B210,2,0)</f>
        <v>0</v>
      </c>
      <c r="C14" s="79"/>
      <c r="D14" s="98" t="s">
        <v>15</v>
      </c>
      <c r="E14" s="99" t="str">
        <f>VLOOKUP("DataIncarico",_RiservatoAxa_!A1:B210,2,0)</f>
        <v>22/07/2013</v>
      </c>
      <c r="F14" s="79"/>
      <c r="G14" s="104"/>
    </row>
    <row r="15" spans="1:10" ht="11.25" customHeight="1" x14ac:dyDescent="0.2">
      <c r="A15" s="96" t="s">
        <v>14</v>
      </c>
      <c r="B15" s="97" t="str">
        <f>VLOOKUP("Assicurato",_RiservatoAxa_!A1:B210,2,0)</f>
        <v>via casa 111</v>
      </c>
      <c r="C15" s="79"/>
      <c r="D15" s="98"/>
      <c r="E15" s="99"/>
      <c r="F15" s="79"/>
      <c r="G15" s="81"/>
    </row>
    <row r="16" spans="1:10" ht="11.25" customHeight="1" x14ac:dyDescent="0.2">
      <c r="A16" s="96" t="s">
        <v>70</v>
      </c>
      <c r="B16" s="97" t="str">
        <f>VLOOKUP("LuogorischioAssicurato",_RiservatoAxa_!A1:B210,2,0)</f>
        <v>luogo richio</v>
      </c>
      <c r="C16" s="79"/>
      <c r="D16" s="98"/>
      <c r="E16" s="99"/>
      <c r="F16" s="79"/>
      <c r="G16" s="81"/>
    </row>
    <row r="17" spans="1:9" ht="11.25" customHeight="1" x14ac:dyDescent="0.2">
      <c r="A17" s="96" t="s">
        <v>71</v>
      </c>
      <c r="B17" s="97" t="str">
        <f>VLOOKUP("IndirizzoContraente",_RiservatoAxa_!A2:B211,2,0)</f>
        <v>casa111</v>
      </c>
      <c r="C17" s="79"/>
      <c r="D17" s="105" t="s">
        <v>17</v>
      </c>
      <c r="E17" s="106" t="str">
        <f>VLOOKUP("AnnoEsercizio",_RiservatoAxa_!A1:B210,2,0)</f>
        <v>2013</v>
      </c>
      <c r="F17" s="79"/>
      <c r="G17" s="81"/>
    </row>
    <row r="18" spans="1:9" ht="11.25" customHeight="1" x14ac:dyDescent="0.2">
      <c r="A18" s="96" t="s">
        <v>72</v>
      </c>
      <c r="B18" s="97" t="str">
        <f>VLOOKUP("CodiceFiscalePIVAContraente",_RiservatoAxa_!A3:B212,2,0)</f>
        <v>piva</v>
      </c>
      <c r="C18" s="79"/>
      <c r="D18" s="79"/>
      <c r="E18" s="79"/>
      <c r="F18" s="79"/>
      <c r="G18" s="81"/>
    </row>
    <row r="19" spans="1:9" ht="11.25" customHeight="1" x14ac:dyDescent="0.2">
      <c r="A19" s="107"/>
      <c r="B19" s="108"/>
      <c r="C19" s="79"/>
      <c r="D19" s="79"/>
      <c r="E19" s="79"/>
      <c r="F19" s="79"/>
      <c r="G19" s="81"/>
    </row>
    <row r="20" spans="1:9" s="82" customFormat="1" ht="11.25" customHeight="1" x14ac:dyDescent="0.2">
      <c r="A20" s="109"/>
      <c r="B20" s="53"/>
      <c r="C20" s="110"/>
      <c r="D20" s="110"/>
      <c r="E20" s="110"/>
      <c r="F20" s="110"/>
      <c r="G20" s="111"/>
    </row>
    <row r="21" spans="1:9" s="114" customFormat="1" ht="19.5" x14ac:dyDescent="0.25">
      <c r="A21" s="9" t="s">
        <v>18</v>
      </c>
      <c r="B21" s="9"/>
      <c r="C21" s="9"/>
      <c r="D21" s="9"/>
      <c r="E21" s="9"/>
      <c r="F21" s="9"/>
      <c r="G21" s="9"/>
      <c r="H21" s="112"/>
      <c r="I21" s="113"/>
    </row>
    <row r="22" spans="1:9" ht="11.25" customHeight="1" x14ac:dyDescent="0.2">
      <c r="A22" s="115"/>
      <c r="B22" s="116"/>
      <c r="C22" s="117"/>
      <c r="D22" s="116"/>
      <c r="E22" s="116"/>
      <c r="F22" s="116"/>
      <c r="G22" s="118"/>
    </row>
    <row r="23" spans="1:9" ht="6.75" customHeight="1" x14ac:dyDescent="0.2">
      <c r="A23" s="119"/>
      <c r="B23" s="120"/>
      <c r="C23" s="116"/>
      <c r="D23" s="116"/>
      <c r="E23" s="116"/>
      <c r="F23" s="116"/>
      <c r="G23" s="118"/>
    </row>
    <row r="24" spans="1:9" ht="30" customHeight="1" x14ac:dyDescent="0.2">
      <c r="A24" s="121" t="s">
        <v>27</v>
      </c>
      <c r="B24" s="122" t="str">
        <f>VLOOKUP("RegolaritaAmministrativa",_RiservatoAxa_!A1:B210,2,0)</f>
        <v>SI</v>
      </c>
      <c r="C24" s="79"/>
      <c r="D24" s="123" t="s">
        <v>73</v>
      </c>
      <c r="E24" s="8" t="s">
        <v>69</v>
      </c>
      <c r="F24" s="8"/>
      <c r="G24" s="81"/>
    </row>
    <row r="25" spans="1:9" ht="32.25" customHeight="1" x14ac:dyDescent="0.2">
      <c r="A25" s="124" t="s">
        <v>74</v>
      </c>
      <c r="B25" s="125"/>
      <c r="C25" s="79"/>
      <c r="D25" s="79"/>
      <c r="E25" s="8"/>
      <c r="F25" s="8"/>
      <c r="G25" s="81"/>
    </row>
    <row r="26" spans="1:9" ht="11.25" customHeight="1" x14ac:dyDescent="0.2">
      <c r="A26" s="62"/>
      <c r="B26" s="79"/>
      <c r="C26" s="79"/>
      <c r="D26" s="79"/>
      <c r="E26" s="8"/>
      <c r="F26" s="8"/>
      <c r="G26" s="81"/>
    </row>
    <row r="27" spans="1:9" s="128" customFormat="1" ht="11.25" customHeight="1" x14ac:dyDescent="0.2">
      <c r="A27" s="126"/>
      <c r="B27" s="110"/>
      <c r="C27" s="127"/>
      <c r="D27" s="79"/>
      <c r="E27" s="127"/>
      <c r="F27" s="110"/>
      <c r="G27" s="81"/>
    </row>
    <row r="28" spans="1:9" ht="11.25" customHeight="1" x14ac:dyDescent="0.2">
      <c r="A28" s="129" t="s">
        <v>75</v>
      </c>
      <c r="B28" s="130" t="str">
        <f>VLOOKUP("DataEffetto",_RiservatoAxa_!A1:B210,2,0)</f>
        <v>11/05/2011</v>
      </c>
      <c r="C28" s="79"/>
      <c r="D28" s="79"/>
      <c r="E28" s="110"/>
      <c r="F28" s="79"/>
      <c r="G28" s="81"/>
    </row>
    <row r="29" spans="1:9" ht="11.25" customHeight="1" x14ac:dyDescent="0.2">
      <c r="A29" s="58" t="s">
        <v>76</v>
      </c>
      <c r="B29" s="131" t="str">
        <f>VLOOKUP("DataScadenzaRata",_RiservatoAxa_!A1:B210,2,0)</f>
        <v>11/05/2014</v>
      </c>
      <c r="C29" s="79"/>
      <c r="D29" s="79"/>
      <c r="E29" s="110"/>
      <c r="F29" s="79"/>
      <c r="G29" s="81"/>
    </row>
    <row r="30" spans="1:9" ht="11.25" customHeight="1" x14ac:dyDescent="0.2">
      <c r="A30" s="132" t="s">
        <v>77</v>
      </c>
      <c r="B30" s="133" t="str">
        <f>VLOOKUP("DataPagamentoRata",_RiservatoAxa_!A1:B210,2,0)</f>
        <v>17/06/2013</v>
      </c>
      <c r="C30" s="79"/>
      <c r="D30" s="79"/>
      <c r="E30" s="110"/>
      <c r="F30" s="79"/>
      <c r="G30" s="81"/>
    </row>
    <row r="31" spans="1:9" ht="11.25" customHeight="1" x14ac:dyDescent="0.2">
      <c r="A31" s="58"/>
      <c r="B31" s="110"/>
      <c r="C31" s="79"/>
      <c r="D31" s="79"/>
      <c r="E31" s="79"/>
      <c r="F31" s="79"/>
      <c r="G31" s="81"/>
      <c r="H31" s="134"/>
      <c r="I31" s="134"/>
    </row>
    <row r="32" spans="1:9" ht="15" customHeight="1" x14ac:dyDescent="0.2">
      <c r="A32" s="135" t="s">
        <v>78</v>
      </c>
      <c r="B32" s="136"/>
      <c r="C32" s="79"/>
      <c r="D32" s="79" t="s">
        <v>79</v>
      </c>
      <c r="E32" s="137"/>
      <c r="F32" s="79"/>
      <c r="G32" s="81"/>
      <c r="H32" s="134"/>
      <c r="I32" s="134"/>
    </row>
    <row r="33" spans="1:9" ht="11.25" customHeight="1" x14ac:dyDescent="0.2">
      <c r="A33" s="138"/>
      <c r="B33" s="139"/>
      <c r="C33" s="79"/>
      <c r="D33" s="79" t="s">
        <v>80</v>
      </c>
      <c r="E33" s="140"/>
      <c r="F33" s="110"/>
      <c r="G33" s="81"/>
      <c r="H33" s="134"/>
      <c r="I33" s="134"/>
    </row>
    <row r="34" spans="1:9" ht="11.25" customHeight="1" x14ac:dyDescent="0.2">
      <c r="A34" s="138"/>
      <c r="B34" s="139"/>
      <c r="C34" s="79"/>
      <c r="D34" s="79"/>
      <c r="E34" s="110"/>
      <c r="F34" s="110"/>
      <c r="G34" s="81"/>
      <c r="H34" s="134"/>
      <c r="I34" s="134"/>
    </row>
    <row r="35" spans="1:9" ht="11.25" customHeight="1" x14ac:dyDescent="0.2">
      <c r="A35" s="58"/>
      <c r="B35" s="139"/>
      <c r="C35" s="141"/>
      <c r="D35" s="79"/>
      <c r="E35" s="79"/>
      <c r="F35" s="110"/>
      <c r="G35" s="81"/>
      <c r="H35" s="134"/>
      <c r="I35" s="134"/>
    </row>
    <row r="36" spans="1:9" ht="16.5" customHeight="1" x14ac:dyDescent="0.2">
      <c r="A36" s="135" t="s">
        <v>81</v>
      </c>
      <c r="B36" s="142" t="str">
        <f>IF(LEN(B10)&lt;=2,"NO","")</f>
        <v/>
      </c>
      <c r="C36" s="79"/>
      <c r="D36" s="79" t="s">
        <v>82</v>
      </c>
      <c r="E36" s="140"/>
      <c r="F36" s="79"/>
      <c r="G36" s="81"/>
    </row>
    <row r="37" spans="1:9" ht="11.25" customHeight="1" x14ac:dyDescent="0.2">
      <c r="A37" s="58"/>
      <c r="B37" s="139"/>
      <c r="C37" s="79"/>
      <c r="D37" s="79" t="s">
        <v>83</v>
      </c>
      <c r="E37" s="140"/>
      <c r="F37" s="140"/>
      <c r="G37" s="143"/>
    </row>
    <row r="38" spans="1:9" ht="6.75" customHeight="1" x14ac:dyDescent="0.2">
      <c r="A38" s="58"/>
      <c r="B38" s="139"/>
      <c r="C38" s="79"/>
      <c r="D38" s="79"/>
      <c r="E38" s="79"/>
      <c r="F38" s="79"/>
      <c r="G38" s="81"/>
    </row>
    <row r="39" spans="1:9" ht="9.75" customHeight="1" x14ac:dyDescent="0.2">
      <c r="A39" s="58"/>
      <c r="B39" s="139"/>
      <c r="C39" s="79"/>
      <c r="D39" s="79"/>
      <c r="E39" s="79"/>
      <c r="F39" s="79"/>
      <c r="G39" s="81"/>
    </row>
    <row r="40" spans="1:9" ht="16.5" customHeight="1" x14ac:dyDescent="0.2">
      <c r="A40" s="135" t="s">
        <v>84</v>
      </c>
      <c r="B40" s="144"/>
      <c r="C40" s="79"/>
      <c r="D40" s="79"/>
      <c r="E40" s="79"/>
      <c r="F40" s="79"/>
      <c r="G40" s="81"/>
    </row>
    <row r="41" spans="1:9" ht="11.25" customHeight="1" x14ac:dyDescent="0.2">
      <c r="A41" s="58"/>
      <c r="B41" s="79"/>
      <c r="C41" s="79"/>
      <c r="D41" s="79"/>
      <c r="E41" s="79"/>
      <c r="F41" s="79"/>
      <c r="G41" s="81"/>
    </row>
    <row r="42" spans="1:9" ht="19.5" x14ac:dyDescent="0.25">
      <c r="A42" s="7" t="s">
        <v>85</v>
      </c>
      <c r="B42" s="7"/>
      <c r="C42" s="7"/>
      <c r="D42" s="7"/>
      <c r="E42" s="7"/>
      <c r="F42" s="7"/>
      <c r="G42" s="7"/>
    </row>
    <row r="43" spans="1:9" ht="11.25" customHeight="1" x14ac:dyDescent="0.2">
      <c r="A43" s="115"/>
      <c r="B43" s="145"/>
      <c r="C43" s="116"/>
      <c r="D43" s="116"/>
      <c r="E43" s="116"/>
      <c r="F43" s="116"/>
      <c r="G43" s="118"/>
    </row>
    <row r="44" spans="1:9" ht="11.25" customHeight="1" x14ac:dyDescent="0.2">
      <c r="A44" s="135" t="s">
        <v>86</v>
      </c>
      <c r="B44" s="122" t="str">
        <f>VLOOKUP("CoassicurazioneDiretta",_RiservatoAxa_!A1:B210,2,0)</f>
        <v>NO</v>
      </c>
      <c r="C44" s="79"/>
      <c r="D44" s="146" t="s">
        <v>29</v>
      </c>
      <c r="E44" s="122" t="str">
        <f>VLOOKUP("PercentualeCoassDiretta",_RiservatoAxa_!A1:B210,2,0)</f>
        <v>0,000</v>
      </c>
      <c r="F44" s="79" t="s">
        <v>30</v>
      </c>
      <c r="G44" s="81"/>
      <c r="I44" s="134"/>
    </row>
    <row r="45" spans="1:9" ht="11.25" customHeight="1" x14ac:dyDescent="0.2">
      <c r="A45" s="41"/>
      <c r="B45" s="147"/>
      <c r="C45" s="79"/>
      <c r="D45" s="146"/>
      <c r="E45" s="110"/>
      <c r="F45" s="110"/>
      <c r="G45" s="81"/>
      <c r="I45" s="134"/>
    </row>
    <row r="46" spans="1:9" ht="11.25" customHeight="1" x14ac:dyDescent="0.2">
      <c r="A46" s="41"/>
      <c r="B46" s="110"/>
      <c r="C46" s="79"/>
      <c r="D46" s="146"/>
      <c r="E46" s="110"/>
      <c r="F46" s="110"/>
      <c r="G46" s="81"/>
      <c r="H46" s="134"/>
      <c r="I46" s="134"/>
    </row>
    <row r="47" spans="1:9" ht="11.25" customHeight="1" x14ac:dyDescent="0.2">
      <c r="A47" s="135" t="s">
        <v>87</v>
      </c>
      <c r="B47" s="144"/>
      <c r="C47" s="79"/>
      <c r="D47" s="148" t="s">
        <v>88</v>
      </c>
      <c r="E47" s="144"/>
      <c r="F47" s="79"/>
      <c r="G47" s="81"/>
    </row>
    <row r="48" spans="1:9" ht="11.25" customHeight="1" x14ac:dyDescent="0.2">
      <c r="A48" s="41"/>
      <c r="B48" s="146"/>
      <c r="C48" s="79"/>
      <c r="D48" s="79"/>
      <c r="E48" s="79"/>
      <c r="F48" s="79"/>
      <c r="G48" s="81"/>
    </row>
    <row r="49" spans="1:8" ht="15" x14ac:dyDescent="0.2">
      <c r="A49" s="41"/>
      <c r="B49" s="79"/>
      <c r="C49" s="79"/>
      <c r="D49" s="149" t="s">
        <v>89</v>
      </c>
      <c r="E49" s="6"/>
      <c r="F49" s="6"/>
      <c r="G49" s="6"/>
    </row>
    <row r="50" spans="1:8" ht="15" x14ac:dyDescent="0.2">
      <c r="A50" s="62"/>
      <c r="B50" s="110"/>
      <c r="C50" s="79"/>
      <c r="D50" s="150" t="s">
        <v>90</v>
      </c>
      <c r="E50" s="5"/>
      <c r="F50" s="5"/>
      <c r="G50" s="5"/>
    </row>
    <row r="51" spans="1:8" ht="15" x14ac:dyDescent="0.2">
      <c r="A51" s="62"/>
      <c r="B51" s="147"/>
      <c r="C51" s="79"/>
      <c r="D51" s="150" t="s">
        <v>91</v>
      </c>
      <c r="E51" s="5"/>
      <c r="F51" s="5"/>
      <c r="G51" s="5"/>
    </row>
    <row r="52" spans="1:8" ht="15" x14ac:dyDescent="0.2">
      <c r="A52" s="58"/>
      <c r="B52" s="110"/>
      <c r="C52" s="110"/>
      <c r="D52" s="150" t="s">
        <v>92</v>
      </c>
      <c r="E52" s="5"/>
      <c r="F52" s="5"/>
      <c r="G52" s="5"/>
    </row>
    <row r="53" spans="1:8" ht="15" x14ac:dyDescent="0.2">
      <c r="A53" s="58"/>
      <c r="B53" s="110"/>
      <c r="C53" s="110"/>
      <c r="D53" s="151" t="s">
        <v>93</v>
      </c>
      <c r="E53" s="4"/>
      <c r="F53" s="4"/>
      <c r="G53" s="4"/>
    </row>
    <row r="54" spans="1:8" ht="15" x14ac:dyDescent="0.2">
      <c r="A54" s="58"/>
      <c r="B54" s="110"/>
      <c r="C54" s="110"/>
      <c r="D54" s="146"/>
      <c r="E54" s="110"/>
      <c r="F54" s="110"/>
      <c r="G54" s="111"/>
    </row>
    <row r="55" spans="1:8" ht="15" x14ac:dyDescent="0.2">
      <c r="A55" s="58"/>
      <c r="B55" s="110"/>
      <c r="C55" s="110"/>
      <c r="D55" s="149" t="s">
        <v>89</v>
      </c>
      <c r="E55" s="6"/>
      <c r="F55" s="6"/>
      <c r="G55" s="6"/>
    </row>
    <row r="56" spans="1:8" ht="15" x14ac:dyDescent="0.2">
      <c r="A56" s="58"/>
      <c r="B56" s="110"/>
      <c r="C56" s="110"/>
      <c r="D56" s="150" t="s">
        <v>90</v>
      </c>
      <c r="E56" s="5"/>
      <c r="F56" s="5"/>
      <c r="G56" s="5"/>
    </row>
    <row r="57" spans="1:8" ht="15" x14ac:dyDescent="0.2">
      <c r="A57" s="58"/>
      <c r="B57" s="110"/>
      <c r="C57" s="110"/>
      <c r="D57" s="150" t="s">
        <v>91</v>
      </c>
      <c r="E57" s="5"/>
      <c r="F57" s="5"/>
      <c r="G57" s="5"/>
    </row>
    <row r="58" spans="1:8" ht="15" x14ac:dyDescent="0.2">
      <c r="A58" s="58"/>
      <c r="B58" s="110"/>
      <c r="C58" s="110"/>
      <c r="D58" s="150" t="s">
        <v>92</v>
      </c>
      <c r="E58" s="5"/>
      <c r="F58" s="5"/>
      <c r="G58" s="5"/>
    </row>
    <row r="59" spans="1:8" ht="15" x14ac:dyDescent="0.2">
      <c r="A59" s="58"/>
      <c r="B59" s="110"/>
      <c r="C59" s="110"/>
      <c r="D59" s="151" t="s">
        <v>93</v>
      </c>
      <c r="E59" s="4"/>
      <c r="F59" s="4"/>
      <c r="G59" s="4"/>
    </row>
    <row r="60" spans="1:8" s="82" customFormat="1" ht="15" x14ac:dyDescent="0.2">
      <c r="A60" s="152"/>
      <c r="B60" s="110"/>
      <c r="C60" s="110"/>
      <c r="D60" s="110"/>
      <c r="E60" s="153"/>
      <c r="F60" s="153"/>
      <c r="G60" s="154"/>
    </row>
    <row r="61" spans="1:8" ht="14.25" customHeight="1" x14ac:dyDescent="0.2">
      <c r="A61" s="135" t="s">
        <v>94</v>
      </c>
      <c r="B61" s="144"/>
      <c r="C61" s="79"/>
      <c r="D61" s="79" t="s">
        <v>95</v>
      </c>
      <c r="E61" s="3" t="s">
        <v>69</v>
      </c>
      <c r="F61" s="3"/>
      <c r="G61" s="3"/>
      <c r="H61" s="134"/>
    </row>
    <row r="62" spans="1:8" ht="11.25" customHeight="1" x14ac:dyDescent="0.2">
      <c r="A62" s="58"/>
      <c r="B62" s="79"/>
      <c r="C62" s="79"/>
      <c r="D62" s="79" t="s">
        <v>96</v>
      </c>
      <c r="E62" s="2" t="s">
        <v>69</v>
      </c>
      <c r="F62" s="2"/>
      <c r="G62" s="2"/>
      <c r="H62" s="134"/>
    </row>
    <row r="63" spans="1:8" ht="11.25" customHeight="1" x14ac:dyDescent="0.2">
      <c r="A63" s="58"/>
      <c r="B63" s="79"/>
      <c r="C63" s="79"/>
      <c r="D63" s="79"/>
      <c r="E63" s="5"/>
      <c r="F63" s="5"/>
      <c r="G63" s="5"/>
      <c r="H63" s="134"/>
    </row>
    <row r="64" spans="1:8" ht="11.25" customHeight="1" x14ac:dyDescent="0.2">
      <c r="A64" s="58"/>
      <c r="B64" s="79"/>
      <c r="C64" s="79"/>
      <c r="D64" s="79"/>
      <c r="E64" s="1"/>
      <c r="F64" s="1"/>
      <c r="G64" s="1"/>
      <c r="H64" s="134"/>
    </row>
    <row r="65" spans="1:13" ht="11.25" customHeight="1" x14ac:dyDescent="0.2">
      <c r="A65" s="115"/>
      <c r="B65" s="116"/>
      <c r="C65" s="116"/>
      <c r="D65" s="116"/>
      <c r="E65" s="116"/>
      <c r="F65" s="116"/>
      <c r="G65" s="118"/>
      <c r="H65" s="134"/>
    </row>
    <row r="66" spans="1:13" s="114" customFormat="1" ht="19.5" x14ac:dyDescent="0.25">
      <c r="A66" s="444" t="s">
        <v>97</v>
      </c>
      <c r="B66" s="444"/>
      <c r="C66" s="444"/>
      <c r="D66" s="444"/>
      <c r="E66" s="444"/>
      <c r="F66" s="444"/>
      <c r="G66" s="444"/>
      <c r="H66" s="112"/>
      <c r="I66" s="113"/>
    </row>
    <row r="67" spans="1:13" ht="11.25" customHeight="1" x14ac:dyDescent="0.2">
      <c r="A67" s="119"/>
      <c r="B67" s="116"/>
      <c r="C67" s="116"/>
      <c r="D67" s="116"/>
      <c r="E67" s="116"/>
      <c r="F67" s="116"/>
      <c r="G67" s="118"/>
    </row>
    <row r="68" spans="1:13" ht="11.25" customHeight="1" x14ac:dyDescent="0.2">
      <c r="A68" s="115"/>
      <c r="B68" s="116"/>
      <c r="C68" s="116"/>
      <c r="D68" s="116"/>
      <c r="E68" s="116"/>
      <c r="F68" s="116"/>
      <c r="G68" s="118"/>
    </row>
    <row r="69" spans="1:13" ht="14.25" customHeight="1" x14ac:dyDescent="0.2">
      <c r="A69" s="135" t="s">
        <v>98</v>
      </c>
      <c r="B69" s="144"/>
      <c r="C69" s="155"/>
      <c r="D69" s="156" t="s">
        <v>99</v>
      </c>
      <c r="E69" s="144"/>
      <c r="F69" s="156" t="s">
        <v>100</v>
      </c>
      <c r="G69" s="157"/>
      <c r="H69" s="158"/>
      <c r="I69" s="128"/>
      <c r="J69" s="128"/>
      <c r="K69" s="159"/>
      <c r="L69" s="159"/>
      <c r="M69" s="159"/>
    </row>
    <row r="70" spans="1:13" ht="15" customHeight="1" x14ac:dyDescent="0.25">
      <c r="A70" s="160"/>
      <c r="B70" s="79"/>
      <c r="C70" s="79"/>
      <c r="D70" s="156" t="s">
        <v>99</v>
      </c>
      <c r="E70" s="144"/>
      <c r="F70" s="156" t="s">
        <v>100</v>
      </c>
      <c r="G70" s="157"/>
      <c r="H70" s="158"/>
      <c r="I70" s="128"/>
      <c r="J70" s="128"/>
      <c r="K70" s="128"/>
      <c r="L70" s="128"/>
      <c r="M70" s="128"/>
    </row>
    <row r="71" spans="1:13" ht="11.25" customHeight="1" x14ac:dyDescent="0.25">
      <c r="A71" s="161"/>
      <c r="B71" s="162"/>
      <c r="C71" s="162"/>
      <c r="D71" s="116"/>
      <c r="E71" s="116"/>
      <c r="F71" s="116"/>
      <c r="G71" s="118"/>
    </row>
    <row r="72" spans="1:13" ht="19.5" x14ac:dyDescent="0.25">
      <c r="A72" s="444" t="s">
        <v>101</v>
      </c>
      <c r="B72" s="444"/>
      <c r="C72" s="444"/>
      <c r="D72" s="444"/>
      <c r="E72" s="444"/>
      <c r="F72" s="444"/>
      <c r="G72" s="444"/>
    </row>
    <row r="73" spans="1:13" s="82" customFormat="1" ht="11.25" customHeight="1" x14ac:dyDescent="0.15">
      <c r="A73" s="163"/>
      <c r="B73" s="164"/>
      <c r="C73" s="164"/>
      <c r="D73" s="164"/>
      <c r="E73" s="164"/>
      <c r="F73" s="164"/>
      <c r="G73" s="165"/>
    </row>
    <row r="74" spans="1:13" ht="18" x14ac:dyDescent="0.25">
      <c r="A74" s="166" t="s">
        <v>23</v>
      </c>
      <c r="B74" s="164"/>
      <c r="C74" s="164"/>
      <c r="D74" s="164"/>
      <c r="E74" s="164"/>
      <c r="F74" s="128"/>
      <c r="G74" s="165"/>
    </row>
    <row r="75" spans="1:13" ht="45" x14ac:dyDescent="0.2">
      <c r="A75" s="167" t="s">
        <v>102</v>
      </c>
      <c r="B75" s="168"/>
      <c r="C75" s="128"/>
      <c r="D75" s="128"/>
      <c r="E75" s="128"/>
      <c r="F75" s="128"/>
      <c r="G75" s="169"/>
    </row>
    <row r="76" spans="1:13" ht="11.25" customHeight="1" x14ac:dyDescent="0.2">
      <c r="A76" s="170"/>
      <c r="B76" s="164"/>
      <c r="C76" s="164"/>
      <c r="D76" s="128"/>
      <c r="E76" s="128"/>
      <c r="F76" s="128"/>
      <c r="G76" s="169"/>
    </row>
    <row r="77" spans="1:13" s="174" customFormat="1" ht="15.75" x14ac:dyDescent="0.2">
      <c r="A77" s="171" t="s">
        <v>103</v>
      </c>
      <c r="B77" s="172"/>
      <c r="C77" s="172"/>
      <c r="D77" s="172"/>
      <c r="E77" s="172"/>
      <c r="F77" s="172"/>
      <c r="G77" s="173"/>
    </row>
    <row r="78" spans="1:13" s="82" customFormat="1" ht="15.75" customHeight="1" x14ac:dyDescent="0.15">
      <c r="A78" s="445" t="s">
        <v>104</v>
      </c>
      <c r="B78" s="445"/>
      <c r="C78" s="445"/>
      <c r="D78" s="445"/>
      <c r="E78" s="445"/>
      <c r="F78" s="445"/>
      <c r="G78" s="445"/>
    </row>
    <row r="79" spans="1:13" s="82" customFormat="1" ht="11.25" customHeight="1" x14ac:dyDescent="0.15">
      <c r="A79" s="445"/>
      <c r="B79" s="445"/>
      <c r="C79" s="445"/>
      <c r="D79" s="445"/>
      <c r="E79" s="445"/>
      <c r="F79" s="445"/>
      <c r="G79" s="445"/>
    </row>
    <row r="80" spans="1:13" ht="11.25" customHeight="1" x14ac:dyDescent="0.2">
      <c r="A80" s="445"/>
      <c r="B80" s="445"/>
      <c r="C80" s="445"/>
      <c r="D80" s="445"/>
      <c r="E80" s="445"/>
      <c r="F80" s="445"/>
      <c r="G80" s="445"/>
    </row>
    <row r="81" spans="1:7" ht="11.25" customHeight="1" x14ac:dyDescent="0.25">
      <c r="A81" s="175"/>
      <c r="B81" s="176"/>
      <c r="C81" s="176"/>
      <c r="D81" s="176"/>
      <c r="E81" s="176"/>
      <c r="F81" s="176"/>
      <c r="G81" s="177"/>
    </row>
    <row r="82" spans="1:7" ht="11.25" customHeight="1" x14ac:dyDescent="0.2">
      <c r="A82" s="178"/>
      <c r="B82" s="164"/>
      <c r="C82" s="128"/>
      <c r="D82" s="164"/>
      <c r="E82" s="176"/>
      <c r="F82" s="176"/>
      <c r="G82" s="177"/>
    </row>
    <row r="83" spans="1:7" ht="15" x14ac:dyDescent="0.2">
      <c r="A83" s="126" t="s">
        <v>105</v>
      </c>
      <c r="B83" s="168"/>
      <c r="C83" s="110" t="s">
        <v>106</v>
      </c>
      <c r="D83" s="179" t="s">
        <v>107</v>
      </c>
      <c r="E83" s="144"/>
      <c r="F83" s="180"/>
      <c r="G83" s="181"/>
    </row>
    <row r="84" spans="1:7" ht="11.25" customHeight="1" x14ac:dyDescent="0.2">
      <c r="A84" s="182"/>
      <c r="B84" s="183"/>
      <c r="C84" s="180"/>
      <c r="D84" s="180"/>
      <c r="E84" s="180"/>
      <c r="F84" s="180"/>
      <c r="G84" s="181"/>
    </row>
    <row r="85" spans="1:7" ht="11.25" customHeight="1" x14ac:dyDescent="0.2">
      <c r="A85" s="96"/>
      <c r="B85" s="180"/>
      <c r="C85" s="180"/>
      <c r="D85" s="180"/>
      <c r="E85" s="180"/>
      <c r="F85" s="180"/>
      <c r="G85" s="181"/>
    </row>
    <row r="86" spans="1:7" ht="11.25" customHeight="1" x14ac:dyDescent="0.25">
      <c r="A86" s="184"/>
      <c r="B86" s="185"/>
      <c r="C86" s="185"/>
      <c r="D86" s="185"/>
      <c r="E86" s="185"/>
      <c r="F86" s="185"/>
      <c r="G86" s="186"/>
    </row>
    <row r="87" spans="1:7" ht="18" x14ac:dyDescent="0.25">
      <c r="A87" s="187" t="s">
        <v>108</v>
      </c>
      <c r="B87" s="185"/>
      <c r="C87" s="185"/>
      <c r="D87" s="185"/>
      <c r="E87" s="185"/>
      <c r="F87" s="185"/>
      <c r="G87" s="186"/>
    </row>
    <row r="88" spans="1:7" ht="11.25" customHeight="1" x14ac:dyDescent="0.2">
      <c r="A88" s="58"/>
      <c r="B88" s="79"/>
      <c r="C88" s="79"/>
      <c r="D88" s="79"/>
      <c r="E88" s="79"/>
      <c r="F88" s="79"/>
      <c r="G88" s="81"/>
    </row>
    <row r="89" spans="1:7" ht="15" x14ac:dyDescent="0.2">
      <c r="A89" s="188" t="s">
        <v>109</v>
      </c>
      <c r="B89" s="189"/>
      <c r="C89" s="189"/>
      <c r="D89" s="446"/>
      <c r="E89" s="446"/>
      <c r="F89" s="446"/>
      <c r="G89" s="81" t="s">
        <v>110</v>
      </c>
    </row>
    <row r="90" spans="1:7" ht="15" x14ac:dyDescent="0.2">
      <c r="A90" s="152" t="s">
        <v>111</v>
      </c>
      <c r="B90" s="79"/>
      <c r="C90" s="79"/>
      <c r="D90" s="447"/>
      <c r="E90" s="447"/>
      <c r="F90" s="447"/>
      <c r="G90" s="81" t="s">
        <v>112</v>
      </c>
    </row>
    <row r="91" spans="1:7" ht="15" x14ac:dyDescent="0.2">
      <c r="A91" s="152" t="s">
        <v>113</v>
      </c>
      <c r="B91" s="79"/>
      <c r="C91" s="79"/>
      <c r="D91" s="448">
        <f>+D89*(1+D90)</f>
        <v>0</v>
      </c>
      <c r="E91" s="448"/>
      <c r="F91" s="448"/>
      <c r="G91" s="81"/>
    </row>
    <row r="92" spans="1:7" ht="15" x14ac:dyDescent="0.2">
      <c r="A92" s="190" t="s">
        <v>114</v>
      </c>
      <c r="B92" s="191"/>
      <c r="C92" s="191"/>
      <c r="D92" s="449"/>
      <c r="E92" s="449"/>
      <c r="F92" s="449">
        <v>150</v>
      </c>
      <c r="G92" s="81"/>
    </row>
    <row r="93" spans="1:7" ht="11.25" customHeight="1" x14ac:dyDescent="0.2">
      <c r="A93" s="58"/>
      <c r="B93" s="79"/>
      <c r="C93" s="79"/>
      <c r="D93" s="79"/>
      <c r="E93" s="79"/>
      <c r="F93" s="79"/>
      <c r="G93" s="81"/>
    </row>
    <row r="94" spans="1:7" ht="15" x14ac:dyDescent="0.2">
      <c r="A94" s="188" t="s">
        <v>115</v>
      </c>
      <c r="B94" s="189"/>
      <c r="C94" s="189"/>
      <c r="D94" s="450"/>
      <c r="E94" s="450"/>
      <c r="F94" s="450"/>
      <c r="G94" s="81" t="s">
        <v>116</v>
      </c>
    </row>
    <row r="95" spans="1:7" ht="15" x14ac:dyDescent="0.2">
      <c r="A95" s="152" t="s">
        <v>111</v>
      </c>
      <c r="B95" s="79"/>
      <c r="C95" s="79"/>
      <c r="D95" s="447"/>
      <c r="E95" s="447"/>
      <c r="F95" s="447"/>
      <c r="G95" s="81" t="s">
        <v>112</v>
      </c>
    </row>
    <row r="96" spans="1:7" ht="15" x14ac:dyDescent="0.2">
      <c r="A96" s="152" t="s">
        <v>117</v>
      </c>
      <c r="B96" s="79"/>
      <c r="C96" s="79"/>
      <c r="D96" s="451">
        <f>+D94*(1+D95)</f>
        <v>0</v>
      </c>
      <c r="E96" s="451"/>
      <c r="F96" s="451"/>
      <c r="G96" s="81"/>
    </row>
    <row r="97" spans="1:7" ht="15" x14ac:dyDescent="0.2">
      <c r="A97" s="190" t="s">
        <v>118</v>
      </c>
      <c r="B97" s="191"/>
      <c r="C97" s="191"/>
      <c r="D97" s="192"/>
      <c r="E97" s="192"/>
      <c r="F97" s="193">
        <f>+D97*E97</f>
        <v>0</v>
      </c>
      <c r="G97" s="81" t="s">
        <v>116</v>
      </c>
    </row>
    <row r="98" spans="1:7" ht="11.25" customHeight="1" x14ac:dyDescent="0.25">
      <c r="A98" s="194"/>
      <c r="B98" s="79"/>
      <c r="C98" s="79"/>
      <c r="D98" s="79"/>
      <c r="E98" s="79"/>
      <c r="F98" s="79"/>
      <c r="G98" s="81"/>
    </row>
    <row r="99" spans="1:7" ht="15" x14ac:dyDescent="0.2">
      <c r="A99" s="195" t="s">
        <v>119</v>
      </c>
      <c r="B99" s="79"/>
      <c r="C99" s="79"/>
      <c r="D99" s="144"/>
      <c r="E99" s="452" t="s">
        <v>120</v>
      </c>
      <c r="F99" s="452"/>
      <c r="G99" s="196"/>
    </row>
    <row r="100" spans="1:7" ht="11.25" customHeight="1" x14ac:dyDescent="0.25">
      <c r="A100" s="194"/>
      <c r="B100" s="79"/>
      <c r="C100" s="79"/>
      <c r="D100" s="79"/>
      <c r="E100" s="79"/>
      <c r="F100" s="79"/>
      <c r="G100" s="81"/>
    </row>
    <row r="101" spans="1:7" ht="11.25" customHeight="1" x14ac:dyDescent="0.25">
      <c r="A101" s="194"/>
      <c r="B101" s="79"/>
      <c r="C101" s="79"/>
      <c r="D101" s="79"/>
      <c r="E101" s="141"/>
      <c r="F101" s="79"/>
      <c r="G101" s="81"/>
    </row>
    <row r="102" spans="1:7" ht="11.25" customHeight="1" x14ac:dyDescent="0.25">
      <c r="A102" s="184"/>
      <c r="B102" s="185"/>
      <c r="C102" s="185"/>
      <c r="D102" s="185"/>
      <c r="E102" s="185"/>
      <c r="F102" s="185"/>
      <c r="G102" s="186"/>
    </row>
    <row r="103" spans="1:7" ht="18" x14ac:dyDescent="0.25">
      <c r="A103" s="187" t="s">
        <v>121</v>
      </c>
      <c r="B103" s="185"/>
      <c r="C103" s="185"/>
      <c r="D103" s="185"/>
      <c r="E103" s="185"/>
      <c r="F103" s="185"/>
      <c r="G103" s="186"/>
    </row>
    <row r="104" spans="1:7" ht="11.25" customHeight="1" x14ac:dyDescent="0.25">
      <c r="A104" s="184"/>
      <c r="B104" s="185"/>
      <c r="C104" s="185"/>
      <c r="D104" s="185"/>
      <c r="E104" s="185"/>
      <c r="F104" s="185"/>
      <c r="G104" s="186"/>
    </row>
    <row r="105" spans="1:7" s="82" customFormat="1" ht="11.25" customHeight="1" x14ac:dyDescent="0.2">
      <c r="A105" s="197" t="s">
        <v>122</v>
      </c>
      <c r="B105" s="198"/>
      <c r="C105" s="110" t="s">
        <v>112</v>
      </c>
      <c r="D105" s="199" t="s">
        <v>123</v>
      </c>
      <c r="E105" s="185"/>
      <c r="F105" s="110"/>
      <c r="G105" s="186"/>
    </row>
    <row r="106" spans="1:7" ht="11.25" customHeight="1" x14ac:dyDescent="0.2">
      <c r="A106" s="200"/>
      <c r="B106" s="110"/>
      <c r="C106" s="185"/>
      <c r="D106" s="110"/>
      <c r="E106" s="185"/>
      <c r="F106" s="110"/>
      <c r="G106" s="186"/>
    </row>
    <row r="107" spans="1:7" ht="18" x14ac:dyDescent="0.25">
      <c r="A107" s="201" t="s">
        <v>24</v>
      </c>
      <c r="B107" s="185"/>
      <c r="C107" s="185"/>
      <c r="D107" s="185"/>
      <c r="E107" s="185"/>
      <c r="F107" s="110"/>
      <c r="G107" s="186"/>
    </row>
    <row r="108" spans="1:7" ht="45" x14ac:dyDescent="0.2">
      <c r="A108" s="167" t="s">
        <v>102</v>
      </c>
      <c r="B108" s="168"/>
      <c r="C108" s="110"/>
      <c r="D108" s="110"/>
      <c r="E108" s="110"/>
      <c r="F108" s="110"/>
      <c r="G108" s="111"/>
    </row>
    <row r="109" spans="1:7" ht="11.25" customHeight="1" x14ac:dyDescent="0.2">
      <c r="A109" s="62"/>
      <c r="B109" s="185"/>
      <c r="C109" s="185"/>
      <c r="D109" s="110"/>
      <c r="E109" s="110"/>
      <c r="F109" s="110"/>
      <c r="G109" s="111"/>
    </row>
    <row r="110" spans="1:7" s="203" customFormat="1" ht="11.25" customHeight="1" x14ac:dyDescent="0.25">
      <c r="A110" s="202" t="s">
        <v>124</v>
      </c>
      <c r="B110" s="172"/>
      <c r="C110" s="172"/>
      <c r="D110" s="172"/>
      <c r="E110" s="172"/>
      <c r="F110" s="172"/>
      <c r="G110" s="173"/>
    </row>
    <row r="111" spans="1:7" s="82" customFormat="1" ht="11.25" customHeight="1" x14ac:dyDescent="0.15">
      <c r="A111" s="445" t="s">
        <v>104</v>
      </c>
      <c r="B111" s="445"/>
      <c r="C111" s="445"/>
      <c r="D111" s="445"/>
      <c r="E111" s="445"/>
      <c r="F111" s="445"/>
      <c r="G111" s="445"/>
    </row>
    <row r="112" spans="1:7" ht="11.25" customHeight="1" x14ac:dyDescent="0.2">
      <c r="A112" s="445"/>
      <c r="B112" s="445"/>
      <c r="C112" s="445"/>
      <c r="D112" s="445"/>
      <c r="E112" s="445"/>
      <c r="F112" s="445"/>
      <c r="G112" s="445"/>
    </row>
    <row r="113" spans="1:7" ht="11.25" customHeight="1" x14ac:dyDescent="0.2">
      <c r="A113" s="445"/>
      <c r="B113" s="445"/>
      <c r="C113" s="445"/>
      <c r="D113" s="445"/>
      <c r="E113" s="445"/>
      <c r="F113" s="445"/>
      <c r="G113" s="445"/>
    </row>
    <row r="114" spans="1:7" ht="11.25" customHeight="1" x14ac:dyDescent="0.2">
      <c r="A114" s="204"/>
      <c r="B114" s="180"/>
      <c r="C114" s="180"/>
      <c r="D114" s="180"/>
      <c r="E114" s="180"/>
      <c r="F114" s="180"/>
      <c r="G114" s="181"/>
    </row>
    <row r="115" spans="1:7" ht="11.25" customHeight="1" x14ac:dyDescent="0.2">
      <c r="A115" s="152"/>
      <c r="B115" s="185"/>
      <c r="C115" s="110"/>
      <c r="D115" s="185"/>
      <c r="E115" s="180"/>
      <c r="F115" s="180"/>
      <c r="G115" s="181"/>
    </row>
    <row r="116" spans="1:7" ht="15" x14ac:dyDescent="0.2">
      <c r="A116" s="126" t="s">
        <v>105</v>
      </c>
      <c r="B116" s="168"/>
      <c r="C116" s="110" t="s">
        <v>106</v>
      </c>
      <c r="D116" s="179" t="s">
        <v>107</v>
      </c>
      <c r="E116" s="144"/>
      <c r="F116" s="180"/>
      <c r="G116" s="181"/>
    </row>
    <row r="117" spans="1:7" ht="11.25" customHeight="1" x14ac:dyDescent="0.2">
      <c r="A117" s="182"/>
      <c r="B117" s="180"/>
      <c r="C117" s="180"/>
      <c r="D117" s="180"/>
      <c r="E117" s="180"/>
      <c r="F117" s="180"/>
      <c r="G117" s="181"/>
    </row>
    <row r="118" spans="1:7" ht="11.25" customHeight="1" x14ac:dyDescent="0.25">
      <c r="A118" s="175"/>
      <c r="B118" s="180"/>
      <c r="C118" s="180"/>
      <c r="D118" s="180"/>
      <c r="E118" s="180"/>
      <c r="F118" s="180"/>
      <c r="G118" s="181"/>
    </row>
    <row r="119" spans="1:7" ht="11.25" customHeight="1" x14ac:dyDescent="0.25">
      <c r="A119" s="184"/>
      <c r="B119" s="185"/>
      <c r="C119" s="185"/>
      <c r="D119" s="185"/>
      <c r="E119" s="185"/>
      <c r="F119" s="185"/>
      <c r="G119" s="186"/>
    </row>
    <row r="120" spans="1:7" ht="18" x14ac:dyDescent="0.25">
      <c r="A120" s="187" t="s">
        <v>108</v>
      </c>
      <c r="B120" s="185"/>
      <c r="C120" s="185"/>
      <c r="D120" s="185"/>
      <c r="E120" s="185"/>
      <c r="F120" s="185"/>
      <c r="G120" s="186"/>
    </row>
    <row r="121" spans="1:7" ht="11.25" customHeight="1" x14ac:dyDescent="0.2">
      <c r="A121" s="58"/>
      <c r="B121" s="79"/>
      <c r="C121" s="79"/>
      <c r="D121" s="79"/>
      <c r="E121" s="79"/>
      <c r="F121" s="79"/>
      <c r="G121" s="81"/>
    </row>
    <row r="122" spans="1:7" ht="15" x14ac:dyDescent="0.2">
      <c r="A122" s="188" t="s">
        <v>115</v>
      </c>
      <c r="B122" s="189"/>
      <c r="C122" s="189"/>
      <c r="D122" s="446"/>
      <c r="E122" s="446"/>
      <c r="F122" s="446"/>
      <c r="G122" s="81" t="s">
        <v>116</v>
      </c>
    </row>
    <row r="123" spans="1:7" ht="15" x14ac:dyDescent="0.2">
      <c r="A123" s="152" t="s">
        <v>111</v>
      </c>
      <c r="B123" s="79"/>
      <c r="C123" s="79"/>
      <c r="D123" s="447"/>
      <c r="E123" s="447"/>
      <c r="F123" s="447"/>
      <c r="G123" s="81" t="s">
        <v>112</v>
      </c>
    </row>
    <row r="124" spans="1:7" ht="15" x14ac:dyDescent="0.2">
      <c r="A124" s="152" t="s">
        <v>125</v>
      </c>
      <c r="B124" s="79"/>
      <c r="C124" s="79"/>
      <c r="D124" s="451">
        <f>+D122*(1+D123)</f>
        <v>0</v>
      </c>
      <c r="E124" s="451"/>
      <c r="F124" s="451"/>
      <c r="G124" s="81"/>
    </row>
    <row r="125" spans="1:7" ht="15" x14ac:dyDescent="0.2">
      <c r="A125" s="190" t="s">
        <v>126</v>
      </c>
      <c r="B125" s="191"/>
      <c r="C125" s="191"/>
      <c r="D125" s="192"/>
      <c r="E125" s="192"/>
      <c r="F125" s="193">
        <f>+D125*E125</f>
        <v>0</v>
      </c>
      <c r="G125" s="81" t="s">
        <v>116</v>
      </c>
    </row>
    <row r="126" spans="1:7" ht="11.25" customHeight="1" x14ac:dyDescent="0.2">
      <c r="A126" s="58"/>
      <c r="B126" s="79"/>
      <c r="C126" s="79"/>
      <c r="D126" s="79"/>
      <c r="E126" s="110"/>
      <c r="F126" s="110"/>
      <c r="G126" s="81"/>
    </row>
    <row r="127" spans="1:7" ht="15" x14ac:dyDescent="0.2">
      <c r="A127" s="195" t="s">
        <v>119</v>
      </c>
      <c r="B127" s="79"/>
      <c r="C127" s="79"/>
      <c r="D127" s="144"/>
      <c r="E127" s="452" t="s">
        <v>120</v>
      </c>
      <c r="F127" s="452"/>
      <c r="G127" s="196"/>
    </row>
    <row r="128" spans="1:7" ht="11.25" customHeight="1" x14ac:dyDescent="0.25">
      <c r="A128" s="194"/>
      <c r="B128" s="79"/>
      <c r="C128" s="79"/>
      <c r="D128" s="79"/>
      <c r="E128" s="79"/>
      <c r="F128" s="79"/>
      <c r="G128" s="81"/>
    </row>
    <row r="129" spans="1:7" ht="11.25" customHeight="1" x14ac:dyDescent="0.25">
      <c r="A129" s="194"/>
      <c r="B129" s="79"/>
      <c r="C129" s="79"/>
      <c r="D129" s="79"/>
      <c r="E129" s="141"/>
      <c r="F129" s="79"/>
      <c r="G129" s="81"/>
    </row>
    <row r="130" spans="1:7" ht="12" customHeight="1" x14ac:dyDescent="0.25">
      <c r="A130" s="194"/>
      <c r="B130" s="79"/>
      <c r="C130" s="79"/>
      <c r="D130" s="79"/>
      <c r="E130" s="79"/>
      <c r="F130" s="79"/>
      <c r="G130" s="81"/>
    </row>
    <row r="131" spans="1:7" ht="11.25" customHeight="1" x14ac:dyDescent="0.2">
      <c r="A131" s="58"/>
      <c r="B131" s="79"/>
      <c r="C131" s="79"/>
      <c r="D131" s="79"/>
      <c r="E131" s="79"/>
      <c r="F131" s="79"/>
      <c r="G131" s="81"/>
    </row>
    <row r="132" spans="1:7" ht="19.5" x14ac:dyDescent="0.25">
      <c r="A132" s="444" t="s">
        <v>127</v>
      </c>
      <c r="B132" s="444"/>
      <c r="C132" s="444"/>
      <c r="D132" s="444"/>
      <c r="E132" s="444"/>
      <c r="F132" s="444"/>
      <c r="G132" s="444"/>
    </row>
    <row r="133" spans="1:7" ht="11.25" customHeight="1" x14ac:dyDescent="0.2">
      <c r="A133" s="205"/>
      <c r="B133" s="206"/>
      <c r="C133" s="207"/>
      <c r="D133" s="206"/>
      <c r="E133" s="206"/>
      <c r="F133" s="206"/>
      <c r="G133" s="208"/>
    </row>
    <row r="134" spans="1:7" ht="30" x14ac:dyDescent="0.2">
      <c r="A134" s="209" t="s">
        <v>128</v>
      </c>
      <c r="B134" s="210" t="s">
        <v>129</v>
      </c>
      <c r="C134" s="211" t="s">
        <v>130</v>
      </c>
      <c r="D134" s="211" t="s">
        <v>131</v>
      </c>
      <c r="E134" s="211" t="s">
        <v>132</v>
      </c>
      <c r="F134" s="116"/>
      <c r="G134" s="118"/>
    </row>
    <row r="135" spans="1:7" ht="11.25" customHeight="1" x14ac:dyDescent="0.2">
      <c r="A135" s="41"/>
      <c r="B135" s="79"/>
      <c r="C135" s="79"/>
      <c r="D135" s="79"/>
      <c r="E135" s="79"/>
      <c r="F135" s="116"/>
      <c r="G135" s="118"/>
    </row>
    <row r="136" spans="1:7" ht="15" x14ac:dyDescent="0.2">
      <c r="A136" s="212" t="s">
        <v>23</v>
      </c>
      <c r="B136" s="213"/>
      <c r="C136" s="213"/>
      <c r="D136" s="213"/>
      <c r="E136" s="213"/>
      <c r="F136" s="116"/>
      <c r="G136" s="118"/>
    </row>
    <row r="137" spans="1:7" ht="15" x14ac:dyDescent="0.2">
      <c r="A137" s="212" t="s">
        <v>24</v>
      </c>
      <c r="B137" s="213"/>
      <c r="C137" s="213"/>
      <c r="D137" s="213"/>
      <c r="E137" s="213"/>
      <c r="F137" s="116"/>
      <c r="G137" s="118"/>
    </row>
    <row r="138" spans="1:7" ht="15" x14ac:dyDescent="0.2">
      <c r="A138" s="212" t="s">
        <v>26</v>
      </c>
      <c r="B138" s="213"/>
      <c r="C138" s="213"/>
      <c r="D138" s="213"/>
      <c r="E138" s="213"/>
      <c r="F138" s="116"/>
      <c r="G138" s="118"/>
    </row>
    <row r="139" spans="1:7" ht="11.25" customHeight="1" x14ac:dyDescent="0.2">
      <c r="A139" s="41"/>
      <c r="B139" s="214"/>
      <c r="C139" s="79"/>
      <c r="D139" s="79"/>
      <c r="E139" s="79"/>
      <c r="F139" s="116"/>
      <c r="G139" s="118"/>
    </row>
    <row r="140" spans="1:7" ht="15" x14ac:dyDescent="0.2">
      <c r="A140" s="215" t="s">
        <v>133</v>
      </c>
      <c r="B140" s="144"/>
      <c r="C140" s="79"/>
      <c r="D140" s="79"/>
      <c r="E140" s="79"/>
      <c r="F140" s="116"/>
      <c r="G140" s="118"/>
    </row>
    <row r="141" spans="1:7" ht="11.25" customHeight="1" x14ac:dyDescent="0.2">
      <c r="A141" s="41"/>
      <c r="B141" s="214"/>
      <c r="C141" s="79"/>
      <c r="D141" s="79"/>
      <c r="E141" s="79"/>
      <c r="F141" s="116"/>
      <c r="G141" s="118"/>
    </row>
    <row r="142" spans="1:7" ht="11.25" customHeight="1" x14ac:dyDescent="0.2">
      <c r="A142" s="216" t="s">
        <v>134</v>
      </c>
      <c r="B142" s="452"/>
      <c r="C142" s="79"/>
      <c r="D142" s="79"/>
      <c r="E142" s="79"/>
      <c r="F142" s="116"/>
      <c r="G142" s="118"/>
    </row>
    <row r="143" spans="1:7" ht="11.25" customHeight="1" x14ac:dyDescent="0.2">
      <c r="A143" s="41"/>
      <c r="B143" s="452"/>
      <c r="C143" s="79"/>
      <c r="D143" s="79"/>
      <c r="E143" s="79"/>
      <c r="F143" s="116"/>
      <c r="G143" s="118"/>
    </row>
    <row r="144" spans="1:7" ht="11.25" customHeight="1" x14ac:dyDescent="0.2">
      <c r="A144" s="217"/>
      <c r="B144" s="218"/>
      <c r="C144" s="206"/>
      <c r="D144" s="206"/>
      <c r="E144" s="206"/>
      <c r="F144" s="206"/>
      <c r="G144" s="208"/>
    </row>
    <row r="145" spans="1:7" ht="11.25" customHeight="1" x14ac:dyDescent="0.2">
      <c r="A145" s="217"/>
      <c r="B145" s="218"/>
      <c r="C145" s="206"/>
      <c r="D145" s="206"/>
      <c r="E145" s="206"/>
      <c r="F145" s="206"/>
      <c r="G145" s="208"/>
    </row>
    <row r="146" spans="1:7" ht="11.25" customHeight="1" x14ac:dyDescent="0.2">
      <c r="A146" s="217"/>
      <c r="B146" s="218"/>
      <c r="C146" s="206"/>
      <c r="D146" s="206"/>
      <c r="E146" s="206"/>
      <c r="F146" s="206"/>
      <c r="G146" s="208"/>
    </row>
    <row r="147" spans="1:7" ht="11.25" customHeight="1" x14ac:dyDescent="0.2">
      <c r="A147" s="217"/>
      <c r="B147" s="218"/>
      <c r="C147" s="206"/>
      <c r="D147" s="206"/>
      <c r="E147" s="206"/>
      <c r="F147" s="206"/>
      <c r="G147" s="208"/>
    </row>
    <row r="148" spans="1:7" ht="11.25" customHeight="1" x14ac:dyDescent="0.2">
      <c r="A148" s="217"/>
      <c r="B148" s="218"/>
      <c r="C148" s="206"/>
      <c r="D148" s="206"/>
      <c r="E148" s="206"/>
      <c r="F148" s="206"/>
      <c r="G148" s="208"/>
    </row>
    <row r="149" spans="1:7" ht="11.25" customHeight="1" x14ac:dyDescent="0.2">
      <c r="A149" s="217"/>
      <c r="B149" s="218"/>
      <c r="C149" s="206"/>
      <c r="D149" s="206"/>
      <c r="E149" s="206"/>
      <c r="F149" s="206"/>
      <c r="G149" s="208"/>
    </row>
    <row r="150" spans="1:7" ht="11.25" customHeight="1" x14ac:dyDescent="0.2">
      <c r="A150" s="217"/>
      <c r="B150" s="218"/>
      <c r="C150" s="206"/>
      <c r="D150" s="206"/>
      <c r="E150" s="206"/>
      <c r="F150" s="206"/>
      <c r="G150" s="208"/>
    </row>
    <row r="151" spans="1:7" ht="11.25" customHeight="1" x14ac:dyDescent="0.2">
      <c r="A151" s="217"/>
      <c r="B151" s="218"/>
      <c r="C151" s="206"/>
      <c r="D151" s="206"/>
      <c r="E151" s="206"/>
      <c r="F151" s="206"/>
      <c r="G151" s="208"/>
    </row>
    <row r="152" spans="1:7" ht="11.25" customHeight="1" x14ac:dyDescent="0.2">
      <c r="A152" s="217"/>
      <c r="B152" s="218"/>
      <c r="C152" s="206"/>
      <c r="D152" s="206"/>
      <c r="E152" s="206"/>
      <c r="F152" s="206"/>
      <c r="G152" s="208"/>
    </row>
    <row r="153" spans="1:7" s="222" customFormat="1" ht="15.75" x14ac:dyDescent="0.25">
      <c r="A153" s="62" t="s">
        <v>135</v>
      </c>
      <c r="B153" s="219"/>
      <c r="C153" s="220"/>
      <c r="D153" s="220"/>
      <c r="E153" s="220"/>
      <c r="F153" s="220"/>
      <c r="G153" s="221"/>
    </row>
    <row r="154" spans="1:7" s="82" customFormat="1" ht="11.25" customHeight="1" x14ac:dyDescent="0.15">
      <c r="A154" s="453" t="s">
        <v>69</v>
      </c>
      <c r="B154" s="453"/>
      <c r="C154" s="453"/>
      <c r="D154" s="453"/>
      <c r="E154" s="453"/>
      <c r="F154" s="453"/>
      <c r="G154" s="453"/>
    </row>
    <row r="155" spans="1:7" ht="11.25" customHeight="1" x14ac:dyDescent="0.2">
      <c r="A155" s="453"/>
      <c r="B155" s="453"/>
      <c r="C155" s="453"/>
      <c r="D155" s="453"/>
      <c r="E155" s="453"/>
      <c r="F155" s="453"/>
      <c r="G155" s="453"/>
    </row>
    <row r="156" spans="1:7" ht="11.25" customHeight="1" x14ac:dyDescent="0.2">
      <c r="A156" s="453"/>
      <c r="B156" s="453"/>
      <c r="C156" s="453"/>
      <c r="D156" s="453"/>
      <c r="E156" s="453"/>
      <c r="F156" s="453"/>
      <c r="G156" s="453"/>
    </row>
    <row r="157" spans="1:7" ht="11.25" customHeight="1" x14ac:dyDescent="0.2">
      <c r="A157" s="453"/>
      <c r="B157" s="453"/>
      <c r="C157" s="453"/>
      <c r="D157" s="453"/>
      <c r="E157" s="453"/>
      <c r="F157" s="453"/>
      <c r="G157" s="453"/>
    </row>
    <row r="158" spans="1:7" ht="11.25" customHeight="1" x14ac:dyDescent="0.2">
      <c r="A158" s="453"/>
      <c r="B158" s="453"/>
      <c r="C158" s="453"/>
      <c r="D158" s="453"/>
      <c r="E158" s="453"/>
      <c r="F158" s="453"/>
      <c r="G158" s="453"/>
    </row>
    <row r="159" spans="1:7" ht="11.25" customHeight="1" x14ac:dyDescent="0.2">
      <c r="A159" s="205"/>
      <c r="B159" s="206"/>
      <c r="C159" s="206"/>
      <c r="D159" s="206"/>
      <c r="E159" s="206"/>
      <c r="F159" s="206"/>
      <c r="G159" s="208"/>
    </row>
    <row r="160" spans="1:7" ht="17.25" customHeight="1" x14ac:dyDescent="0.25">
      <c r="A160" s="454" t="s">
        <v>136</v>
      </c>
      <c r="B160" s="454" t="s">
        <v>137</v>
      </c>
      <c r="C160" s="454"/>
      <c r="D160" s="454"/>
      <c r="E160" s="454"/>
      <c r="F160" s="454"/>
      <c r="G160" s="454"/>
    </row>
    <row r="161" spans="1:7" s="82" customFormat="1" ht="11.25" customHeight="1" x14ac:dyDescent="0.15">
      <c r="A161" s="163"/>
      <c r="B161" s="164"/>
      <c r="C161" s="164"/>
      <c r="D161" s="164"/>
      <c r="E161" s="164"/>
      <c r="F161" s="164"/>
      <c r="G161" s="165"/>
    </row>
    <row r="162" spans="1:7" ht="15" x14ac:dyDescent="0.2">
      <c r="A162" s="62" t="s">
        <v>138</v>
      </c>
      <c r="B162" s="206"/>
      <c r="C162" s="206"/>
      <c r="D162" s="206"/>
      <c r="E162" s="206"/>
      <c r="F162" s="206"/>
      <c r="G162" s="208"/>
    </row>
    <row r="163" spans="1:7" ht="11.25" customHeight="1" x14ac:dyDescent="0.2">
      <c r="A163" s="455" t="s">
        <v>69</v>
      </c>
      <c r="B163" s="455"/>
      <c r="C163" s="455"/>
      <c r="D163" s="455"/>
      <c r="E163" s="455"/>
      <c r="F163" s="455"/>
      <c r="G163" s="455"/>
    </row>
    <row r="164" spans="1:7" ht="11.25" customHeight="1" x14ac:dyDescent="0.2">
      <c r="A164" s="455"/>
      <c r="B164" s="455"/>
      <c r="C164" s="455"/>
      <c r="D164" s="455"/>
      <c r="E164" s="455"/>
      <c r="F164" s="455"/>
      <c r="G164" s="455"/>
    </row>
    <row r="165" spans="1:7" ht="11.25" customHeight="1" x14ac:dyDescent="0.2">
      <c r="A165" s="455"/>
      <c r="B165" s="455"/>
      <c r="C165" s="455"/>
      <c r="D165" s="455"/>
      <c r="E165" s="455"/>
      <c r="F165" s="455"/>
      <c r="G165" s="455"/>
    </row>
    <row r="166" spans="1:7" ht="11.25" customHeight="1" x14ac:dyDescent="0.2">
      <c r="A166" s="455"/>
      <c r="B166" s="455"/>
      <c r="C166" s="455"/>
      <c r="D166" s="455"/>
      <c r="E166" s="455"/>
      <c r="F166" s="455"/>
      <c r="G166" s="455"/>
    </row>
    <row r="167" spans="1:7" ht="11.25" customHeight="1" x14ac:dyDescent="0.2">
      <c r="A167" s="455"/>
      <c r="B167" s="455"/>
      <c r="C167" s="455"/>
      <c r="D167" s="455"/>
      <c r="E167" s="455"/>
      <c r="F167" s="455"/>
      <c r="G167" s="455"/>
    </row>
    <row r="168" spans="1:7" ht="11.25" customHeight="1" x14ac:dyDescent="0.2">
      <c r="A168" s="455"/>
      <c r="B168" s="455"/>
      <c r="C168" s="455"/>
      <c r="D168" s="455"/>
      <c r="E168" s="455"/>
      <c r="F168" s="455"/>
      <c r="G168" s="455"/>
    </row>
    <row r="169" spans="1:7" ht="11.25" customHeight="1" x14ac:dyDescent="0.2">
      <c r="A169" s="455"/>
      <c r="B169" s="455"/>
      <c r="C169" s="455"/>
      <c r="D169" s="455"/>
      <c r="E169" s="455"/>
      <c r="F169" s="455"/>
      <c r="G169" s="455"/>
    </row>
    <row r="170" spans="1:7" ht="11.25" customHeight="1" x14ac:dyDescent="0.2">
      <c r="A170" s="455"/>
      <c r="B170" s="455"/>
      <c r="C170" s="455"/>
      <c r="D170" s="455"/>
      <c r="E170" s="455"/>
      <c r="F170" s="455"/>
      <c r="G170" s="455"/>
    </row>
    <row r="171" spans="1:7" ht="11.25" customHeight="1" x14ac:dyDescent="0.2">
      <c r="A171" s="455"/>
      <c r="B171" s="455"/>
      <c r="C171" s="455"/>
      <c r="D171" s="455"/>
      <c r="E171" s="455"/>
      <c r="F171" s="455"/>
      <c r="G171" s="455"/>
    </row>
    <row r="172" spans="1:7" ht="11.25" customHeight="1" x14ac:dyDescent="0.2">
      <c r="A172" s="455"/>
      <c r="B172" s="455"/>
      <c r="C172" s="455"/>
      <c r="D172" s="455"/>
      <c r="E172" s="455"/>
      <c r="F172" s="455"/>
      <c r="G172" s="455"/>
    </row>
    <row r="173" spans="1:7" ht="11.25" customHeight="1" x14ac:dyDescent="0.2">
      <c r="A173" s="455"/>
      <c r="B173" s="455"/>
      <c r="C173" s="455"/>
      <c r="D173" s="455"/>
      <c r="E173" s="455"/>
      <c r="F173" s="455"/>
      <c r="G173" s="455"/>
    </row>
    <row r="174" spans="1:7" ht="11.25" customHeight="1" x14ac:dyDescent="0.2">
      <c r="A174" s="455"/>
      <c r="B174" s="455"/>
      <c r="C174" s="455"/>
      <c r="D174" s="455"/>
      <c r="E174" s="455"/>
      <c r="F174" s="455"/>
      <c r="G174" s="455"/>
    </row>
    <row r="175" spans="1:7" ht="11.25" customHeight="1" x14ac:dyDescent="0.2">
      <c r="A175" s="455"/>
      <c r="B175" s="455"/>
      <c r="C175" s="455"/>
      <c r="D175" s="455"/>
      <c r="E175" s="455"/>
      <c r="F175" s="455"/>
      <c r="G175" s="455"/>
    </row>
    <row r="176" spans="1:7" ht="11.25" customHeight="1" x14ac:dyDescent="0.2">
      <c r="A176" s="205"/>
      <c r="B176" s="206"/>
      <c r="C176" s="206"/>
      <c r="D176" s="206"/>
      <c r="E176" s="206"/>
      <c r="F176" s="206"/>
      <c r="G176" s="208"/>
    </row>
    <row r="177" spans="1:8" ht="15" x14ac:dyDescent="0.2">
      <c r="A177" s="62" t="s">
        <v>139</v>
      </c>
      <c r="B177" s="223"/>
      <c r="C177" s="223"/>
      <c r="D177" s="223"/>
      <c r="E177" s="223"/>
      <c r="F177" s="223"/>
      <c r="G177" s="224"/>
      <c r="H177" s="134"/>
    </row>
    <row r="178" spans="1:8" s="82" customFormat="1" ht="11.25" customHeight="1" x14ac:dyDescent="0.25">
      <c r="A178" s="225"/>
      <c r="B178" s="158"/>
      <c r="C178" s="158"/>
      <c r="D178" s="158"/>
      <c r="E178" s="158"/>
      <c r="F178" s="158"/>
      <c r="G178" s="226"/>
      <c r="H178" s="227"/>
    </row>
    <row r="179" spans="1:8" ht="11.25" customHeight="1" x14ac:dyDescent="0.25">
      <c r="A179" s="228"/>
      <c r="B179" s="223"/>
      <c r="C179" s="223"/>
      <c r="D179" s="223"/>
      <c r="E179" s="223"/>
      <c r="F179" s="223"/>
      <c r="G179" s="208"/>
      <c r="H179" s="134"/>
    </row>
    <row r="180" spans="1:8" ht="30" customHeight="1" x14ac:dyDescent="0.2">
      <c r="A180" s="167" t="s">
        <v>140</v>
      </c>
      <c r="B180" s="144"/>
      <c r="C180" s="141"/>
      <c r="D180" s="141" t="s">
        <v>141</v>
      </c>
      <c r="E180" s="456" t="s">
        <v>142</v>
      </c>
      <c r="F180" s="456"/>
      <c r="G180" s="456"/>
      <c r="H180" s="134"/>
    </row>
    <row r="181" spans="1:8" ht="11.25" customHeight="1" x14ac:dyDescent="0.25">
      <c r="A181" s="228"/>
      <c r="B181" s="141"/>
      <c r="C181" s="141"/>
      <c r="D181" s="141"/>
      <c r="E181" s="456"/>
      <c r="F181" s="456"/>
      <c r="G181" s="456"/>
      <c r="H181" s="134"/>
    </row>
    <row r="182" spans="1:8" ht="11.25" customHeight="1" x14ac:dyDescent="0.2">
      <c r="A182" s="58"/>
      <c r="B182" s="79"/>
      <c r="C182" s="141"/>
      <c r="D182" s="141"/>
      <c r="E182" s="229"/>
      <c r="F182" s="229"/>
      <c r="G182" s="230"/>
      <c r="H182" s="134"/>
    </row>
    <row r="183" spans="1:8" ht="11.25" customHeight="1" x14ac:dyDescent="0.2">
      <c r="A183" s="58"/>
      <c r="B183" s="79"/>
      <c r="C183" s="141"/>
      <c r="D183" s="141"/>
      <c r="E183" s="79"/>
      <c r="F183" s="79"/>
      <c r="G183" s="81"/>
      <c r="H183" s="134"/>
    </row>
    <row r="184" spans="1:8" ht="11.25" customHeight="1" x14ac:dyDescent="0.2">
      <c r="A184" s="231" t="s">
        <v>65</v>
      </c>
      <c r="B184" s="457" t="s">
        <v>142</v>
      </c>
      <c r="C184" s="457"/>
      <c r="D184" s="457"/>
      <c r="E184" s="79"/>
      <c r="F184" s="79"/>
      <c r="G184" s="81"/>
      <c r="H184" s="134"/>
    </row>
    <row r="185" spans="1:8" ht="11.25" customHeight="1" x14ac:dyDescent="0.2">
      <c r="A185" s="231"/>
      <c r="B185" s="457"/>
      <c r="C185" s="457"/>
      <c r="D185" s="457"/>
      <c r="E185" s="79"/>
      <c r="F185" s="79"/>
      <c r="G185" s="81"/>
      <c r="H185" s="134"/>
    </row>
    <row r="186" spans="1:8" ht="11.25" customHeight="1" x14ac:dyDescent="0.25">
      <c r="A186" s="232"/>
      <c r="B186" s="141"/>
      <c r="C186" s="141"/>
      <c r="D186" s="141"/>
      <c r="E186" s="141"/>
      <c r="F186" s="141"/>
      <c r="G186" s="233"/>
      <c r="H186" s="134"/>
    </row>
    <row r="187" spans="1:8" s="82" customFormat="1" ht="11.25" customHeight="1" x14ac:dyDescent="0.25">
      <c r="A187" s="234"/>
      <c r="B187" s="235"/>
      <c r="C187" s="235"/>
      <c r="D187" s="235"/>
      <c r="E187" s="235"/>
      <c r="F187" s="235"/>
      <c r="G187" s="236"/>
      <c r="H187" s="227"/>
    </row>
    <row r="188" spans="1:8" ht="15" x14ac:dyDescent="0.2">
      <c r="A188" s="62" t="s">
        <v>143</v>
      </c>
      <c r="B188" s="141"/>
      <c r="C188" s="141"/>
      <c r="D188" s="141"/>
      <c r="E188" s="141"/>
      <c r="F188" s="141"/>
      <c r="G188" s="233"/>
      <c r="H188" s="227"/>
    </row>
    <row r="189" spans="1:8" ht="11.25" customHeight="1" x14ac:dyDescent="0.25">
      <c r="A189" s="237"/>
      <c r="B189" s="141"/>
      <c r="C189" s="141"/>
      <c r="D189" s="141"/>
      <c r="E189" s="141"/>
      <c r="F189" s="141"/>
      <c r="G189" s="233"/>
      <c r="H189" s="134"/>
    </row>
    <row r="190" spans="1:8" ht="15" x14ac:dyDescent="0.2">
      <c r="A190" s="58"/>
      <c r="B190" s="79"/>
      <c r="C190" s="141"/>
      <c r="D190" s="141"/>
      <c r="E190" s="141"/>
      <c r="F190" s="141"/>
      <c r="G190" s="233"/>
      <c r="H190" s="134"/>
    </row>
    <row r="191" spans="1:8" ht="30.75" customHeight="1" x14ac:dyDescent="0.25">
      <c r="A191" s="167" t="s">
        <v>144</v>
      </c>
      <c r="B191" s="144"/>
      <c r="C191" s="220"/>
      <c r="D191" s="141" t="s">
        <v>141</v>
      </c>
      <c r="E191" s="456" t="s">
        <v>142</v>
      </c>
      <c r="F191" s="456"/>
      <c r="G191" s="456"/>
      <c r="H191" s="134"/>
    </row>
    <row r="192" spans="1:8" ht="11.25" customHeight="1" x14ac:dyDescent="0.25">
      <c r="A192" s="194"/>
      <c r="B192" s="79"/>
      <c r="C192" s="79"/>
      <c r="D192" s="141"/>
      <c r="E192" s="456"/>
      <c r="F192" s="456"/>
      <c r="G192" s="456"/>
      <c r="H192" s="134"/>
    </row>
    <row r="193" spans="1:8" ht="11.25" customHeight="1" x14ac:dyDescent="0.2">
      <c r="A193" s="58"/>
      <c r="B193" s="141"/>
      <c r="C193" s="141"/>
      <c r="D193" s="141"/>
      <c r="E193" s="141"/>
      <c r="F193" s="141"/>
      <c r="G193" s="236"/>
      <c r="H193" s="134"/>
    </row>
    <row r="194" spans="1:8" ht="30" customHeight="1" x14ac:dyDescent="0.2">
      <c r="A194" s="167" t="s">
        <v>145</v>
      </c>
      <c r="B194" s="144"/>
      <c r="C194" s="141"/>
      <c r="D194" s="141" t="s">
        <v>141</v>
      </c>
      <c r="E194" s="456" t="s">
        <v>142</v>
      </c>
      <c r="F194" s="456"/>
      <c r="G194" s="456"/>
      <c r="H194" s="134"/>
    </row>
    <row r="195" spans="1:8" ht="11.25" customHeight="1" x14ac:dyDescent="0.25">
      <c r="A195" s="194"/>
      <c r="B195" s="79"/>
      <c r="C195" s="141"/>
      <c r="D195" s="141"/>
      <c r="E195" s="456"/>
      <c r="F195" s="456"/>
      <c r="G195" s="456"/>
      <c r="H195" s="134"/>
    </row>
    <row r="196" spans="1:8" ht="11.25" customHeight="1" x14ac:dyDescent="0.2">
      <c r="A196" s="58"/>
      <c r="B196" s="141"/>
      <c r="C196" s="141"/>
      <c r="D196" s="141"/>
      <c r="E196" s="141"/>
      <c r="F196" s="141"/>
      <c r="G196" s="233"/>
      <c r="H196" s="134"/>
    </row>
    <row r="197" spans="1:8" ht="15" customHeight="1" x14ac:dyDescent="0.2">
      <c r="A197" s="167" t="s">
        <v>146</v>
      </c>
      <c r="B197" s="144"/>
      <c r="C197" s="141"/>
      <c r="D197" s="141" t="s">
        <v>141</v>
      </c>
      <c r="E197" s="456" t="s">
        <v>142</v>
      </c>
      <c r="F197" s="456"/>
      <c r="G197" s="456"/>
      <c r="H197" s="134"/>
    </row>
    <row r="198" spans="1:8" ht="11.25" customHeight="1" x14ac:dyDescent="0.25">
      <c r="A198" s="194"/>
      <c r="B198" s="79"/>
      <c r="C198" s="141"/>
      <c r="D198" s="141"/>
      <c r="E198" s="456"/>
      <c r="F198" s="456"/>
      <c r="G198" s="456"/>
      <c r="H198" s="134"/>
    </row>
    <row r="199" spans="1:8" ht="11.25" customHeight="1" x14ac:dyDescent="0.2">
      <c r="A199" s="58"/>
      <c r="B199" s="141"/>
      <c r="C199" s="141"/>
      <c r="D199" s="141"/>
      <c r="E199" s="141"/>
      <c r="F199" s="141"/>
      <c r="G199" s="233"/>
      <c r="H199" s="134"/>
    </row>
    <row r="200" spans="1:8" ht="30" customHeight="1" x14ac:dyDescent="0.2">
      <c r="A200" s="167" t="s">
        <v>147</v>
      </c>
      <c r="B200" s="144"/>
      <c r="C200" s="141"/>
      <c r="D200" s="141" t="s">
        <v>141</v>
      </c>
      <c r="E200" s="456" t="s">
        <v>142</v>
      </c>
      <c r="F200" s="456"/>
      <c r="G200" s="456"/>
      <c r="H200" s="134"/>
    </row>
    <row r="201" spans="1:8" ht="11.25" customHeight="1" x14ac:dyDescent="0.25">
      <c r="A201" s="194"/>
      <c r="B201" s="79"/>
      <c r="C201" s="141"/>
      <c r="D201" s="141"/>
      <c r="E201" s="456"/>
      <c r="F201" s="456"/>
      <c r="G201" s="456"/>
      <c r="H201" s="134"/>
    </row>
    <row r="202" spans="1:8" ht="11.25" customHeight="1" x14ac:dyDescent="0.2">
      <c r="A202" s="58"/>
      <c r="B202" s="141"/>
      <c r="C202" s="141"/>
      <c r="D202" s="141"/>
      <c r="E202" s="141"/>
      <c r="F202" s="141"/>
      <c r="G202" s="233"/>
      <c r="H202" s="134"/>
    </row>
    <row r="203" spans="1:8" ht="30" customHeight="1" x14ac:dyDescent="0.2">
      <c r="A203" s="167" t="s">
        <v>148</v>
      </c>
      <c r="B203" s="144"/>
      <c r="C203" s="141"/>
      <c r="D203" s="141" t="s">
        <v>141</v>
      </c>
      <c r="E203" s="456" t="s">
        <v>142</v>
      </c>
      <c r="F203" s="456"/>
      <c r="G203" s="456"/>
      <c r="H203" s="134"/>
    </row>
    <row r="204" spans="1:8" ht="11.25" customHeight="1" x14ac:dyDescent="0.25">
      <c r="A204" s="194"/>
      <c r="B204" s="79"/>
      <c r="C204" s="141"/>
      <c r="D204" s="141"/>
      <c r="E204" s="456"/>
      <c r="F204" s="456"/>
      <c r="G204" s="456"/>
      <c r="H204" s="134"/>
    </row>
    <row r="205" spans="1:8" ht="11.25" customHeight="1" x14ac:dyDescent="0.2">
      <c r="A205" s="231"/>
      <c r="B205" s="141"/>
      <c r="C205" s="141"/>
      <c r="D205" s="141"/>
      <c r="E205" s="141"/>
      <c r="F205" s="141"/>
      <c r="G205" s="233"/>
      <c r="H205" s="134"/>
    </row>
    <row r="206" spans="1:8" ht="11.25" customHeight="1" x14ac:dyDescent="0.2">
      <c r="A206" s="231"/>
      <c r="B206" s="141"/>
      <c r="C206" s="141"/>
      <c r="D206" s="141"/>
      <c r="E206" s="141"/>
      <c r="F206" s="141"/>
      <c r="G206" s="233"/>
      <c r="H206" s="134"/>
    </row>
    <row r="207" spans="1:8" ht="11.25" customHeight="1" x14ac:dyDescent="0.2">
      <c r="A207" s="231"/>
      <c r="B207" s="141"/>
      <c r="C207" s="141"/>
      <c r="D207" s="141"/>
      <c r="E207" s="141"/>
      <c r="F207" s="141"/>
      <c r="G207" s="233"/>
      <c r="H207" s="134"/>
    </row>
    <row r="208" spans="1:8" ht="11.25" customHeight="1" x14ac:dyDescent="0.2">
      <c r="A208" s="231"/>
      <c r="B208" s="141"/>
      <c r="C208" s="141"/>
      <c r="D208" s="141"/>
      <c r="E208" s="141"/>
      <c r="F208" s="141"/>
      <c r="G208" s="233"/>
      <c r="H208" s="134"/>
    </row>
    <row r="209" spans="1:8" ht="11.25" customHeight="1" x14ac:dyDescent="0.2">
      <c r="A209" s="231"/>
      <c r="B209" s="141"/>
      <c r="C209" s="141"/>
      <c r="D209" s="141"/>
      <c r="E209" s="141"/>
      <c r="F209" s="141"/>
      <c r="G209" s="233"/>
      <c r="H209" s="134"/>
    </row>
    <row r="210" spans="1:8" ht="15" x14ac:dyDescent="0.2">
      <c r="A210" s="231" t="s">
        <v>65</v>
      </c>
      <c r="B210" s="457" t="s">
        <v>142</v>
      </c>
      <c r="C210" s="457"/>
      <c r="D210" s="457"/>
      <c r="E210" s="79"/>
      <c r="F210" s="79"/>
      <c r="G210" s="81"/>
      <c r="H210" s="134"/>
    </row>
    <row r="211" spans="1:8" ht="11.25" customHeight="1" x14ac:dyDescent="0.2">
      <c r="A211" s="231"/>
      <c r="B211" s="457"/>
      <c r="C211" s="457"/>
      <c r="D211" s="457"/>
      <c r="E211" s="79"/>
      <c r="F211" s="79"/>
      <c r="G211" s="81"/>
      <c r="H211" s="134"/>
    </row>
    <row r="212" spans="1:8" ht="11.25" customHeight="1" x14ac:dyDescent="0.2">
      <c r="A212" s="58"/>
      <c r="B212" s="79"/>
      <c r="C212" s="79"/>
      <c r="D212" s="79"/>
      <c r="E212" s="79"/>
      <c r="F212" s="79"/>
      <c r="G212" s="81"/>
    </row>
    <row r="213" spans="1:8" ht="4.5" customHeight="1" x14ac:dyDescent="0.2">
      <c r="A213" s="115"/>
      <c r="B213" s="116"/>
      <c r="C213" s="116"/>
      <c r="D213" s="116"/>
      <c r="E213" s="116"/>
      <c r="F213" s="116"/>
      <c r="G213" s="118"/>
    </row>
    <row r="214" spans="1:8" ht="8.25" customHeight="1" x14ac:dyDescent="0.2">
      <c r="A214" s="115"/>
      <c r="B214" s="116"/>
      <c r="C214" s="116"/>
      <c r="D214" s="116"/>
      <c r="E214" s="116"/>
      <c r="F214" s="116"/>
      <c r="G214" s="118"/>
    </row>
    <row r="215" spans="1:8" ht="17.25" customHeight="1" x14ac:dyDescent="0.25">
      <c r="A215" s="444" t="s">
        <v>149</v>
      </c>
      <c r="B215" s="444"/>
      <c r="C215" s="444"/>
      <c r="D215" s="444"/>
      <c r="E215" s="444"/>
      <c r="F215" s="444"/>
      <c r="G215" s="444"/>
    </row>
    <row r="216" spans="1:8" ht="11.25" customHeight="1" x14ac:dyDescent="0.25">
      <c r="A216" s="194"/>
      <c r="B216" s="223"/>
      <c r="C216" s="223"/>
      <c r="D216" s="223"/>
      <c r="E216" s="223"/>
      <c r="F216" s="223"/>
      <c r="G216" s="224"/>
    </row>
    <row r="217" spans="1:8" ht="15" x14ac:dyDescent="0.2">
      <c r="A217" s="41" t="s">
        <v>150</v>
      </c>
      <c r="B217" s="79"/>
      <c r="C217" s="79"/>
      <c r="D217" s="79"/>
      <c r="E217" s="79"/>
      <c r="F217" s="79"/>
      <c r="G217" s="81"/>
    </row>
    <row r="218" spans="1:8" ht="15" x14ac:dyDescent="0.2">
      <c r="A218" s="238"/>
      <c r="B218" s="79" t="s">
        <v>151</v>
      </c>
      <c r="C218" s="8" t="s">
        <v>69</v>
      </c>
      <c r="D218" s="8"/>
      <c r="E218" s="79"/>
      <c r="F218" s="79"/>
      <c r="G218" s="81"/>
    </row>
    <row r="219" spans="1:8" ht="11.25" customHeight="1" x14ac:dyDescent="0.2">
      <c r="A219" s="58"/>
      <c r="B219" s="79"/>
      <c r="C219" s="8"/>
      <c r="D219" s="8"/>
      <c r="E219" s="79"/>
      <c r="F219" s="79"/>
      <c r="G219" s="81"/>
    </row>
    <row r="220" spans="1:8" ht="11.25" customHeight="1" x14ac:dyDescent="0.2">
      <c r="A220" s="58"/>
      <c r="B220" s="79"/>
      <c r="C220" s="79"/>
      <c r="D220" s="79"/>
      <c r="E220" s="79"/>
      <c r="F220" s="79"/>
      <c r="G220" s="81"/>
    </row>
    <row r="221" spans="1:8" ht="15" x14ac:dyDescent="0.2">
      <c r="A221" s="62" t="s">
        <v>152</v>
      </c>
      <c r="B221" s="79"/>
      <c r="C221" s="79"/>
      <c r="D221" s="79"/>
      <c r="E221" s="79"/>
      <c r="F221" s="79"/>
      <c r="G221" s="81"/>
    </row>
    <row r="222" spans="1:8" ht="15" x14ac:dyDescent="0.2">
      <c r="A222" s="458" t="s">
        <v>69</v>
      </c>
      <c r="B222" s="79"/>
      <c r="C222" s="79"/>
      <c r="D222" s="79"/>
      <c r="E222" s="79"/>
      <c r="F222" s="79"/>
      <c r="G222" s="81"/>
    </row>
    <row r="223" spans="1:8" ht="11.25" customHeight="1" x14ac:dyDescent="0.2">
      <c r="A223" s="458"/>
      <c r="B223" s="79"/>
      <c r="C223" s="79"/>
      <c r="D223" s="79"/>
      <c r="E223" s="79"/>
      <c r="F223" s="79"/>
      <c r="G223" s="81"/>
    </row>
    <row r="224" spans="1:8" ht="11.25" customHeight="1" x14ac:dyDescent="0.2">
      <c r="A224" s="152"/>
      <c r="B224" s="79"/>
      <c r="C224" s="79"/>
      <c r="D224" s="79"/>
      <c r="E224" s="79"/>
      <c r="F224" s="79"/>
      <c r="G224" s="81"/>
    </row>
    <row r="225" spans="1:7" ht="11.25" customHeight="1" x14ac:dyDescent="0.2">
      <c r="A225" s="62" t="s">
        <v>153</v>
      </c>
      <c r="B225" s="79"/>
      <c r="C225" s="79"/>
      <c r="D225" s="79"/>
      <c r="E225" s="79"/>
      <c r="F225" s="79"/>
      <c r="G225" s="81"/>
    </row>
    <row r="226" spans="1:7" ht="11.25" customHeight="1" x14ac:dyDescent="0.2">
      <c r="A226" s="115"/>
      <c r="B226" s="116"/>
      <c r="C226" s="116"/>
      <c r="D226" s="116"/>
      <c r="E226" s="116"/>
      <c r="F226" s="116"/>
      <c r="G226" s="118"/>
    </row>
    <row r="227" spans="1:7" ht="11.25" customHeight="1" x14ac:dyDescent="0.2">
      <c r="A227" s="115"/>
      <c r="B227" s="206"/>
      <c r="C227" s="206"/>
      <c r="D227" s="206"/>
      <c r="E227" s="206"/>
      <c r="F227" s="206"/>
      <c r="G227" s="208"/>
    </row>
    <row r="228" spans="1:7" ht="11.25" customHeight="1" x14ac:dyDescent="0.2">
      <c r="A228" s="115"/>
      <c r="B228" s="206"/>
      <c r="C228" s="206"/>
      <c r="D228" s="206"/>
      <c r="E228" s="206"/>
      <c r="F228" s="206"/>
      <c r="G228" s="208"/>
    </row>
    <row r="229" spans="1:7" ht="11.25" customHeight="1" x14ac:dyDescent="0.2">
      <c r="A229" s="239"/>
      <c r="B229" s="240"/>
      <c r="C229" s="240"/>
      <c r="D229" s="240"/>
      <c r="E229" s="240"/>
      <c r="F229" s="240"/>
      <c r="G229" s="241"/>
    </row>
  </sheetData>
  <mergeCells count="51">
    <mergeCell ref="A222:A223"/>
    <mergeCell ref="E200:G201"/>
    <mergeCell ref="E203:G204"/>
    <mergeCell ref="B210:D211"/>
    <mergeCell ref="A215:G215"/>
    <mergeCell ref="C218:D219"/>
    <mergeCell ref="E180:G181"/>
    <mergeCell ref="B184:D185"/>
    <mergeCell ref="E191:G192"/>
    <mergeCell ref="E194:G195"/>
    <mergeCell ref="E197:G198"/>
    <mergeCell ref="A132:G132"/>
    <mergeCell ref="B142:B143"/>
    <mergeCell ref="A154:G158"/>
    <mergeCell ref="A160:G160"/>
    <mergeCell ref="A163:G175"/>
    <mergeCell ref="A111:G113"/>
    <mergeCell ref="D122:F122"/>
    <mergeCell ref="D123:F123"/>
    <mergeCell ref="D124:F124"/>
    <mergeCell ref="E127:F127"/>
    <mergeCell ref="D92:F92"/>
    <mergeCell ref="D94:F94"/>
    <mergeCell ref="D95:F95"/>
    <mergeCell ref="D96:F96"/>
    <mergeCell ref="E99:F99"/>
    <mergeCell ref="A72:G72"/>
    <mergeCell ref="A78:G80"/>
    <mergeCell ref="D89:F89"/>
    <mergeCell ref="D90:F90"/>
    <mergeCell ref="D91:F91"/>
    <mergeCell ref="E61:G61"/>
    <mergeCell ref="E62:G62"/>
    <mergeCell ref="E63:G63"/>
    <mergeCell ref="E64:G64"/>
    <mergeCell ref="A66:G66"/>
    <mergeCell ref="E55:G55"/>
    <mergeCell ref="E56:G56"/>
    <mergeCell ref="E57:G57"/>
    <mergeCell ref="E58:G58"/>
    <mergeCell ref="E59:G59"/>
    <mergeCell ref="E49:G49"/>
    <mergeCell ref="E50:G50"/>
    <mergeCell ref="E51:G51"/>
    <mergeCell ref="E52:G52"/>
    <mergeCell ref="E53:G53"/>
    <mergeCell ref="A1:G1"/>
    <mergeCell ref="A2:G2"/>
    <mergeCell ref="A21:G21"/>
    <mergeCell ref="E24:F26"/>
    <mergeCell ref="A42:G42"/>
  </mergeCells>
  <dataValidations count="4">
    <dataValidation type="list" allowBlank="1" showInputMessage="1" showErrorMessage="1" sqref="B25 B32 B36 B40 B47 E47 B61 B69 B75 E83 D99 B108 E116 D127 B140 B180 B191 B194 B197 B200 B203 A218">
      <formula1>"SI,NO"</formula1>
      <formula2>0</formula2>
    </dataValidation>
    <dataValidation type="list" allowBlank="1" showInputMessage="1" showErrorMessage="1" sqref="B44">
      <formula1>"Si,NO"</formula1>
      <formula2>0</formula2>
    </dataValidation>
    <dataValidation type="list" allowBlank="1" showInputMessage="1" showErrorMessage="1" sqref="E5">
      <formula1>TipoEvento</formula1>
      <formula2>0</formula2>
    </dataValidation>
    <dataValidation type="list" allowBlank="1" showInputMessage="1" showErrorMessage="1" sqref="B83 B116">
      <formula1>"Valore a Nuovo,Primo Rischio Assoluto,Valore Intero,Stato d'Uso"</formula1>
      <formula2>0</formula2>
    </dataValidation>
  </dataValidations>
  <pageMargins left="0.75" right="0.75" top="1" bottom="1" header="0.51180555555555496" footer="0.51180555555555496"/>
  <pageSetup paperSize="0" scale="0" firstPageNumber="0" fitToHeight="2" orientation="portrait" usePrinterDefaults="0" horizontalDpi="0" verticalDpi="0" copie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2"/>
  <sheetViews>
    <sheetView showGridLines="0" topLeftCell="A16" zoomScale="85" zoomScaleNormal="85" workbookViewId="0">
      <selection activeCell="F47" sqref="F47"/>
    </sheetView>
  </sheetViews>
  <sheetFormatPr defaultRowHeight="12.75" outlineLevelRow="1" x14ac:dyDescent="0.2"/>
  <cols>
    <col min="1" max="1" width="51.42578125"/>
    <col min="2" max="2" width="31.85546875"/>
    <col min="3" max="3" width="36.140625"/>
    <col min="4" max="4" width="30.7109375"/>
    <col min="5" max="5" width="21.42578125"/>
    <col min="6" max="6" width="13.140625"/>
    <col min="7" max="7" width="4.85546875"/>
    <col min="8" max="9" width="4.42578125"/>
  </cols>
  <sheetData>
    <row r="1" spans="1:9" ht="17.25" customHeight="1" x14ac:dyDescent="0.25">
      <c r="A1" s="459" t="s">
        <v>0</v>
      </c>
      <c r="B1" s="459"/>
      <c r="C1" s="459"/>
      <c r="D1" s="459"/>
      <c r="E1" s="459"/>
      <c r="F1" s="459"/>
    </row>
    <row r="2" spans="1:9" ht="18" customHeight="1" x14ac:dyDescent="0.2">
      <c r="A2" s="460" t="str">
        <f>+CONCATENATE("STUDIO ",(VLOOKUP("NomePerito",_RiservatoAxa_!A1:B210,2,0)))</f>
        <v>STUDIO perito</v>
      </c>
      <c r="B2" s="460"/>
      <c r="C2" s="460"/>
      <c r="D2" s="460"/>
      <c r="E2" s="460"/>
      <c r="F2" s="460"/>
      <c r="G2" s="242"/>
      <c r="H2" s="242"/>
      <c r="I2" s="242"/>
    </row>
    <row r="3" spans="1:9" ht="11.25" customHeight="1" x14ac:dyDescent="0.2">
      <c r="A3" s="243"/>
      <c r="B3" s="244"/>
      <c r="C3" s="245"/>
      <c r="D3" s="246"/>
      <c r="E3" s="245"/>
      <c r="F3" s="247"/>
      <c r="G3" s="242"/>
      <c r="H3" s="242"/>
      <c r="I3" s="242"/>
    </row>
    <row r="4" spans="1:9" ht="11.25" customHeight="1" x14ac:dyDescent="0.2">
      <c r="A4" s="243"/>
      <c r="B4" s="244"/>
      <c r="C4" s="245"/>
      <c r="D4" s="246"/>
      <c r="E4" s="245"/>
      <c r="F4" s="247"/>
      <c r="G4" s="242"/>
      <c r="H4" s="242"/>
      <c r="I4" s="242"/>
    </row>
    <row r="5" spans="1:9" ht="15" x14ac:dyDescent="0.2">
      <c r="A5" s="248" t="s">
        <v>63</v>
      </c>
      <c r="B5" s="249" t="str">
        <f>VLOOKUP("CodicePerito",_RiservatoAxa_!A1:B210,2,0)</f>
        <v>20140</v>
      </c>
      <c r="C5" s="245"/>
      <c r="D5" s="245"/>
      <c r="E5" s="245"/>
      <c r="F5" s="247"/>
      <c r="G5" s="242"/>
    </row>
    <row r="6" spans="1:9" ht="15" x14ac:dyDescent="0.2">
      <c r="A6" s="250" t="s">
        <v>66</v>
      </c>
      <c r="B6" s="251" t="str">
        <f>VLOOKUP("NomePerito",_RiservatoAxa_!A1:B210,2,0)</f>
        <v>perito</v>
      </c>
      <c r="C6" s="245"/>
      <c r="D6" s="245"/>
      <c r="E6" s="245"/>
      <c r="F6" s="247"/>
    </row>
    <row r="7" spans="1:9" ht="15" x14ac:dyDescent="0.2">
      <c r="A7" s="252" t="s">
        <v>67</v>
      </c>
      <c r="B7" s="253" t="str">
        <f>VLOOKUP("Liquidatore",_RiservatoAxa_!A1:B210,2,0)</f>
        <v>521 - Pronta_Liquidazione_3</v>
      </c>
      <c r="C7" s="245"/>
      <c r="D7" s="245"/>
      <c r="E7" s="245"/>
      <c r="F7" s="247"/>
    </row>
    <row r="8" spans="1:9" ht="11.25" customHeight="1" x14ac:dyDescent="0.2">
      <c r="A8" s="243"/>
      <c r="B8" s="245"/>
      <c r="C8" s="245"/>
      <c r="D8" s="245"/>
      <c r="E8" s="245"/>
      <c r="F8" s="247"/>
    </row>
    <row r="9" spans="1:9" ht="15" x14ac:dyDescent="0.2">
      <c r="A9" s="254" t="s">
        <v>154</v>
      </c>
      <c r="B9" s="255"/>
      <c r="C9" s="256" t="s">
        <v>154</v>
      </c>
      <c r="D9" s="245"/>
      <c r="E9" s="245"/>
      <c r="F9" s="247"/>
    </row>
    <row r="10" spans="1:9" ht="15" x14ac:dyDescent="0.2">
      <c r="A10" s="248" t="s">
        <v>155</v>
      </c>
      <c r="B10" s="249" t="str">
        <f>VLOOKUP("PROG_POSIZIONE",_RiservatoAxa_!A1:B210,2,0)</f>
        <v>20342955</v>
      </c>
      <c r="C10" s="245"/>
      <c r="D10" s="245"/>
      <c r="E10" s="245"/>
      <c r="F10" s="247"/>
    </row>
    <row r="11" spans="1:9" ht="15" x14ac:dyDescent="0.2">
      <c r="A11" s="250" t="s">
        <v>156</v>
      </c>
      <c r="B11" s="257" t="str">
        <f>VLOOKUP("CognomeSoggetto1",_RiservatoAxa_!A1:B210,2,0)</f>
        <v>casa111</v>
      </c>
      <c r="C11" s="258"/>
      <c r="D11" s="245"/>
      <c r="E11" s="245"/>
      <c r="F11" s="247"/>
    </row>
    <row r="12" spans="1:9" ht="15" x14ac:dyDescent="0.2">
      <c r="A12" s="250" t="s">
        <v>157</v>
      </c>
      <c r="B12" s="257">
        <f>VLOOKUP("NomeSoggetto1",_RiservatoAxa_!A1:B210,2,0)</f>
        <v>0</v>
      </c>
      <c r="C12" s="258"/>
      <c r="D12" s="245"/>
      <c r="E12" s="245"/>
      <c r="F12" s="247"/>
    </row>
    <row r="13" spans="1:9" ht="11.25" customHeight="1" x14ac:dyDescent="0.2">
      <c r="A13" s="250"/>
      <c r="B13" s="251"/>
      <c r="C13" s="259"/>
      <c r="D13" s="245"/>
      <c r="E13" s="245"/>
      <c r="F13" s="247"/>
    </row>
    <row r="14" spans="1:9" ht="15" x14ac:dyDescent="0.2">
      <c r="A14" s="250" t="s">
        <v>57</v>
      </c>
      <c r="B14" s="251" t="str">
        <f>VLOOKUP("RuoloSOggetto1",_RiservatoAxa_!A1:B210,2,0)</f>
        <v>CONTRAENTE IMPRESA</v>
      </c>
      <c r="C14" s="259"/>
      <c r="D14" s="260" t="s">
        <v>158</v>
      </c>
      <c r="E14" s="261"/>
      <c r="F14" s="247"/>
    </row>
    <row r="15" spans="1:9" ht="15" x14ac:dyDescent="0.2">
      <c r="A15" s="250" t="s">
        <v>159</v>
      </c>
      <c r="B15" s="251" t="str">
        <f>VLOOKUP("IndirizzoSoggetto1",_RiservatoAxa_!A2:B211,2,0)</f>
        <v>casa111</v>
      </c>
      <c r="C15" s="259"/>
      <c r="D15" s="245"/>
      <c r="E15" s="245"/>
      <c r="F15" s="247"/>
    </row>
    <row r="16" spans="1:9" ht="15" x14ac:dyDescent="0.2">
      <c r="A16" s="250" t="s">
        <v>160</v>
      </c>
      <c r="B16" s="251" t="str">
        <f>VLOOKUP("CittaSoggetto1",_RiservatoAxa_!A2:B211,2,0)</f>
        <v>torino</v>
      </c>
      <c r="C16" s="259"/>
      <c r="D16" s="245"/>
      <c r="E16" s="245"/>
      <c r="F16" s="247"/>
    </row>
    <row r="17" spans="1:12" ht="15" x14ac:dyDescent="0.2">
      <c r="A17" s="250" t="s">
        <v>161</v>
      </c>
      <c r="B17" s="251" t="str">
        <f>VLOOKUP("ProvinciaSoggetto1",_RiservatoAxa_!A2:B211,2,0)</f>
        <v>to</v>
      </c>
      <c r="C17" s="259"/>
      <c r="D17" s="245"/>
      <c r="E17" s="245"/>
      <c r="F17" s="247"/>
    </row>
    <row r="18" spans="1:12" ht="15" x14ac:dyDescent="0.2">
      <c r="A18" s="250" t="s">
        <v>72</v>
      </c>
      <c r="B18" s="257">
        <f>VLOOKUP("CodiceFiscalePIVASoggetto1",_RiservatoAxa_!A3:B212,2,0)</f>
        <v>22222</v>
      </c>
      <c r="C18" s="258"/>
      <c r="D18" s="245"/>
      <c r="E18" s="245"/>
      <c r="F18" s="247"/>
    </row>
    <row r="19" spans="1:12" ht="15" x14ac:dyDescent="0.2">
      <c r="A19" s="252" t="s">
        <v>162</v>
      </c>
      <c r="B19" s="262">
        <f>VLOOKUP("IBANSoggetto1",_RiservatoAxa_!A4:B213,2,0)</f>
        <v>0</v>
      </c>
      <c r="C19" s="263" t="str">
        <f>+IF(AND(MID(B19,1,2)="IT",LEN(B19)&lt;&gt;27),"attenzione!lunghezza iban non corretta","")</f>
        <v/>
      </c>
      <c r="D19" s="245"/>
      <c r="E19" s="245"/>
      <c r="F19" s="247"/>
    </row>
    <row r="20" spans="1:12" s="242" customFormat="1" ht="15" x14ac:dyDescent="0.2">
      <c r="A20" s="264"/>
      <c r="B20" s="265"/>
      <c r="C20" s="265"/>
      <c r="D20" s="265"/>
      <c r="E20" s="265"/>
      <c r="F20" s="266"/>
    </row>
    <row r="21" spans="1:12" ht="21" customHeight="1" x14ac:dyDescent="0.25">
      <c r="A21" s="461" t="s">
        <v>163</v>
      </c>
      <c r="B21" s="461"/>
      <c r="C21" s="461"/>
      <c r="D21" s="461"/>
      <c r="E21" s="461"/>
      <c r="F21" s="461"/>
      <c r="G21" s="267"/>
      <c r="H21" s="268"/>
      <c r="I21" s="268"/>
      <c r="J21" s="268"/>
      <c r="K21" s="268"/>
      <c r="L21" s="268"/>
    </row>
    <row r="22" spans="1:12" ht="11.25" customHeight="1" x14ac:dyDescent="0.2">
      <c r="A22" s="269"/>
      <c r="B22" s="270"/>
      <c r="C22" s="270"/>
      <c r="D22" s="270"/>
      <c r="E22" s="270"/>
      <c r="F22" s="271"/>
      <c r="G22" s="268"/>
      <c r="H22" s="268"/>
      <c r="I22" s="268"/>
      <c r="J22" s="268"/>
      <c r="K22" s="268"/>
      <c r="L22" s="268"/>
    </row>
    <row r="23" spans="1:12" ht="19.5" x14ac:dyDescent="0.25">
      <c r="A23" s="462" t="s">
        <v>164</v>
      </c>
      <c r="B23" s="462"/>
      <c r="C23" s="462"/>
      <c r="D23" s="462"/>
      <c r="E23" s="462"/>
      <c r="F23" s="462"/>
      <c r="G23" s="268"/>
      <c r="H23" s="268"/>
      <c r="I23" s="268"/>
      <c r="J23" s="268"/>
      <c r="K23" s="268"/>
      <c r="L23" s="268"/>
    </row>
    <row r="24" spans="1:12" ht="11.25" customHeight="1" x14ac:dyDescent="0.2">
      <c r="A24" s="272"/>
      <c r="B24" s="273"/>
      <c r="C24" s="274"/>
      <c r="D24" s="270"/>
      <c r="E24" s="270"/>
      <c r="F24" s="271"/>
      <c r="G24" s="268"/>
      <c r="H24" s="268"/>
      <c r="I24" s="268"/>
      <c r="J24" s="268"/>
      <c r="K24" s="268"/>
      <c r="L24" s="268"/>
    </row>
    <row r="25" spans="1:12" ht="15" x14ac:dyDescent="0.2">
      <c r="A25" s="272"/>
      <c r="B25" s="275" t="s">
        <v>165</v>
      </c>
      <c r="C25" s="276"/>
      <c r="D25" s="277"/>
      <c r="E25" s="277"/>
      <c r="F25" s="278"/>
      <c r="G25" s="268"/>
      <c r="H25" s="268"/>
      <c r="I25" s="268"/>
      <c r="J25" s="268"/>
      <c r="K25" s="268"/>
      <c r="L25" s="268"/>
    </row>
    <row r="26" spans="1:12" ht="15" x14ac:dyDescent="0.2">
      <c r="A26" s="272"/>
      <c r="B26" s="279" t="s">
        <v>166</v>
      </c>
      <c r="C26" s="276"/>
      <c r="D26" s="277"/>
      <c r="E26" s="277"/>
      <c r="F26" s="278"/>
      <c r="G26" s="267"/>
      <c r="H26" s="268"/>
      <c r="I26" s="268"/>
      <c r="J26" s="268"/>
      <c r="K26" s="268"/>
      <c r="L26" s="268"/>
    </row>
    <row r="27" spans="1:12" ht="15" x14ac:dyDescent="0.2">
      <c r="A27" s="272"/>
      <c r="B27" s="280" t="s">
        <v>167</v>
      </c>
      <c r="C27" s="276"/>
      <c r="D27" s="277"/>
      <c r="E27" s="277"/>
      <c r="F27" s="271"/>
      <c r="G27" s="267"/>
      <c r="H27" s="268"/>
      <c r="I27" s="268"/>
      <c r="J27" s="268"/>
      <c r="K27" s="268"/>
      <c r="L27" s="268"/>
    </row>
    <row r="28" spans="1:12" s="242" customFormat="1" ht="19.5" x14ac:dyDescent="0.25">
      <c r="A28" s="281" t="s">
        <v>168</v>
      </c>
      <c r="B28" s="282"/>
      <c r="C28" s="282"/>
      <c r="D28" s="282"/>
      <c r="E28" s="282"/>
      <c r="F28" s="283"/>
      <c r="G28" s="267"/>
      <c r="H28" s="268"/>
      <c r="I28" s="268"/>
      <c r="J28" s="268"/>
      <c r="K28" s="268"/>
      <c r="L28" s="268"/>
    </row>
    <row r="29" spans="1:12" ht="15" outlineLevel="1" x14ac:dyDescent="0.2">
      <c r="A29" s="284"/>
      <c r="B29" s="275" t="s">
        <v>169</v>
      </c>
      <c r="C29" s="463"/>
      <c r="D29" s="463"/>
      <c r="E29" s="285"/>
      <c r="F29" s="271"/>
      <c r="G29" s="268"/>
      <c r="H29" s="268"/>
      <c r="I29" s="268"/>
      <c r="J29" s="268"/>
      <c r="K29" s="268"/>
      <c r="L29" s="268"/>
    </row>
    <row r="30" spans="1:12" ht="15" outlineLevel="1" x14ac:dyDescent="0.2">
      <c r="A30" s="284"/>
      <c r="B30" s="280" t="s">
        <v>170</v>
      </c>
      <c r="C30" s="463"/>
      <c r="D30" s="463"/>
      <c r="E30" s="285"/>
      <c r="F30" s="286"/>
      <c r="G30" s="268"/>
      <c r="H30" s="268"/>
      <c r="I30" s="268"/>
      <c r="J30" s="268"/>
      <c r="K30" s="268"/>
      <c r="L30" s="268"/>
    </row>
    <row r="31" spans="1:12" ht="11.25" customHeight="1" outlineLevel="1" x14ac:dyDescent="0.2">
      <c r="A31" s="284"/>
      <c r="B31" s="285"/>
      <c r="C31" s="285"/>
      <c r="D31" s="285"/>
      <c r="E31" s="285"/>
      <c r="F31" s="286"/>
      <c r="G31" s="267"/>
      <c r="H31" s="268"/>
      <c r="I31" s="268"/>
      <c r="J31" s="268"/>
      <c r="K31" s="268"/>
      <c r="L31" s="268"/>
    </row>
    <row r="32" spans="1:12" ht="11.25" customHeight="1" outlineLevel="1" x14ac:dyDescent="0.25">
      <c r="A32" s="287"/>
      <c r="B32" s="285"/>
      <c r="C32" s="285"/>
      <c r="D32" s="285"/>
      <c r="E32" s="285"/>
      <c r="F32" s="286"/>
      <c r="G32" s="268"/>
      <c r="H32" s="268"/>
      <c r="I32" s="268"/>
      <c r="J32" s="268"/>
      <c r="K32" s="268"/>
      <c r="L32" s="268"/>
    </row>
    <row r="33" spans="1:9" ht="11.25" customHeight="1" outlineLevel="1" x14ac:dyDescent="0.2">
      <c r="A33" s="252" t="s">
        <v>171</v>
      </c>
      <c r="B33" s="288" t="s">
        <v>172</v>
      </c>
      <c r="C33" s="289" t="s">
        <v>173</v>
      </c>
      <c r="D33" s="290" t="s">
        <v>174</v>
      </c>
      <c r="E33" s="291" t="s">
        <v>175</v>
      </c>
      <c r="F33" s="292" t="s">
        <v>55</v>
      </c>
      <c r="G33" s="267"/>
      <c r="H33" s="268"/>
      <c r="I33" s="268"/>
    </row>
    <row r="34" spans="1:9" ht="15" outlineLevel="1" x14ac:dyDescent="0.2">
      <c r="A34" s="293" t="s">
        <v>176</v>
      </c>
      <c r="B34" s="294"/>
      <c r="C34" s="295"/>
      <c r="D34" s="296">
        <v>0</v>
      </c>
      <c r="E34" s="296">
        <v>0</v>
      </c>
      <c r="F34" s="297">
        <f t="shared" ref="F34:F39" si="0">+E34*D34</f>
        <v>0</v>
      </c>
      <c r="G34" s="298"/>
    </row>
    <row r="35" spans="1:9" ht="15" outlineLevel="1" x14ac:dyDescent="0.2">
      <c r="A35" s="299" t="s">
        <v>176</v>
      </c>
      <c r="B35" s="300"/>
      <c r="C35" s="301"/>
      <c r="D35" s="302"/>
      <c r="E35" s="302"/>
      <c r="F35" s="303">
        <f t="shared" si="0"/>
        <v>0</v>
      </c>
      <c r="G35" s="267"/>
    </row>
    <row r="36" spans="1:9" ht="15" outlineLevel="1" x14ac:dyDescent="0.2">
      <c r="A36" s="299" t="s">
        <v>176</v>
      </c>
      <c r="B36" s="300"/>
      <c r="C36" s="301"/>
      <c r="D36" s="302"/>
      <c r="E36" s="302"/>
      <c r="F36" s="303">
        <f t="shared" si="0"/>
        <v>0</v>
      </c>
      <c r="G36" s="298"/>
    </row>
    <row r="37" spans="1:9" ht="15" outlineLevel="1" x14ac:dyDescent="0.2">
      <c r="A37" s="299" t="s">
        <v>176</v>
      </c>
      <c r="B37" s="300"/>
      <c r="C37" s="301"/>
      <c r="D37" s="302"/>
      <c r="E37" s="302"/>
      <c r="F37" s="303">
        <f t="shared" si="0"/>
        <v>0</v>
      </c>
      <c r="G37" s="298"/>
    </row>
    <row r="38" spans="1:9" ht="15" outlineLevel="1" x14ac:dyDescent="0.2">
      <c r="A38" s="299" t="s">
        <v>176</v>
      </c>
      <c r="B38" s="300"/>
      <c r="C38" s="301"/>
      <c r="D38" s="302"/>
      <c r="E38" s="302"/>
      <c r="F38" s="303">
        <f t="shared" si="0"/>
        <v>0</v>
      </c>
      <c r="G38" s="298"/>
    </row>
    <row r="39" spans="1:9" ht="15" outlineLevel="1" x14ac:dyDescent="0.2">
      <c r="A39" s="299" t="s">
        <v>176</v>
      </c>
      <c r="B39" s="300"/>
      <c r="C39" s="301"/>
      <c r="D39" s="302"/>
      <c r="E39" s="302"/>
      <c r="F39" s="303">
        <f t="shared" si="0"/>
        <v>0</v>
      </c>
      <c r="G39" s="298"/>
    </row>
    <row r="40" spans="1:9" ht="15" outlineLevel="1" x14ac:dyDescent="0.2">
      <c r="A40" s="304" t="s">
        <v>177</v>
      </c>
      <c r="B40" s="305"/>
      <c r="C40" s="306"/>
      <c r="D40" s="306"/>
      <c r="E40" s="306"/>
      <c r="F40" s="307">
        <f>SUM(F34:F39)</f>
        <v>0</v>
      </c>
      <c r="G40" s="298"/>
    </row>
    <row r="41" spans="1:9" ht="15" outlineLevel="1" x14ac:dyDescent="0.2">
      <c r="A41" s="308" t="s">
        <v>178</v>
      </c>
      <c r="B41" s="309"/>
      <c r="C41" s="310"/>
      <c r="D41" s="310"/>
      <c r="E41" s="310"/>
      <c r="F41" s="311">
        <f>+'Dati Generali'!B105</f>
        <v>0</v>
      </c>
      <c r="G41" s="298"/>
    </row>
    <row r="42" spans="1:9" ht="15" outlineLevel="1" x14ac:dyDescent="0.2">
      <c r="A42" s="312" t="s">
        <v>179</v>
      </c>
      <c r="B42" s="257"/>
      <c r="C42" s="313"/>
      <c r="D42" s="313"/>
      <c r="E42" s="313"/>
      <c r="F42" s="314">
        <f>F40*(1-(F41/100))</f>
        <v>0</v>
      </c>
      <c r="G42" s="298"/>
    </row>
    <row r="43" spans="1:9" ht="15" outlineLevel="1" x14ac:dyDescent="0.2">
      <c r="A43" s="308" t="s">
        <v>180</v>
      </c>
      <c r="B43" s="309"/>
      <c r="C43" s="310"/>
      <c r="D43" s="310"/>
      <c r="E43" s="310"/>
      <c r="F43" s="315"/>
      <c r="G43" s="298"/>
    </row>
    <row r="44" spans="1:9" ht="15" outlineLevel="1" x14ac:dyDescent="0.2">
      <c r="A44" s="312" t="s">
        <v>179</v>
      </c>
      <c r="B44" s="257"/>
      <c r="C44" s="313"/>
      <c r="D44" s="313"/>
      <c r="E44" s="313"/>
      <c r="F44" s="314">
        <f>F42*(1-(F43/100))</f>
        <v>0</v>
      </c>
      <c r="G44" s="298"/>
    </row>
    <row r="45" spans="1:9" ht="15" outlineLevel="1" x14ac:dyDescent="0.2">
      <c r="A45" s="308" t="s">
        <v>181</v>
      </c>
      <c r="B45" s="309"/>
      <c r="C45" s="310"/>
      <c r="D45" s="310"/>
      <c r="E45" s="310"/>
      <c r="F45" s="315"/>
      <c r="G45" s="298"/>
    </row>
    <row r="46" spans="1:9" ht="15" outlineLevel="1" x14ac:dyDescent="0.2">
      <c r="A46" s="312" t="s">
        <v>179</v>
      </c>
      <c r="B46" s="257"/>
      <c r="C46" s="313"/>
      <c r="D46" s="313"/>
      <c r="E46" s="313"/>
      <c r="F46" s="314">
        <f>F44+F45</f>
        <v>0</v>
      </c>
      <c r="G46" s="298"/>
    </row>
    <row r="47" spans="1:9" ht="19.5" outlineLevel="1" x14ac:dyDescent="0.25">
      <c r="A47" s="308" t="s">
        <v>182</v>
      </c>
      <c r="B47" s="309"/>
      <c r="C47" s="316"/>
      <c r="D47" s="316"/>
      <c r="E47" s="316"/>
      <c r="F47" s="317">
        <v>0</v>
      </c>
      <c r="G47" s="318"/>
      <c r="H47" s="318"/>
    </row>
    <row r="48" spans="1:9" ht="15" outlineLevel="1" x14ac:dyDescent="0.2">
      <c r="A48" s="308" t="s">
        <v>183</v>
      </c>
      <c r="B48" s="309"/>
      <c r="C48" s="310"/>
      <c r="D48" s="310"/>
      <c r="E48" s="310"/>
      <c r="F48" s="315">
        <v>0</v>
      </c>
      <c r="G48" s="298"/>
    </row>
    <row r="49" spans="1:12" ht="15" outlineLevel="1" x14ac:dyDescent="0.2">
      <c r="A49" s="312" t="s">
        <v>179</v>
      </c>
      <c r="B49" s="257"/>
      <c r="C49" s="313"/>
      <c r="D49" s="313"/>
      <c r="E49" s="313"/>
      <c r="F49" s="314">
        <f>MAX(F46*(1-(F48/100))-F47,0)</f>
        <v>0</v>
      </c>
      <c r="G49" s="298"/>
    </row>
    <row r="50" spans="1:12" ht="15" outlineLevel="1" x14ac:dyDescent="0.2">
      <c r="A50" s="308" t="s">
        <v>184</v>
      </c>
      <c r="B50" s="309"/>
      <c r="C50" s="310"/>
      <c r="D50" s="310"/>
      <c r="E50" s="310"/>
      <c r="F50" s="315"/>
      <c r="G50" s="298"/>
    </row>
    <row r="51" spans="1:12" ht="15" outlineLevel="1" x14ac:dyDescent="0.2">
      <c r="A51" s="319" t="s">
        <v>185</v>
      </c>
      <c r="B51" s="320"/>
      <c r="C51" s="321"/>
      <c r="D51" s="321"/>
      <c r="E51" s="321"/>
      <c r="F51" s="322">
        <f>MIN(F50,F49)</f>
        <v>0</v>
      </c>
      <c r="G51" s="298"/>
    </row>
    <row r="52" spans="1:12" ht="11.25" customHeight="1" outlineLevel="1" x14ac:dyDescent="0.2">
      <c r="A52" s="284" t="s">
        <v>186</v>
      </c>
      <c r="B52" s="277"/>
      <c r="C52" s="277"/>
      <c r="D52" s="277"/>
      <c r="E52" s="277"/>
      <c r="F52" s="278"/>
      <c r="G52" s="298"/>
    </row>
    <row r="53" spans="1:12" ht="11.25" customHeight="1" x14ac:dyDescent="0.2">
      <c r="A53" s="284"/>
      <c r="B53" s="270"/>
      <c r="C53" s="270"/>
      <c r="D53" s="270"/>
      <c r="E53" s="270"/>
      <c r="F53" s="271"/>
      <c r="G53" s="267"/>
      <c r="H53" s="268"/>
      <c r="I53" s="268"/>
      <c r="J53" s="268"/>
      <c r="K53" s="268"/>
      <c r="L53" s="268"/>
    </row>
    <row r="54" spans="1:12" s="242" customFormat="1" ht="19.5" x14ac:dyDescent="0.25">
      <c r="A54" s="323" t="s">
        <v>187</v>
      </c>
      <c r="B54" s="268"/>
      <c r="C54" s="268"/>
      <c r="D54" s="268"/>
      <c r="E54" s="268"/>
      <c r="F54" s="324"/>
      <c r="G54" s="267"/>
      <c r="H54" s="268"/>
      <c r="I54" s="268"/>
      <c r="J54" s="268"/>
      <c r="K54" s="268"/>
      <c r="L54" s="268"/>
    </row>
    <row r="55" spans="1:12" ht="15" outlineLevel="1" x14ac:dyDescent="0.2">
      <c r="A55" s="272"/>
      <c r="B55" s="275" t="s">
        <v>188</v>
      </c>
      <c r="C55" s="463"/>
      <c r="D55" s="463"/>
      <c r="E55" s="325"/>
      <c r="F55" s="326"/>
      <c r="G55" s="268"/>
      <c r="H55" s="268"/>
      <c r="I55" s="268"/>
      <c r="J55" s="268"/>
      <c r="K55" s="268"/>
      <c r="L55" s="268"/>
    </row>
    <row r="56" spans="1:12" ht="15" outlineLevel="1" x14ac:dyDescent="0.2">
      <c r="A56" s="272"/>
      <c r="B56" s="280" t="s">
        <v>170</v>
      </c>
      <c r="C56" s="463"/>
      <c r="D56" s="463"/>
      <c r="E56" s="325"/>
      <c r="F56" s="326"/>
      <c r="G56" s="268"/>
      <c r="H56" s="268"/>
      <c r="I56" s="268"/>
      <c r="J56" s="268"/>
      <c r="K56" s="268"/>
      <c r="L56" s="268"/>
    </row>
    <row r="57" spans="1:12" ht="11.25" customHeight="1" outlineLevel="1" x14ac:dyDescent="0.2">
      <c r="A57" s="272"/>
      <c r="B57" s="325"/>
      <c r="C57" s="325"/>
      <c r="D57" s="325"/>
      <c r="E57" s="325"/>
      <c r="F57" s="326"/>
      <c r="G57" s="267"/>
      <c r="H57" s="268"/>
      <c r="I57" s="268"/>
      <c r="J57" s="268"/>
      <c r="K57" s="268"/>
      <c r="L57" s="268"/>
    </row>
    <row r="58" spans="1:12" ht="11.25" customHeight="1" outlineLevel="1" x14ac:dyDescent="0.2">
      <c r="A58" s="327"/>
      <c r="B58" s="325"/>
      <c r="C58" s="325"/>
      <c r="D58" s="325"/>
      <c r="E58" s="325"/>
      <c r="F58" s="326"/>
      <c r="G58" s="268"/>
      <c r="H58" s="268"/>
      <c r="I58" s="268"/>
      <c r="J58" s="268"/>
      <c r="K58" s="268"/>
      <c r="L58" s="268"/>
    </row>
    <row r="59" spans="1:12" ht="15" outlineLevel="1" x14ac:dyDescent="0.2">
      <c r="A59" s="252" t="s">
        <v>171</v>
      </c>
      <c r="B59" s="288" t="s">
        <v>172</v>
      </c>
      <c r="C59" s="328" t="s">
        <v>173</v>
      </c>
      <c r="D59" s="290" t="s">
        <v>174</v>
      </c>
      <c r="E59" s="291" t="s">
        <v>175</v>
      </c>
      <c r="F59" s="292" t="s">
        <v>55</v>
      </c>
      <c r="G59" s="267"/>
      <c r="H59" s="268"/>
      <c r="I59" s="268"/>
    </row>
    <row r="60" spans="1:12" ht="15" outlineLevel="1" x14ac:dyDescent="0.2">
      <c r="A60" s="293" t="s">
        <v>176</v>
      </c>
      <c r="B60" s="294"/>
      <c r="C60" s="295"/>
      <c r="D60" s="296"/>
      <c r="E60" s="296"/>
      <c r="F60" s="297">
        <f t="shared" ref="F60:F65" si="1">+E60*D60</f>
        <v>0</v>
      </c>
      <c r="G60" s="298"/>
    </row>
    <row r="61" spans="1:12" ht="15" outlineLevel="1" x14ac:dyDescent="0.2">
      <c r="A61" s="299" t="s">
        <v>176</v>
      </c>
      <c r="B61" s="300"/>
      <c r="C61" s="301"/>
      <c r="D61" s="302"/>
      <c r="E61" s="302"/>
      <c r="F61" s="303">
        <f t="shared" si="1"/>
        <v>0</v>
      </c>
      <c r="G61" s="267"/>
    </row>
    <row r="62" spans="1:12" ht="15" outlineLevel="1" x14ac:dyDescent="0.2">
      <c r="A62" s="299" t="s">
        <v>176</v>
      </c>
      <c r="B62" s="300"/>
      <c r="C62" s="301"/>
      <c r="D62" s="302"/>
      <c r="E62" s="302"/>
      <c r="F62" s="303">
        <f t="shared" si="1"/>
        <v>0</v>
      </c>
      <c r="G62" s="298"/>
    </row>
    <row r="63" spans="1:12" ht="15" outlineLevel="1" x14ac:dyDescent="0.2">
      <c r="A63" s="299" t="s">
        <v>176</v>
      </c>
      <c r="B63" s="300"/>
      <c r="C63" s="301"/>
      <c r="D63" s="302"/>
      <c r="E63" s="302"/>
      <c r="F63" s="303">
        <f t="shared" si="1"/>
        <v>0</v>
      </c>
      <c r="G63" s="298"/>
    </row>
    <row r="64" spans="1:12" ht="15" outlineLevel="1" x14ac:dyDescent="0.2">
      <c r="A64" s="299" t="s">
        <v>176</v>
      </c>
      <c r="B64" s="300"/>
      <c r="C64" s="301"/>
      <c r="D64" s="302"/>
      <c r="E64" s="302"/>
      <c r="F64" s="303">
        <f t="shared" si="1"/>
        <v>0</v>
      </c>
      <c r="G64" s="298"/>
    </row>
    <row r="65" spans="1:12" ht="15" outlineLevel="1" x14ac:dyDescent="0.2">
      <c r="A65" s="329" t="s">
        <v>176</v>
      </c>
      <c r="B65" s="300"/>
      <c r="C65" s="301"/>
      <c r="D65" s="302"/>
      <c r="E65" s="302"/>
      <c r="F65" s="303">
        <f t="shared" si="1"/>
        <v>0</v>
      </c>
      <c r="G65" s="298"/>
    </row>
    <row r="66" spans="1:12" ht="15" outlineLevel="1" x14ac:dyDescent="0.2">
      <c r="A66" s="304" t="s">
        <v>177</v>
      </c>
      <c r="B66" s="305"/>
      <c r="C66" s="306"/>
      <c r="D66" s="306"/>
      <c r="E66" s="306"/>
      <c r="F66" s="330">
        <f>SUM(F60:F65)</f>
        <v>0</v>
      </c>
      <c r="G66" s="298"/>
    </row>
    <row r="67" spans="1:12" ht="15" outlineLevel="1" x14ac:dyDescent="0.2">
      <c r="A67" s="308" t="s">
        <v>178</v>
      </c>
      <c r="B67" s="309"/>
      <c r="C67" s="310"/>
      <c r="D67" s="310"/>
      <c r="E67" s="310"/>
      <c r="F67" s="331">
        <f>+'Dati Generali'!B105</f>
        <v>0</v>
      </c>
      <c r="G67" s="298"/>
    </row>
    <row r="68" spans="1:12" ht="15" outlineLevel="1" x14ac:dyDescent="0.2">
      <c r="A68" s="312" t="s">
        <v>179</v>
      </c>
      <c r="B68" s="257"/>
      <c r="C68" s="313"/>
      <c r="D68" s="313"/>
      <c r="E68" s="313"/>
      <c r="F68" s="332">
        <f>F66*(1-(F67/100))</f>
        <v>0</v>
      </c>
      <c r="G68" s="298"/>
    </row>
    <row r="69" spans="1:12" ht="15" outlineLevel="1" x14ac:dyDescent="0.2">
      <c r="A69" s="308" t="s">
        <v>189</v>
      </c>
      <c r="B69" s="309"/>
      <c r="C69" s="310"/>
      <c r="D69" s="310"/>
      <c r="E69" s="310"/>
      <c r="F69" s="333"/>
      <c r="G69" s="298"/>
    </row>
    <row r="70" spans="1:12" ht="15" outlineLevel="1" x14ac:dyDescent="0.2">
      <c r="A70" s="312" t="s">
        <v>179</v>
      </c>
      <c r="B70" s="257"/>
      <c r="C70" s="313"/>
      <c r="D70" s="313"/>
      <c r="E70" s="313"/>
      <c r="F70" s="332">
        <f>F68*(1-(F69/100))</f>
        <v>0</v>
      </c>
      <c r="G70" s="298"/>
    </row>
    <row r="71" spans="1:12" ht="15" outlineLevel="1" x14ac:dyDescent="0.2">
      <c r="A71" s="308" t="s">
        <v>181</v>
      </c>
      <c r="B71" s="309"/>
      <c r="C71" s="310"/>
      <c r="D71" s="310"/>
      <c r="E71" s="310"/>
      <c r="F71" s="333"/>
      <c r="G71" s="298"/>
    </row>
    <row r="72" spans="1:12" ht="15" outlineLevel="1" x14ac:dyDescent="0.2">
      <c r="A72" s="312" t="s">
        <v>179</v>
      </c>
      <c r="B72" s="257"/>
      <c r="C72" s="313"/>
      <c r="D72" s="313"/>
      <c r="E72" s="313"/>
      <c r="F72" s="332">
        <f>F70+F71</f>
        <v>0</v>
      </c>
      <c r="G72" s="298"/>
    </row>
    <row r="73" spans="1:12" ht="15" outlineLevel="1" x14ac:dyDescent="0.2">
      <c r="A73" s="308" t="s">
        <v>182</v>
      </c>
      <c r="B73" s="309"/>
      <c r="C73" s="310"/>
      <c r="D73" s="310"/>
      <c r="E73" s="310"/>
      <c r="F73" s="333">
        <v>0</v>
      </c>
      <c r="G73" s="298"/>
    </row>
    <row r="74" spans="1:12" ht="15" outlineLevel="1" x14ac:dyDescent="0.2">
      <c r="A74" s="308" t="s">
        <v>183</v>
      </c>
      <c r="B74" s="309"/>
      <c r="C74" s="310"/>
      <c r="D74" s="310"/>
      <c r="E74" s="310"/>
      <c r="F74" s="333">
        <v>0</v>
      </c>
      <c r="G74" s="298"/>
    </row>
    <row r="75" spans="1:12" ht="15" outlineLevel="1" x14ac:dyDescent="0.2">
      <c r="A75" s="312" t="s">
        <v>179</v>
      </c>
      <c r="B75" s="257"/>
      <c r="C75" s="313"/>
      <c r="D75" s="313"/>
      <c r="E75" s="313"/>
      <c r="F75" s="332">
        <f>MAX(F72*(1-(F74/100))-F73,0)</f>
        <v>0</v>
      </c>
      <c r="G75" s="298"/>
    </row>
    <row r="76" spans="1:12" ht="15" outlineLevel="1" x14ac:dyDescent="0.2">
      <c r="A76" s="308" t="s">
        <v>184</v>
      </c>
      <c r="B76" s="309"/>
      <c r="C76" s="310"/>
      <c r="D76" s="310"/>
      <c r="E76" s="310"/>
      <c r="F76" s="333"/>
      <c r="G76" s="298"/>
    </row>
    <row r="77" spans="1:12" ht="15" outlineLevel="1" x14ac:dyDescent="0.2">
      <c r="A77" s="319" t="s">
        <v>185</v>
      </c>
      <c r="B77" s="320"/>
      <c r="C77" s="321"/>
      <c r="D77" s="321"/>
      <c r="E77" s="321"/>
      <c r="F77" s="334">
        <f>MIN(F76,F75)</f>
        <v>0</v>
      </c>
      <c r="G77" s="298"/>
    </row>
    <row r="78" spans="1:12" ht="11.25" customHeight="1" x14ac:dyDescent="0.2">
      <c r="A78" s="272"/>
      <c r="B78" s="335"/>
      <c r="C78" s="273"/>
      <c r="D78" s="335"/>
      <c r="E78" s="273"/>
      <c r="F78" s="336"/>
      <c r="G78" s="298"/>
    </row>
    <row r="79" spans="1:12" ht="19.5" x14ac:dyDescent="0.25">
      <c r="A79" s="323" t="s">
        <v>190</v>
      </c>
      <c r="B79" s="337" t="s">
        <v>188</v>
      </c>
      <c r="C79" s="463"/>
      <c r="D79" s="463"/>
      <c r="E79" s="285"/>
      <c r="F79" s="286"/>
      <c r="G79" s="268"/>
      <c r="H79" s="268"/>
      <c r="I79" s="268"/>
      <c r="J79" s="268"/>
      <c r="K79" s="268"/>
      <c r="L79" s="268"/>
    </row>
    <row r="80" spans="1:12" ht="15" outlineLevel="1" x14ac:dyDescent="0.2">
      <c r="A80" s="272"/>
      <c r="B80" s="280" t="s">
        <v>170</v>
      </c>
      <c r="C80" s="463"/>
      <c r="D80" s="463"/>
      <c r="E80" s="325"/>
      <c r="F80" s="286"/>
      <c r="G80" s="268"/>
      <c r="H80" s="268"/>
      <c r="I80" s="268"/>
      <c r="J80" s="268"/>
      <c r="K80" s="268"/>
      <c r="L80" s="268"/>
    </row>
    <row r="81" spans="1:12" ht="11.25" customHeight="1" outlineLevel="1" x14ac:dyDescent="0.25">
      <c r="A81" s="338"/>
      <c r="B81" s="273"/>
      <c r="C81" s="273"/>
      <c r="D81" s="273"/>
      <c r="E81" s="339"/>
      <c r="F81" s="271"/>
      <c r="G81" s="267"/>
      <c r="H81" s="268"/>
      <c r="I81" s="268"/>
      <c r="J81" s="268"/>
      <c r="K81" s="268"/>
      <c r="L81" s="268"/>
    </row>
    <row r="82" spans="1:12" ht="11.25" customHeight="1" outlineLevel="1" x14ac:dyDescent="0.2">
      <c r="A82" s="272"/>
      <c r="B82" s="273"/>
      <c r="C82" s="274"/>
      <c r="D82" s="273"/>
      <c r="E82" s="273"/>
      <c r="F82" s="271"/>
      <c r="G82" s="268"/>
      <c r="H82" s="268"/>
      <c r="I82" s="268"/>
      <c r="J82" s="268"/>
      <c r="K82" s="268"/>
      <c r="L82" s="268"/>
    </row>
    <row r="83" spans="1:12" ht="2.25" customHeight="1" outlineLevel="1" x14ac:dyDescent="0.2">
      <c r="A83" s="340"/>
      <c r="B83" s="335"/>
      <c r="C83" s="273"/>
      <c r="D83" s="335"/>
      <c r="E83" s="273"/>
      <c r="F83" s="271"/>
      <c r="G83" s="267"/>
      <c r="H83" s="268"/>
      <c r="I83" s="268"/>
    </row>
    <row r="84" spans="1:12" ht="27.75" customHeight="1" outlineLevel="1" x14ac:dyDescent="0.2">
      <c r="A84" s="341" t="s">
        <v>191</v>
      </c>
      <c r="B84" s="342" t="s">
        <v>192</v>
      </c>
      <c r="C84" s="342" t="s">
        <v>193</v>
      </c>
      <c r="D84" s="343" t="s">
        <v>194</v>
      </c>
      <c r="E84" s="344" t="s">
        <v>195</v>
      </c>
      <c r="F84" s="345" t="s">
        <v>196</v>
      </c>
      <c r="G84" s="298"/>
    </row>
    <row r="85" spans="1:12" ht="15" outlineLevel="1" x14ac:dyDescent="0.2">
      <c r="A85" s="346"/>
      <c r="B85" s="296"/>
      <c r="C85" s="347"/>
      <c r="D85" s="296">
        <f>+B85-(C85*B85)</f>
        <v>0</v>
      </c>
      <c r="E85" s="348">
        <f>D85</f>
        <v>0</v>
      </c>
      <c r="F85" s="349"/>
      <c r="G85" s="267"/>
    </row>
    <row r="86" spans="1:12" ht="15" outlineLevel="1" x14ac:dyDescent="0.2">
      <c r="A86" s="350"/>
      <c r="B86" s="302"/>
      <c r="C86" s="351"/>
      <c r="D86" s="302">
        <f>+B86-(C86*B86)</f>
        <v>0</v>
      </c>
      <c r="E86" s="352">
        <f>D86</f>
        <v>0</v>
      </c>
      <c r="F86" s="349"/>
      <c r="G86" s="298"/>
    </row>
    <row r="87" spans="1:12" ht="15" outlineLevel="1" x14ac:dyDescent="0.2">
      <c r="A87" s="350"/>
      <c r="B87" s="302"/>
      <c r="C87" s="351"/>
      <c r="D87" s="302">
        <f>+B87-(C87*B87)</f>
        <v>0</v>
      </c>
      <c r="E87" s="352">
        <f>D87</f>
        <v>0</v>
      </c>
      <c r="F87" s="349"/>
      <c r="G87" s="298"/>
    </row>
    <row r="88" spans="1:12" ht="15" outlineLevel="1" x14ac:dyDescent="0.2">
      <c r="A88" s="350"/>
      <c r="B88" s="353"/>
      <c r="C88" s="351"/>
      <c r="D88" s="302">
        <f>+B88-(C88*B88)</f>
        <v>0</v>
      </c>
      <c r="E88" s="352">
        <f>D88</f>
        <v>0</v>
      </c>
      <c r="F88" s="349"/>
      <c r="G88" s="298"/>
    </row>
    <row r="89" spans="1:12" ht="15" outlineLevel="1" x14ac:dyDescent="0.2">
      <c r="A89" s="350"/>
      <c r="B89" s="353"/>
      <c r="C89" s="351"/>
      <c r="D89" s="302">
        <f>+B89-(C89*B89)</f>
        <v>0</v>
      </c>
      <c r="E89" s="354">
        <f>D89</f>
        <v>0</v>
      </c>
      <c r="F89" s="349"/>
      <c r="G89" s="298"/>
    </row>
    <row r="90" spans="1:12" ht="15" outlineLevel="1" x14ac:dyDescent="0.2">
      <c r="A90" s="355" t="s">
        <v>197</v>
      </c>
      <c r="B90" s="290" t="s">
        <v>198</v>
      </c>
      <c r="C90" s="290" t="s">
        <v>199</v>
      </c>
      <c r="D90" s="291" t="s">
        <v>200</v>
      </c>
      <c r="E90" s="356"/>
      <c r="F90" s="349"/>
      <c r="G90" s="298"/>
    </row>
    <row r="91" spans="1:12" ht="15" outlineLevel="1" x14ac:dyDescent="0.2">
      <c r="A91" s="350"/>
      <c r="B91" s="357" t="s">
        <v>176</v>
      </c>
      <c r="C91" s="351"/>
      <c r="D91" s="358"/>
      <c r="E91" s="359">
        <f t="shared" ref="E91:E96" si="2">+C91*D91</f>
        <v>0</v>
      </c>
      <c r="F91" s="349"/>
      <c r="G91" s="298"/>
    </row>
    <row r="92" spans="1:12" ht="15" outlineLevel="1" x14ac:dyDescent="0.2">
      <c r="A92" s="350"/>
      <c r="B92" s="360" t="s">
        <v>176</v>
      </c>
      <c r="C92" s="351"/>
      <c r="D92" s="302"/>
      <c r="E92" s="359">
        <f t="shared" si="2"/>
        <v>0</v>
      </c>
      <c r="F92" s="349"/>
      <c r="G92" s="298"/>
    </row>
    <row r="93" spans="1:12" ht="15" outlineLevel="1" x14ac:dyDescent="0.2">
      <c r="A93" s="350"/>
      <c r="B93" s="360" t="s">
        <v>176</v>
      </c>
      <c r="C93" s="351"/>
      <c r="D93" s="302"/>
      <c r="E93" s="359">
        <f t="shared" si="2"/>
        <v>0</v>
      </c>
      <c r="F93" s="349"/>
      <c r="G93" s="298"/>
    </row>
    <row r="94" spans="1:12" ht="15" outlineLevel="1" x14ac:dyDescent="0.2">
      <c r="A94" s="350"/>
      <c r="B94" s="360" t="s">
        <v>176</v>
      </c>
      <c r="C94" s="351"/>
      <c r="D94" s="302"/>
      <c r="E94" s="359">
        <f t="shared" si="2"/>
        <v>0</v>
      </c>
      <c r="F94" s="349"/>
      <c r="G94" s="298"/>
    </row>
    <row r="95" spans="1:12" ht="15" outlineLevel="1" x14ac:dyDescent="0.2">
      <c r="A95" s="350"/>
      <c r="B95" s="360" t="s">
        <v>176</v>
      </c>
      <c r="C95" s="351"/>
      <c r="D95" s="302"/>
      <c r="E95" s="359">
        <f t="shared" si="2"/>
        <v>0</v>
      </c>
      <c r="F95" s="349"/>
      <c r="G95" s="298"/>
    </row>
    <row r="96" spans="1:12" ht="15" outlineLevel="1" x14ac:dyDescent="0.2">
      <c r="A96" s="361"/>
      <c r="B96" s="362" t="s">
        <v>176</v>
      </c>
      <c r="C96" s="363"/>
      <c r="D96" s="364"/>
      <c r="E96" s="365">
        <f t="shared" si="2"/>
        <v>0</v>
      </c>
      <c r="F96" s="349"/>
      <c r="G96" s="298"/>
    </row>
    <row r="97" spans="1:7" ht="15" outlineLevel="1" x14ac:dyDescent="0.2">
      <c r="A97" s="312" t="s">
        <v>55</v>
      </c>
      <c r="B97" s="257"/>
      <c r="C97" s="313"/>
      <c r="D97" s="366"/>
      <c r="E97" s="367">
        <f>SUM(E85:E96)</f>
        <v>0</v>
      </c>
      <c r="F97" s="368"/>
      <c r="G97" s="298"/>
    </row>
    <row r="98" spans="1:7" ht="15" outlineLevel="1" x14ac:dyDescent="0.2">
      <c r="A98" s="308" t="s">
        <v>189</v>
      </c>
      <c r="B98" s="309"/>
      <c r="C98" s="310"/>
      <c r="D98" s="369"/>
      <c r="E98" s="370"/>
      <c r="F98" s="371"/>
      <c r="G98" s="298"/>
    </row>
    <row r="99" spans="1:7" ht="15" outlineLevel="1" x14ac:dyDescent="0.2">
      <c r="A99" s="312" t="s">
        <v>179</v>
      </c>
      <c r="B99" s="257"/>
      <c r="C99" s="313"/>
      <c r="D99" s="366"/>
      <c r="E99" s="367">
        <f>E97*(1-(E98/100))</f>
        <v>0</v>
      </c>
      <c r="F99" s="372"/>
      <c r="G99" s="298"/>
    </row>
    <row r="100" spans="1:7" ht="15" outlineLevel="1" x14ac:dyDescent="0.2">
      <c r="A100" s="308" t="s">
        <v>181</v>
      </c>
      <c r="B100" s="309"/>
      <c r="C100" s="310"/>
      <c r="D100" s="369"/>
      <c r="E100" s="370"/>
      <c r="F100" s="372"/>
      <c r="G100" s="298"/>
    </row>
    <row r="101" spans="1:7" ht="15" outlineLevel="1" x14ac:dyDescent="0.2">
      <c r="A101" s="312" t="s">
        <v>179</v>
      </c>
      <c r="B101" s="257"/>
      <c r="C101" s="313"/>
      <c r="D101" s="366"/>
      <c r="E101" s="367">
        <f>SUM(E99:E100)</f>
        <v>0</v>
      </c>
      <c r="F101" s="372"/>
      <c r="G101" s="298"/>
    </row>
    <row r="102" spans="1:7" ht="15" outlineLevel="1" x14ac:dyDescent="0.2">
      <c r="A102" s="308" t="s">
        <v>182</v>
      </c>
      <c r="B102" s="309"/>
      <c r="C102" s="310"/>
      <c r="D102" s="369"/>
      <c r="E102" s="370">
        <v>0</v>
      </c>
      <c r="F102" s="372"/>
      <c r="G102" s="298"/>
    </row>
    <row r="103" spans="1:7" ht="15" outlineLevel="1" x14ac:dyDescent="0.2">
      <c r="A103" s="308" t="s">
        <v>183</v>
      </c>
      <c r="B103" s="309"/>
      <c r="C103" s="310"/>
      <c r="D103" s="369"/>
      <c r="E103" s="370">
        <v>0</v>
      </c>
      <c r="F103" s="372"/>
      <c r="G103" s="298"/>
    </row>
    <row r="104" spans="1:7" ht="15" outlineLevel="1" x14ac:dyDescent="0.2">
      <c r="A104" s="312" t="s">
        <v>179</v>
      </c>
      <c r="B104" s="257"/>
      <c r="C104" s="313"/>
      <c r="D104" s="366"/>
      <c r="E104" s="367">
        <f>MAX(E101*(1-(E103/100))-E102,0)</f>
        <v>0</v>
      </c>
      <c r="F104" s="372"/>
      <c r="G104" s="298"/>
    </row>
    <row r="105" spans="1:7" ht="15" outlineLevel="1" x14ac:dyDescent="0.2">
      <c r="A105" s="308" t="s">
        <v>184</v>
      </c>
      <c r="B105" s="309"/>
      <c r="C105" s="310"/>
      <c r="D105" s="369"/>
      <c r="E105" s="370"/>
      <c r="F105" s="372"/>
      <c r="G105" s="298"/>
    </row>
    <row r="106" spans="1:7" ht="15" outlineLevel="1" x14ac:dyDescent="0.2">
      <c r="A106" s="319" t="s">
        <v>185</v>
      </c>
      <c r="B106" s="320"/>
      <c r="C106" s="321"/>
      <c r="D106" s="373"/>
      <c r="E106" s="374">
        <f>MIN(E104,E105)</f>
        <v>0</v>
      </c>
      <c r="F106" s="372"/>
      <c r="G106" s="298"/>
    </row>
    <row r="107" spans="1:7" ht="11.25" customHeight="1" outlineLevel="1" x14ac:dyDescent="0.25">
      <c r="A107" s="338"/>
      <c r="B107" s="375"/>
      <c r="C107" s="273"/>
      <c r="D107" s="273"/>
      <c r="E107" s="339"/>
      <c r="F107" s="271"/>
      <c r="G107" s="298"/>
    </row>
    <row r="108" spans="1:7" ht="11.25" customHeight="1" outlineLevel="1" x14ac:dyDescent="0.25">
      <c r="A108" s="376"/>
      <c r="B108" s="270"/>
      <c r="C108" s="270"/>
      <c r="D108" s="270"/>
      <c r="E108" s="377"/>
      <c r="F108" s="271"/>
      <c r="G108" s="298"/>
    </row>
    <row r="109" spans="1:7" ht="11.25" customHeight="1" outlineLevel="1" x14ac:dyDescent="0.25">
      <c r="A109" s="287"/>
      <c r="B109" s="270"/>
      <c r="C109" s="270"/>
      <c r="D109" s="270"/>
      <c r="E109" s="267"/>
      <c r="F109" s="271"/>
      <c r="G109" s="298"/>
    </row>
    <row r="110" spans="1:7" ht="15.75" customHeight="1" outlineLevel="1" x14ac:dyDescent="0.25">
      <c r="A110" s="378"/>
      <c r="B110" s="270"/>
      <c r="C110" s="270"/>
      <c r="D110" s="270"/>
      <c r="E110" s="270"/>
      <c r="F110" s="271"/>
      <c r="G110" s="298"/>
    </row>
    <row r="111" spans="1:7" s="379" customFormat="1" ht="16.5" customHeight="1" x14ac:dyDescent="0.25">
      <c r="A111" s="378"/>
      <c r="B111" s="270"/>
      <c r="C111" s="270"/>
      <c r="D111" s="270"/>
      <c r="E111" s="270"/>
      <c r="F111" s="271"/>
    </row>
    <row r="112" spans="1:7" ht="21" customHeight="1" x14ac:dyDescent="0.25">
      <c r="A112" s="461" t="s">
        <v>34</v>
      </c>
      <c r="B112" s="461"/>
      <c r="C112" s="461"/>
      <c r="D112" s="461"/>
      <c r="E112" s="461"/>
      <c r="F112" s="461"/>
    </row>
    <row r="113" spans="1:6" ht="11.25" customHeight="1" x14ac:dyDescent="0.25">
      <c r="A113" s="378"/>
      <c r="B113" s="270"/>
      <c r="C113" s="270"/>
      <c r="D113" s="270"/>
      <c r="E113" s="270"/>
      <c r="F113" s="271"/>
    </row>
    <row r="114" spans="1:6" ht="30.75" x14ac:dyDescent="0.25">
      <c r="A114" s="380"/>
      <c r="B114" s="381" t="s">
        <v>201</v>
      </c>
      <c r="C114" s="382" t="s">
        <v>202</v>
      </c>
      <c r="D114" s="383" t="s">
        <v>203</v>
      </c>
      <c r="E114" s="325"/>
      <c r="F114" s="336"/>
    </row>
    <row r="115" spans="1:6" s="379" customFormat="1" ht="15" x14ac:dyDescent="0.2">
      <c r="A115" s="254" t="s">
        <v>204</v>
      </c>
      <c r="B115" s="384">
        <f>F51</f>
        <v>0</v>
      </c>
      <c r="C115" s="385"/>
      <c r="D115" s="386"/>
      <c r="E115" s="273"/>
      <c r="F115" s="336"/>
    </row>
    <row r="116" spans="1:6" s="379" customFormat="1" ht="15" x14ac:dyDescent="0.2">
      <c r="A116" s="387" t="s">
        <v>205</v>
      </c>
      <c r="B116" s="388">
        <f>F77</f>
        <v>0</v>
      </c>
      <c r="C116" s="389"/>
      <c r="D116" s="390"/>
      <c r="E116" s="273"/>
      <c r="F116" s="336"/>
    </row>
    <row r="117" spans="1:6" s="379" customFormat="1" ht="15" x14ac:dyDescent="0.2">
      <c r="A117" s="387" t="s">
        <v>206</v>
      </c>
      <c r="B117" s="388">
        <f>E106</f>
        <v>0</v>
      </c>
      <c r="C117" s="389"/>
      <c r="D117" s="390"/>
      <c r="E117" s="273"/>
      <c r="F117" s="336"/>
    </row>
    <row r="118" spans="1:6" s="379" customFormat="1" ht="15" x14ac:dyDescent="0.2">
      <c r="A118" s="387" t="s">
        <v>207</v>
      </c>
      <c r="B118" s="388">
        <f>SUM(B115:B117)</f>
        <v>0</v>
      </c>
      <c r="C118" s="389"/>
      <c r="D118" s="390"/>
      <c r="E118" s="273"/>
      <c r="F118" s="336"/>
    </row>
    <row r="119" spans="1:6" s="379" customFormat="1" ht="15" x14ac:dyDescent="0.2">
      <c r="A119" s="391" t="s">
        <v>208</v>
      </c>
      <c r="B119" s="392">
        <v>0</v>
      </c>
      <c r="C119" s="393"/>
      <c r="D119" s="394">
        <v>0</v>
      </c>
      <c r="E119" s="273"/>
      <c r="F119" s="336"/>
    </row>
    <row r="120" spans="1:6" s="379" customFormat="1" ht="15" x14ac:dyDescent="0.2">
      <c r="A120" s="395" t="s">
        <v>209</v>
      </c>
      <c r="B120" s="464" t="s">
        <v>210</v>
      </c>
      <c r="C120" s="464"/>
      <c r="D120" s="464"/>
      <c r="E120" s="273"/>
      <c r="F120" s="336"/>
    </row>
    <row r="121" spans="1:6" s="379" customFormat="1" ht="15" x14ac:dyDescent="0.2">
      <c r="A121" s="396"/>
      <c r="B121" s="397"/>
      <c r="C121" s="397"/>
      <c r="D121" s="397"/>
      <c r="E121" s="273"/>
      <c r="F121" s="336"/>
    </row>
    <row r="122" spans="1:6" ht="15" x14ac:dyDescent="0.2">
      <c r="A122" s="398" t="s">
        <v>211</v>
      </c>
      <c r="B122" s="399">
        <f>IF(D119&gt;0,D119,IF(D118&gt;0,D118,IF(B119&gt;0,B119,B118)))</f>
        <v>0</v>
      </c>
      <c r="C122" s="397"/>
      <c r="D122" s="397"/>
      <c r="E122" s="273"/>
      <c r="F122" s="336"/>
    </row>
    <row r="123" spans="1:6" ht="15" x14ac:dyDescent="0.2">
      <c r="A123" s="398" t="s">
        <v>212</v>
      </c>
      <c r="B123" s="261" t="str">
        <f>IF(B122=0,"Totale        -        48","")</f>
        <v>Totale        -        48</v>
      </c>
      <c r="C123" s="397"/>
      <c r="D123" s="397"/>
      <c r="E123" s="273"/>
      <c r="F123" s="336"/>
    </row>
    <row r="124" spans="1:6" ht="11.25" customHeight="1" x14ac:dyDescent="0.2">
      <c r="A124" s="400"/>
      <c r="B124" s="273"/>
      <c r="C124" s="273"/>
      <c r="D124" s="273"/>
      <c r="E124" s="273"/>
      <c r="F124" s="336"/>
    </row>
    <row r="125" spans="1:6" ht="21" customHeight="1" x14ac:dyDescent="0.25">
      <c r="A125" s="461" t="s">
        <v>213</v>
      </c>
      <c r="B125" s="461"/>
      <c r="C125" s="461"/>
      <c r="D125" s="461"/>
      <c r="E125" s="461"/>
      <c r="F125" s="461"/>
    </row>
    <row r="126" spans="1:6" ht="11.25" customHeight="1" x14ac:dyDescent="0.2">
      <c r="A126" s="243"/>
      <c r="B126" s="245"/>
      <c r="C126" s="245"/>
      <c r="D126" s="245"/>
      <c r="E126" s="245"/>
      <c r="F126" s="247"/>
    </row>
    <row r="127" spans="1:6" s="404" customFormat="1" ht="30" customHeight="1" x14ac:dyDescent="0.2">
      <c r="A127" s="401" t="s">
        <v>44</v>
      </c>
      <c r="B127" s="402" t="str">
        <f>IF(B122=0,"SI","")</f>
        <v>SI</v>
      </c>
      <c r="C127" s="403" t="s">
        <v>214</v>
      </c>
      <c r="D127" s="465" t="s">
        <v>69</v>
      </c>
      <c r="E127" s="465"/>
      <c r="F127" s="465"/>
    </row>
    <row r="128" spans="1:6" ht="15" x14ac:dyDescent="0.2">
      <c r="A128" s="405"/>
      <c r="B128" s="406"/>
      <c r="C128" s="245" t="s">
        <v>215</v>
      </c>
      <c r="D128" s="466" t="s">
        <v>69</v>
      </c>
      <c r="E128" s="466"/>
      <c r="F128" s="466"/>
    </row>
    <row r="129" spans="1:7" ht="15" x14ac:dyDescent="0.2">
      <c r="A129" s="243"/>
      <c r="B129" s="265"/>
      <c r="C129" s="245"/>
      <c r="D129" s="466"/>
      <c r="E129" s="466"/>
      <c r="F129" s="466"/>
    </row>
    <row r="130" spans="1:7" ht="15" x14ac:dyDescent="0.2">
      <c r="A130" s="243"/>
      <c r="B130" s="245"/>
      <c r="C130" s="245"/>
      <c r="D130" s="245"/>
      <c r="E130" s="245"/>
      <c r="F130" s="247"/>
    </row>
    <row r="131" spans="1:7" ht="15" x14ac:dyDescent="0.2">
      <c r="A131" s="398" t="s">
        <v>216</v>
      </c>
      <c r="B131" s="261" t="str">
        <f>IF(B122=0,"NO","")</f>
        <v>NO</v>
      </c>
      <c r="C131" s="245"/>
      <c r="D131" s="245"/>
      <c r="E131" s="245"/>
      <c r="F131" s="247"/>
    </row>
    <row r="132" spans="1:7" ht="15" x14ac:dyDescent="0.2">
      <c r="A132" s="243"/>
      <c r="B132" s="245"/>
      <c r="C132" s="245"/>
      <c r="D132" s="245"/>
      <c r="E132" s="245"/>
      <c r="F132" s="247"/>
    </row>
    <row r="133" spans="1:7" ht="15" x14ac:dyDescent="0.2">
      <c r="A133" s="243"/>
      <c r="B133" s="245"/>
      <c r="C133" s="245"/>
      <c r="D133" s="245"/>
      <c r="E133" s="245"/>
      <c r="F133" s="247"/>
    </row>
    <row r="134" spans="1:7" ht="15" x14ac:dyDescent="0.2">
      <c r="A134" s="243"/>
      <c r="B134" s="245"/>
      <c r="C134" s="245"/>
      <c r="D134" s="245"/>
      <c r="E134" s="245"/>
      <c r="F134" s="247"/>
    </row>
    <row r="135" spans="1:7" s="379" customFormat="1" ht="15.75" x14ac:dyDescent="0.25">
      <c r="A135" s="398" t="s">
        <v>217</v>
      </c>
      <c r="B135" s="261"/>
      <c r="C135" s="407"/>
      <c r="D135" s="407"/>
      <c r="E135" s="245"/>
      <c r="F135" s="247"/>
    </row>
    <row r="136" spans="1:7" s="379" customFormat="1" ht="15.75" x14ac:dyDescent="0.25">
      <c r="A136" s="398" t="s">
        <v>218</v>
      </c>
      <c r="B136" s="261"/>
      <c r="C136" s="407"/>
      <c r="D136" s="407"/>
      <c r="E136" s="245"/>
      <c r="F136" s="247"/>
    </row>
    <row r="137" spans="1:7" s="379" customFormat="1" ht="15.75" x14ac:dyDescent="0.25">
      <c r="A137" s="398" t="s">
        <v>219</v>
      </c>
      <c r="B137" s="261"/>
      <c r="C137" s="407"/>
      <c r="D137" s="407"/>
      <c r="E137" s="245"/>
      <c r="F137" s="247"/>
    </row>
    <row r="138" spans="1:7" ht="15.75" x14ac:dyDescent="0.25">
      <c r="A138" s="398" t="s">
        <v>220</v>
      </c>
      <c r="B138" s="261"/>
      <c r="C138" s="407"/>
      <c r="D138" s="407"/>
      <c r="E138" s="245"/>
      <c r="F138" s="247"/>
      <c r="G138" s="298"/>
    </row>
    <row r="139" spans="1:7" ht="15.75" x14ac:dyDescent="0.25">
      <c r="A139" s="398" t="s">
        <v>221</v>
      </c>
      <c r="B139" s="261"/>
      <c r="C139" s="407"/>
      <c r="D139" s="407"/>
      <c r="E139" s="245"/>
      <c r="F139" s="247"/>
      <c r="G139" s="298"/>
    </row>
    <row r="140" spans="1:7" ht="15" x14ac:dyDescent="0.2">
      <c r="A140" s="398" t="s">
        <v>222</v>
      </c>
      <c r="B140" s="261"/>
      <c r="C140" s="408" t="s">
        <v>215</v>
      </c>
      <c r="D140" s="466" t="s">
        <v>69</v>
      </c>
      <c r="E140" s="466"/>
      <c r="F140" s="466"/>
      <c r="G140" s="298"/>
    </row>
    <row r="141" spans="1:7" ht="15" x14ac:dyDescent="0.2">
      <c r="A141" s="243"/>
      <c r="B141" s="245"/>
      <c r="C141" s="245"/>
      <c r="D141" s="466"/>
      <c r="E141" s="466"/>
      <c r="F141" s="466"/>
      <c r="G141" s="298"/>
    </row>
    <row r="142" spans="1:7" ht="10.5" customHeight="1" x14ac:dyDescent="0.2">
      <c r="A142" s="243"/>
      <c r="B142" s="245"/>
      <c r="C142" s="245"/>
      <c r="D142" s="245"/>
      <c r="E142" s="245"/>
      <c r="F142" s="247"/>
      <c r="G142" s="298"/>
    </row>
    <row r="143" spans="1:7" ht="9.75" customHeight="1" x14ac:dyDescent="0.2">
      <c r="A143" s="243"/>
      <c r="B143" s="245"/>
      <c r="C143" s="245"/>
      <c r="D143" s="245"/>
      <c r="E143" s="245"/>
      <c r="F143" s="247"/>
    </row>
    <row r="144" spans="1:7" ht="8.25" customHeight="1" x14ac:dyDescent="0.2">
      <c r="A144" s="243"/>
      <c r="B144" s="245"/>
      <c r="C144" s="245"/>
      <c r="D144" s="245"/>
      <c r="E144" s="245"/>
      <c r="F144" s="247"/>
    </row>
    <row r="145" spans="1:6" ht="15" hidden="1" x14ac:dyDescent="0.2">
      <c r="A145" s="243"/>
      <c r="B145" s="245"/>
      <c r="C145" s="245"/>
      <c r="D145" s="245"/>
      <c r="E145" s="245"/>
      <c r="F145" s="247"/>
    </row>
    <row r="146" spans="1:6" ht="8.25" customHeight="1" x14ac:dyDescent="0.2">
      <c r="A146" s="243"/>
      <c r="B146" s="245"/>
      <c r="C146" s="245"/>
      <c r="D146" s="245"/>
      <c r="E146" s="245"/>
      <c r="F146" s="247"/>
    </row>
    <row r="147" spans="1:6" ht="6" customHeight="1" x14ac:dyDescent="0.2">
      <c r="A147" s="243"/>
      <c r="B147" s="245"/>
      <c r="C147" s="245"/>
      <c r="D147" s="245"/>
      <c r="E147" s="245"/>
      <c r="F147" s="247"/>
    </row>
    <row r="148" spans="1:6" ht="11.25" customHeight="1" x14ac:dyDescent="0.2">
      <c r="A148" s="243"/>
      <c r="B148" s="245"/>
      <c r="C148" s="245"/>
      <c r="D148" s="245"/>
      <c r="E148" s="245"/>
      <c r="F148" s="247"/>
    </row>
    <row r="149" spans="1:6" ht="21" customHeight="1" x14ac:dyDescent="0.25">
      <c r="A149" s="461" t="s">
        <v>223</v>
      </c>
      <c r="B149" s="461"/>
      <c r="C149" s="461"/>
      <c r="D149" s="461"/>
      <c r="E149" s="461"/>
      <c r="F149" s="461"/>
    </row>
    <row r="150" spans="1:6" ht="11.25" customHeight="1" x14ac:dyDescent="0.3">
      <c r="A150" s="409"/>
      <c r="B150" s="270"/>
      <c r="C150" s="270"/>
      <c r="D150" s="270"/>
      <c r="E150" s="270"/>
      <c r="F150" s="271"/>
    </row>
    <row r="151" spans="1:6" ht="11.25" customHeight="1" x14ac:dyDescent="0.2">
      <c r="A151" s="467" t="s">
        <v>69</v>
      </c>
      <c r="B151" s="467"/>
      <c r="C151" s="285"/>
      <c r="D151" s="285"/>
      <c r="E151" s="285"/>
      <c r="F151" s="286"/>
    </row>
    <row r="152" spans="1:6" ht="11.25" customHeight="1" x14ac:dyDescent="0.2">
      <c r="A152" s="467"/>
      <c r="B152" s="467"/>
      <c r="C152" s="410"/>
      <c r="D152" s="410"/>
      <c r="E152" s="410"/>
      <c r="F152" s="411"/>
    </row>
  </sheetData>
  <mergeCells count="18">
    <mergeCell ref="D140:F141"/>
    <mergeCell ref="A149:F149"/>
    <mergeCell ref="A151:B152"/>
    <mergeCell ref="A112:F112"/>
    <mergeCell ref="B120:D120"/>
    <mergeCell ref="A125:F125"/>
    <mergeCell ref="D127:F127"/>
    <mergeCell ref="D128:F129"/>
    <mergeCell ref="C30:D30"/>
    <mergeCell ref="C55:D55"/>
    <mergeCell ref="C56:D56"/>
    <mergeCell ref="C79:D79"/>
    <mergeCell ref="C80:D80"/>
    <mergeCell ref="A1:F1"/>
    <mergeCell ref="A2:F2"/>
    <mergeCell ref="A21:F21"/>
    <mergeCell ref="A23:F23"/>
    <mergeCell ref="C29:D29"/>
  </mergeCells>
  <dataValidations count="11">
    <dataValidation type="list" allowBlank="1" showInputMessage="1" showErrorMessage="1" sqref="B127 B131 B135:B139">
      <formula1>"SI,NO"</formula1>
      <formula2>0</formula2>
    </dataValidation>
    <dataValidation type="list" allowBlank="1" showInputMessage="1" showErrorMessage="1" sqref="B34:B40 B60:B66">
      <formula1>TipoIntervento</formula1>
      <formula2>0</formula2>
    </dataValidation>
    <dataValidation type="list" allowBlank="1" showInputMessage="1" showErrorMessage="1" sqref="C27 C54">
      <formula1>Finiture</formula1>
      <formula2>0</formula2>
    </dataValidation>
    <dataValidation type="list" allowBlank="1" showInputMessage="1" showErrorMessage="1" sqref="C25">
      <formula1>TipoFabbricato</formula1>
      <formula2>0</formula2>
    </dataValidation>
    <dataValidation type="list" allowBlank="1" showInputMessage="1" showErrorMessage="1" sqref="C26">
      <formula1>Classificazione</formula1>
      <formula2>0</formula2>
    </dataValidation>
    <dataValidation type="list" allowBlank="1" showInputMessage="1" showErrorMessage="1" sqref="C29 C55 C79:D79">
      <formula1>UT</formula1>
      <formula2>0</formula2>
    </dataValidation>
    <dataValidation type="list" allowBlank="1" showInputMessage="1" showErrorMessage="1" sqref="C56:D56">
      <formula1>TipoEventoDDLRicercaGuastoS1</formula1>
      <formula2>0</formula2>
    </dataValidation>
    <dataValidation type="list" allowBlank="1" showInputMessage="1" showErrorMessage="1" sqref="C80:D80">
      <formula1>TipoEventoDDLContenutoS1</formula1>
      <formula2>0</formula2>
    </dataValidation>
    <dataValidation type="list" allowBlank="1" showInputMessage="1" showErrorMessage="1" sqref="C30:D30">
      <formula1>TipoEventoDDLDannoPrevalenteS1</formula1>
      <formula2>0</formula2>
    </dataValidation>
    <dataValidation type="list" allowBlank="1" showInputMessage="1" showErrorMessage="1" sqref="B123">
      <formula1>TipoPagamento</formula1>
      <formula2>0</formula2>
    </dataValidation>
    <dataValidation type="list" allowBlank="1" showInputMessage="1" showErrorMessage="1" sqref="C34:C39 C60:C65">
      <formula1>"h,mq,l,pz,a misura"</formula1>
      <formula2>0</formula2>
    </dataValidation>
  </dataValidations>
  <pageMargins left="0.75" right="0.75" top="1" bottom="1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3"/>
  <sheetViews>
    <sheetView zoomScale="85" zoomScaleNormal="85" workbookViewId="0">
      <selection activeCell="C2" sqref="C2"/>
    </sheetView>
  </sheetViews>
  <sheetFormatPr defaultRowHeight="12.75" x14ac:dyDescent="0.2"/>
  <cols>
    <col min="1" max="1" width="30"/>
    <col min="2" max="2" width="25"/>
    <col min="3" max="3" width="16.140625" style="412"/>
    <col min="4" max="4" width="34.140625"/>
    <col min="5" max="5" width="100.7109375"/>
    <col min="7" max="7" width="46.42578125"/>
    <col min="8" max="8" width="44"/>
    <col min="11" max="1025" width="9.140625" style="412"/>
  </cols>
  <sheetData>
    <row r="1" spans="1:9" x14ac:dyDescent="0.2">
      <c r="A1" s="413" t="s">
        <v>226</v>
      </c>
      <c r="C1" s="412" t="s">
        <v>32</v>
      </c>
      <c r="D1" s="413" t="s">
        <v>227</v>
      </c>
      <c r="G1" s="413" t="s">
        <v>228</v>
      </c>
    </row>
    <row r="2" spans="1:9" x14ac:dyDescent="0.2">
      <c r="A2" s="414" t="s">
        <v>229</v>
      </c>
      <c r="B2" s="415" t="s">
        <v>230</v>
      </c>
      <c r="D2" s="414" t="s">
        <v>231</v>
      </c>
      <c r="E2" s="414" t="s">
        <v>232</v>
      </c>
      <c r="G2" s="414" t="s">
        <v>233</v>
      </c>
      <c r="H2" s="414" t="s">
        <v>234</v>
      </c>
      <c r="I2" s="416" t="s">
        <v>235</v>
      </c>
    </row>
    <row r="3" spans="1:9" x14ac:dyDescent="0.2">
      <c r="A3" s="417" t="s">
        <v>236</v>
      </c>
      <c r="B3" s="418" t="s">
        <v>237</v>
      </c>
      <c r="D3" s="419" t="s">
        <v>238</v>
      </c>
      <c r="E3" s="419" t="s">
        <v>239</v>
      </c>
      <c r="G3" s="417" t="s">
        <v>240</v>
      </c>
      <c r="H3" s="418">
        <f>+'Dati Generali'!$E$13</f>
        <v>0</v>
      </c>
      <c r="I3" s="298" t="s">
        <v>241</v>
      </c>
    </row>
    <row r="4" spans="1:9" x14ac:dyDescent="0.2">
      <c r="A4" s="417" t="s">
        <v>242</v>
      </c>
      <c r="B4" s="418" t="s">
        <v>243</v>
      </c>
      <c r="D4" s="419" t="s">
        <v>238</v>
      </c>
      <c r="E4" s="419" t="s">
        <v>225</v>
      </c>
      <c r="G4" s="417" t="s">
        <v>244</v>
      </c>
      <c r="H4" s="418" t="str">
        <f>+'ACQUA CONDOTTA SINTESI'!B58</f>
        <v>NO</v>
      </c>
      <c r="I4" s="298"/>
    </row>
    <row r="5" spans="1:9" x14ac:dyDescent="0.2">
      <c r="A5" s="417" t="s">
        <v>245</v>
      </c>
      <c r="B5" s="418" t="s">
        <v>246</v>
      </c>
      <c r="D5" s="419" t="s">
        <v>247</v>
      </c>
      <c r="E5" s="419"/>
      <c r="G5" s="417" t="s">
        <v>248</v>
      </c>
      <c r="H5" s="418" t="str">
        <f>+'Dati Generali'!$E$5</f>
        <v>Altro</v>
      </c>
      <c r="I5" s="298" t="s">
        <v>241</v>
      </c>
    </row>
    <row r="6" spans="1:9" x14ac:dyDescent="0.2">
      <c r="A6" s="417" t="s">
        <v>249</v>
      </c>
      <c r="B6" s="418" t="s">
        <v>250</v>
      </c>
      <c r="D6" s="419" t="s">
        <v>251</v>
      </c>
      <c r="E6" s="419" t="s">
        <v>252</v>
      </c>
      <c r="G6" s="417" t="s">
        <v>253</v>
      </c>
      <c r="H6" s="420">
        <f>+'Dati Generali'!$B$47</f>
        <v>0</v>
      </c>
      <c r="I6" s="267" t="s">
        <v>241</v>
      </c>
    </row>
    <row r="7" spans="1:9" x14ac:dyDescent="0.2">
      <c r="A7" s="417" t="s">
        <v>254</v>
      </c>
      <c r="B7" s="418" t="s">
        <v>255</v>
      </c>
      <c r="D7" s="419" t="s">
        <v>251</v>
      </c>
      <c r="E7" s="419" t="s">
        <v>256</v>
      </c>
      <c r="G7" s="417" t="s">
        <v>257</v>
      </c>
      <c r="H7" s="420">
        <f>+'Dati Generali'!$E$47</f>
        <v>0</v>
      </c>
    </row>
    <row r="8" spans="1:9" x14ac:dyDescent="0.2">
      <c r="A8" s="417" t="s">
        <v>3</v>
      </c>
      <c r="B8" s="418" t="s">
        <v>258</v>
      </c>
      <c r="D8" s="421" t="s">
        <v>259</v>
      </c>
      <c r="E8" s="421"/>
      <c r="G8" s="417" t="s">
        <v>260</v>
      </c>
      <c r="H8" s="420">
        <f>+'Dati Generali'!$B$75</f>
        <v>0</v>
      </c>
      <c r="I8" s="267" t="s">
        <v>241</v>
      </c>
    </row>
    <row r="9" spans="1:9" x14ac:dyDescent="0.2">
      <c r="A9" s="417" t="s">
        <v>261</v>
      </c>
      <c r="B9" s="418" t="s">
        <v>262</v>
      </c>
      <c r="D9" s="421" t="s">
        <v>263</v>
      </c>
      <c r="E9" s="421" t="s">
        <v>264</v>
      </c>
      <c r="G9" s="417" t="s">
        <v>265</v>
      </c>
      <c r="H9" s="422">
        <f>+'Dati Generali'!$B$83</f>
        <v>0</v>
      </c>
      <c r="I9" s="267" t="s">
        <v>266</v>
      </c>
    </row>
    <row r="10" spans="1:9" x14ac:dyDescent="0.2">
      <c r="A10" s="417" t="s">
        <v>267</v>
      </c>
      <c r="B10" s="418" t="s">
        <v>268</v>
      </c>
      <c r="D10" s="421" t="s">
        <v>263</v>
      </c>
      <c r="E10" s="421" t="s">
        <v>269</v>
      </c>
      <c r="G10" s="417" t="s">
        <v>270</v>
      </c>
      <c r="H10" s="422">
        <f>+'Dati Generali'!$B$84</f>
        <v>0</v>
      </c>
      <c r="I10" s="267" t="s">
        <v>266</v>
      </c>
    </row>
    <row r="11" spans="1:9" x14ac:dyDescent="0.2">
      <c r="A11" s="417" t="s">
        <v>271</v>
      </c>
      <c r="B11" s="418" t="s">
        <v>271</v>
      </c>
      <c r="D11" s="421" t="s">
        <v>263</v>
      </c>
      <c r="E11" s="421" t="s">
        <v>272</v>
      </c>
      <c r="G11" s="417" t="s">
        <v>273</v>
      </c>
      <c r="H11" s="420">
        <f>+'Dati Generali'!$E$83</f>
        <v>0</v>
      </c>
      <c r="I11" s="267" t="s">
        <v>241</v>
      </c>
    </row>
    <row r="12" spans="1:9" x14ac:dyDescent="0.2">
      <c r="A12" s="417" t="s">
        <v>274</v>
      </c>
      <c r="B12" s="418"/>
      <c r="D12" s="421" t="s">
        <v>263</v>
      </c>
      <c r="E12" s="421" t="s">
        <v>275</v>
      </c>
      <c r="G12" s="417" t="s">
        <v>276</v>
      </c>
      <c r="H12" s="420">
        <f>+'Dati Generali'!$D$99</f>
        <v>0</v>
      </c>
      <c r="I12" s="267" t="s">
        <v>241</v>
      </c>
    </row>
    <row r="13" spans="1:9" x14ac:dyDescent="0.2">
      <c r="A13" s="417" t="s">
        <v>277</v>
      </c>
      <c r="B13" s="418" t="s">
        <v>278</v>
      </c>
      <c r="D13" s="421" t="s">
        <v>263</v>
      </c>
      <c r="E13" s="421" t="s">
        <v>279</v>
      </c>
      <c r="G13" s="417" t="s">
        <v>280</v>
      </c>
      <c r="H13" s="423">
        <f>+'Dati Generali'!$F$99</f>
        <v>0</v>
      </c>
      <c r="I13" s="267" t="s">
        <v>266</v>
      </c>
    </row>
    <row r="14" spans="1:9" x14ac:dyDescent="0.2">
      <c r="A14" s="417" t="s">
        <v>281</v>
      </c>
      <c r="B14" s="418" t="s">
        <v>282</v>
      </c>
      <c r="D14" s="421" t="s">
        <v>263</v>
      </c>
      <c r="E14" s="421" t="s">
        <v>283</v>
      </c>
      <c r="G14" s="417" t="s">
        <v>284</v>
      </c>
      <c r="H14" s="420">
        <f>+'Dati Generali'!$B$108</f>
        <v>0</v>
      </c>
      <c r="I14" s="267" t="s">
        <v>241</v>
      </c>
    </row>
    <row r="15" spans="1:9" x14ac:dyDescent="0.2">
      <c r="A15" s="417" t="s">
        <v>285</v>
      </c>
      <c r="B15" s="418" t="s">
        <v>286</v>
      </c>
      <c r="D15" s="421" t="s">
        <v>287</v>
      </c>
      <c r="E15" s="421"/>
      <c r="G15" s="417" t="s">
        <v>288</v>
      </c>
      <c r="H15" s="423">
        <f>+'Dati Generali'!$B$116</f>
        <v>0</v>
      </c>
      <c r="I15" s="267" t="s">
        <v>266</v>
      </c>
    </row>
    <row r="16" spans="1:9" x14ac:dyDescent="0.2">
      <c r="A16" s="417" t="s">
        <v>289</v>
      </c>
      <c r="B16" s="418" t="s">
        <v>290</v>
      </c>
      <c r="D16" s="421" t="s">
        <v>263</v>
      </c>
      <c r="E16" s="421" t="s">
        <v>272</v>
      </c>
      <c r="G16" s="417" t="s">
        <v>291</v>
      </c>
      <c r="H16" s="420">
        <f>+'Dati Generali'!$B$117</f>
        <v>0</v>
      </c>
      <c r="I16" s="267" t="s">
        <v>241</v>
      </c>
    </row>
    <row r="17" spans="1:10" x14ac:dyDescent="0.2">
      <c r="A17" s="417" t="s">
        <v>292</v>
      </c>
      <c r="B17" s="418" t="s">
        <v>293</v>
      </c>
      <c r="D17" s="421" t="s">
        <v>248</v>
      </c>
      <c r="E17" s="421" t="s">
        <v>294</v>
      </c>
      <c r="G17" s="417" t="s">
        <v>295</v>
      </c>
      <c r="H17" s="420">
        <f>+'Dati Generali'!$E$116</f>
        <v>0</v>
      </c>
      <c r="I17" s="267" t="s">
        <v>241</v>
      </c>
    </row>
    <row r="18" spans="1:10" x14ac:dyDescent="0.2">
      <c r="A18" s="417" t="s">
        <v>296</v>
      </c>
      <c r="B18" s="418" t="s">
        <v>293</v>
      </c>
      <c r="D18" s="421" t="s">
        <v>248</v>
      </c>
      <c r="E18" s="421" t="s">
        <v>297</v>
      </c>
      <c r="G18" s="417" t="s">
        <v>298</v>
      </c>
      <c r="H18" s="420" t="str">
        <f>+'ACQUA CONDOTTA SINTESI'!B62</f>
        <v>NO</v>
      </c>
      <c r="I18" s="267" t="s">
        <v>241</v>
      </c>
    </row>
    <row r="19" spans="1:10" ht="15" x14ac:dyDescent="0.25">
      <c r="A19" s="417" t="s">
        <v>299</v>
      </c>
      <c r="B19" s="418" t="s">
        <v>300</v>
      </c>
      <c r="D19" s="421" t="s">
        <v>248</v>
      </c>
      <c r="E19" s="421" t="s">
        <v>301</v>
      </c>
      <c r="G19" s="417" t="s">
        <v>302</v>
      </c>
      <c r="H19" s="424">
        <f>'ACQUA CONDOTTA SINTESI'!B76</f>
        <v>0</v>
      </c>
      <c r="I19" s="267" t="s">
        <v>266</v>
      </c>
    </row>
    <row r="20" spans="1:10" ht="15" x14ac:dyDescent="0.25">
      <c r="A20" s="417" t="s">
        <v>303</v>
      </c>
      <c r="B20" s="418" t="s">
        <v>304</v>
      </c>
      <c r="D20" s="421" t="s">
        <v>248</v>
      </c>
      <c r="E20" s="421" t="s">
        <v>305</v>
      </c>
      <c r="G20" s="417" t="s">
        <v>306</v>
      </c>
      <c r="H20" s="424" t="str">
        <f>VLOOKUP("progincarico",_RiservatoAxa_!A2:B211,2,0)</f>
        <v>3349368</v>
      </c>
      <c r="I20" s="267" t="s">
        <v>241</v>
      </c>
    </row>
    <row r="21" spans="1:10" ht="15" x14ac:dyDescent="0.25">
      <c r="A21" s="417" t="s">
        <v>307</v>
      </c>
      <c r="B21" s="418" t="s">
        <v>308</v>
      </c>
      <c r="D21" s="421" t="s">
        <v>248</v>
      </c>
      <c r="E21" s="421" t="s">
        <v>309</v>
      </c>
      <c r="G21" s="417" t="s">
        <v>310</v>
      </c>
      <c r="H21" s="424" t="str">
        <f>VLOOKUP("ProgModello",_RiservatoAxa_!A2:B211,2,0)</f>
        <v>225</v>
      </c>
      <c r="I21" s="267" t="s">
        <v>241</v>
      </c>
    </row>
    <row r="22" spans="1:10" ht="15" x14ac:dyDescent="0.25">
      <c r="A22" s="417" t="s">
        <v>311</v>
      </c>
      <c r="B22" s="418" t="s">
        <v>312</v>
      </c>
      <c r="D22" s="421" t="s">
        <v>248</v>
      </c>
      <c r="E22" s="421" t="s">
        <v>313</v>
      </c>
      <c r="G22" s="417" t="s">
        <v>314</v>
      </c>
      <c r="H22" s="424">
        <f>'Dati Generali'!B32</f>
        <v>0</v>
      </c>
      <c r="I22" s="267" t="s">
        <v>241</v>
      </c>
      <c r="J22" s="298" t="s">
        <v>315</v>
      </c>
    </row>
    <row r="23" spans="1:10" ht="15" x14ac:dyDescent="0.25">
      <c r="A23" s="417" t="s">
        <v>316</v>
      </c>
      <c r="B23" s="418" t="s">
        <v>317</v>
      </c>
      <c r="D23" s="421" t="s">
        <v>248</v>
      </c>
      <c r="E23" s="421" t="s">
        <v>318</v>
      </c>
      <c r="G23" s="417" t="s">
        <v>319</v>
      </c>
      <c r="H23" s="424" t="str">
        <f>'Dati Generali'!B36</f>
        <v/>
      </c>
      <c r="I23" s="267" t="s">
        <v>241</v>
      </c>
    </row>
    <row r="24" spans="1:10" ht="15" x14ac:dyDescent="0.25">
      <c r="A24" s="417" t="s">
        <v>320</v>
      </c>
      <c r="B24" s="418" t="s">
        <v>321</v>
      </c>
      <c r="D24" s="421" t="s">
        <v>248</v>
      </c>
      <c r="E24" s="421" t="s">
        <v>322</v>
      </c>
      <c r="G24" s="417" t="s">
        <v>323</v>
      </c>
      <c r="H24" s="424" t="str">
        <f>'ACQUA CONDOTTA SINTESI'!B54</f>
        <v>SI</v>
      </c>
      <c r="I24" s="267" t="s">
        <v>241</v>
      </c>
    </row>
    <row r="25" spans="1:10" ht="15" x14ac:dyDescent="0.25">
      <c r="A25" s="417" t="s">
        <v>324</v>
      </c>
      <c r="B25" s="420" t="s">
        <v>325</v>
      </c>
      <c r="D25" s="421" t="s">
        <v>248</v>
      </c>
      <c r="E25" s="421" t="s">
        <v>326</v>
      </c>
      <c r="G25" s="417" t="s">
        <v>327</v>
      </c>
      <c r="H25" s="424">
        <f>'Dati Generali'!B25</f>
        <v>0</v>
      </c>
      <c r="I25" s="267" t="s">
        <v>241</v>
      </c>
    </row>
    <row r="26" spans="1:10" ht="15" x14ac:dyDescent="0.25">
      <c r="A26" s="417" t="s">
        <v>328</v>
      </c>
      <c r="B26" s="420" t="s">
        <v>325</v>
      </c>
      <c r="D26" s="421" t="s">
        <v>248</v>
      </c>
      <c r="E26" s="421" t="s">
        <v>329</v>
      </c>
      <c r="G26" s="417" t="s">
        <v>330</v>
      </c>
      <c r="H26" s="424">
        <f>+'Dati Generali'!B61</f>
        <v>0</v>
      </c>
    </row>
    <row r="27" spans="1:10" ht="15" x14ac:dyDescent="0.25">
      <c r="A27" s="417" t="s">
        <v>331</v>
      </c>
      <c r="B27" s="420" t="s">
        <v>332</v>
      </c>
      <c r="D27" s="421" t="s">
        <v>248</v>
      </c>
      <c r="E27" s="421" t="s">
        <v>333</v>
      </c>
      <c r="G27" s="417" t="s">
        <v>334</v>
      </c>
      <c r="H27" s="425">
        <f>+Soggetto1!F40+Soggetto1!F66+Soggetto1!E97+Soggetto2!F40+Soggetto2!F66+Soggetto2!E97+Soggetto3!F40+Soggetto3!F66+Soggetto3!E97+Soggetto4!F40+Soggetto4!F66+Soggetto4!E97+Soggetto5!F40+Soggetto5!F66+Soggetto5!E97</f>
        <v>0</v>
      </c>
    </row>
    <row r="28" spans="1:10" x14ac:dyDescent="0.2">
      <c r="A28" s="426" t="s">
        <v>71</v>
      </c>
      <c r="B28" s="420" t="s">
        <v>335</v>
      </c>
      <c r="D28" s="421" t="s">
        <v>248</v>
      </c>
      <c r="E28" s="421" t="s">
        <v>336</v>
      </c>
      <c r="G28" s="427" t="s">
        <v>337</v>
      </c>
      <c r="H28" s="427" t="str">
        <f>Soggetto1!B10</f>
        <v>20342955</v>
      </c>
      <c r="I28" s="267" t="s">
        <v>241</v>
      </c>
    </row>
    <row r="29" spans="1:10" x14ac:dyDescent="0.2">
      <c r="A29" s="417" t="s">
        <v>338</v>
      </c>
      <c r="B29" s="420" t="s">
        <v>339</v>
      </c>
      <c r="D29" s="421" t="s">
        <v>248</v>
      </c>
      <c r="E29" s="421" t="s">
        <v>340</v>
      </c>
      <c r="G29" s="427" t="s">
        <v>341</v>
      </c>
      <c r="H29" s="428" t="str">
        <f>IF(AND('ACQUA CONDOTTA SINTESI'!B76="Eseguita con Pagamento - 3",Soggetto1!$B$122=0)," ",IF(Soggetto1!$C$11&lt;&gt;"",Soggetto1!$C$11,Soggetto1!$B$11))</f>
        <v>casa111</v>
      </c>
      <c r="I29" s="267" t="s">
        <v>241</v>
      </c>
    </row>
    <row r="30" spans="1:10" x14ac:dyDescent="0.2">
      <c r="A30" s="417" t="s">
        <v>342</v>
      </c>
      <c r="B30" s="420"/>
      <c r="D30" s="421" t="s">
        <v>248</v>
      </c>
      <c r="E30" s="421" t="s">
        <v>343</v>
      </c>
      <c r="G30" s="427" t="s">
        <v>344</v>
      </c>
      <c r="H30" s="427">
        <f>IF(Soggetto1!$C$12&lt;&gt;"",Soggetto1!$C$12,Soggetto1!$B$12)</f>
        <v>0</v>
      </c>
      <c r="I30" s="267" t="s">
        <v>241</v>
      </c>
    </row>
    <row r="31" spans="1:10" x14ac:dyDescent="0.2">
      <c r="A31" s="417" t="s">
        <v>345</v>
      </c>
      <c r="B31" s="420" t="s">
        <v>346</v>
      </c>
      <c r="D31" s="421" t="s">
        <v>248</v>
      </c>
      <c r="E31" s="421" t="s">
        <v>347</v>
      </c>
      <c r="G31" s="427" t="s">
        <v>348</v>
      </c>
      <c r="H31" s="427" t="str">
        <f>Soggetto1!$B$14</f>
        <v>CONTRAENTE IMPRESA</v>
      </c>
      <c r="I31" s="267" t="s">
        <v>241</v>
      </c>
    </row>
    <row r="32" spans="1:10" x14ac:dyDescent="0.2">
      <c r="A32" s="417" t="s">
        <v>341</v>
      </c>
      <c r="B32" s="429" t="s">
        <v>335</v>
      </c>
      <c r="D32" s="421" t="s">
        <v>248</v>
      </c>
      <c r="E32" s="421" t="s">
        <v>349</v>
      </c>
      <c r="G32" s="427" t="s">
        <v>350</v>
      </c>
      <c r="H32" s="427" t="str">
        <f>Soggetto1!$B$15</f>
        <v>casa111</v>
      </c>
      <c r="I32" s="267" t="s">
        <v>241</v>
      </c>
    </row>
    <row r="33" spans="1:9" x14ac:dyDescent="0.2">
      <c r="A33" s="417" t="s">
        <v>344</v>
      </c>
      <c r="B33" s="429"/>
      <c r="D33" s="421" t="s">
        <v>248</v>
      </c>
      <c r="E33" s="421" t="s">
        <v>351</v>
      </c>
      <c r="G33" s="427" t="s">
        <v>352</v>
      </c>
      <c r="H33" s="427" t="str">
        <f>Soggetto1!$B$16</f>
        <v>torino</v>
      </c>
      <c r="I33" s="267" t="s">
        <v>241</v>
      </c>
    </row>
    <row r="34" spans="1:9" x14ac:dyDescent="0.2">
      <c r="A34" s="417" t="s">
        <v>348</v>
      </c>
      <c r="B34" s="420" t="s">
        <v>353</v>
      </c>
      <c r="D34" s="430" t="s">
        <v>248</v>
      </c>
      <c r="E34" s="430" t="s">
        <v>354</v>
      </c>
      <c r="G34" s="427" t="s">
        <v>355</v>
      </c>
      <c r="H34" s="427" t="str">
        <f>+Soggetto1!B17</f>
        <v>to</v>
      </c>
      <c r="I34" s="267" t="s">
        <v>241</v>
      </c>
    </row>
    <row r="35" spans="1:9" x14ac:dyDescent="0.2">
      <c r="A35" s="417" t="s">
        <v>350</v>
      </c>
      <c r="B35" s="420" t="s">
        <v>335</v>
      </c>
      <c r="D35" s="430" t="s">
        <v>248</v>
      </c>
      <c r="E35" s="430" t="s">
        <v>356</v>
      </c>
      <c r="G35" s="427" t="s">
        <v>357</v>
      </c>
      <c r="H35" s="427">
        <f>IF(Soggetto1!$C$18&lt;&gt;"",Soggetto1!$C$18,Soggetto1!$B$18)</f>
        <v>22222</v>
      </c>
      <c r="I35" s="267" t="s">
        <v>241</v>
      </c>
    </row>
    <row r="36" spans="1:9" x14ac:dyDescent="0.2">
      <c r="A36" s="417" t="s">
        <v>352</v>
      </c>
      <c r="B36" s="420" t="s">
        <v>358</v>
      </c>
      <c r="D36" s="430" t="s">
        <v>248</v>
      </c>
      <c r="E36" s="430" t="s">
        <v>359</v>
      </c>
      <c r="G36" s="427" t="s">
        <v>360</v>
      </c>
      <c r="H36" s="427">
        <f>Soggetto1!$B$19</f>
        <v>0</v>
      </c>
      <c r="I36" s="267" t="s">
        <v>241</v>
      </c>
    </row>
    <row r="37" spans="1:9" x14ac:dyDescent="0.2">
      <c r="A37" s="417" t="s">
        <v>355</v>
      </c>
      <c r="B37" s="420" t="s">
        <v>361</v>
      </c>
      <c r="D37" s="430" t="s">
        <v>248</v>
      </c>
      <c r="E37" s="430" t="s">
        <v>362</v>
      </c>
      <c r="G37" s="427" t="s">
        <v>363</v>
      </c>
      <c r="H37" s="427">
        <f>Soggetto1!$C$25</f>
        <v>0</v>
      </c>
      <c r="I37" s="267" t="s">
        <v>241</v>
      </c>
    </row>
    <row r="38" spans="1:9" x14ac:dyDescent="0.2">
      <c r="A38" s="417" t="s">
        <v>364</v>
      </c>
      <c r="B38" s="420">
        <v>22222</v>
      </c>
      <c r="D38" s="430" t="s">
        <v>248</v>
      </c>
      <c r="E38" s="430" t="s">
        <v>365</v>
      </c>
      <c r="G38" s="427" t="s">
        <v>366</v>
      </c>
      <c r="H38" s="427">
        <f>Soggetto1!$C$26</f>
        <v>0</v>
      </c>
      <c r="I38" s="267" t="s">
        <v>241</v>
      </c>
    </row>
    <row r="39" spans="1:9" x14ac:dyDescent="0.2">
      <c r="A39" s="417" t="s">
        <v>360</v>
      </c>
      <c r="B39" s="420"/>
      <c r="D39" s="430" t="s">
        <v>248</v>
      </c>
      <c r="E39" s="430" t="s">
        <v>367</v>
      </c>
      <c r="G39" s="427" t="s">
        <v>368</v>
      </c>
      <c r="H39" s="427">
        <f>Soggetto1!$C$27</f>
        <v>0</v>
      </c>
      <c r="I39" s="267" t="s">
        <v>241</v>
      </c>
    </row>
    <row r="40" spans="1:9" x14ac:dyDescent="0.2">
      <c r="A40" s="417" t="s">
        <v>369</v>
      </c>
      <c r="B40" s="420" t="s">
        <v>370</v>
      </c>
      <c r="D40" s="430" t="s">
        <v>248</v>
      </c>
      <c r="E40" s="430" t="s">
        <v>371</v>
      </c>
      <c r="G40" s="431" t="s">
        <v>372</v>
      </c>
      <c r="H40" s="431">
        <f>Soggetto1!$C$29</f>
        <v>0</v>
      </c>
      <c r="I40" s="267" t="s">
        <v>241</v>
      </c>
    </row>
    <row r="41" spans="1:9" x14ac:dyDescent="0.2">
      <c r="A41" s="417" t="s">
        <v>373</v>
      </c>
      <c r="B41" s="420"/>
      <c r="D41" s="430" t="s">
        <v>248</v>
      </c>
      <c r="E41" s="430" t="s">
        <v>374</v>
      </c>
      <c r="G41" s="427" t="s">
        <v>375</v>
      </c>
      <c r="H41" s="427">
        <f>Soggetto1!C30</f>
        <v>0</v>
      </c>
      <c r="I41" s="267" t="s">
        <v>241</v>
      </c>
    </row>
    <row r="42" spans="1:9" x14ac:dyDescent="0.2">
      <c r="A42" s="417"/>
      <c r="B42" s="417"/>
      <c r="D42" s="430" t="s">
        <v>376</v>
      </c>
      <c r="E42" s="430"/>
      <c r="G42" s="427" t="s">
        <v>377</v>
      </c>
      <c r="H42" s="427">
        <f>Soggetto1!$B$34</f>
        <v>0</v>
      </c>
      <c r="I42" s="267" t="s">
        <v>241</v>
      </c>
    </row>
    <row r="43" spans="1:9" x14ac:dyDescent="0.2">
      <c r="A43" s="417"/>
      <c r="B43" s="417"/>
      <c r="D43" s="430" t="s">
        <v>378</v>
      </c>
      <c r="E43" s="430" t="s">
        <v>379</v>
      </c>
      <c r="G43" s="427" t="s">
        <v>380</v>
      </c>
      <c r="H43" s="427">
        <f>Soggetto1!$B$35</f>
        <v>0</v>
      </c>
      <c r="I43" s="267" t="s">
        <v>241</v>
      </c>
    </row>
    <row r="44" spans="1:9" x14ac:dyDescent="0.2">
      <c r="A44" s="417"/>
      <c r="B44" s="417"/>
      <c r="D44" s="430" t="s">
        <v>378</v>
      </c>
      <c r="E44" s="430" t="s">
        <v>381</v>
      </c>
      <c r="G44" s="427" t="s">
        <v>382</v>
      </c>
      <c r="H44" s="427">
        <f>Soggetto1!$B$36</f>
        <v>0</v>
      </c>
      <c r="I44" s="267" t="s">
        <v>241</v>
      </c>
    </row>
    <row r="45" spans="1:9" x14ac:dyDescent="0.2">
      <c r="A45" s="417"/>
      <c r="B45" s="417"/>
      <c r="D45" s="430" t="s">
        <v>378</v>
      </c>
      <c r="E45" s="430" t="s">
        <v>383</v>
      </c>
      <c r="G45" s="427" t="s">
        <v>384</v>
      </c>
      <c r="H45" s="427">
        <f>Soggetto1!$B$37</f>
        <v>0</v>
      </c>
      <c r="I45" s="267" t="s">
        <v>241</v>
      </c>
    </row>
    <row r="46" spans="1:9" x14ac:dyDescent="0.2">
      <c r="A46" s="417"/>
      <c r="B46" s="417"/>
      <c r="D46" s="430" t="s">
        <v>378</v>
      </c>
      <c r="E46" s="430" t="s">
        <v>385</v>
      </c>
      <c r="G46" s="427" t="s">
        <v>386</v>
      </c>
      <c r="H46" s="427">
        <f>Soggetto1!$B$38</f>
        <v>0</v>
      </c>
      <c r="I46" s="267" t="s">
        <v>241</v>
      </c>
    </row>
    <row r="47" spans="1:9" x14ac:dyDescent="0.2">
      <c r="A47" s="417"/>
      <c r="B47" s="417"/>
      <c r="D47" s="430" t="s">
        <v>378</v>
      </c>
      <c r="E47" s="430" t="s">
        <v>387</v>
      </c>
      <c r="G47" s="427" t="s">
        <v>388</v>
      </c>
      <c r="H47" s="427">
        <f>Soggetto1!$B$39</f>
        <v>0</v>
      </c>
      <c r="I47" s="267" t="s">
        <v>266</v>
      </c>
    </row>
    <row r="48" spans="1:9" x14ac:dyDescent="0.2">
      <c r="A48" s="417"/>
      <c r="B48" s="417"/>
      <c r="D48" s="430" t="s">
        <v>378</v>
      </c>
      <c r="E48" s="430" t="s">
        <v>389</v>
      </c>
      <c r="G48" s="427" t="s">
        <v>390</v>
      </c>
      <c r="H48" s="427">
        <f>Soggetto1!$C$34</f>
        <v>0</v>
      </c>
      <c r="I48" s="267" t="s">
        <v>266</v>
      </c>
    </row>
    <row r="49" spans="4:9" x14ac:dyDescent="0.2">
      <c r="D49" s="430" t="s">
        <v>378</v>
      </c>
      <c r="E49" s="430" t="s">
        <v>391</v>
      </c>
      <c r="G49" s="427" t="s">
        <v>392</v>
      </c>
      <c r="H49" s="427">
        <f>Soggetto1!$C$35</f>
        <v>0</v>
      </c>
      <c r="I49" s="267" t="s">
        <v>266</v>
      </c>
    </row>
    <row r="50" spans="4:9" x14ac:dyDescent="0.2">
      <c r="D50" s="430" t="s">
        <v>393</v>
      </c>
      <c r="E50" s="430"/>
      <c r="G50" s="427" t="s">
        <v>394</v>
      </c>
      <c r="H50" s="427">
        <f>Soggetto1!$C$36</f>
        <v>0</v>
      </c>
      <c r="I50" s="267" t="s">
        <v>266</v>
      </c>
    </row>
    <row r="51" spans="4:9" x14ac:dyDescent="0.2">
      <c r="D51" s="430" t="s">
        <v>395</v>
      </c>
      <c r="E51" s="430" t="s">
        <v>224</v>
      </c>
      <c r="G51" s="427" t="s">
        <v>396</v>
      </c>
      <c r="H51" s="427">
        <f>Soggetto1!$C$37</f>
        <v>0</v>
      </c>
      <c r="I51" s="267" t="s">
        <v>266</v>
      </c>
    </row>
    <row r="52" spans="4:9" x14ac:dyDescent="0.2">
      <c r="D52" s="432" t="s">
        <v>395</v>
      </c>
      <c r="E52" s="432" t="s">
        <v>397</v>
      </c>
      <c r="G52" s="427" t="s">
        <v>398</v>
      </c>
      <c r="H52" s="427">
        <f>Soggetto1!$C$38</f>
        <v>0</v>
      </c>
      <c r="I52" s="267" t="s">
        <v>266</v>
      </c>
    </row>
    <row r="53" spans="4:9" x14ac:dyDescent="0.2">
      <c r="D53" s="432" t="s">
        <v>395</v>
      </c>
      <c r="E53" s="432" t="s">
        <v>399</v>
      </c>
      <c r="G53" s="427" t="s">
        <v>400</v>
      </c>
      <c r="H53" s="427">
        <f>Soggetto1!$C$39</f>
        <v>0</v>
      </c>
      <c r="I53" s="267" t="s">
        <v>266</v>
      </c>
    </row>
    <row r="54" spans="4:9" x14ac:dyDescent="0.2">
      <c r="D54" s="432" t="s">
        <v>395</v>
      </c>
      <c r="E54" s="432" t="s">
        <v>401</v>
      </c>
      <c r="G54" s="427" t="s">
        <v>402</v>
      </c>
      <c r="H54" s="427">
        <f>Soggetto1!$D$34</f>
        <v>0</v>
      </c>
      <c r="I54" s="267" t="s">
        <v>266</v>
      </c>
    </row>
    <row r="55" spans="4:9" x14ac:dyDescent="0.2">
      <c r="D55" s="432" t="s">
        <v>395</v>
      </c>
      <c r="E55" s="432" t="s">
        <v>403</v>
      </c>
      <c r="G55" s="427" t="s">
        <v>404</v>
      </c>
      <c r="H55" s="427">
        <f>Soggetto1!$D$35</f>
        <v>0</v>
      </c>
      <c r="I55" s="267" t="s">
        <v>266</v>
      </c>
    </row>
    <row r="56" spans="4:9" x14ac:dyDescent="0.2">
      <c r="D56" s="432" t="s">
        <v>395</v>
      </c>
      <c r="E56" s="432" t="s">
        <v>405</v>
      </c>
      <c r="G56" s="427" t="s">
        <v>406</v>
      </c>
      <c r="H56" s="427">
        <f>Soggetto1!$D$36</f>
        <v>0</v>
      </c>
      <c r="I56" s="267" t="s">
        <v>266</v>
      </c>
    </row>
    <row r="57" spans="4:9" x14ac:dyDescent="0.2">
      <c r="D57" s="432" t="s">
        <v>407</v>
      </c>
      <c r="E57" s="432"/>
      <c r="G57" s="427" t="s">
        <v>408</v>
      </c>
      <c r="H57" s="427">
        <f>Soggetto1!$D$37</f>
        <v>0</v>
      </c>
      <c r="I57" s="267" t="s">
        <v>266</v>
      </c>
    </row>
    <row r="58" spans="4:9" x14ac:dyDescent="0.2">
      <c r="D58" s="432" t="s">
        <v>166</v>
      </c>
      <c r="E58" s="432" t="s">
        <v>409</v>
      </c>
      <c r="G58" s="427" t="s">
        <v>410</v>
      </c>
      <c r="H58" s="427">
        <f>Soggetto1!$D$38</f>
        <v>0</v>
      </c>
      <c r="I58" s="267" t="s">
        <v>266</v>
      </c>
    </row>
    <row r="59" spans="4:9" x14ac:dyDescent="0.2">
      <c r="D59" s="433" t="s">
        <v>166</v>
      </c>
      <c r="E59" s="433" t="s">
        <v>411</v>
      </c>
      <c r="G59" s="427" t="s">
        <v>412</v>
      </c>
      <c r="H59" s="427">
        <f>Soggetto1!$D$39</f>
        <v>0</v>
      </c>
      <c r="I59" s="267" t="s">
        <v>266</v>
      </c>
    </row>
    <row r="60" spans="4:9" x14ac:dyDescent="0.2">
      <c r="D60" s="433" t="s">
        <v>166</v>
      </c>
      <c r="E60" s="433" t="s">
        <v>413</v>
      </c>
      <c r="G60" s="427" t="s">
        <v>414</v>
      </c>
      <c r="H60" s="434">
        <f>Soggetto1!$E$34</f>
        <v>0</v>
      </c>
      <c r="I60" s="267" t="s">
        <v>266</v>
      </c>
    </row>
    <row r="61" spans="4:9" x14ac:dyDescent="0.2">
      <c r="D61" s="433" t="s">
        <v>166</v>
      </c>
      <c r="E61" s="433" t="s">
        <v>415</v>
      </c>
      <c r="G61" s="427" t="s">
        <v>416</v>
      </c>
      <c r="H61" s="434">
        <f>Soggetto1!$E$35</f>
        <v>0</v>
      </c>
      <c r="I61" s="267" t="s">
        <v>266</v>
      </c>
    </row>
    <row r="62" spans="4:9" x14ac:dyDescent="0.2">
      <c r="D62" s="433" t="s">
        <v>417</v>
      </c>
      <c r="E62" s="433"/>
      <c r="G62" s="427" t="s">
        <v>418</v>
      </c>
      <c r="H62" s="434">
        <f>Soggetto1!$E$36</f>
        <v>0</v>
      </c>
      <c r="I62" s="267" t="s">
        <v>266</v>
      </c>
    </row>
    <row r="63" spans="4:9" x14ac:dyDescent="0.2">
      <c r="D63" s="433" t="s">
        <v>419</v>
      </c>
      <c r="E63" s="433" t="s">
        <v>420</v>
      </c>
      <c r="G63" s="427" t="s">
        <v>421</v>
      </c>
      <c r="H63" s="434">
        <f>Soggetto1!$E$37</f>
        <v>0</v>
      </c>
      <c r="I63" s="267" t="s">
        <v>266</v>
      </c>
    </row>
    <row r="64" spans="4:9" x14ac:dyDescent="0.2">
      <c r="D64" s="435" t="s">
        <v>419</v>
      </c>
      <c r="E64" s="435" t="s">
        <v>422</v>
      </c>
      <c r="G64" s="427" t="s">
        <v>423</v>
      </c>
      <c r="H64" s="434">
        <f>Soggetto1!$E$38</f>
        <v>0</v>
      </c>
      <c r="I64" s="267" t="s">
        <v>266</v>
      </c>
    </row>
    <row r="65" spans="4:9" x14ac:dyDescent="0.2">
      <c r="D65" s="435" t="s">
        <v>419</v>
      </c>
      <c r="E65" s="435" t="s">
        <v>424</v>
      </c>
      <c r="G65" s="427" t="s">
        <v>425</v>
      </c>
      <c r="H65" s="434">
        <f>Soggetto1!$E$39</f>
        <v>0</v>
      </c>
      <c r="I65" s="267" t="s">
        <v>266</v>
      </c>
    </row>
    <row r="66" spans="4:9" x14ac:dyDescent="0.2">
      <c r="D66" s="435" t="s">
        <v>419</v>
      </c>
      <c r="E66" s="435" t="s">
        <v>426</v>
      </c>
      <c r="G66" s="427" t="s">
        <v>427</v>
      </c>
      <c r="H66" s="434">
        <f>Soggetto1!$F$34</f>
        <v>0</v>
      </c>
      <c r="I66" s="267" t="s">
        <v>266</v>
      </c>
    </row>
    <row r="67" spans="4:9" x14ac:dyDescent="0.2">
      <c r="D67" s="435" t="s">
        <v>419</v>
      </c>
      <c r="E67" s="435" t="s">
        <v>428</v>
      </c>
      <c r="G67" s="427" t="s">
        <v>429</v>
      </c>
      <c r="H67" s="434">
        <f>Soggetto1!$F$35</f>
        <v>0</v>
      </c>
      <c r="I67" s="267" t="s">
        <v>241</v>
      </c>
    </row>
    <row r="68" spans="4:9" x14ac:dyDescent="0.2">
      <c r="D68" s="435" t="s">
        <v>430</v>
      </c>
      <c r="E68" s="435"/>
      <c r="G68" s="427" t="s">
        <v>431</v>
      </c>
      <c r="H68" s="434">
        <f>Soggetto1!$F$36</f>
        <v>0</v>
      </c>
      <c r="I68" s="267" t="s">
        <v>241</v>
      </c>
    </row>
    <row r="69" spans="4:9" x14ac:dyDescent="0.2">
      <c r="D69" s="435" t="s">
        <v>432</v>
      </c>
      <c r="E69" s="435" t="s">
        <v>433</v>
      </c>
      <c r="G69" s="427" t="s">
        <v>434</v>
      </c>
      <c r="H69" s="434">
        <f>Soggetto1!$F$37</f>
        <v>0</v>
      </c>
      <c r="I69" s="267" t="s">
        <v>241</v>
      </c>
    </row>
    <row r="70" spans="4:9" x14ac:dyDescent="0.2">
      <c r="D70" s="436" t="s">
        <v>432</v>
      </c>
      <c r="E70" s="436" t="s">
        <v>435</v>
      </c>
      <c r="F70" s="412" t="s">
        <v>436</v>
      </c>
      <c r="G70" s="427" t="s">
        <v>437</v>
      </c>
      <c r="H70" s="434">
        <f>Soggetto1!$F$38</f>
        <v>0</v>
      </c>
      <c r="I70" s="267" t="s">
        <v>241</v>
      </c>
    </row>
    <row r="71" spans="4:9" x14ac:dyDescent="0.2">
      <c r="D71" s="436" t="s">
        <v>438</v>
      </c>
      <c r="E71" s="436"/>
      <c r="F71" s="412" t="s">
        <v>439</v>
      </c>
      <c r="G71" s="427" t="s">
        <v>440</v>
      </c>
      <c r="H71" s="434">
        <f>Soggetto1!$F$39</f>
        <v>0</v>
      </c>
      <c r="I71" s="267" t="s">
        <v>241</v>
      </c>
    </row>
    <row r="72" spans="4:9" x14ac:dyDescent="0.2">
      <c r="D72" s="436" t="s">
        <v>419</v>
      </c>
      <c r="E72" s="436" t="s">
        <v>428</v>
      </c>
      <c r="F72" s="412" t="s">
        <v>441</v>
      </c>
      <c r="G72" s="427" t="s">
        <v>442</v>
      </c>
      <c r="H72" s="434">
        <f>Soggetto1!$F$40</f>
        <v>0</v>
      </c>
      <c r="I72" s="267" t="s">
        <v>241</v>
      </c>
    </row>
    <row r="73" spans="4:9" x14ac:dyDescent="0.2">
      <c r="D73" s="436" t="s">
        <v>430</v>
      </c>
      <c r="E73" s="436"/>
      <c r="G73" s="427" t="s">
        <v>443</v>
      </c>
      <c r="H73" s="434">
        <f>Soggetto1!$F$51</f>
        <v>0</v>
      </c>
      <c r="I73" s="267" t="s">
        <v>241</v>
      </c>
    </row>
    <row r="74" spans="4:9" x14ac:dyDescent="0.2">
      <c r="D74" s="437" t="s">
        <v>432</v>
      </c>
      <c r="E74" s="437" t="s">
        <v>433</v>
      </c>
      <c r="G74" s="431" t="s">
        <v>444</v>
      </c>
      <c r="H74" s="431">
        <f>Soggetto1!$C$55</f>
        <v>0</v>
      </c>
      <c r="I74" s="267" t="s">
        <v>241</v>
      </c>
    </row>
    <row r="75" spans="4:9" x14ac:dyDescent="0.2">
      <c r="D75" s="437" t="s">
        <v>432</v>
      </c>
      <c r="E75" s="437" t="s">
        <v>435</v>
      </c>
      <c r="G75" s="427" t="s">
        <v>445</v>
      </c>
      <c r="H75" s="427">
        <f>Soggetto1!$C$56</f>
        <v>0</v>
      </c>
      <c r="I75" s="267" t="s">
        <v>241</v>
      </c>
    </row>
    <row r="76" spans="4:9" x14ac:dyDescent="0.2">
      <c r="D76" s="437" t="s">
        <v>438</v>
      </c>
      <c r="E76" s="437"/>
      <c r="G76" s="427" t="s">
        <v>446</v>
      </c>
      <c r="H76" s="427">
        <f>Soggetto1!$B$60</f>
        <v>0</v>
      </c>
      <c r="I76" s="267" t="s">
        <v>241</v>
      </c>
    </row>
    <row r="77" spans="4:9" x14ac:dyDescent="0.2">
      <c r="D77" s="437" t="s">
        <v>447</v>
      </c>
      <c r="E77" s="437" t="s">
        <v>448</v>
      </c>
      <c r="G77" s="427" t="s">
        <v>449</v>
      </c>
      <c r="H77" s="427">
        <f>Soggetto1!$B$61</f>
        <v>0</v>
      </c>
      <c r="I77" s="267" t="s">
        <v>241</v>
      </c>
    </row>
    <row r="78" spans="4:9" x14ac:dyDescent="0.2">
      <c r="D78" s="437" t="s">
        <v>447</v>
      </c>
      <c r="E78" s="437" t="s">
        <v>269</v>
      </c>
      <c r="G78" s="427" t="s">
        <v>450</v>
      </c>
      <c r="H78" s="427">
        <f>Soggetto1!$B$62</f>
        <v>0</v>
      </c>
      <c r="I78" s="267" t="s">
        <v>241</v>
      </c>
    </row>
    <row r="79" spans="4:9" x14ac:dyDescent="0.2">
      <c r="D79" s="437" t="s">
        <v>447</v>
      </c>
      <c r="E79" s="437" t="s">
        <v>451</v>
      </c>
      <c r="G79" s="427" t="s">
        <v>452</v>
      </c>
      <c r="H79" s="427">
        <f>Soggetto1!$B$63</f>
        <v>0</v>
      </c>
      <c r="I79" s="267" t="s">
        <v>241</v>
      </c>
    </row>
    <row r="80" spans="4:9" x14ac:dyDescent="0.2">
      <c r="D80" s="437" t="s">
        <v>447</v>
      </c>
      <c r="E80" s="437" t="s">
        <v>272</v>
      </c>
      <c r="G80" s="427" t="s">
        <v>453</v>
      </c>
      <c r="H80" s="427">
        <f>Soggetto1!$B$64</f>
        <v>0</v>
      </c>
      <c r="I80" s="267" t="s">
        <v>241</v>
      </c>
    </row>
    <row r="81" spans="4:9" x14ac:dyDescent="0.2">
      <c r="D81" s="437" t="s">
        <v>447</v>
      </c>
      <c r="E81" s="437" t="s">
        <v>454</v>
      </c>
      <c r="G81" s="427" t="s">
        <v>455</v>
      </c>
      <c r="H81" s="427">
        <f>Soggetto1!$B$65</f>
        <v>0</v>
      </c>
      <c r="I81" s="267" t="s">
        <v>266</v>
      </c>
    </row>
    <row r="82" spans="4:9" x14ac:dyDescent="0.2">
      <c r="D82" s="437" t="s">
        <v>447</v>
      </c>
      <c r="E82" s="437" t="s">
        <v>275</v>
      </c>
      <c r="G82" s="427" t="s">
        <v>456</v>
      </c>
      <c r="H82" s="427">
        <f>Soggetto1!$C$60</f>
        <v>0</v>
      </c>
      <c r="I82" s="267" t="s">
        <v>266</v>
      </c>
    </row>
    <row r="83" spans="4:9" x14ac:dyDescent="0.2">
      <c r="D83" s="437" t="s">
        <v>447</v>
      </c>
      <c r="E83" s="437" t="s">
        <v>457</v>
      </c>
      <c r="G83" s="427" t="s">
        <v>458</v>
      </c>
      <c r="H83" s="427">
        <f>Soggetto1!$C61</f>
        <v>0</v>
      </c>
      <c r="I83" s="267" t="s">
        <v>266</v>
      </c>
    </row>
    <row r="84" spans="4:9" x14ac:dyDescent="0.2">
      <c r="D84" s="437" t="s">
        <v>447</v>
      </c>
      <c r="E84" s="437" t="s">
        <v>459</v>
      </c>
      <c r="G84" s="427" t="s">
        <v>460</v>
      </c>
      <c r="H84" s="427">
        <f>Soggetto1!$C$62</f>
        <v>0</v>
      </c>
      <c r="I84" s="267" t="s">
        <v>266</v>
      </c>
    </row>
    <row r="85" spans="4:9" x14ac:dyDescent="0.2">
      <c r="D85" s="437" t="s">
        <v>447</v>
      </c>
      <c r="E85" s="437" t="s">
        <v>283</v>
      </c>
      <c r="G85" s="427" t="s">
        <v>461</v>
      </c>
      <c r="H85" s="427">
        <f>Soggetto1!$C$63</f>
        <v>0</v>
      </c>
      <c r="I85" s="267" t="s">
        <v>266</v>
      </c>
    </row>
    <row r="86" spans="4:9" x14ac:dyDescent="0.2">
      <c r="D86" s="437" t="s">
        <v>447</v>
      </c>
      <c r="E86" s="437" t="s">
        <v>462</v>
      </c>
      <c r="G86" s="427" t="s">
        <v>463</v>
      </c>
      <c r="H86" s="427">
        <f>Soggetto1!$C$64</f>
        <v>0</v>
      </c>
      <c r="I86" s="267" t="s">
        <v>266</v>
      </c>
    </row>
    <row r="87" spans="4:9" x14ac:dyDescent="0.2">
      <c r="D87" s="437" t="s">
        <v>447</v>
      </c>
      <c r="E87" s="437" t="s">
        <v>464</v>
      </c>
      <c r="G87" s="427" t="s">
        <v>465</v>
      </c>
      <c r="H87" s="427">
        <f>Soggetto1!$C$65</f>
        <v>0</v>
      </c>
      <c r="I87" s="267" t="s">
        <v>266</v>
      </c>
    </row>
    <row r="88" spans="4:9" x14ac:dyDescent="0.2">
      <c r="D88" s="437" t="s">
        <v>447</v>
      </c>
      <c r="E88" s="437" t="s">
        <v>466</v>
      </c>
      <c r="G88" s="427" t="s">
        <v>467</v>
      </c>
      <c r="H88" s="427">
        <f>Soggetto1!$D$60</f>
        <v>0</v>
      </c>
      <c r="I88" s="267" t="s">
        <v>266</v>
      </c>
    </row>
    <row r="89" spans="4:9" x14ac:dyDescent="0.2">
      <c r="D89" s="437" t="s">
        <v>447</v>
      </c>
      <c r="E89" s="437" t="s">
        <v>468</v>
      </c>
      <c r="G89" s="427" t="s">
        <v>469</v>
      </c>
      <c r="H89" s="427">
        <f>Soggetto1!$D$61</f>
        <v>0</v>
      </c>
      <c r="I89" s="267" t="s">
        <v>266</v>
      </c>
    </row>
    <row r="90" spans="4:9" x14ac:dyDescent="0.2">
      <c r="D90" s="437" t="s">
        <v>470</v>
      </c>
      <c r="E90" s="437"/>
      <c r="G90" s="427" t="s">
        <v>471</v>
      </c>
      <c r="H90" s="427">
        <f>Soggetto1!$D$62</f>
        <v>0</v>
      </c>
      <c r="I90" s="267" t="s">
        <v>266</v>
      </c>
    </row>
    <row r="91" spans="4:9" x14ac:dyDescent="0.2">
      <c r="D91" s="432" t="s">
        <v>472</v>
      </c>
      <c r="E91" s="432" t="s">
        <v>473</v>
      </c>
      <c r="G91" s="427" t="s">
        <v>474</v>
      </c>
      <c r="H91" s="427">
        <f>Soggetto1!$D$63</f>
        <v>0</v>
      </c>
      <c r="I91" s="267" t="s">
        <v>266</v>
      </c>
    </row>
    <row r="92" spans="4:9" x14ac:dyDescent="0.2">
      <c r="D92" s="432" t="s">
        <v>472</v>
      </c>
      <c r="E92" s="432" t="s">
        <v>475</v>
      </c>
      <c r="G92" s="427" t="s">
        <v>476</v>
      </c>
      <c r="H92" s="427">
        <f>Soggetto1!$D$64</f>
        <v>0</v>
      </c>
      <c r="I92" s="267" t="s">
        <v>266</v>
      </c>
    </row>
    <row r="93" spans="4:9" x14ac:dyDescent="0.2">
      <c r="D93" s="432" t="s">
        <v>472</v>
      </c>
      <c r="E93" s="432" t="s">
        <v>477</v>
      </c>
      <c r="G93" s="427" t="s">
        <v>478</v>
      </c>
      <c r="H93" s="427">
        <f>Soggetto1!$D$65</f>
        <v>0</v>
      </c>
      <c r="I93" s="267" t="s">
        <v>266</v>
      </c>
    </row>
    <row r="94" spans="4:9" x14ac:dyDescent="0.2">
      <c r="D94" s="432" t="s">
        <v>472</v>
      </c>
      <c r="E94" s="432" t="s">
        <v>479</v>
      </c>
      <c r="G94" s="427" t="s">
        <v>480</v>
      </c>
      <c r="H94" s="434">
        <f>Soggetto1!$E$60</f>
        <v>0</v>
      </c>
      <c r="I94" s="267" t="s">
        <v>266</v>
      </c>
    </row>
    <row r="95" spans="4:9" x14ac:dyDescent="0.2">
      <c r="D95" s="432" t="s">
        <v>472</v>
      </c>
      <c r="E95" s="432" t="s">
        <v>448</v>
      </c>
      <c r="G95" s="427" t="s">
        <v>481</v>
      </c>
      <c r="H95" s="434">
        <f>Soggetto1!$E$61</f>
        <v>0</v>
      </c>
      <c r="I95" s="267" t="s">
        <v>266</v>
      </c>
    </row>
    <row r="96" spans="4:9" x14ac:dyDescent="0.2">
      <c r="D96" s="432" t="s">
        <v>472</v>
      </c>
      <c r="E96" s="432" t="s">
        <v>482</v>
      </c>
      <c r="G96" s="427" t="s">
        <v>483</v>
      </c>
      <c r="H96" s="434">
        <f>Soggetto1!$E$62</f>
        <v>0</v>
      </c>
      <c r="I96" s="267" t="s">
        <v>266</v>
      </c>
    </row>
    <row r="97" spans="4:9" x14ac:dyDescent="0.2">
      <c r="D97" s="432" t="s">
        <v>472</v>
      </c>
      <c r="E97" s="432" t="s">
        <v>484</v>
      </c>
      <c r="G97" s="427" t="s">
        <v>485</v>
      </c>
      <c r="H97" s="434">
        <f>Soggetto1!$E$63</f>
        <v>0</v>
      </c>
      <c r="I97" s="267" t="s">
        <v>266</v>
      </c>
    </row>
    <row r="98" spans="4:9" x14ac:dyDescent="0.2">
      <c r="D98" s="432" t="s">
        <v>472</v>
      </c>
      <c r="E98" s="432" t="s">
        <v>454</v>
      </c>
      <c r="G98" s="427" t="s">
        <v>486</v>
      </c>
      <c r="H98" s="434">
        <f>Soggetto1!$E$64</f>
        <v>0</v>
      </c>
      <c r="I98" s="267" t="s">
        <v>266</v>
      </c>
    </row>
    <row r="99" spans="4:9" x14ac:dyDescent="0.2">
      <c r="D99" s="432" t="s">
        <v>472</v>
      </c>
      <c r="E99" s="432" t="s">
        <v>457</v>
      </c>
      <c r="G99" s="427" t="s">
        <v>487</v>
      </c>
      <c r="H99" s="434">
        <f>Soggetto1!$E$65</f>
        <v>0</v>
      </c>
      <c r="I99" s="267" t="s">
        <v>266</v>
      </c>
    </row>
    <row r="100" spans="4:9" x14ac:dyDescent="0.2">
      <c r="D100" s="432" t="s">
        <v>472</v>
      </c>
      <c r="E100" s="432" t="s">
        <v>462</v>
      </c>
      <c r="G100" s="427" t="s">
        <v>488</v>
      </c>
      <c r="H100" s="434">
        <f>Soggetto1!$F$60</f>
        <v>0</v>
      </c>
      <c r="I100" s="267" t="s">
        <v>266</v>
      </c>
    </row>
    <row r="101" spans="4:9" x14ac:dyDescent="0.2">
      <c r="D101" s="432" t="s">
        <v>489</v>
      </c>
      <c r="E101" s="432"/>
      <c r="G101" s="427" t="s">
        <v>490</v>
      </c>
      <c r="H101" s="434">
        <f>Soggetto1!$F$61</f>
        <v>0</v>
      </c>
      <c r="I101" s="267" t="s">
        <v>241</v>
      </c>
    </row>
    <row r="102" spans="4:9" x14ac:dyDescent="0.2">
      <c r="D102" s="414" t="s">
        <v>491</v>
      </c>
      <c r="E102" s="414" t="s">
        <v>492</v>
      </c>
      <c r="G102" s="427" t="s">
        <v>493</v>
      </c>
      <c r="H102" s="434">
        <f>Soggetto1!$F$62</f>
        <v>0</v>
      </c>
      <c r="I102" s="267" t="s">
        <v>241</v>
      </c>
    </row>
    <row r="103" spans="4:9" x14ac:dyDescent="0.2">
      <c r="D103" s="414" t="s">
        <v>491</v>
      </c>
      <c r="E103" s="414" t="s">
        <v>264</v>
      </c>
      <c r="G103" s="427" t="s">
        <v>494</v>
      </c>
      <c r="H103" s="434">
        <f>Soggetto1!$F$63</f>
        <v>0</v>
      </c>
      <c r="I103" s="267" t="s">
        <v>266</v>
      </c>
    </row>
    <row r="104" spans="4:9" x14ac:dyDescent="0.2">
      <c r="D104" s="414" t="s">
        <v>491</v>
      </c>
      <c r="E104" s="414" t="s">
        <v>473</v>
      </c>
      <c r="G104" s="427" t="s">
        <v>495</v>
      </c>
      <c r="H104" s="434">
        <f>Soggetto1!$F$64</f>
        <v>0</v>
      </c>
      <c r="I104" s="267" t="s">
        <v>266</v>
      </c>
    </row>
    <row r="105" spans="4:9" x14ac:dyDescent="0.2">
      <c r="D105" s="414" t="s">
        <v>491</v>
      </c>
      <c r="E105" s="414" t="s">
        <v>475</v>
      </c>
      <c r="G105" s="427" t="s">
        <v>496</v>
      </c>
      <c r="H105" s="434">
        <f>Soggetto1!$F$65</f>
        <v>0</v>
      </c>
      <c r="I105" s="267" t="s">
        <v>266</v>
      </c>
    </row>
    <row r="106" spans="4:9" x14ac:dyDescent="0.2">
      <c r="D106" s="414" t="s">
        <v>491</v>
      </c>
      <c r="E106" s="414" t="s">
        <v>477</v>
      </c>
      <c r="G106" s="427" t="s">
        <v>497</v>
      </c>
      <c r="H106" s="434">
        <f>Soggetto1!$F$66</f>
        <v>0</v>
      </c>
      <c r="I106" s="267" t="s">
        <v>266</v>
      </c>
    </row>
    <row r="107" spans="4:9" x14ac:dyDescent="0.2">
      <c r="D107" s="414" t="s">
        <v>491</v>
      </c>
      <c r="E107" s="414" t="s">
        <v>498</v>
      </c>
      <c r="G107" s="427" t="s">
        <v>499</v>
      </c>
      <c r="H107" s="434">
        <f>Soggetto1!$F$77</f>
        <v>0</v>
      </c>
      <c r="I107" s="267" t="s">
        <v>266</v>
      </c>
    </row>
    <row r="108" spans="4:9" x14ac:dyDescent="0.2">
      <c r="D108" s="414" t="s">
        <v>491</v>
      </c>
      <c r="E108" s="414" t="s">
        <v>479</v>
      </c>
      <c r="G108" s="431" t="s">
        <v>500</v>
      </c>
      <c r="H108" s="431">
        <f>Soggetto1!$C$79</f>
        <v>0</v>
      </c>
      <c r="I108" s="267" t="s">
        <v>266</v>
      </c>
    </row>
    <row r="109" spans="4:9" x14ac:dyDescent="0.2">
      <c r="D109" s="414" t="s">
        <v>491</v>
      </c>
      <c r="E109" s="414" t="s">
        <v>448</v>
      </c>
      <c r="G109" s="427" t="s">
        <v>501</v>
      </c>
      <c r="H109" s="427">
        <f>Soggetto1!$C$80</f>
        <v>0</v>
      </c>
      <c r="I109" s="267" t="s">
        <v>266</v>
      </c>
    </row>
    <row r="110" spans="4:9" x14ac:dyDescent="0.2">
      <c r="D110" s="414" t="s">
        <v>491</v>
      </c>
      <c r="E110" s="414" t="s">
        <v>269</v>
      </c>
      <c r="G110" s="427" t="s">
        <v>502</v>
      </c>
      <c r="H110" s="434">
        <f>Soggetto1!$E$97</f>
        <v>0</v>
      </c>
      <c r="I110" s="267" t="s">
        <v>266</v>
      </c>
    </row>
    <row r="111" spans="4:9" x14ac:dyDescent="0.2">
      <c r="D111" s="414" t="s">
        <v>491</v>
      </c>
      <c r="E111" s="414" t="s">
        <v>451</v>
      </c>
      <c r="G111" s="427" t="s">
        <v>503</v>
      </c>
      <c r="H111" s="434">
        <f>Soggetto1!$E$106</f>
        <v>0</v>
      </c>
      <c r="I111" s="267" t="s">
        <v>266</v>
      </c>
    </row>
    <row r="112" spans="4:9" x14ac:dyDescent="0.2">
      <c r="D112" s="414" t="s">
        <v>491</v>
      </c>
      <c r="E112" s="414" t="s">
        <v>272</v>
      </c>
      <c r="G112" s="427" t="s">
        <v>504</v>
      </c>
      <c r="H112" s="434">
        <f>+Soggetto1!$B$118</f>
        <v>0</v>
      </c>
      <c r="I112" s="267" t="s">
        <v>266</v>
      </c>
    </row>
    <row r="113" spans="4:9" x14ac:dyDescent="0.2">
      <c r="D113" s="414" t="s">
        <v>491</v>
      </c>
      <c r="E113" s="414" t="s">
        <v>482</v>
      </c>
      <c r="G113" s="427" t="s">
        <v>505</v>
      </c>
      <c r="H113" s="434">
        <f>+Soggetto1!$B$119</f>
        <v>0</v>
      </c>
      <c r="I113" s="267" t="s">
        <v>241</v>
      </c>
    </row>
    <row r="114" spans="4:9" x14ac:dyDescent="0.2">
      <c r="D114" s="414" t="s">
        <v>491</v>
      </c>
      <c r="E114" s="414" t="s">
        <v>484</v>
      </c>
      <c r="G114" s="427" t="s">
        <v>506</v>
      </c>
      <c r="H114" s="434">
        <f>+Soggetto1!$D$115</f>
        <v>0</v>
      </c>
      <c r="I114" s="267" t="s">
        <v>241</v>
      </c>
    </row>
    <row r="115" spans="4:9" x14ac:dyDescent="0.2">
      <c r="D115" s="414" t="s">
        <v>491</v>
      </c>
      <c r="E115" s="414" t="s">
        <v>454</v>
      </c>
      <c r="G115" s="427" t="s">
        <v>507</v>
      </c>
      <c r="H115" s="434">
        <f>+Soggetto1!$D$116</f>
        <v>0</v>
      </c>
      <c r="I115" s="267" t="s">
        <v>241</v>
      </c>
    </row>
    <row r="116" spans="4:9" x14ac:dyDescent="0.2">
      <c r="D116" s="414" t="s">
        <v>491</v>
      </c>
      <c r="E116" s="414" t="s">
        <v>275</v>
      </c>
      <c r="G116" s="427" t="s">
        <v>508</v>
      </c>
      <c r="H116" s="434">
        <f>+Soggetto1!$D$117</f>
        <v>0</v>
      </c>
      <c r="I116" s="267" t="s">
        <v>241</v>
      </c>
    </row>
    <row r="117" spans="4:9" x14ac:dyDescent="0.2">
      <c r="D117" s="414" t="s">
        <v>491</v>
      </c>
      <c r="E117" s="414" t="s">
        <v>509</v>
      </c>
      <c r="G117" s="427" t="s">
        <v>510</v>
      </c>
      <c r="H117" s="434">
        <f>+Soggetto1!$D$118</f>
        <v>0</v>
      </c>
      <c r="I117" s="267" t="s">
        <v>241</v>
      </c>
    </row>
    <row r="118" spans="4:9" x14ac:dyDescent="0.2">
      <c r="D118" s="414" t="s">
        <v>491</v>
      </c>
      <c r="E118" s="414" t="s">
        <v>459</v>
      </c>
      <c r="G118" s="427" t="s">
        <v>511</v>
      </c>
      <c r="H118" s="434">
        <f>+Soggetto1!$D$119</f>
        <v>0</v>
      </c>
      <c r="I118" s="267" t="s">
        <v>241</v>
      </c>
    </row>
    <row r="119" spans="4:9" x14ac:dyDescent="0.2">
      <c r="D119" s="414" t="s">
        <v>491</v>
      </c>
      <c r="E119" s="414" t="s">
        <v>283</v>
      </c>
      <c r="G119" s="427" t="s">
        <v>512</v>
      </c>
      <c r="H119" s="434">
        <f>+Soggetto1!$B$122</f>
        <v>0</v>
      </c>
    </row>
    <row r="120" spans="4:9" x14ac:dyDescent="0.2">
      <c r="D120" s="414" t="s">
        <v>491</v>
      </c>
      <c r="E120" s="414" t="s">
        <v>462</v>
      </c>
      <c r="G120" s="427" t="s">
        <v>513</v>
      </c>
      <c r="H120" s="434" t="str">
        <f>+Soggetto1!$B$123</f>
        <v>Totale        -        48</v>
      </c>
      <c r="I120" s="412" t="s">
        <v>514</v>
      </c>
    </row>
    <row r="121" spans="4:9" x14ac:dyDescent="0.2">
      <c r="D121" s="414" t="s">
        <v>491</v>
      </c>
      <c r="E121" s="414" t="s">
        <v>464</v>
      </c>
      <c r="G121" s="427" t="s">
        <v>515</v>
      </c>
      <c r="H121" s="427" t="str">
        <f>+Soggetto1!$B$127</f>
        <v>SI</v>
      </c>
      <c r="I121" s="267" t="s">
        <v>241</v>
      </c>
    </row>
    <row r="122" spans="4:9" x14ac:dyDescent="0.2">
      <c r="D122" s="414" t="s">
        <v>491</v>
      </c>
      <c r="E122" s="414" t="s">
        <v>466</v>
      </c>
      <c r="G122" s="427" t="s">
        <v>516</v>
      </c>
      <c r="H122" s="427" t="str">
        <f>+Soggetto1!$B$131</f>
        <v>NO</v>
      </c>
      <c r="I122" s="267" t="s">
        <v>241</v>
      </c>
    </row>
    <row r="123" spans="4:9" x14ac:dyDescent="0.2">
      <c r="D123" s="414" t="s">
        <v>491</v>
      </c>
      <c r="E123" s="414" t="s">
        <v>468</v>
      </c>
      <c r="G123" s="427" t="s">
        <v>517</v>
      </c>
      <c r="H123" s="427">
        <f>+'Dati Generali'!$A$218</f>
        <v>0</v>
      </c>
      <c r="I123" s="267" t="s">
        <v>241</v>
      </c>
    </row>
    <row r="124" spans="4:9" x14ac:dyDescent="0.2">
      <c r="D124" s="414" t="s">
        <v>518</v>
      </c>
      <c r="E124" s="414"/>
      <c r="G124" s="438" t="s">
        <v>519</v>
      </c>
      <c r="H124" s="438">
        <f>Soggetto2!$B$11</f>
        <v>0</v>
      </c>
      <c r="I124" s="267" t="s">
        <v>241</v>
      </c>
    </row>
    <row r="125" spans="4:9" x14ac:dyDescent="0.2">
      <c r="D125" s="414" t="s">
        <v>432</v>
      </c>
      <c r="E125" s="414" t="s">
        <v>177</v>
      </c>
      <c r="G125" s="438" t="s">
        <v>520</v>
      </c>
      <c r="H125" s="438">
        <f>Soggetto2!$B$12</f>
        <v>0</v>
      </c>
      <c r="I125" s="267" t="s">
        <v>241</v>
      </c>
    </row>
    <row r="126" spans="4:9" x14ac:dyDescent="0.2">
      <c r="D126" s="414" t="s">
        <v>432</v>
      </c>
      <c r="E126" s="414" t="s">
        <v>521</v>
      </c>
      <c r="G126" s="438" t="s">
        <v>522</v>
      </c>
      <c r="H126" s="438">
        <f>Soggetto2!$B$14</f>
        <v>0</v>
      </c>
      <c r="I126" s="267" t="s">
        <v>241</v>
      </c>
    </row>
    <row r="127" spans="4:9" x14ac:dyDescent="0.2">
      <c r="D127" s="414" t="s">
        <v>438</v>
      </c>
      <c r="E127" s="414"/>
      <c r="G127" s="438" t="s">
        <v>523</v>
      </c>
      <c r="H127" s="438">
        <f>Soggetto2!$B$15</f>
        <v>0</v>
      </c>
      <c r="I127" s="267" t="s">
        <v>241</v>
      </c>
    </row>
    <row r="128" spans="4:9" x14ac:dyDescent="0.2">
      <c r="G128" s="438" t="s">
        <v>524</v>
      </c>
      <c r="H128" s="438">
        <f>Soggetto2!$B$16</f>
        <v>0</v>
      </c>
      <c r="I128" s="267" t="s">
        <v>241</v>
      </c>
    </row>
    <row r="129" spans="7:9" x14ac:dyDescent="0.2">
      <c r="G129" s="438" t="s">
        <v>525</v>
      </c>
      <c r="H129" s="438">
        <f>Soggetto2!$B$17</f>
        <v>0</v>
      </c>
      <c r="I129" s="267" t="s">
        <v>241</v>
      </c>
    </row>
    <row r="130" spans="7:9" x14ac:dyDescent="0.2">
      <c r="G130" s="438" t="s">
        <v>526</v>
      </c>
      <c r="H130" s="438">
        <f>Soggetto2!$B$18</f>
        <v>0</v>
      </c>
      <c r="I130" s="267" t="s">
        <v>241</v>
      </c>
    </row>
    <row r="131" spans="7:9" x14ac:dyDescent="0.2">
      <c r="G131" s="438" t="s">
        <v>527</v>
      </c>
      <c r="H131" s="438" t="str">
        <f>IF(LEN(Soggetto2!$B$19)&lt;10,"",Soggetto2!$B$19)</f>
        <v/>
      </c>
      <c r="I131" s="267" t="s">
        <v>241</v>
      </c>
    </row>
    <row r="132" spans="7:9" x14ac:dyDescent="0.2">
      <c r="G132" s="438" t="s">
        <v>528</v>
      </c>
      <c r="H132" s="438">
        <f>Soggetto2!$C$25</f>
        <v>0</v>
      </c>
      <c r="I132" s="267" t="s">
        <v>241</v>
      </c>
    </row>
    <row r="133" spans="7:9" x14ac:dyDescent="0.2">
      <c r="G133" s="438" t="s">
        <v>529</v>
      </c>
      <c r="H133" s="438">
        <f>Soggetto2!$C$26</f>
        <v>0</v>
      </c>
      <c r="I133" s="267" t="s">
        <v>241</v>
      </c>
    </row>
    <row r="134" spans="7:9" x14ac:dyDescent="0.2">
      <c r="G134" s="438" t="s">
        <v>530</v>
      </c>
      <c r="H134" s="438">
        <f>Soggetto2!$C$27</f>
        <v>0</v>
      </c>
      <c r="I134" s="267" t="s">
        <v>241</v>
      </c>
    </row>
    <row r="135" spans="7:9" x14ac:dyDescent="0.2">
      <c r="G135" s="431" t="s">
        <v>531</v>
      </c>
      <c r="H135" s="431">
        <f>Soggetto2!$C$29</f>
        <v>0</v>
      </c>
      <c r="I135" s="267" t="s">
        <v>241</v>
      </c>
    </row>
    <row r="136" spans="7:9" x14ac:dyDescent="0.2">
      <c r="G136" s="438" t="s">
        <v>532</v>
      </c>
      <c r="H136" s="438">
        <f>Soggetto2!$C$30</f>
        <v>0</v>
      </c>
      <c r="I136" s="267" t="s">
        <v>241</v>
      </c>
    </row>
    <row r="137" spans="7:9" x14ac:dyDescent="0.2">
      <c r="G137" s="438" t="s">
        <v>533</v>
      </c>
      <c r="H137" s="438">
        <f>Soggetto2!$B$34</f>
        <v>0</v>
      </c>
      <c r="I137" s="267" t="s">
        <v>241</v>
      </c>
    </row>
    <row r="138" spans="7:9" x14ac:dyDescent="0.2">
      <c r="G138" s="438" t="s">
        <v>534</v>
      </c>
      <c r="H138" s="438">
        <f>Soggetto2!$B$35</f>
        <v>0</v>
      </c>
      <c r="I138" s="267" t="s">
        <v>241</v>
      </c>
    </row>
    <row r="139" spans="7:9" x14ac:dyDescent="0.2">
      <c r="G139" s="438" t="s">
        <v>535</v>
      </c>
      <c r="H139" s="438">
        <f>Soggetto2!$B$36</f>
        <v>0</v>
      </c>
      <c r="I139" s="267" t="s">
        <v>241</v>
      </c>
    </row>
    <row r="140" spans="7:9" x14ac:dyDescent="0.2">
      <c r="G140" s="438" t="s">
        <v>536</v>
      </c>
      <c r="H140" s="438">
        <f>Soggetto2!$B$37</f>
        <v>0</v>
      </c>
      <c r="I140" s="267" t="s">
        <v>241</v>
      </c>
    </row>
    <row r="141" spans="7:9" x14ac:dyDescent="0.2">
      <c r="G141" s="438" t="s">
        <v>537</v>
      </c>
      <c r="H141" s="438">
        <f>Soggetto2!$B$38</f>
        <v>0</v>
      </c>
      <c r="I141" s="267" t="s">
        <v>241</v>
      </c>
    </row>
    <row r="142" spans="7:9" x14ac:dyDescent="0.2">
      <c r="G142" s="438" t="s">
        <v>538</v>
      </c>
      <c r="H142" s="438">
        <f>Soggetto2!$B$39</f>
        <v>0</v>
      </c>
      <c r="I142" s="267" t="s">
        <v>266</v>
      </c>
    </row>
    <row r="143" spans="7:9" x14ac:dyDescent="0.2">
      <c r="G143" s="438" t="s">
        <v>539</v>
      </c>
      <c r="H143" s="438">
        <f>Soggetto2!$C$34</f>
        <v>0</v>
      </c>
      <c r="I143" s="267" t="s">
        <v>266</v>
      </c>
    </row>
    <row r="144" spans="7:9" x14ac:dyDescent="0.2">
      <c r="G144" s="438" t="s">
        <v>540</v>
      </c>
      <c r="H144" s="438">
        <f>Soggetto2!$C$35</f>
        <v>0</v>
      </c>
      <c r="I144" s="267" t="s">
        <v>266</v>
      </c>
    </row>
    <row r="145" spans="7:9" x14ac:dyDescent="0.2">
      <c r="G145" s="438" t="s">
        <v>541</v>
      </c>
      <c r="H145" s="438">
        <f>Soggetto2!$C$36</f>
        <v>0</v>
      </c>
      <c r="I145" s="267" t="s">
        <v>266</v>
      </c>
    </row>
    <row r="146" spans="7:9" x14ac:dyDescent="0.2">
      <c r="G146" s="438" t="s">
        <v>542</v>
      </c>
      <c r="H146" s="438">
        <f>Soggetto2!$C$37</f>
        <v>0</v>
      </c>
      <c r="I146" s="267" t="s">
        <v>266</v>
      </c>
    </row>
    <row r="147" spans="7:9" x14ac:dyDescent="0.2">
      <c r="G147" s="438" t="s">
        <v>543</v>
      </c>
      <c r="H147" s="438">
        <f>Soggetto2!$C$38</f>
        <v>0</v>
      </c>
      <c r="I147" s="267" t="s">
        <v>266</v>
      </c>
    </row>
    <row r="148" spans="7:9" x14ac:dyDescent="0.2">
      <c r="G148" s="438" t="s">
        <v>544</v>
      </c>
      <c r="H148" s="438">
        <f>Soggetto2!$C$39</f>
        <v>0</v>
      </c>
      <c r="I148" s="267" t="s">
        <v>266</v>
      </c>
    </row>
    <row r="149" spans="7:9" x14ac:dyDescent="0.2">
      <c r="G149" s="438" t="s">
        <v>545</v>
      </c>
      <c r="H149" s="438">
        <f>Soggetto2!$D$34</f>
        <v>0</v>
      </c>
      <c r="I149" s="267" t="s">
        <v>266</v>
      </c>
    </row>
    <row r="150" spans="7:9" x14ac:dyDescent="0.2">
      <c r="G150" s="438" t="s">
        <v>546</v>
      </c>
      <c r="H150" s="438">
        <f>Soggetto2!$D$35</f>
        <v>0</v>
      </c>
      <c r="I150" s="267" t="s">
        <v>266</v>
      </c>
    </row>
    <row r="151" spans="7:9" x14ac:dyDescent="0.2">
      <c r="G151" s="438" t="s">
        <v>547</v>
      </c>
      <c r="H151" s="438">
        <f>Soggetto2!$D$36</f>
        <v>0</v>
      </c>
      <c r="I151" s="267" t="s">
        <v>266</v>
      </c>
    </row>
    <row r="152" spans="7:9" x14ac:dyDescent="0.2">
      <c r="G152" s="438" t="s">
        <v>548</v>
      </c>
      <c r="H152" s="438">
        <f>Soggetto2!$D$37</f>
        <v>0</v>
      </c>
      <c r="I152" s="267" t="s">
        <v>266</v>
      </c>
    </row>
    <row r="153" spans="7:9" x14ac:dyDescent="0.2">
      <c r="G153" s="438" t="s">
        <v>549</v>
      </c>
      <c r="H153" s="438">
        <f>Soggetto2!$D$38</f>
        <v>0</v>
      </c>
      <c r="I153" s="267" t="s">
        <v>266</v>
      </c>
    </row>
    <row r="154" spans="7:9" x14ac:dyDescent="0.2">
      <c r="G154" s="438" t="s">
        <v>550</v>
      </c>
      <c r="H154" s="438">
        <f>Soggetto2!$D$39</f>
        <v>0</v>
      </c>
      <c r="I154" s="267" t="s">
        <v>266</v>
      </c>
    </row>
    <row r="155" spans="7:9" x14ac:dyDescent="0.2">
      <c r="G155" s="438" t="s">
        <v>551</v>
      </c>
      <c r="H155" s="439">
        <f>Soggetto2!$E$34</f>
        <v>0</v>
      </c>
      <c r="I155" s="267" t="s">
        <v>266</v>
      </c>
    </row>
    <row r="156" spans="7:9" x14ac:dyDescent="0.2">
      <c r="G156" s="438" t="s">
        <v>552</v>
      </c>
      <c r="H156" s="439">
        <f>Soggetto2!$E$35</f>
        <v>0</v>
      </c>
      <c r="I156" s="267" t="s">
        <v>266</v>
      </c>
    </row>
    <row r="157" spans="7:9" x14ac:dyDescent="0.2">
      <c r="G157" s="438" t="s">
        <v>553</v>
      </c>
      <c r="H157" s="439">
        <f>Soggetto2!$E$36</f>
        <v>0</v>
      </c>
      <c r="I157" s="267" t="s">
        <v>266</v>
      </c>
    </row>
    <row r="158" spans="7:9" x14ac:dyDescent="0.2">
      <c r="G158" s="438" t="s">
        <v>554</v>
      </c>
      <c r="H158" s="439">
        <f>Soggetto2!$E$37</f>
        <v>0</v>
      </c>
      <c r="I158" s="267" t="s">
        <v>266</v>
      </c>
    </row>
    <row r="159" spans="7:9" x14ac:dyDescent="0.2">
      <c r="G159" s="438" t="s">
        <v>555</v>
      </c>
      <c r="H159" s="439">
        <f>Soggetto2!$E$38</f>
        <v>0</v>
      </c>
      <c r="I159" s="267" t="s">
        <v>266</v>
      </c>
    </row>
    <row r="160" spans="7:9" x14ac:dyDescent="0.2">
      <c r="G160" s="438" t="s">
        <v>556</v>
      </c>
      <c r="H160" s="439">
        <f>Soggetto2!$E$39</f>
        <v>0</v>
      </c>
      <c r="I160" s="267" t="s">
        <v>266</v>
      </c>
    </row>
    <row r="161" spans="7:9" x14ac:dyDescent="0.2">
      <c r="G161" s="438" t="s">
        <v>557</v>
      </c>
      <c r="H161" s="439">
        <f>Soggetto2!$F$34</f>
        <v>0</v>
      </c>
      <c r="I161" s="267" t="s">
        <v>266</v>
      </c>
    </row>
    <row r="162" spans="7:9" x14ac:dyDescent="0.2">
      <c r="G162" s="438" t="s">
        <v>558</v>
      </c>
      <c r="H162" s="439">
        <f>Soggetto2!$F$35</f>
        <v>0</v>
      </c>
      <c r="I162" s="267" t="s">
        <v>241</v>
      </c>
    </row>
    <row r="163" spans="7:9" x14ac:dyDescent="0.2">
      <c r="G163" s="438" t="s">
        <v>559</v>
      </c>
      <c r="H163" s="439">
        <f>Soggetto2!$F$36</f>
        <v>0</v>
      </c>
      <c r="I163" s="267" t="s">
        <v>241</v>
      </c>
    </row>
    <row r="164" spans="7:9" x14ac:dyDescent="0.2">
      <c r="G164" s="438" t="s">
        <v>560</v>
      </c>
      <c r="H164" s="439">
        <f>Soggetto2!$F$37</f>
        <v>0</v>
      </c>
      <c r="I164" s="267" t="s">
        <v>241</v>
      </c>
    </row>
    <row r="165" spans="7:9" x14ac:dyDescent="0.2">
      <c r="G165" s="438" t="s">
        <v>561</v>
      </c>
      <c r="H165" s="439">
        <f>Soggetto2!$F$38</f>
        <v>0</v>
      </c>
      <c r="I165" s="267" t="s">
        <v>241</v>
      </c>
    </row>
    <row r="166" spans="7:9" x14ac:dyDescent="0.2">
      <c r="G166" s="438" t="s">
        <v>562</v>
      </c>
      <c r="H166" s="439">
        <f>Soggetto2!$F$39</f>
        <v>0</v>
      </c>
      <c r="I166" s="267" t="s">
        <v>241</v>
      </c>
    </row>
    <row r="167" spans="7:9" x14ac:dyDescent="0.2">
      <c r="G167" s="438" t="s">
        <v>563</v>
      </c>
      <c r="H167" s="439">
        <f>Soggetto2!$F$40</f>
        <v>0</v>
      </c>
      <c r="I167" s="267" t="s">
        <v>241</v>
      </c>
    </row>
    <row r="168" spans="7:9" x14ac:dyDescent="0.2">
      <c r="G168" s="438" t="s">
        <v>564</v>
      </c>
      <c r="H168" s="439">
        <f>Soggetto2!$F$51</f>
        <v>0</v>
      </c>
      <c r="I168" s="267" t="s">
        <v>241</v>
      </c>
    </row>
    <row r="169" spans="7:9" x14ac:dyDescent="0.2">
      <c r="G169" s="431" t="s">
        <v>565</v>
      </c>
      <c r="H169" s="431">
        <f>Soggetto2!$C$55</f>
        <v>0</v>
      </c>
      <c r="I169" s="267" t="s">
        <v>241</v>
      </c>
    </row>
    <row r="170" spans="7:9" x14ac:dyDescent="0.2">
      <c r="G170" s="438" t="s">
        <v>566</v>
      </c>
      <c r="H170" s="438">
        <f>Soggetto2!$C$56</f>
        <v>0</v>
      </c>
      <c r="I170" s="267" t="s">
        <v>241</v>
      </c>
    </row>
    <row r="171" spans="7:9" x14ac:dyDescent="0.2">
      <c r="G171" s="438" t="s">
        <v>567</v>
      </c>
      <c r="H171" s="438">
        <f>Soggetto2!$B$60</f>
        <v>0</v>
      </c>
      <c r="I171" s="267" t="s">
        <v>241</v>
      </c>
    </row>
    <row r="172" spans="7:9" x14ac:dyDescent="0.2">
      <c r="G172" s="438" t="s">
        <v>568</v>
      </c>
      <c r="H172" s="438">
        <f>Soggetto2!$B$61</f>
        <v>0</v>
      </c>
      <c r="I172" s="267" t="s">
        <v>241</v>
      </c>
    </row>
    <row r="173" spans="7:9" x14ac:dyDescent="0.2">
      <c r="G173" s="438" t="s">
        <v>569</v>
      </c>
      <c r="H173" s="438">
        <f>Soggetto2!$B$62</f>
        <v>0</v>
      </c>
      <c r="I173" s="267" t="s">
        <v>241</v>
      </c>
    </row>
    <row r="174" spans="7:9" x14ac:dyDescent="0.2">
      <c r="G174" s="438" t="s">
        <v>570</v>
      </c>
      <c r="H174" s="438">
        <f>Soggetto2!$B$63</f>
        <v>0</v>
      </c>
      <c r="I174" s="267" t="s">
        <v>241</v>
      </c>
    </row>
    <row r="175" spans="7:9" x14ac:dyDescent="0.2">
      <c r="G175" s="438" t="s">
        <v>571</v>
      </c>
      <c r="H175" s="438">
        <f>Soggetto2!$B$64</f>
        <v>0</v>
      </c>
      <c r="I175" s="267" t="s">
        <v>241</v>
      </c>
    </row>
    <row r="176" spans="7:9" x14ac:dyDescent="0.2">
      <c r="G176" s="438" t="s">
        <v>572</v>
      </c>
      <c r="H176" s="438">
        <f>Soggetto2!$B$65</f>
        <v>0</v>
      </c>
      <c r="I176" s="267" t="s">
        <v>266</v>
      </c>
    </row>
    <row r="177" spans="7:9" x14ac:dyDescent="0.2">
      <c r="G177" s="438" t="s">
        <v>573</v>
      </c>
      <c r="H177" s="438">
        <f>Soggetto2!$C$60</f>
        <v>0</v>
      </c>
      <c r="I177" s="267" t="s">
        <v>266</v>
      </c>
    </row>
    <row r="178" spans="7:9" x14ac:dyDescent="0.2">
      <c r="G178" s="438" t="s">
        <v>574</v>
      </c>
      <c r="H178" s="438">
        <f>Soggetto2!$C$61</f>
        <v>0</v>
      </c>
      <c r="I178" s="267" t="s">
        <v>266</v>
      </c>
    </row>
    <row r="179" spans="7:9" x14ac:dyDescent="0.2">
      <c r="G179" s="438" t="s">
        <v>575</v>
      </c>
      <c r="H179" s="438">
        <f>Soggetto2!$C$62</f>
        <v>0</v>
      </c>
      <c r="I179" s="267" t="s">
        <v>266</v>
      </c>
    </row>
    <row r="180" spans="7:9" x14ac:dyDescent="0.2">
      <c r="G180" s="438" t="s">
        <v>576</v>
      </c>
      <c r="H180" s="438">
        <f>Soggetto2!$C$63</f>
        <v>0</v>
      </c>
      <c r="I180" s="267" t="s">
        <v>266</v>
      </c>
    </row>
    <row r="181" spans="7:9" x14ac:dyDescent="0.2">
      <c r="G181" s="438" t="s">
        <v>577</v>
      </c>
      <c r="H181" s="438">
        <f>Soggetto2!$C$64</f>
        <v>0</v>
      </c>
      <c r="I181" s="267" t="s">
        <v>266</v>
      </c>
    </row>
    <row r="182" spans="7:9" x14ac:dyDescent="0.2">
      <c r="G182" s="438" t="s">
        <v>578</v>
      </c>
      <c r="H182" s="438">
        <f>Soggetto2!$C$65</f>
        <v>0</v>
      </c>
      <c r="I182" s="267" t="s">
        <v>266</v>
      </c>
    </row>
    <row r="183" spans="7:9" x14ac:dyDescent="0.2">
      <c r="G183" s="438" t="s">
        <v>579</v>
      </c>
      <c r="H183" s="438">
        <f>Soggetto2!$D$60</f>
        <v>0</v>
      </c>
      <c r="I183" s="267" t="s">
        <v>266</v>
      </c>
    </row>
    <row r="184" spans="7:9" x14ac:dyDescent="0.2">
      <c r="G184" s="438" t="s">
        <v>580</v>
      </c>
      <c r="H184" s="438">
        <f>Soggetto2!$D$61</f>
        <v>0</v>
      </c>
      <c r="I184" s="267" t="s">
        <v>266</v>
      </c>
    </row>
    <row r="185" spans="7:9" x14ac:dyDescent="0.2">
      <c r="G185" s="438" t="s">
        <v>581</v>
      </c>
      <c r="H185" s="438">
        <f>Soggetto2!$D$62</f>
        <v>0</v>
      </c>
      <c r="I185" s="267" t="s">
        <v>266</v>
      </c>
    </row>
    <row r="186" spans="7:9" x14ac:dyDescent="0.2">
      <c r="G186" s="438" t="s">
        <v>582</v>
      </c>
      <c r="H186" s="438">
        <f>Soggetto2!$D$63</f>
        <v>0</v>
      </c>
      <c r="I186" s="267" t="s">
        <v>266</v>
      </c>
    </row>
    <row r="187" spans="7:9" x14ac:dyDescent="0.2">
      <c r="G187" s="438" t="s">
        <v>583</v>
      </c>
      <c r="H187" s="438">
        <f>Soggetto2!$D$64</f>
        <v>0</v>
      </c>
      <c r="I187" s="267" t="s">
        <v>266</v>
      </c>
    </row>
    <row r="188" spans="7:9" x14ac:dyDescent="0.2">
      <c r="G188" s="438" t="s">
        <v>584</v>
      </c>
      <c r="H188" s="438">
        <f>Soggetto2!$D$65</f>
        <v>0</v>
      </c>
      <c r="I188" s="267" t="s">
        <v>266</v>
      </c>
    </row>
    <row r="189" spans="7:9" x14ac:dyDescent="0.2">
      <c r="G189" s="438" t="s">
        <v>585</v>
      </c>
      <c r="H189" s="439">
        <f>Soggetto2!$E$60</f>
        <v>0</v>
      </c>
      <c r="I189" s="267" t="s">
        <v>266</v>
      </c>
    </row>
    <row r="190" spans="7:9" x14ac:dyDescent="0.2">
      <c r="G190" s="438" t="s">
        <v>586</v>
      </c>
      <c r="H190" s="439">
        <f>Soggetto2!$E$61</f>
        <v>0</v>
      </c>
      <c r="I190" s="267" t="s">
        <v>266</v>
      </c>
    </row>
    <row r="191" spans="7:9" x14ac:dyDescent="0.2">
      <c r="G191" s="438" t="s">
        <v>587</v>
      </c>
      <c r="H191" s="439">
        <f>Soggetto2!$E$62</f>
        <v>0</v>
      </c>
      <c r="I191" s="267" t="s">
        <v>266</v>
      </c>
    </row>
    <row r="192" spans="7:9" x14ac:dyDescent="0.2">
      <c r="G192" s="438" t="s">
        <v>588</v>
      </c>
      <c r="H192" s="439">
        <f>Soggetto2!$E$63</f>
        <v>0</v>
      </c>
      <c r="I192" s="267" t="s">
        <v>266</v>
      </c>
    </row>
    <row r="193" spans="7:9" x14ac:dyDescent="0.2">
      <c r="G193" s="438" t="s">
        <v>589</v>
      </c>
      <c r="H193" s="439">
        <f>Soggetto2!$E$64</f>
        <v>0</v>
      </c>
      <c r="I193" s="267" t="s">
        <v>266</v>
      </c>
    </row>
    <row r="194" spans="7:9" x14ac:dyDescent="0.2">
      <c r="G194" s="438" t="s">
        <v>590</v>
      </c>
      <c r="H194" s="439">
        <f>Soggetto2!$E$65</f>
        <v>0</v>
      </c>
      <c r="I194" s="267" t="s">
        <v>266</v>
      </c>
    </row>
    <row r="195" spans="7:9" x14ac:dyDescent="0.2">
      <c r="G195" s="438" t="s">
        <v>591</v>
      </c>
      <c r="H195" s="439">
        <f>Soggetto2!$F$60</f>
        <v>0</v>
      </c>
      <c r="I195" s="267" t="s">
        <v>266</v>
      </c>
    </row>
    <row r="196" spans="7:9" x14ac:dyDescent="0.2">
      <c r="G196" s="438" t="s">
        <v>592</v>
      </c>
      <c r="H196" s="439">
        <f>Soggetto2!$F$61</f>
        <v>0</v>
      </c>
      <c r="I196" s="267" t="s">
        <v>241</v>
      </c>
    </row>
    <row r="197" spans="7:9" x14ac:dyDescent="0.2">
      <c r="G197" s="438" t="s">
        <v>593</v>
      </c>
      <c r="H197" s="439">
        <f>Soggetto2!$F$62</f>
        <v>0</v>
      </c>
      <c r="I197" s="267" t="s">
        <v>241</v>
      </c>
    </row>
    <row r="198" spans="7:9" x14ac:dyDescent="0.2">
      <c r="G198" s="438" t="s">
        <v>594</v>
      </c>
      <c r="H198" s="439">
        <f>Soggetto2!$F$63</f>
        <v>0</v>
      </c>
      <c r="I198" s="267" t="s">
        <v>266</v>
      </c>
    </row>
    <row r="199" spans="7:9" x14ac:dyDescent="0.2">
      <c r="G199" s="438" t="s">
        <v>595</v>
      </c>
      <c r="H199" s="439">
        <f>Soggetto2!$F$64</f>
        <v>0</v>
      </c>
      <c r="I199" s="267" t="s">
        <v>266</v>
      </c>
    </row>
    <row r="200" spans="7:9" x14ac:dyDescent="0.2">
      <c r="G200" s="438" t="s">
        <v>596</v>
      </c>
      <c r="H200" s="439">
        <f>Soggetto2!$F$65</f>
        <v>0</v>
      </c>
      <c r="I200" s="267" t="s">
        <v>266</v>
      </c>
    </row>
    <row r="201" spans="7:9" x14ac:dyDescent="0.2">
      <c r="G201" s="438" t="s">
        <v>597</v>
      </c>
      <c r="H201" s="439">
        <f>Soggetto2!$F$66</f>
        <v>0</v>
      </c>
      <c r="I201" s="267" t="s">
        <v>266</v>
      </c>
    </row>
    <row r="202" spans="7:9" x14ac:dyDescent="0.2">
      <c r="G202" s="438" t="s">
        <v>598</v>
      </c>
      <c r="H202" s="439">
        <f>Soggetto2!$F$77</f>
        <v>0</v>
      </c>
      <c r="I202" s="267" t="s">
        <v>266</v>
      </c>
    </row>
    <row r="203" spans="7:9" x14ac:dyDescent="0.2">
      <c r="G203" s="431" t="s">
        <v>599</v>
      </c>
      <c r="H203" s="431">
        <f>Soggetto2!$C$79</f>
        <v>0</v>
      </c>
      <c r="I203" s="267" t="s">
        <v>266</v>
      </c>
    </row>
    <row r="204" spans="7:9" x14ac:dyDescent="0.2">
      <c r="G204" s="438" t="s">
        <v>600</v>
      </c>
      <c r="H204" s="438">
        <f>Soggetto2!$C$80</f>
        <v>0</v>
      </c>
      <c r="I204" s="267" t="s">
        <v>266</v>
      </c>
    </row>
    <row r="205" spans="7:9" x14ac:dyDescent="0.2">
      <c r="G205" s="438" t="s">
        <v>601</v>
      </c>
      <c r="H205" s="439">
        <f>Soggetto2!$E$97</f>
        <v>0</v>
      </c>
      <c r="I205" s="267" t="s">
        <v>266</v>
      </c>
    </row>
    <row r="206" spans="7:9" x14ac:dyDescent="0.2">
      <c r="G206" s="438" t="s">
        <v>602</v>
      </c>
      <c r="H206" s="439">
        <f>Soggetto2!$E$106</f>
        <v>0</v>
      </c>
      <c r="I206" s="267" t="s">
        <v>266</v>
      </c>
    </row>
    <row r="207" spans="7:9" x14ac:dyDescent="0.2">
      <c r="G207" s="438" t="s">
        <v>603</v>
      </c>
      <c r="H207" s="439">
        <f>Soggetto2!$B$118</f>
        <v>0</v>
      </c>
      <c r="I207" s="267" t="s">
        <v>266</v>
      </c>
    </row>
    <row r="208" spans="7:9" x14ac:dyDescent="0.2">
      <c r="G208" s="438" t="s">
        <v>604</v>
      </c>
      <c r="H208" s="439">
        <f>Soggetto2!$B$119</f>
        <v>0</v>
      </c>
      <c r="I208" s="267" t="s">
        <v>241</v>
      </c>
    </row>
    <row r="209" spans="7:9" x14ac:dyDescent="0.2">
      <c r="G209" s="438" t="s">
        <v>605</v>
      </c>
      <c r="H209" s="439">
        <f>Soggetto2!$D$115</f>
        <v>0</v>
      </c>
      <c r="I209" s="267" t="s">
        <v>241</v>
      </c>
    </row>
    <row r="210" spans="7:9" x14ac:dyDescent="0.2">
      <c r="G210" s="438" t="s">
        <v>606</v>
      </c>
      <c r="H210" s="439">
        <f>Soggetto2!$D$116</f>
        <v>0</v>
      </c>
      <c r="I210" s="267" t="s">
        <v>241</v>
      </c>
    </row>
    <row r="211" spans="7:9" x14ac:dyDescent="0.2">
      <c r="G211" s="438" t="s">
        <v>607</v>
      </c>
      <c r="H211" s="439">
        <f>Soggetto2!$D$117</f>
        <v>0</v>
      </c>
      <c r="I211" s="267" t="s">
        <v>241</v>
      </c>
    </row>
    <row r="212" spans="7:9" ht="15" x14ac:dyDescent="0.25">
      <c r="G212" s="438" t="s">
        <v>608</v>
      </c>
      <c r="H212" s="439">
        <f>Soggetto2!$D$118</f>
        <v>0</v>
      </c>
      <c r="I212" s="440" t="s">
        <v>609</v>
      </c>
    </row>
    <row r="213" spans="7:9" ht="15" x14ac:dyDescent="0.25">
      <c r="G213" s="438" t="s">
        <v>610</v>
      </c>
      <c r="H213" s="439">
        <f>Soggetto2!$D$119</f>
        <v>0</v>
      </c>
      <c r="I213" s="440"/>
    </row>
    <row r="214" spans="7:9" x14ac:dyDescent="0.2">
      <c r="G214" s="438" t="s">
        <v>611</v>
      </c>
      <c r="H214" s="439">
        <f>Soggetto2!$B$122</f>
        <v>0</v>
      </c>
    </row>
    <row r="215" spans="7:9" x14ac:dyDescent="0.2">
      <c r="G215" s="438" t="s">
        <v>612</v>
      </c>
      <c r="H215" s="439">
        <f>Soggetto2!$B$123</f>
        <v>0</v>
      </c>
    </row>
    <row r="216" spans="7:9" x14ac:dyDescent="0.2">
      <c r="G216" s="438" t="s">
        <v>613</v>
      </c>
      <c r="H216" s="438">
        <f>Soggetto2!$B$127</f>
        <v>0</v>
      </c>
    </row>
    <row r="217" spans="7:9" x14ac:dyDescent="0.2">
      <c r="G217" s="438" t="s">
        <v>614</v>
      </c>
      <c r="H217" s="438">
        <f>Soggetto2!$B$131</f>
        <v>0</v>
      </c>
    </row>
    <row r="218" spans="7:9" x14ac:dyDescent="0.2">
      <c r="G218" s="438" t="s">
        <v>615</v>
      </c>
      <c r="H218" s="438" t="e">
        <f>Soggetto2!#REF!</f>
        <v>#REF!</v>
      </c>
    </row>
    <row r="219" spans="7:9" x14ac:dyDescent="0.2">
      <c r="G219" s="414" t="s">
        <v>616</v>
      </c>
      <c r="H219" s="414">
        <f>Soggetto3!$B$11</f>
        <v>0</v>
      </c>
    </row>
    <row r="220" spans="7:9" x14ac:dyDescent="0.2">
      <c r="G220" s="414" t="s">
        <v>617</v>
      </c>
      <c r="H220" s="414">
        <f>Soggetto3!$B$12</f>
        <v>0</v>
      </c>
    </row>
    <row r="221" spans="7:9" x14ac:dyDescent="0.2">
      <c r="G221" s="414" t="s">
        <v>618</v>
      </c>
      <c r="H221" s="414">
        <f>Soggetto3!$B$14</f>
        <v>0</v>
      </c>
    </row>
    <row r="222" spans="7:9" x14ac:dyDescent="0.2">
      <c r="G222" s="414" t="s">
        <v>619</v>
      </c>
      <c r="H222" s="414">
        <f>Soggetto3!$B$15</f>
        <v>0</v>
      </c>
    </row>
    <row r="223" spans="7:9" x14ac:dyDescent="0.2">
      <c r="G223" s="414" t="s">
        <v>620</v>
      </c>
      <c r="H223" s="414">
        <f>Soggetto3!$B$16</f>
        <v>0</v>
      </c>
    </row>
    <row r="224" spans="7:9" x14ac:dyDescent="0.2">
      <c r="G224" s="414" t="s">
        <v>621</v>
      </c>
      <c r="H224" s="414">
        <f>Soggetto3!$B$17</f>
        <v>0</v>
      </c>
    </row>
    <row r="225" spans="7:8" x14ac:dyDescent="0.2">
      <c r="G225" s="414" t="s">
        <v>622</v>
      </c>
      <c r="H225" s="414">
        <f>Soggetto3!$B$18</f>
        <v>0</v>
      </c>
    </row>
    <row r="226" spans="7:8" x14ac:dyDescent="0.2">
      <c r="G226" s="414" t="s">
        <v>623</v>
      </c>
      <c r="H226" s="414" t="str">
        <f>IF(LEN(Soggetto3!$B$19)&lt;10,"",Soggetto3!$B$19)</f>
        <v/>
      </c>
    </row>
    <row r="227" spans="7:8" x14ac:dyDescent="0.2">
      <c r="G227" s="414" t="s">
        <v>624</v>
      </c>
      <c r="H227" s="414">
        <f>Soggetto3!$C$25</f>
        <v>0</v>
      </c>
    </row>
    <row r="228" spans="7:8" x14ac:dyDescent="0.2">
      <c r="G228" s="414" t="s">
        <v>625</v>
      </c>
      <c r="H228" s="414">
        <f>Soggetto3!$C$26</f>
        <v>0</v>
      </c>
    </row>
    <row r="229" spans="7:8" x14ac:dyDescent="0.2">
      <c r="G229" s="414" t="s">
        <v>626</v>
      </c>
      <c r="H229" s="414">
        <f>Soggetto3!$C$27</f>
        <v>0</v>
      </c>
    </row>
    <row r="230" spans="7:8" x14ac:dyDescent="0.2">
      <c r="G230" s="431" t="s">
        <v>627</v>
      </c>
      <c r="H230" s="431">
        <f>Soggetto3!$C$29</f>
        <v>0</v>
      </c>
    </row>
    <row r="231" spans="7:8" x14ac:dyDescent="0.2">
      <c r="G231" s="438" t="s">
        <v>628</v>
      </c>
      <c r="H231" s="438">
        <f>Soggetto3!$C$30</f>
        <v>0</v>
      </c>
    </row>
    <row r="232" spans="7:8" x14ac:dyDescent="0.2">
      <c r="G232" s="438" t="s">
        <v>629</v>
      </c>
      <c r="H232" s="438">
        <f>Soggetto3!$B$34</f>
        <v>0</v>
      </c>
    </row>
    <row r="233" spans="7:8" x14ac:dyDescent="0.2">
      <c r="G233" s="438" t="s">
        <v>630</v>
      </c>
      <c r="H233" s="438">
        <f>Soggetto3!$B$35</f>
        <v>0</v>
      </c>
    </row>
    <row r="234" spans="7:8" x14ac:dyDescent="0.2">
      <c r="G234" s="438" t="s">
        <v>631</v>
      </c>
      <c r="H234" s="438">
        <f>Soggetto3!$B$36</f>
        <v>0</v>
      </c>
    </row>
    <row r="235" spans="7:8" x14ac:dyDescent="0.2">
      <c r="G235" s="438" t="s">
        <v>632</v>
      </c>
      <c r="H235" s="438">
        <f>Soggetto3!$B$37</f>
        <v>0</v>
      </c>
    </row>
    <row r="236" spans="7:8" x14ac:dyDescent="0.2">
      <c r="G236" s="414" t="s">
        <v>633</v>
      </c>
      <c r="H236" s="414">
        <f>Soggetto3!$B$38</f>
        <v>0</v>
      </c>
    </row>
    <row r="237" spans="7:8" x14ac:dyDescent="0.2">
      <c r="G237" s="414" t="s">
        <v>634</v>
      </c>
      <c r="H237" s="414">
        <f>Soggetto3!$B$39</f>
        <v>0</v>
      </c>
    </row>
    <row r="238" spans="7:8" x14ac:dyDescent="0.2">
      <c r="G238" s="414" t="s">
        <v>635</v>
      </c>
      <c r="H238" s="414">
        <f>Soggetto3!$C$34</f>
        <v>0</v>
      </c>
    </row>
    <row r="239" spans="7:8" x14ac:dyDescent="0.2">
      <c r="G239" s="414" t="s">
        <v>636</v>
      </c>
      <c r="H239" s="414">
        <f>Soggetto3!$C$35</f>
        <v>0</v>
      </c>
    </row>
    <row r="240" spans="7:8" x14ac:dyDescent="0.2">
      <c r="G240" s="414" t="s">
        <v>637</v>
      </c>
      <c r="H240" s="414">
        <f>Soggetto3!$C$36</f>
        <v>0</v>
      </c>
    </row>
    <row r="241" spans="7:8" x14ac:dyDescent="0.2">
      <c r="G241" s="414" t="s">
        <v>638</v>
      </c>
      <c r="H241" s="414">
        <f>Soggetto3!$C$37</f>
        <v>0</v>
      </c>
    </row>
    <row r="242" spans="7:8" x14ac:dyDescent="0.2">
      <c r="G242" s="414" t="s">
        <v>639</v>
      </c>
      <c r="H242" s="414">
        <f>Soggetto3!$C$38</f>
        <v>0</v>
      </c>
    </row>
    <row r="243" spans="7:8" x14ac:dyDescent="0.2">
      <c r="G243" s="414" t="s">
        <v>640</v>
      </c>
      <c r="H243" s="414">
        <f>Soggetto3!$C$39</f>
        <v>0</v>
      </c>
    </row>
    <row r="244" spans="7:8" x14ac:dyDescent="0.2">
      <c r="G244" s="414" t="s">
        <v>641</v>
      </c>
      <c r="H244" s="414">
        <f>Soggetto3!$D$34</f>
        <v>0</v>
      </c>
    </row>
    <row r="245" spans="7:8" x14ac:dyDescent="0.2">
      <c r="G245" s="414" t="s">
        <v>642</v>
      </c>
      <c r="H245" s="414">
        <f>Soggetto3!$D$35</f>
        <v>0</v>
      </c>
    </row>
    <row r="246" spans="7:8" x14ac:dyDescent="0.2">
      <c r="G246" s="414" t="s">
        <v>643</v>
      </c>
      <c r="H246" s="414">
        <f>Soggetto3!$D$36</f>
        <v>0</v>
      </c>
    </row>
    <row r="247" spans="7:8" x14ac:dyDescent="0.2">
      <c r="G247" s="414" t="s">
        <v>644</v>
      </c>
      <c r="H247" s="414">
        <f>Soggetto3!$D$37</f>
        <v>0</v>
      </c>
    </row>
    <row r="248" spans="7:8" x14ac:dyDescent="0.2">
      <c r="G248" s="414" t="s">
        <v>645</v>
      </c>
      <c r="H248" s="414">
        <f>Soggetto3!$D$38</f>
        <v>0</v>
      </c>
    </row>
    <row r="249" spans="7:8" x14ac:dyDescent="0.2">
      <c r="G249" s="414" t="s">
        <v>646</v>
      </c>
      <c r="H249" s="414">
        <f>Soggetto3!$D$39</f>
        <v>0</v>
      </c>
    </row>
    <row r="250" spans="7:8" x14ac:dyDescent="0.2">
      <c r="G250" s="441" t="s">
        <v>647</v>
      </c>
      <c r="H250" s="441">
        <f>Soggetto3!$E$34</f>
        <v>0</v>
      </c>
    </row>
    <row r="251" spans="7:8" x14ac:dyDescent="0.2">
      <c r="G251" s="441" t="s">
        <v>648</v>
      </c>
      <c r="H251" s="441">
        <f>Soggetto3!$E$35</f>
        <v>0</v>
      </c>
    </row>
    <row r="252" spans="7:8" x14ac:dyDescent="0.2">
      <c r="G252" s="441" t="s">
        <v>649</v>
      </c>
      <c r="H252" s="441">
        <f>Soggetto3!$E$36</f>
        <v>0</v>
      </c>
    </row>
    <row r="253" spans="7:8" x14ac:dyDescent="0.2">
      <c r="G253" s="441" t="s">
        <v>650</v>
      </c>
      <c r="H253" s="441">
        <f>Soggetto3!$E$37</f>
        <v>0</v>
      </c>
    </row>
    <row r="254" spans="7:8" x14ac:dyDescent="0.2">
      <c r="G254" s="441" t="s">
        <v>651</v>
      </c>
      <c r="H254" s="441">
        <f>Soggetto3!$E$38</f>
        <v>0</v>
      </c>
    </row>
    <row r="255" spans="7:8" x14ac:dyDescent="0.2">
      <c r="G255" s="441" t="s">
        <v>652</v>
      </c>
      <c r="H255" s="441">
        <f>Soggetto3!$E$39</f>
        <v>0</v>
      </c>
    </row>
    <row r="256" spans="7:8" x14ac:dyDescent="0.2">
      <c r="G256" s="441" t="s">
        <v>653</v>
      </c>
      <c r="H256" s="441">
        <f>Soggetto3!$F$34</f>
        <v>0</v>
      </c>
    </row>
    <row r="257" spans="7:8" x14ac:dyDescent="0.2">
      <c r="G257" s="441" t="s">
        <v>654</v>
      </c>
      <c r="H257" s="441">
        <f>Soggetto3!$F$35</f>
        <v>0</v>
      </c>
    </row>
    <row r="258" spans="7:8" x14ac:dyDescent="0.2">
      <c r="G258" s="441" t="s">
        <v>655</v>
      </c>
      <c r="H258" s="441">
        <f>Soggetto3!$F$36</f>
        <v>0</v>
      </c>
    </row>
    <row r="259" spans="7:8" x14ac:dyDescent="0.2">
      <c r="G259" s="441" t="s">
        <v>656</v>
      </c>
      <c r="H259" s="441">
        <f>Soggetto3!$F$37</f>
        <v>0</v>
      </c>
    </row>
    <row r="260" spans="7:8" x14ac:dyDescent="0.2">
      <c r="G260" s="441" t="s">
        <v>657</v>
      </c>
      <c r="H260" s="441">
        <f>Soggetto3!$F$38</f>
        <v>0</v>
      </c>
    </row>
    <row r="261" spans="7:8" x14ac:dyDescent="0.2">
      <c r="G261" s="441" t="s">
        <v>658</v>
      </c>
      <c r="H261" s="441">
        <f>Soggetto3!$F$39</f>
        <v>0</v>
      </c>
    </row>
    <row r="262" spans="7:8" x14ac:dyDescent="0.2">
      <c r="G262" s="441" t="s">
        <v>659</v>
      </c>
      <c r="H262" s="441">
        <f>Soggetto3!$F$40</f>
        <v>0</v>
      </c>
    </row>
    <row r="263" spans="7:8" x14ac:dyDescent="0.2">
      <c r="G263" s="441" t="s">
        <v>660</v>
      </c>
      <c r="H263" s="441">
        <f>Soggetto3!$F$51</f>
        <v>0</v>
      </c>
    </row>
    <row r="264" spans="7:8" x14ac:dyDescent="0.2">
      <c r="G264" s="431" t="s">
        <v>661</v>
      </c>
      <c r="H264" s="431">
        <f>Soggetto3!$C$55</f>
        <v>0</v>
      </c>
    </row>
    <row r="265" spans="7:8" x14ac:dyDescent="0.2">
      <c r="G265" s="414" t="s">
        <v>662</v>
      </c>
      <c r="H265" s="414">
        <f>Soggetto3!$C$56</f>
        <v>0</v>
      </c>
    </row>
    <row r="266" spans="7:8" x14ac:dyDescent="0.2">
      <c r="G266" s="414" t="s">
        <v>663</v>
      </c>
      <c r="H266" s="414">
        <f>Soggetto3!$B$60</f>
        <v>0</v>
      </c>
    </row>
    <row r="267" spans="7:8" x14ac:dyDescent="0.2">
      <c r="G267" s="414" t="s">
        <v>664</v>
      </c>
      <c r="H267" s="414">
        <f>Soggetto3!$B$61</f>
        <v>0</v>
      </c>
    </row>
    <row r="268" spans="7:8" x14ac:dyDescent="0.2">
      <c r="G268" s="414" t="s">
        <v>665</v>
      </c>
      <c r="H268" s="414">
        <f>Soggetto3!$B$62</f>
        <v>0</v>
      </c>
    </row>
    <row r="269" spans="7:8" x14ac:dyDescent="0.2">
      <c r="G269" s="414" t="s">
        <v>666</v>
      </c>
      <c r="H269" s="414">
        <f>Soggetto3!$B$63</f>
        <v>0</v>
      </c>
    </row>
    <row r="270" spans="7:8" x14ac:dyDescent="0.2">
      <c r="G270" s="414" t="s">
        <v>667</v>
      </c>
      <c r="H270" s="414">
        <f>Soggetto3!$B$64</f>
        <v>0</v>
      </c>
    </row>
    <row r="271" spans="7:8" x14ac:dyDescent="0.2">
      <c r="G271" s="414" t="s">
        <v>668</v>
      </c>
      <c r="H271" s="414">
        <f>Soggetto3!$B$65</f>
        <v>0</v>
      </c>
    </row>
    <row r="272" spans="7:8" x14ac:dyDescent="0.2">
      <c r="G272" s="414" t="s">
        <v>669</v>
      </c>
      <c r="H272" s="414">
        <f>Soggetto3!$C$60</f>
        <v>0</v>
      </c>
    </row>
    <row r="273" spans="7:8" x14ac:dyDescent="0.2">
      <c r="G273" s="414" t="s">
        <v>670</v>
      </c>
      <c r="H273" s="414">
        <f>Soggetto3!$C$61</f>
        <v>0</v>
      </c>
    </row>
    <row r="274" spans="7:8" x14ac:dyDescent="0.2">
      <c r="G274" s="414" t="s">
        <v>671</v>
      </c>
      <c r="H274" s="414">
        <f>Soggetto3!$C$62</f>
        <v>0</v>
      </c>
    </row>
    <row r="275" spans="7:8" x14ac:dyDescent="0.2">
      <c r="G275" s="414" t="s">
        <v>672</v>
      </c>
      <c r="H275" s="414">
        <f>Soggetto3!$C$63</f>
        <v>0</v>
      </c>
    </row>
    <row r="276" spans="7:8" x14ac:dyDescent="0.2">
      <c r="G276" s="414" t="s">
        <v>673</v>
      </c>
      <c r="H276" s="414">
        <f>Soggetto3!$C$64</f>
        <v>0</v>
      </c>
    </row>
    <row r="277" spans="7:8" x14ac:dyDescent="0.2">
      <c r="G277" s="414" t="s">
        <v>674</v>
      </c>
      <c r="H277" s="414">
        <f>Soggetto3!$C$65</f>
        <v>0</v>
      </c>
    </row>
    <row r="278" spans="7:8" x14ac:dyDescent="0.2">
      <c r="G278" s="414" t="s">
        <v>675</v>
      </c>
      <c r="H278" s="414">
        <f>Soggetto3!$D$60</f>
        <v>0</v>
      </c>
    </row>
    <row r="279" spans="7:8" x14ac:dyDescent="0.2">
      <c r="G279" s="414" t="s">
        <v>676</v>
      </c>
      <c r="H279" s="414">
        <f>Soggetto3!$D$61</f>
        <v>0</v>
      </c>
    </row>
    <row r="280" spans="7:8" x14ac:dyDescent="0.2">
      <c r="G280" s="414" t="s">
        <v>677</v>
      </c>
      <c r="H280" s="414">
        <f>Soggetto3!$D$62</f>
        <v>0</v>
      </c>
    </row>
    <row r="281" spans="7:8" x14ac:dyDescent="0.2">
      <c r="G281" s="414" t="s">
        <v>678</v>
      </c>
      <c r="H281" s="414">
        <f>Soggetto3!$D$63</f>
        <v>0</v>
      </c>
    </row>
    <row r="282" spans="7:8" x14ac:dyDescent="0.2">
      <c r="G282" s="414" t="s">
        <v>679</v>
      </c>
      <c r="H282" s="414">
        <f>Soggetto3!$D$64</f>
        <v>0</v>
      </c>
    </row>
    <row r="283" spans="7:8" x14ac:dyDescent="0.2">
      <c r="G283" s="414" t="s">
        <v>680</v>
      </c>
      <c r="H283" s="414">
        <f>Soggetto3!$D$65</f>
        <v>0</v>
      </c>
    </row>
    <row r="284" spans="7:8" x14ac:dyDescent="0.2">
      <c r="G284" s="441" t="s">
        <v>681</v>
      </c>
      <c r="H284" s="441">
        <f>Soggetto3!$E$60</f>
        <v>0</v>
      </c>
    </row>
    <row r="285" spans="7:8" x14ac:dyDescent="0.2">
      <c r="G285" s="441" t="s">
        <v>682</v>
      </c>
      <c r="H285" s="441">
        <f>Soggetto3!$E$61</f>
        <v>0</v>
      </c>
    </row>
    <row r="286" spans="7:8" x14ac:dyDescent="0.2">
      <c r="G286" s="441" t="s">
        <v>683</v>
      </c>
      <c r="H286" s="441">
        <f>Soggetto3!$E$62</f>
        <v>0</v>
      </c>
    </row>
    <row r="287" spans="7:8" x14ac:dyDescent="0.2">
      <c r="G287" s="441" t="s">
        <v>684</v>
      </c>
      <c r="H287" s="441">
        <f>Soggetto3!$E$63</f>
        <v>0</v>
      </c>
    </row>
    <row r="288" spans="7:8" x14ac:dyDescent="0.2">
      <c r="G288" s="441" t="s">
        <v>685</v>
      </c>
      <c r="H288" s="441">
        <f>Soggetto3!$E$64</f>
        <v>0</v>
      </c>
    </row>
    <row r="289" spans="7:8" x14ac:dyDescent="0.2">
      <c r="G289" s="441" t="s">
        <v>686</v>
      </c>
      <c r="H289" s="441">
        <f>Soggetto3!$E$65</f>
        <v>0</v>
      </c>
    </row>
    <row r="290" spans="7:8" x14ac:dyDescent="0.2">
      <c r="G290" s="441" t="s">
        <v>687</v>
      </c>
      <c r="H290" s="441">
        <f>Soggetto3!$F$60</f>
        <v>0</v>
      </c>
    </row>
    <row r="291" spans="7:8" x14ac:dyDescent="0.2">
      <c r="G291" s="441" t="s">
        <v>688</v>
      </c>
      <c r="H291" s="441">
        <f>Soggetto3!$F$61</f>
        <v>0</v>
      </c>
    </row>
    <row r="292" spans="7:8" x14ac:dyDescent="0.2">
      <c r="G292" s="441" t="s">
        <v>689</v>
      </c>
      <c r="H292" s="441">
        <f>Soggetto3!$F$62</f>
        <v>0</v>
      </c>
    </row>
    <row r="293" spans="7:8" x14ac:dyDescent="0.2">
      <c r="G293" s="441" t="s">
        <v>690</v>
      </c>
      <c r="H293" s="441">
        <f>Soggetto3!$F$63</f>
        <v>0</v>
      </c>
    </row>
    <row r="294" spans="7:8" x14ac:dyDescent="0.2">
      <c r="G294" s="441" t="s">
        <v>691</v>
      </c>
      <c r="H294" s="441">
        <f>Soggetto3!$F$64</f>
        <v>0</v>
      </c>
    </row>
    <row r="295" spans="7:8" x14ac:dyDescent="0.2">
      <c r="G295" s="441" t="s">
        <v>692</v>
      </c>
      <c r="H295" s="441">
        <f>Soggetto3!$F$65</f>
        <v>0</v>
      </c>
    </row>
    <row r="296" spans="7:8" x14ac:dyDescent="0.2">
      <c r="G296" s="441" t="s">
        <v>693</v>
      </c>
      <c r="H296" s="441">
        <f>Soggetto3!$F$66</f>
        <v>0</v>
      </c>
    </row>
    <row r="297" spans="7:8" x14ac:dyDescent="0.2">
      <c r="G297" s="441" t="s">
        <v>694</v>
      </c>
      <c r="H297" s="441">
        <f>Soggetto3!$F$77</f>
        <v>0</v>
      </c>
    </row>
    <row r="298" spans="7:8" x14ac:dyDescent="0.2">
      <c r="G298" s="431" t="s">
        <v>695</v>
      </c>
      <c r="H298" s="431">
        <f>Soggetto3!$C$79</f>
        <v>0</v>
      </c>
    </row>
    <row r="299" spans="7:8" x14ac:dyDescent="0.2">
      <c r="G299" s="414" t="s">
        <v>696</v>
      </c>
      <c r="H299" s="414">
        <f>Soggetto3!$C$80</f>
        <v>0</v>
      </c>
    </row>
    <row r="300" spans="7:8" x14ac:dyDescent="0.2">
      <c r="G300" s="441" t="s">
        <v>697</v>
      </c>
      <c r="H300" s="441">
        <f>Soggetto3!$E$97</f>
        <v>0</v>
      </c>
    </row>
    <row r="301" spans="7:8" x14ac:dyDescent="0.2">
      <c r="G301" s="441" t="s">
        <v>698</v>
      </c>
      <c r="H301" s="441">
        <f>Soggetto3!$E$106</f>
        <v>0</v>
      </c>
    </row>
    <row r="302" spans="7:8" x14ac:dyDescent="0.2">
      <c r="G302" s="441" t="s">
        <v>699</v>
      </c>
      <c r="H302" s="441">
        <f>+Soggetto3!$B$118</f>
        <v>0</v>
      </c>
    </row>
    <row r="303" spans="7:8" x14ac:dyDescent="0.2">
      <c r="G303" s="441" t="s">
        <v>700</v>
      </c>
      <c r="H303" s="441">
        <f>+Soggetto3!$B$119</f>
        <v>0</v>
      </c>
    </row>
    <row r="304" spans="7:8" x14ac:dyDescent="0.2">
      <c r="G304" s="441" t="s">
        <v>701</v>
      </c>
      <c r="H304" s="441">
        <f>+Soggetto3!$D$115</f>
        <v>0</v>
      </c>
    </row>
    <row r="305" spans="7:8" x14ac:dyDescent="0.2">
      <c r="G305" s="441" t="s">
        <v>702</v>
      </c>
      <c r="H305" s="441">
        <f>+Soggetto3!$D$116</f>
        <v>0</v>
      </c>
    </row>
    <row r="306" spans="7:8" x14ac:dyDescent="0.2">
      <c r="G306" s="441" t="s">
        <v>703</v>
      </c>
      <c r="H306" s="441">
        <f>+Soggetto3!$D$117</f>
        <v>0</v>
      </c>
    </row>
    <row r="307" spans="7:8" x14ac:dyDescent="0.2">
      <c r="G307" s="441" t="s">
        <v>704</v>
      </c>
      <c r="H307" s="441">
        <f>+Soggetto3!$D$118</f>
        <v>0</v>
      </c>
    </row>
    <row r="308" spans="7:8" x14ac:dyDescent="0.2">
      <c r="G308" s="441" t="s">
        <v>705</v>
      </c>
      <c r="H308" s="441">
        <f>+Soggetto3!$D$119</f>
        <v>0</v>
      </c>
    </row>
    <row r="309" spans="7:8" x14ac:dyDescent="0.2">
      <c r="G309" s="441" t="s">
        <v>706</v>
      </c>
      <c r="H309" s="441">
        <f>+Soggetto3!$B$122</f>
        <v>0</v>
      </c>
    </row>
    <row r="310" spans="7:8" x14ac:dyDescent="0.2">
      <c r="G310" s="441" t="s">
        <v>707</v>
      </c>
      <c r="H310" s="441">
        <f>+Soggetto3!$B$123</f>
        <v>0</v>
      </c>
    </row>
    <row r="311" spans="7:8" x14ac:dyDescent="0.2">
      <c r="G311" s="414" t="s">
        <v>708</v>
      </c>
      <c r="H311" s="414">
        <f>+Soggetto3!$B$127</f>
        <v>0</v>
      </c>
    </row>
    <row r="312" spans="7:8" x14ac:dyDescent="0.2">
      <c r="G312" s="414" t="s">
        <v>709</v>
      </c>
      <c r="H312" s="414">
        <f>+Soggetto3!$B$131</f>
        <v>0</v>
      </c>
    </row>
    <row r="313" spans="7:8" x14ac:dyDescent="0.2">
      <c r="G313" s="414" t="s">
        <v>710</v>
      </c>
      <c r="H313" s="414">
        <f>+Soggetto3!$A$154</f>
        <v>0</v>
      </c>
    </row>
    <row r="314" spans="7:8" x14ac:dyDescent="0.2">
      <c r="G314" s="421" t="s">
        <v>711</v>
      </c>
      <c r="H314" s="421">
        <f>Soggetto4!$B$11</f>
        <v>0</v>
      </c>
    </row>
    <row r="315" spans="7:8" x14ac:dyDescent="0.2">
      <c r="G315" s="421" t="s">
        <v>712</v>
      </c>
      <c r="H315" s="421">
        <f>Soggetto4!$B$12</f>
        <v>0</v>
      </c>
    </row>
    <row r="316" spans="7:8" x14ac:dyDescent="0.2">
      <c r="G316" s="421" t="s">
        <v>713</v>
      </c>
      <c r="H316" s="421">
        <f>Soggetto4!$B$14</f>
        <v>0</v>
      </c>
    </row>
    <row r="317" spans="7:8" x14ac:dyDescent="0.2">
      <c r="G317" s="421" t="s">
        <v>714</v>
      </c>
      <c r="H317" s="421">
        <f>Soggetto4!$B$15</f>
        <v>0</v>
      </c>
    </row>
    <row r="318" spans="7:8" x14ac:dyDescent="0.2">
      <c r="G318" s="421" t="s">
        <v>715</v>
      </c>
      <c r="H318" s="421">
        <f>Soggetto4!$B$16</f>
        <v>0</v>
      </c>
    </row>
    <row r="319" spans="7:8" x14ac:dyDescent="0.2">
      <c r="G319" s="421" t="s">
        <v>716</v>
      </c>
      <c r="H319" s="421">
        <f>+Soggetto4!B17</f>
        <v>0</v>
      </c>
    </row>
    <row r="320" spans="7:8" x14ac:dyDescent="0.2">
      <c r="G320" s="421" t="s">
        <v>717</v>
      </c>
      <c r="H320" s="421">
        <f>Soggetto4!$B$18</f>
        <v>0</v>
      </c>
    </row>
    <row r="321" spans="7:8" x14ac:dyDescent="0.2">
      <c r="G321" s="421" t="s">
        <v>718</v>
      </c>
      <c r="H321" s="421" t="str">
        <f>IF(LEN(Soggetto4!$B$19)&lt;10,"",Soggetto4!$B$19)</f>
        <v/>
      </c>
    </row>
    <row r="322" spans="7:8" x14ac:dyDescent="0.2">
      <c r="G322" s="421" t="s">
        <v>719</v>
      </c>
      <c r="H322" s="421">
        <f>Soggetto4!$C$25</f>
        <v>0</v>
      </c>
    </row>
    <row r="323" spans="7:8" x14ac:dyDescent="0.2">
      <c r="G323" s="421" t="s">
        <v>720</v>
      </c>
      <c r="H323" s="421">
        <f>Soggetto4!$C$26</f>
        <v>0</v>
      </c>
    </row>
    <row r="324" spans="7:8" x14ac:dyDescent="0.2">
      <c r="G324" s="421" t="s">
        <v>721</v>
      </c>
      <c r="H324" s="421">
        <f>Soggetto4!$C$27</f>
        <v>0</v>
      </c>
    </row>
    <row r="325" spans="7:8" x14ac:dyDescent="0.2">
      <c r="G325" s="431" t="s">
        <v>722</v>
      </c>
      <c r="H325" s="431">
        <f>Soggetto4!$C$29</f>
        <v>0</v>
      </c>
    </row>
    <row r="326" spans="7:8" x14ac:dyDescent="0.2">
      <c r="G326" s="421" t="s">
        <v>723</v>
      </c>
      <c r="H326" s="421">
        <f>Soggetto4!$C$30</f>
        <v>0</v>
      </c>
    </row>
    <row r="327" spans="7:8" x14ac:dyDescent="0.2">
      <c r="G327" s="421" t="s">
        <v>724</v>
      </c>
      <c r="H327" s="421">
        <f>Soggetto4!$B$34</f>
        <v>0</v>
      </c>
    </row>
    <row r="328" spans="7:8" x14ac:dyDescent="0.2">
      <c r="G328" s="421" t="s">
        <v>725</v>
      </c>
      <c r="H328" s="421">
        <f>Soggetto4!$B$35</f>
        <v>0</v>
      </c>
    </row>
    <row r="329" spans="7:8" x14ac:dyDescent="0.2">
      <c r="G329" s="421" t="s">
        <v>726</v>
      </c>
      <c r="H329" s="421">
        <f>Soggetto4!$B$36</f>
        <v>0</v>
      </c>
    </row>
    <row r="330" spans="7:8" x14ac:dyDescent="0.2">
      <c r="G330" s="421" t="s">
        <v>727</v>
      </c>
      <c r="H330" s="421">
        <f>Soggetto4!$B$37</f>
        <v>0</v>
      </c>
    </row>
    <row r="331" spans="7:8" x14ac:dyDescent="0.2">
      <c r="G331" s="421" t="s">
        <v>728</v>
      </c>
      <c r="H331" s="421">
        <f>Soggetto4!$B$38</f>
        <v>0</v>
      </c>
    </row>
    <row r="332" spans="7:8" x14ac:dyDescent="0.2">
      <c r="G332" s="421" t="s">
        <v>729</v>
      </c>
      <c r="H332" s="421">
        <f>Soggetto4!$B$39</f>
        <v>0</v>
      </c>
    </row>
    <row r="333" spans="7:8" x14ac:dyDescent="0.2">
      <c r="G333" s="421" t="s">
        <v>730</v>
      </c>
      <c r="H333" s="421">
        <f>Soggetto4!$C$34</f>
        <v>0</v>
      </c>
    </row>
    <row r="334" spans="7:8" x14ac:dyDescent="0.2">
      <c r="G334" s="421" t="s">
        <v>731</v>
      </c>
      <c r="H334" s="421">
        <f>Soggetto4!$C$35</f>
        <v>0</v>
      </c>
    </row>
    <row r="335" spans="7:8" x14ac:dyDescent="0.2">
      <c r="G335" s="421" t="s">
        <v>732</v>
      </c>
      <c r="H335" s="421">
        <f>Soggetto4!$C$36</f>
        <v>0</v>
      </c>
    </row>
    <row r="336" spans="7:8" x14ac:dyDescent="0.2">
      <c r="G336" s="421" t="s">
        <v>733</v>
      </c>
      <c r="H336" s="421">
        <f>Soggetto4!$C$37</f>
        <v>0</v>
      </c>
    </row>
    <row r="337" spans="7:8" x14ac:dyDescent="0.2">
      <c r="G337" s="421" t="s">
        <v>734</v>
      </c>
      <c r="H337" s="421">
        <f>Soggetto4!$C$38</f>
        <v>0</v>
      </c>
    </row>
    <row r="338" spans="7:8" x14ac:dyDescent="0.2">
      <c r="G338" s="421" t="s">
        <v>735</v>
      </c>
      <c r="H338" s="421">
        <f>Soggetto4!$C$39</f>
        <v>0</v>
      </c>
    </row>
    <row r="339" spans="7:8" x14ac:dyDescent="0.2">
      <c r="G339" s="421" t="s">
        <v>736</v>
      </c>
      <c r="H339" s="421">
        <f>Soggetto4!$D$34</f>
        <v>0</v>
      </c>
    </row>
    <row r="340" spans="7:8" x14ac:dyDescent="0.2">
      <c r="G340" s="421" t="s">
        <v>737</v>
      </c>
      <c r="H340" s="421">
        <f>Soggetto4!$D$35</f>
        <v>0</v>
      </c>
    </row>
    <row r="341" spans="7:8" x14ac:dyDescent="0.2">
      <c r="G341" s="421" t="s">
        <v>738</v>
      </c>
      <c r="H341" s="421">
        <f>Soggetto4!$D$36</f>
        <v>0</v>
      </c>
    </row>
    <row r="342" spans="7:8" x14ac:dyDescent="0.2">
      <c r="G342" s="421" t="s">
        <v>739</v>
      </c>
      <c r="H342" s="421">
        <f>Soggetto4!$D$37</f>
        <v>0</v>
      </c>
    </row>
    <row r="343" spans="7:8" x14ac:dyDescent="0.2">
      <c r="G343" s="421" t="s">
        <v>740</v>
      </c>
      <c r="H343" s="421">
        <f>Soggetto4!$D$38</f>
        <v>0</v>
      </c>
    </row>
    <row r="344" spans="7:8" x14ac:dyDescent="0.2">
      <c r="G344" s="421" t="s">
        <v>741</v>
      </c>
      <c r="H344" s="421">
        <f>Soggetto4!$D$39</f>
        <v>0</v>
      </c>
    </row>
    <row r="345" spans="7:8" x14ac:dyDescent="0.2">
      <c r="G345" s="421" t="s">
        <v>742</v>
      </c>
      <c r="H345" s="442">
        <f>Soggetto4!$E$34</f>
        <v>0</v>
      </c>
    </row>
    <row r="346" spans="7:8" x14ac:dyDescent="0.2">
      <c r="G346" s="421" t="s">
        <v>743</v>
      </c>
      <c r="H346" s="442">
        <f>Soggetto4!$E$35</f>
        <v>0</v>
      </c>
    </row>
    <row r="347" spans="7:8" x14ac:dyDescent="0.2">
      <c r="G347" s="421" t="s">
        <v>744</v>
      </c>
      <c r="H347" s="442">
        <f>Soggetto4!$E$36</f>
        <v>0</v>
      </c>
    </row>
    <row r="348" spans="7:8" x14ac:dyDescent="0.2">
      <c r="G348" s="421" t="s">
        <v>745</v>
      </c>
      <c r="H348" s="442">
        <f>Soggetto4!$E$37</f>
        <v>0</v>
      </c>
    </row>
    <row r="349" spans="7:8" x14ac:dyDescent="0.2">
      <c r="G349" s="421" t="s">
        <v>746</v>
      </c>
      <c r="H349" s="442">
        <f>Soggetto4!$E$38</f>
        <v>0</v>
      </c>
    </row>
    <row r="350" spans="7:8" x14ac:dyDescent="0.2">
      <c r="G350" s="421" t="s">
        <v>747</v>
      </c>
      <c r="H350" s="442">
        <f>Soggetto4!$E$39</f>
        <v>0</v>
      </c>
    </row>
    <row r="351" spans="7:8" x14ac:dyDescent="0.2">
      <c r="G351" s="421" t="s">
        <v>748</v>
      </c>
      <c r="H351" s="442">
        <f>Soggetto4!$F$34</f>
        <v>0</v>
      </c>
    </row>
    <row r="352" spans="7:8" x14ac:dyDescent="0.2">
      <c r="G352" s="421" t="s">
        <v>749</v>
      </c>
      <c r="H352" s="442">
        <f>Soggetto4!$F$35</f>
        <v>0</v>
      </c>
    </row>
    <row r="353" spans="7:8" x14ac:dyDescent="0.2">
      <c r="G353" s="421" t="s">
        <v>750</v>
      </c>
      <c r="H353" s="442">
        <f>Soggetto4!$F$36</f>
        <v>0</v>
      </c>
    </row>
    <row r="354" spans="7:8" x14ac:dyDescent="0.2">
      <c r="G354" s="421" t="s">
        <v>751</v>
      </c>
      <c r="H354" s="442">
        <f>Soggetto4!$F$37</f>
        <v>0</v>
      </c>
    </row>
    <row r="355" spans="7:8" x14ac:dyDescent="0.2">
      <c r="G355" s="421" t="s">
        <v>752</v>
      </c>
      <c r="H355" s="442">
        <f>Soggetto4!$F$38</f>
        <v>0</v>
      </c>
    </row>
    <row r="356" spans="7:8" x14ac:dyDescent="0.2">
      <c r="G356" s="421" t="s">
        <v>753</v>
      </c>
      <c r="H356" s="442">
        <f>Soggetto4!$F$39</f>
        <v>0</v>
      </c>
    </row>
    <row r="357" spans="7:8" x14ac:dyDescent="0.2">
      <c r="G357" s="421" t="s">
        <v>754</v>
      </c>
      <c r="H357" s="442">
        <f>Soggetto4!$F$40</f>
        <v>0</v>
      </c>
    </row>
    <row r="358" spans="7:8" x14ac:dyDescent="0.2">
      <c r="G358" s="421" t="s">
        <v>755</v>
      </c>
      <c r="H358" s="442">
        <f>Soggetto4!$F$51</f>
        <v>0</v>
      </c>
    </row>
    <row r="359" spans="7:8" x14ac:dyDescent="0.2">
      <c r="G359" s="431" t="s">
        <v>756</v>
      </c>
      <c r="H359" s="431">
        <f>Soggetto4!$C$55</f>
        <v>0</v>
      </c>
    </row>
    <row r="360" spans="7:8" x14ac:dyDescent="0.2">
      <c r="G360" s="421" t="s">
        <v>757</v>
      </c>
      <c r="H360" s="421">
        <f>Soggetto4!$C$56</f>
        <v>0</v>
      </c>
    </row>
    <row r="361" spans="7:8" x14ac:dyDescent="0.2">
      <c r="G361" s="421" t="s">
        <v>758</v>
      </c>
      <c r="H361" s="421">
        <f>Soggetto4!$B$60</f>
        <v>0</v>
      </c>
    </row>
    <row r="362" spans="7:8" x14ac:dyDescent="0.2">
      <c r="G362" s="421" t="s">
        <v>759</v>
      </c>
      <c r="H362" s="421">
        <f>Soggetto4!$B$61</f>
        <v>0</v>
      </c>
    </row>
    <row r="363" spans="7:8" x14ac:dyDescent="0.2">
      <c r="G363" s="421" t="s">
        <v>760</v>
      </c>
      <c r="H363" s="421">
        <f>Soggetto4!$B$62</f>
        <v>0</v>
      </c>
    </row>
    <row r="364" spans="7:8" x14ac:dyDescent="0.2">
      <c r="G364" s="421" t="s">
        <v>761</v>
      </c>
      <c r="H364" s="421">
        <f>Soggetto4!$B$63</f>
        <v>0</v>
      </c>
    </row>
    <row r="365" spans="7:8" x14ac:dyDescent="0.2">
      <c r="G365" s="421" t="s">
        <v>762</v>
      </c>
      <c r="H365" s="421">
        <f>Soggetto4!$B$64</f>
        <v>0</v>
      </c>
    </row>
    <row r="366" spans="7:8" x14ac:dyDescent="0.2">
      <c r="G366" s="421" t="s">
        <v>763</v>
      </c>
      <c r="H366" s="421">
        <f>Soggetto4!$B$65</f>
        <v>0</v>
      </c>
    </row>
    <row r="367" spans="7:8" x14ac:dyDescent="0.2">
      <c r="G367" s="421" t="s">
        <v>764</v>
      </c>
      <c r="H367" s="421">
        <f>Soggetto4!$C$60</f>
        <v>0</v>
      </c>
    </row>
    <row r="368" spans="7:8" x14ac:dyDescent="0.2">
      <c r="G368" s="421" t="s">
        <v>765</v>
      </c>
      <c r="H368" s="421">
        <f>Soggetto4!$C$61</f>
        <v>0</v>
      </c>
    </row>
    <row r="369" spans="7:8" x14ac:dyDescent="0.2">
      <c r="G369" s="421" t="s">
        <v>766</v>
      </c>
      <c r="H369" s="421">
        <f>Soggetto4!$C$62</f>
        <v>0</v>
      </c>
    </row>
    <row r="370" spans="7:8" x14ac:dyDescent="0.2">
      <c r="G370" s="421" t="s">
        <v>767</v>
      </c>
      <c r="H370" s="421">
        <f>Soggetto4!$C$63</f>
        <v>0</v>
      </c>
    </row>
    <row r="371" spans="7:8" x14ac:dyDescent="0.2">
      <c r="G371" s="421" t="s">
        <v>768</v>
      </c>
      <c r="H371" s="421">
        <f>Soggetto4!$C$64</f>
        <v>0</v>
      </c>
    </row>
    <row r="372" spans="7:8" x14ac:dyDescent="0.2">
      <c r="G372" s="421" t="s">
        <v>769</v>
      </c>
      <c r="H372" s="421">
        <f>Soggetto4!$C$65</f>
        <v>0</v>
      </c>
    </row>
    <row r="373" spans="7:8" x14ac:dyDescent="0.2">
      <c r="G373" s="421" t="s">
        <v>770</v>
      </c>
      <c r="H373" s="421">
        <f>Soggetto4!$D$60</f>
        <v>0</v>
      </c>
    </row>
    <row r="374" spans="7:8" x14ac:dyDescent="0.2">
      <c r="G374" s="421" t="s">
        <v>771</v>
      </c>
      <c r="H374" s="421">
        <f>Soggetto4!$D$61</f>
        <v>0</v>
      </c>
    </row>
    <row r="375" spans="7:8" x14ac:dyDescent="0.2">
      <c r="G375" s="421" t="s">
        <v>772</v>
      </c>
      <c r="H375" s="421">
        <f>Soggetto4!$D$62</f>
        <v>0</v>
      </c>
    </row>
    <row r="376" spans="7:8" x14ac:dyDescent="0.2">
      <c r="G376" s="421" t="s">
        <v>773</v>
      </c>
      <c r="H376" s="421">
        <f>Soggetto4!$D$63</f>
        <v>0</v>
      </c>
    </row>
    <row r="377" spans="7:8" x14ac:dyDescent="0.2">
      <c r="G377" s="421" t="s">
        <v>774</v>
      </c>
      <c r="H377" s="421">
        <f>Soggetto4!$D$64</f>
        <v>0</v>
      </c>
    </row>
    <row r="378" spans="7:8" x14ac:dyDescent="0.2">
      <c r="G378" s="421" t="s">
        <v>775</v>
      </c>
      <c r="H378" s="421">
        <f>Soggetto4!$D$65</f>
        <v>0</v>
      </c>
    </row>
    <row r="379" spans="7:8" x14ac:dyDescent="0.2">
      <c r="G379" s="421" t="s">
        <v>776</v>
      </c>
      <c r="H379" s="442">
        <f>Soggetto4!$E$60</f>
        <v>0</v>
      </c>
    </row>
    <row r="380" spans="7:8" x14ac:dyDescent="0.2">
      <c r="G380" s="421" t="s">
        <v>777</v>
      </c>
      <c r="H380" s="442">
        <f>Soggetto4!$E$61</f>
        <v>0</v>
      </c>
    </row>
    <row r="381" spans="7:8" x14ac:dyDescent="0.2">
      <c r="G381" s="421" t="s">
        <v>778</v>
      </c>
      <c r="H381" s="442">
        <f>Soggetto4!$E$62</f>
        <v>0</v>
      </c>
    </row>
    <row r="382" spans="7:8" x14ac:dyDescent="0.2">
      <c r="G382" s="421" t="s">
        <v>779</v>
      </c>
      <c r="H382" s="442">
        <f>Soggetto4!$E$63</f>
        <v>0</v>
      </c>
    </row>
    <row r="383" spans="7:8" x14ac:dyDescent="0.2">
      <c r="G383" s="421" t="s">
        <v>780</v>
      </c>
      <c r="H383" s="442">
        <f>Soggetto4!$E$64</f>
        <v>0</v>
      </c>
    </row>
    <row r="384" spans="7:8" x14ac:dyDescent="0.2">
      <c r="G384" s="421" t="s">
        <v>781</v>
      </c>
      <c r="H384" s="442">
        <f>Soggetto4!$E$65</f>
        <v>0</v>
      </c>
    </row>
    <row r="385" spans="7:8" x14ac:dyDescent="0.2">
      <c r="G385" s="421" t="s">
        <v>782</v>
      </c>
      <c r="H385" s="442">
        <f>Soggetto4!$F$60</f>
        <v>0</v>
      </c>
    </row>
    <row r="386" spans="7:8" x14ac:dyDescent="0.2">
      <c r="G386" s="421" t="s">
        <v>783</v>
      </c>
      <c r="H386" s="442">
        <f>Soggetto4!$F$61</f>
        <v>0</v>
      </c>
    </row>
    <row r="387" spans="7:8" x14ac:dyDescent="0.2">
      <c r="G387" s="421" t="s">
        <v>784</v>
      </c>
      <c r="H387" s="442">
        <f>Soggetto4!$F$62</f>
        <v>0</v>
      </c>
    </row>
    <row r="388" spans="7:8" x14ac:dyDescent="0.2">
      <c r="G388" s="421" t="s">
        <v>785</v>
      </c>
      <c r="H388" s="442">
        <f>Soggetto4!$F$63</f>
        <v>0</v>
      </c>
    </row>
    <row r="389" spans="7:8" x14ac:dyDescent="0.2">
      <c r="G389" s="421" t="s">
        <v>786</v>
      </c>
      <c r="H389" s="442">
        <f>Soggetto4!$F$64</f>
        <v>0</v>
      </c>
    </row>
    <row r="390" spans="7:8" x14ac:dyDescent="0.2">
      <c r="G390" s="421" t="s">
        <v>787</v>
      </c>
      <c r="H390" s="442">
        <f>Soggetto4!$F$65</f>
        <v>0</v>
      </c>
    </row>
    <row r="391" spans="7:8" x14ac:dyDescent="0.2">
      <c r="G391" s="421" t="s">
        <v>788</v>
      </c>
      <c r="H391" s="442">
        <f>Soggetto4!$F$66</f>
        <v>0</v>
      </c>
    </row>
    <row r="392" spans="7:8" x14ac:dyDescent="0.2">
      <c r="G392" s="421" t="s">
        <v>789</v>
      </c>
      <c r="H392" s="442">
        <f>Soggetto4!$F$77</f>
        <v>0</v>
      </c>
    </row>
    <row r="393" spans="7:8" x14ac:dyDescent="0.2">
      <c r="G393" s="431" t="s">
        <v>790</v>
      </c>
      <c r="H393" s="431">
        <f>Soggetto4!$C$79</f>
        <v>0</v>
      </c>
    </row>
    <row r="394" spans="7:8" x14ac:dyDescent="0.2">
      <c r="G394" s="421" t="s">
        <v>791</v>
      </c>
      <c r="H394" s="421">
        <f>Soggetto4!$C$80</f>
        <v>0</v>
      </c>
    </row>
    <row r="395" spans="7:8" x14ac:dyDescent="0.2">
      <c r="G395" s="421" t="s">
        <v>792</v>
      </c>
      <c r="H395" s="442">
        <f>Soggetto4!$E$97</f>
        <v>0</v>
      </c>
    </row>
    <row r="396" spans="7:8" x14ac:dyDescent="0.2">
      <c r="G396" s="421" t="s">
        <v>793</v>
      </c>
      <c r="H396" s="442">
        <f>Soggetto4!$E$106</f>
        <v>0</v>
      </c>
    </row>
    <row r="397" spans="7:8" x14ac:dyDescent="0.2">
      <c r="G397" s="421" t="s">
        <v>794</v>
      </c>
      <c r="H397" s="442">
        <f>+Soggetto4!$B$118</f>
        <v>0</v>
      </c>
    </row>
    <row r="398" spans="7:8" x14ac:dyDescent="0.2">
      <c r="G398" s="421" t="s">
        <v>795</v>
      </c>
      <c r="H398" s="442">
        <f>+Soggetto4!$B$119</f>
        <v>0</v>
      </c>
    </row>
    <row r="399" spans="7:8" x14ac:dyDescent="0.2">
      <c r="G399" s="421" t="s">
        <v>796</v>
      </c>
      <c r="H399" s="442">
        <f>+Soggetto4!$D$115</f>
        <v>0</v>
      </c>
    </row>
    <row r="400" spans="7:8" x14ac:dyDescent="0.2">
      <c r="G400" s="421" t="s">
        <v>797</v>
      </c>
      <c r="H400" s="442">
        <f>+Soggetto4!$D$116</f>
        <v>0</v>
      </c>
    </row>
    <row r="401" spans="7:8" x14ac:dyDescent="0.2">
      <c r="G401" s="421" t="s">
        <v>798</v>
      </c>
      <c r="H401" s="442">
        <f>+Soggetto4!$D$117</f>
        <v>0</v>
      </c>
    </row>
    <row r="402" spans="7:8" x14ac:dyDescent="0.2">
      <c r="G402" s="421" t="s">
        <v>799</v>
      </c>
      <c r="H402" s="442">
        <f>+Soggetto4!$D$118</f>
        <v>0</v>
      </c>
    </row>
    <row r="403" spans="7:8" x14ac:dyDescent="0.2">
      <c r="G403" s="421" t="s">
        <v>800</v>
      </c>
      <c r="H403" s="442">
        <f>+Soggetto4!$D$119</f>
        <v>0</v>
      </c>
    </row>
    <row r="404" spans="7:8" x14ac:dyDescent="0.2">
      <c r="G404" s="421" t="s">
        <v>801</v>
      </c>
      <c r="H404" s="421">
        <f>+Soggetto4!$B$122</f>
        <v>0</v>
      </c>
    </row>
    <row r="405" spans="7:8" x14ac:dyDescent="0.2">
      <c r="G405" s="421" t="s">
        <v>802</v>
      </c>
      <c r="H405" s="442">
        <f>+Soggetto4!$B$123</f>
        <v>0</v>
      </c>
    </row>
    <row r="406" spans="7:8" x14ac:dyDescent="0.2">
      <c r="G406" s="421" t="s">
        <v>803</v>
      </c>
      <c r="H406" s="421">
        <f>+Soggetto4!$B$127</f>
        <v>0</v>
      </c>
    </row>
    <row r="407" spans="7:8" x14ac:dyDescent="0.2">
      <c r="G407" s="421" t="s">
        <v>804</v>
      </c>
      <c r="H407" s="421">
        <f>+Soggetto4!$B$131</f>
        <v>0</v>
      </c>
    </row>
    <row r="408" spans="7:8" x14ac:dyDescent="0.2">
      <c r="G408" s="421" t="s">
        <v>805</v>
      </c>
      <c r="H408" s="421">
        <f>+Soggetto4!$A$154</f>
        <v>0</v>
      </c>
    </row>
    <row r="409" spans="7:8" x14ac:dyDescent="0.2">
      <c r="G409" s="437" t="s">
        <v>806</v>
      </c>
      <c r="H409" s="437">
        <f>Soggetto5!$B$11</f>
        <v>0</v>
      </c>
    </row>
    <row r="410" spans="7:8" x14ac:dyDescent="0.2">
      <c r="G410" s="437" t="s">
        <v>807</v>
      </c>
      <c r="H410" s="437">
        <f>Soggetto5!$B$12</f>
        <v>0</v>
      </c>
    </row>
    <row r="411" spans="7:8" x14ac:dyDescent="0.2">
      <c r="G411" s="437" t="s">
        <v>808</v>
      </c>
      <c r="H411" s="437">
        <f>Soggetto5!$B$14</f>
        <v>0</v>
      </c>
    </row>
    <row r="412" spans="7:8" x14ac:dyDescent="0.2">
      <c r="G412" s="437" t="s">
        <v>809</v>
      </c>
      <c r="H412" s="437">
        <f>Soggetto5!$B$15</f>
        <v>0</v>
      </c>
    </row>
    <row r="413" spans="7:8" x14ac:dyDescent="0.2">
      <c r="G413" s="437" t="s">
        <v>810</v>
      </c>
      <c r="H413" s="437">
        <f>Soggetto5!$B$16</f>
        <v>0</v>
      </c>
    </row>
    <row r="414" spans="7:8" x14ac:dyDescent="0.2">
      <c r="G414" s="437" t="s">
        <v>811</v>
      </c>
      <c r="H414" s="437">
        <f>Soggetto5!B17</f>
        <v>0</v>
      </c>
    </row>
    <row r="415" spans="7:8" x14ac:dyDescent="0.2">
      <c r="G415" s="437" t="s">
        <v>812</v>
      </c>
      <c r="H415" s="437">
        <f>Soggetto5!$B$18</f>
        <v>0</v>
      </c>
    </row>
    <row r="416" spans="7:8" x14ac:dyDescent="0.2">
      <c r="G416" s="437" t="s">
        <v>813</v>
      </c>
      <c r="H416" s="437" t="str">
        <f>IF(LEN(Soggetto5!$B$19)&lt;10,"",Soggetto5!$B$19)</f>
        <v/>
      </c>
    </row>
    <row r="417" spans="7:8" x14ac:dyDescent="0.2">
      <c r="G417" s="437" t="s">
        <v>814</v>
      </c>
      <c r="H417" s="437">
        <f>Soggetto5!$C$25</f>
        <v>0</v>
      </c>
    </row>
    <row r="418" spans="7:8" x14ac:dyDescent="0.2">
      <c r="G418" s="437" t="s">
        <v>815</v>
      </c>
      <c r="H418" s="437">
        <f>Soggetto5!$C$26</f>
        <v>0</v>
      </c>
    </row>
    <row r="419" spans="7:8" x14ac:dyDescent="0.2">
      <c r="G419" s="437" t="s">
        <v>816</v>
      </c>
      <c r="H419" s="437">
        <f>Soggetto5!$C$27</f>
        <v>0</v>
      </c>
    </row>
    <row r="420" spans="7:8" x14ac:dyDescent="0.2">
      <c r="G420" s="431" t="s">
        <v>817</v>
      </c>
      <c r="H420" s="431">
        <f>Soggetto5!$C$29</f>
        <v>0</v>
      </c>
    </row>
    <row r="421" spans="7:8" x14ac:dyDescent="0.2">
      <c r="G421" s="437" t="s">
        <v>818</v>
      </c>
      <c r="H421" s="437">
        <f>Soggetto5!$C$30</f>
        <v>0</v>
      </c>
    </row>
    <row r="422" spans="7:8" x14ac:dyDescent="0.2">
      <c r="G422" s="437" t="s">
        <v>819</v>
      </c>
      <c r="H422" s="437">
        <f>Soggetto5!$B$34</f>
        <v>0</v>
      </c>
    </row>
    <row r="423" spans="7:8" x14ac:dyDescent="0.2">
      <c r="G423" s="437" t="s">
        <v>820</v>
      </c>
      <c r="H423" s="437">
        <f>Soggetto5!$B$35</f>
        <v>0</v>
      </c>
    </row>
    <row r="424" spans="7:8" x14ac:dyDescent="0.2">
      <c r="G424" s="437" t="s">
        <v>821</v>
      </c>
      <c r="H424" s="437">
        <f>Soggetto5!$B$36</f>
        <v>0</v>
      </c>
    </row>
    <row r="425" spans="7:8" x14ac:dyDescent="0.2">
      <c r="G425" s="437" t="s">
        <v>822</v>
      </c>
      <c r="H425" s="437">
        <f>Soggetto5!$B$37</f>
        <v>0</v>
      </c>
    </row>
    <row r="426" spans="7:8" x14ac:dyDescent="0.2">
      <c r="G426" s="437" t="s">
        <v>823</v>
      </c>
      <c r="H426" s="437">
        <f>Soggetto5!$B$38</f>
        <v>0</v>
      </c>
    </row>
    <row r="427" spans="7:8" x14ac:dyDescent="0.2">
      <c r="G427" s="437" t="s">
        <v>824</v>
      </c>
      <c r="H427" s="437">
        <f>Soggetto5!$B$39</f>
        <v>0</v>
      </c>
    </row>
    <row r="428" spans="7:8" x14ac:dyDescent="0.2">
      <c r="G428" s="437" t="s">
        <v>825</v>
      </c>
      <c r="H428" s="437">
        <f>Soggetto5!$C$34</f>
        <v>0</v>
      </c>
    </row>
    <row r="429" spans="7:8" x14ac:dyDescent="0.2">
      <c r="G429" s="437" t="s">
        <v>826</v>
      </c>
      <c r="H429" s="437">
        <f>Soggetto5!$C$35</f>
        <v>0</v>
      </c>
    </row>
    <row r="430" spans="7:8" x14ac:dyDescent="0.2">
      <c r="G430" s="437" t="s">
        <v>827</v>
      </c>
      <c r="H430" s="437">
        <f>Soggetto5!$C$36</f>
        <v>0</v>
      </c>
    </row>
    <row r="431" spans="7:8" x14ac:dyDescent="0.2">
      <c r="G431" s="437" t="s">
        <v>828</v>
      </c>
      <c r="H431" s="437">
        <f>Soggetto5!$C$37</f>
        <v>0</v>
      </c>
    </row>
    <row r="432" spans="7:8" x14ac:dyDescent="0.2">
      <c r="G432" s="437" t="s">
        <v>829</v>
      </c>
      <c r="H432" s="437">
        <f>Soggetto5!$C$38</f>
        <v>0</v>
      </c>
    </row>
    <row r="433" spans="7:8" x14ac:dyDescent="0.2">
      <c r="G433" s="437" t="s">
        <v>830</v>
      </c>
      <c r="H433" s="437">
        <f>Soggetto5!$C$39</f>
        <v>0</v>
      </c>
    </row>
    <row r="434" spans="7:8" x14ac:dyDescent="0.2">
      <c r="G434" s="437" t="s">
        <v>831</v>
      </c>
      <c r="H434" s="437">
        <f>Soggetto5!$D$34</f>
        <v>0</v>
      </c>
    </row>
    <row r="435" spans="7:8" x14ac:dyDescent="0.2">
      <c r="G435" s="437" t="s">
        <v>832</v>
      </c>
      <c r="H435" s="437">
        <f>Soggetto5!$D$35</f>
        <v>0</v>
      </c>
    </row>
    <row r="436" spans="7:8" x14ac:dyDescent="0.2">
      <c r="G436" s="437" t="s">
        <v>833</v>
      </c>
      <c r="H436" s="437">
        <f>Soggetto5!$D$36</f>
        <v>0</v>
      </c>
    </row>
    <row r="437" spans="7:8" x14ac:dyDescent="0.2">
      <c r="G437" s="437" t="s">
        <v>834</v>
      </c>
      <c r="H437" s="437">
        <f>Soggetto5!$D$37</f>
        <v>0</v>
      </c>
    </row>
    <row r="438" spans="7:8" x14ac:dyDescent="0.2">
      <c r="G438" s="437" t="s">
        <v>835</v>
      </c>
      <c r="H438" s="437">
        <f>Soggetto5!$D$38</f>
        <v>0</v>
      </c>
    </row>
    <row r="439" spans="7:8" x14ac:dyDescent="0.2">
      <c r="G439" s="437" t="s">
        <v>836</v>
      </c>
      <c r="H439" s="437">
        <f>Soggetto5!$D$39</f>
        <v>0</v>
      </c>
    </row>
    <row r="440" spans="7:8" x14ac:dyDescent="0.2">
      <c r="G440" s="437" t="s">
        <v>837</v>
      </c>
      <c r="H440" s="443">
        <f>Soggetto5!$E$34</f>
        <v>0</v>
      </c>
    </row>
    <row r="441" spans="7:8" x14ac:dyDescent="0.2">
      <c r="G441" s="437" t="s">
        <v>838</v>
      </c>
      <c r="H441" s="443">
        <f>Soggetto5!$E$35</f>
        <v>0</v>
      </c>
    </row>
    <row r="442" spans="7:8" x14ac:dyDescent="0.2">
      <c r="G442" s="437" t="s">
        <v>839</v>
      </c>
      <c r="H442" s="443">
        <f>Soggetto5!$E$36</f>
        <v>0</v>
      </c>
    </row>
    <row r="443" spans="7:8" x14ac:dyDescent="0.2">
      <c r="G443" s="437" t="s">
        <v>840</v>
      </c>
      <c r="H443" s="443">
        <f>Soggetto5!$E$37</f>
        <v>0</v>
      </c>
    </row>
    <row r="444" spans="7:8" x14ac:dyDescent="0.2">
      <c r="G444" s="437" t="s">
        <v>841</v>
      </c>
      <c r="H444" s="443">
        <f>Soggetto5!$E$38</f>
        <v>0</v>
      </c>
    </row>
    <row r="445" spans="7:8" x14ac:dyDescent="0.2">
      <c r="G445" s="437" t="s">
        <v>842</v>
      </c>
      <c r="H445" s="443">
        <f>Soggetto5!$E$39</f>
        <v>0</v>
      </c>
    </row>
    <row r="446" spans="7:8" x14ac:dyDescent="0.2">
      <c r="G446" s="437" t="s">
        <v>843</v>
      </c>
      <c r="H446" s="443">
        <f>Soggetto5!$F$34</f>
        <v>0</v>
      </c>
    </row>
    <row r="447" spans="7:8" x14ac:dyDescent="0.2">
      <c r="G447" s="437" t="s">
        <v>844</v>
      </c>
      <c r="H447" s="443">
        <f>Soggetto5!$F$35</f>
        <v>0</v>
      </c>
    </row>
    <row r="448" spans="7:8" x14ac:dyDescent="0.2">
      <c r="G448" s="437" t="s">
        <v>845</v>
      </c>
      <c r="H448" s="443">
        <f>Soggetto5!$F$36</f>
        <v>0</v>
      </c>
    </row>
    <row r="449" spans="7:8" x14ac:dyDescent="0.2">
      <c r="G449" s="437" t="s">
        <v>846</v>
      </c>
      <c r="H449" s="443">
        <f>Soggetto5!$F$37</f>
        <v>0</v>
      </c>
    </row>
    <row r="450" spans="7:8" x14ac:dyDescent="0.2">
      <c r="G450" s="437" t="s">
        <v>847</v>
      </c>
      <c r="H450" s="443">
        <f>Soggetto5!$F$38</f>
        <v>0</v>
      </c>
    </row>
    <row r="451" spans="7:8" x14ac:dyDescent="0.2">
      <c r="G451" s="437" t="s">
        <v>848</v>
      </c>
      <c r="H451" s="443">
        <f>Soggetto5!$F$39</f>
        <v>0</v>
      </c>
    </row>
    <row r="452" spans="7:8" x14ac:dyDescent="0.2">
      <c r="G452" s="437" t="s">
        <v>849</v>
      </c>
      <c r="H452" s="443">
        <f>Soggetto5!$F$40</f>
        <v>0</v>
      </c>
    </row>
    <row r="453" spans="7:8" x14ac:dyDescent="0.2">
      <c r="G453" s="437" t="s">
        <v>850</v>
      </c>
      <c r="H453" s="443">
        <f>Soggetto5!$F$51</f>
        <v>0</v>
      </c>
    </row>
    <row r="454" spans="7:8" x14ac:dyDescent="0.2">
      <c r="G454" s="431" t="s">
        <v>851</v>
      </c>
      <c r="H454" s="431">
        <f>Soggetto5!$C$55</f>
        <v>0</v>
      </c>
    </row>
    <row r="455" spans="7:8" x14ac:dyDescent="0.2">
      <c r="G455" s="437" t="s">
        <v>852</v>
      </c>
      <c r="H455" s="437">
        <f>Soggetto5!$C$56</f>
        <v>0</v>
      </c>
    </row>
    <row r="456" spans="7:8" x14ac:dyDescent="0.2">
      <c r="G456" s="437" t="s">
        <v>853</v>
      </c>
      <c r="H456" s="437">
        <f>Soggetto5!$B$60</f>
        <v>0</v>
      </c>
    </row>
    <row r="457" spans="7:8" x14ac:dyDescent="0.2">
      <c r="G457" s="437" t="s">
        <v>854</v>
      </c>
      <c r="H457" s="437">
        <f>Soggetto5!$B$61</f>
        <v>0</v>
      </c>
    </row>
    <row r="458" spans="7:8" x14ac:dyDescent="0.2">
      <c r="G458" s="437" t="s">
        <v>855</v>
      </c>
      <c r="H458" s="437">
        <f>Soggetto5!$B$62</f>
        <v>0</v>
      </c>
    </row>
    <row r="459" spans="7:8" x14ac:dyDescent="0.2">
      <c r="G459" s="437" t="s">
        <v>856</v>
      </c>
      <c r="H459" s="437">
        <f>Soggetto5!$B$63</f>
        <v>0</v>
      </c>
    </row>
    <row r="460" spans="7:8" x14ac:dyDescent="0.2">
      <c r="G460" s="437" t="s">
        <v>857</v>
      </c>
      <c r="H460" s="437">
        <f>Soggetto5!$B$64</f>
        <v>0</v>
      </c>
    </row>
    <row r="461" spans="7:8" x14ac:dyDescent="0.2">
      <c r="G461" s="437" t="s">
        <v>858</v>
      </c>
      <c r="H461" s="437">
        <f>Soggetto5!$B$65</f>
        <v>0</v>
      </c>
    </row>
    <row r="462" spans="7:8" x14ac:dyDescent="0.2">
      <c r="G462" s="437" t="s">
        <v>859</v>
      </c>
      <c r="H462" s="437">
        <f>Soggetto5!$C$60</f>
        <v>0</v>
      </c>
    </row>
    <row r="463" spans="7:8" x14ac:dyDescent="0.2">
      <c r="G463" s="437" t="s">
        <v>860</v>
      </c>
      <c r="H463" s="437">
        <f>Soggetto5!$C$61</f>
        <v>0</v>
      </c>
    </row>
    <row r="464" spans="7:8" x14ac:dyDescent="0.2">
      <c r="G464" s="437" t="s">
        <v>861</v>
      </c>
      <c r="H464" s="437">
        <f>Soggetto5!$C$62</f>
        <v>0</v>
      </c>
    </row>
    <row r="465" spans="7:8" x14ac:dyDescent="0.2">
      <c r="G465" s="437" t="s">
        <v>862</v>
      </c>
      <c r="H465" s="437">
        <f>Soggetto5!$C$63</f>
        <v>0</v>
      </c>
    </row>
    <row r="466" spans="7:8" x14ac:dyDescent="0.2">
      <c r="G466" s="437" t="s">
        <v>863</v>
      </c>
      <c r="H466" s="437">
        <f>Soggetto5!$C$64</f>
        <v>0</v>
      </c>
    </row>
    <row r="467" spans="7:8" x14ac:dyDescent="0.2">
      <c r="G467" s="437" t="s">
        <v>864</v>
      </c>
      <c r="H467" s="437">
        <f>Soggetto5!$C$65</f>
        <v>0</v>
      </c>
    </row>
    <row r="468" spans="7:8" x14ac:dyDescent="0.2">
      <c r="G468" s="437" t="s">
        <v>865</v>
      </c>
      <c r="H468" s="437">
        <f>Soggetto5!$D$60</f>
        <v>0</v>
      </c>
    </row>
    <row r="469" spans="7:8" x14ac:dyDescent="0.2">
      <c r="G469" s="437" t="s">
        <v>866</v>
      </c>
      <c r="H469" s="437">
        <f>Soggetto5!$D$61</f>
        <v>0</v>
      </c>
    </row>
    <row r="470" spans="7:8" x14ac:dyDescent="0.2">
      <c r="G470" s="437" t="s">
        <v>867</v>
      </c>
      <c r="H470" s="437">
        <f>Soggetto5!$D$62</f>
        <v>0</v>
      </c>
    </row>
    <row r="471" spans="7:8" x14ac:dyDescent="0.2">
      <c r="G471" s="437" t="s">
        <v>868</v>
      </c>
      <c r="H471" s="437">
        <f>Soggetto5!$D$63</f>
        <v>0</v>
      </c>
    </row>
    <row r="472" spans="7:8" x14ac:dyDescent="0.2">
      <c r="G472" s="437" t="s">
        <v>869</v>
      </c>
      <c r="H472" s="437">
        <f>Soggetto5!$D$64</f>
        <v>0</v>
      </c>
    </row>
    <row r="473" spans="7:8" x14ac:dyDescent="0.2">
      <c r="G473" s="437" t="s">
        <v>870</v>
      </c>
      <c r="H473" s="437">
        <f>Soggetto5!$D$65</f>
        <v>0</v>
      </c>
    </row>
    <row r="474" spans="7:8" x14ac:dyDescent="0.2">
      <c r="G474" s="437" t="s">
        <v>871</v>
      </c>
      <c r="H474" s="443">
        <f>Soggetto5!$E$60</f>
        <v>0</v>
      </c>
    </row>
    <row r="475" spans="7:8" x14ac:dyDescent="0.2">
      <c r="G475" s="437" t="s">
        <v>872</v>
      </c>
      <c r="H475" s="443">
        <f>Soggetto5!$E$61</f>
        <v>0</v>
      </c>
    </row>
    <row r="476" spans="7:8" x14ac:dyDescent="0.2">
      <c r="G476" s="437" t="s">
        <v>873</v>
      </c>
      <c r="H476" s="443">
        <f>Soggetto5!$E$62</f>
        <v>0</v>
      </c>
    </row>
    <row r="477" spans="7:8" x14ac:dyDescent="0.2">
      <c r="G477" s="437" t="s">
        <v>874</v>
      </c>
      <c r="H477" s="443">
        <f>Soggetto5!$E$63</f>
        <v>0</v>
      </c>
    </row>
    <row r="478" spans="7:8" x14ac:dyDescent="0.2">
      <c r="G478" s="437" t="s">
        <v>875</v>
      </c>
      <c r="H478" s="443">
        <f>Soggetto5!$E$64</f>
        <v>0</v>
      </c>
    </row>
    <row r="479" spans="7:8" x14ac:dyDescent="0.2">
      <c r="G479" s="437" t="s">
        <v>876</v>
      </c>
      <c r="H479" s="443">
        <f>Soggetto5!$E$65</f>
        <v>0</v>
      </c>
    </row>
    <row r="480" spans="7:8" x14ac:dyDescent="0.2">
      <c r="G480" s="437" t="s">
        <v>877</v>
      </c>
      <c r="H480" s="443">
        <f>Soggetto5!$F$60</f>
        <v>0</v>
      </c>
    </row>
    <row r="481" spans="7:8" x14ac:dyDescent="0.2">
      <c r="G481" s="437" t="s">
        <v>878</v>
      </c>
      <c r="H481" s="443">
        <f>Soggetto5!$F$61</f>
        <v>0</v>
      </c>
    </row>
    <row r="482" spans="7:8" x14ac:dyDescent="0.2">
      <c r="G482" s="437" t="s">
        <v>879</v>
      </c>
      <c r="H482" s="443">
        <f>Soggetto5!$F$62</f>
        <v>0</v>
      </c>
    </row>
    <row r="483" spans="7:8" x14ac:dyDescent="0.2">
      <c r="G483" s="437" t="s">
        <v>880</v>
      </c>
      <c r="H483" s="443">
        <f>Soggetto5!$F$63</f>
        <v>0</v>
      </c>
    </row>
    <row r="484" spans="7:8" x14ac:dyDescent="0.2">
      <c r="G484" s="437" t="s">
        <v>881</v>
      </c>
      <c r="H484" s="443">
        <f>Soggetto5!$F$64</f>
        <v>0</v>
      </c>
    </row>
    <row r="485" spans="7:8" x14ac:dyDescent="0.2">
      <c r="G485" s="437" t="s">
        <v>882</v>
      </c>
      <c r="H485" s="443">
        <f>Soggetto5!$F$65</f>
        <v>0</v>
      </c>
    </row>
    <row r="486" spans="7:8" x14ac:dyDescent="0.2">
      <c r="G486" s="437" t="s">
        <v>883</v>
      </c>
      <c r="H486" s="443">
        <f>Soggetto5!$F$66</f>
        <v>0</v>
      </c>
    </row>
    <row r="487" spans="7:8" x14ac:dyDescent="0.2">
      <c r="G487" s="437" t="s">
        <v>884</v>
      </c>
      <c r="H487" s="443">
        <f>Soggetto5!$F$77</f>
        <v>0</v>
      </c>
    </row>
    <row r="488" spans="7:8" x14ac:dyDescent="0.2">
      <c r="G488" s="431" t="s">
        <v>885</v>
      </c>
      <c r="H488" s="431">
        <f>Soggetto5!$C$79</f>
        <v>0</v>
      </c>
    </row>
    <row r="489" spans="7:8" x14ac:dyDescent="0.2">
      <c r="G489" s="437" t="s">
        <v>886</v>
      </c>
      <c r="H489" s="437">
        <f>Soggetto5!$C$80</f>
        <v>0</v>
      </c>
    </row>
    <row r="490" spans="7:8" x14ac:dyDescent="0.2">
      <c r="G490" s="437" t="s">
        <v>887</v>
      </c>
      <c r="H490" s="443">
        <f>Soggetto5!$E$97</f>
        <v>0</v>
      </c>
    </row>
    <row r="491" spans="7:8" x14ac:dyDescent="0.2">
      <c r="G491" s="437" t="s">
        <v>888</v>
      </c>
      <c r="H491" s="443">
        <f>Soggetto5!$E$106</f>
        <v>0</v>
      </c>
    </row>
    <row r="492" spans="7:8" x14ac:dyDescent="0.2">
      <c r="G492" s="437" t="s">
        <v>889</v>
      </c>
      <c r="H492" s="443">
        <f>+Soggetto5!$B$118</f>
        <v>0</v>
      </c>
    </row>
    <row r="493" spans="7:8" x14ac:dyDescent="0.2">
      <c r="G493" s="437" t="s">
        <v>890</v>
      </c>
      <c r="H493" s="443">
        <f>+Soggetto5!$B$119</f>
        <v>0</v>
      </c>
    </row>
    <row r="494" spans="7:8" x14ac:dyDescent="0.2">
      <c r="G494" s="437" t="s">
        <v>891</v>
      </c>
      <c r="H494" s="443">
        <f>+Soggetto5!$D$115</f>
        <v>0</v>
      </c>
    </row>
    <row r="495" spans="7:8" x14ac:dyDescent="0.2">
      <c r="G495" s="437" t="s">
        <v>892</v>
      </c>
      <c r="H495" s="443">
        <f>+Soggetto5!$D$116</f>
        <v>0</v>
      </c>
    </row>
    <row r="496" spans="7:8" x14ac:dyDescent="0.2">
      <c r="G496" s="437" t="s">
        <v>893</v>
      </c>
      <c r="H496" s="443">
        <f>+Soggetto5!$D$117</f>
        <v>0</v>
      </c>
    </row>
    <row r="497" spans="7:8" x14ac:dyDescent="0.2">
      <c r="G497" s="437" t="s">
        <v>894</v>
      </c>
      <c r="H497" s="443">
        <f>+Soggetto5!$D$118</f>
        <v>0</v>
      </c>
    </row>
    <row r="498" spans="7:8" x14ac:dyDescent="0.2">
      <c r="G498" s="437" t="s">
        <v>895</v>
      </c>
      <c r="H498" s="443">
        <f>+Soggetto5!$D$119</f>
        <v>0</v>
      </c>
    </row>
    <row r="499" spans="7:8" x14ac:dyDescent="0.2">
      <c r="G499" s="437" t="s">
        <v>896</v>
      </c>
      <c r="H499" s="443">
        <f>+Soggetto5!$B$122</f>
        <v>0</v>
      </c>
    </row>
    <row r="500" spans="7:8" x14ac:dyDescent="0.2">
      <c r="G500" s="437" t="s">
        <v>897</v>
      </c>
      <c r="H500" s="443">
        <f>+Soggetto5!$B$123</f>
        <v>0</v>
      </c>
    </row>
    <row r="501" spans="7:8" x14ac:dyDescent="0.2">
      <c r="G501" s="437" t="s">
        <v>898</v>
      </c>
      <c r="H501" s="437">
        <f>+Soggetto5!$B$127</f>
        <v>0</v>
      </c>
    </row>
    <row r="502" spans="7:8" x14ac:dyDescent="0.2">
      <c r="G502" s="437" t="s">
        <v>899</v>
      </c>
      <c r="H502" s="437">
        <f>+Soggetto5!$B$131</f>
        <v>0</v>
      </c>
    </row>
    <row r="503" spans="7:8" x14ac:dyDescent="0.2">
      <c r="G503" s="437" t="s">
        <v>900</v>
      </c>
      <c r="H503" s="437">
        <f>+Soggetto5!$A$154</f>
        <v>0</v>
      </c>
    </row>
  </sheetData>
  <autoFilter ref="G1:I496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5</vt:i4>
      </vt:variant>
    </vt:vector>
  </HeadingPairs>
  <TitlesOfParts>
    <vt:vector size="13" baseType="lpstr">
      <vt:lpstr>ACQUA CONDOTTA SINTESI</vt:lpstr>
      <vt:lpstr>Dati Generali</vt:lpstr>
      <vt:lpstr>Soggetto1</vt:lpstr>
      <vt:lpstr>Soggetto2</vt:lpstr>
      <vt:lpstr>Soggetto3</vt:lpstr>
      <vt:lpstr>Soggetto4</vt:lpstr>
      <vt:lpstr>Soggetto5</vt:lpstr>
      <vt:lpstr>_RiservatoAxa_</vt:lpstr>
      <vt:lpstr>_RiservatoAxa_!_FiltroDatabase</vt:lpstr>
      <vt:lpstr>GDAC</vt:lpstr>
      <vt:lpstr>GDCC</vt:lpstr>
      <vt:lpstr>GPEV</vt:lpstr>
      <vt:lpstr>NameLookup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AXA Tech Med Region</dc:creator>
  <cp:lastModifiedBy>viazzi_c</cp:lastModifiedBy>
  <cp:revision>0</cp:revision>
  <cp:lastPrinted>2013-07-03T05:49:52Z</cp:lastPrinted>
  <dcterms:created xsi:type="dcterms:W3CDTF">2010-10-22T14:25:05Z</dcterms:created>
  <dcterms:modified xsi:type="dcterms:W3CDTF">2013-12-12T07:51:03Z</dcterms:modified>
</cp:coreProperties>
</file>