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7" firstSheet="0" showHorizontalScroll="true" showSheetTabs="true" showVerticalScroll="true" tabRatio="819" windowHeight="8192" windowWidth="16384" xWindow="0" yWindow="0"/>
  </bookViews>
  <sheets>
    <sheet name="ACQUA CONDOTTA SINTESI" sheetId="1" state="visible" r:id="rId2"/>
    <sheet name="Dati Generali" sheetId="2" state="visible" r:id="rId3"/>
    <sheet name="Soggetto1" sheetId="3" state="visible" r:id="rId4"/>
    <sheet name="Soggetto2" sheetId="4" state="visible" r:id="rId5"/>
    <sheet name="Soggetto3" sheetId="5" state="visible" r:id="rId6"/>
    <sheet name="Soggetto4" sheetId="6" state="visible" r:id="rId7"/>
    <sheet name="Soggetto5" sheetId="7" state="visible" r:id="rId8"/>
    <sheet name="_RiservatoAxa_" sheetId="8" state="visible" r:id="rId9"/>
  </sheets>
  <definedNames>
    <definedName function="false" hidden="true" localSheetId="7" name="_xlnm._FilterDatabase" vbProcedure="false">_RiservatoAxa_!$G$1:$I$496</definedName>
    <definedName function="false" hidden="false" name="BENE_G_DAC" vbProcedure="false">OFFSET(_RiservatoAxa_!$E$1, MATCH("BENE_G_DAC",_RiservatoAxa_!$D:$D, 0) - 1, 0, MATCH("FineBENE_G_DAC",_RiservatoAxa_!$D:$D, 0) - MATCH("BENE_G_DAC",_RiservatoAxa_!$D:$D, 0), 1)</definedName>
    <definedName function="false" hidden="false" name="Classificazione" vbProcedure="false">OFFSET(_RiservatoAxa_!$E$1, MATCH("Classificazione",_RiservatoAxa_!$D:$D, 0) - 1, 0, MATCH("FineClassificazione",_RiservatoAxa_!$D:$D, 0) - MATCH("Classificazione",_RiservatoAxa_!$D:$D, 0), 1)</definedName>
    <definedName function="false" hidden="false" name="Finiture" vbProcedure="false">OFFSET(_RiservatoAxa_!$E$1, MATCH("Finiture",_RiservatoAxa_!$D:$D, 0) - 1, 0, MATCH("FineFiniture",_RiservatoAxa_!$D:$D, 0) - MATCH("Finiture",_RiservatoAxa_!$D:$D, 0), 1)</definedName>
    <definedName function="false" hidden="false" name="GDAC" vbProcedure="false">_RiservatoAxa_!$E$74:$E$89</definedName>
    <definedName function="false" hidden="false" name="GDCC" vbProcedure="false">_RiservatoAxa_!$E$91:$E$100</definedName>
    <definedName function="false" hidden="false" name="GPEV" vbProcedure="false">_RiservatoAxa_!$E$102:$E$123</definedName>
    <definedName function="false" hidden="false" name="Mattoncino" vbProcedure="false">OFFSET(_RiservatoAxa_!$E$1, MATCH("Mattoncino",_RiservatoAxa_!$D:$D, 0) - 1, 0, MATCH("FineMattoncino",_RiservatoAxa_!$D:$D, 0) - MATCH("Mattoncino",_RiservatoAxa_!$D:$D, 0), 1)</definedName>
    <definedName function="false" hidden="false" name="NameLookup" vbProcedure="false">_RiservatoAxa_!$E$60:$F$62</definedName>
    <definedName function="false" hidden="false" name="Provincia" vbProcedure="false">OFFSET(_RiservatoAxa_!$E$1, MATCH("Provincia",_RiservatoAxa_!$D:$D, 0) - 1, 0, MATCH("FineProvincia",_RiservatoAxa_!$D:$D, 0) - MATCH("Provincia",_RiservatoAxa_!$D:$D, 0), 1)</definedName>
    <definedName function="false" hidden="false" name="TipoEvento" vbProcedure="false">OFFSET(_RiservatoAxa_!$E$1, MATCH("TipoEvento",_RiservatoAxa_!$D:$D, 0) - 1, 0, MATCH("FineTipoEvento",_RiservatoAxa_!$D:$D, 0) - MATCH("TipoEvento",_RiservatoAxa_!$D:$D, 0), 1)</definedName>
    <definedName function="false" hidden="false" name="TipoEventoDDLContenutoS1" vbProcedure="false">OFFSET(_RiservatoAxa_!$E$1, MATCH(CONCATENATE("BENE_",TRIM(RIGHT(Soggetto1!$C$79,5))),_RiservatoAxa_!$D:$D, 0) - 1, 0, MATCH(CONCATENATE("FineBENE_",TRIM(RIGHT(Soggetto1!$C$79,5))),_RiservatoAxa_!$D:$D, 0) - MATCH(CONCATENATE("BENE_",TRIM(RIGHT(Soggetto1!$C$79,5))),_RiservatoAxa_!$D:$D, 0), 1)</definedName>
    <definedName function="false" hidden="false" name="TipoEventoDDLContenutoS2" vbProcedure="false">OFFSET(_RiservatoAxa_!$E$1, MATCH(CONCATENATE("BENE_",TRIM(RIGHT(Soggetto2!$C$79,5))),_RiservatoAxa_!$D:$D, 0) - 1, 0, MATCH(CONCATENATE("FineBENE_",TRIM(RIGHT(Soggetto2!$C$79,5))),_RiservatoAxa_!$D:$D, 0) - MATCH(CONCATENATE("BENE_",TRIM(RIGHT(Soggetto2!$C$79,5))),_RiservatoAxa_!$D:$D, 0), 1)</definedName>
    <definedName function="false" hidden="false" name="TipoEventoDDLContenutoS3" vbProcedure="false">OFFSET(_RiservatoAxa_!$E$1, MATCH(CONCATENATE("BENE_",TRIM(RIGHT(Soggetto3!$C$79,5))),_RiservatoAxa_!$D:$D, 0) - 1, 0, MATCH(CONCATENATE("FineBENE_",TRIM(RIGHT(Soggetto3!$C$79,5))),_RiservatoAxa_!$D:$D, 0) - MATCH(CONCATENATE("BENE_",TRIM(RIGHT(Soggetto3!$C$79,5))),_RiservatoAxa_!$D:$D, 0), 1)</definedName>
    <definedName function="false" hidden="false" name="TipoEventoDDLContenutoS4" vbProcedure="false">OFFSET(_RiservatoAxa_!$E$1, MATCH(CONCATENATE("BENE_",TRIM(RIGHT(Soggetto4!$C$79,5))),_RiservatoAxa_!$D:$D, 0) - 1, 0, MATCH(CONCATENATE("FineBENE_",TRIM(RIGHT(Soggetto4!$C$79,5))),_RiservatoAxa_!$D:$D, 0) - MATCH(CONCATENATE("BENE_",TRIM(RIGHT(Soggetto4!$C$79,5))),_RiservatoAxa_!$D:$D, 0), 1)</definedName>
    <definedName function="false" hidden="false" name="TipoEventoDDLContenutoS5" vbProcedure="false">OFFSET(_RiservatoAxa_!$E$1, MATCH(CONCATENATE("BENE_",TRIM(RIGHT(Soggetto5!$C$79,5))),_RiservatoAxa_!$D:$D, 0) - 1, 0, MATCH(CONCATENATE("FineBENE_",TRIM(RIGHT(Soggetto5!$C$79,5))),_RiservatoAxa_!$D:$D, 0) - MATCH(CONCATENATE("BENE_",TRIM(RIGHT(Soggetto5!$C$79,5))),_RiservatoAxa_!$D:$D, 0), 1)</definedName>
    <definedName function="false" hidden="false" name="TipoEventoDDLDannoPrevalenteS1" vbProcedure="false">OFFSET(_RiservatoAxa_!$E$1, MATCH(CONCATENATE("BENE_",TRIM(RIGHT(Soggetto1!$C$29,5))),_RiservatoAxa_!$D:$D, 0) - 1, 0, MATCH(CONCATENATE("FineBENE_",TRIM(RIGHT(Soggetto1!$C$29,5))),_RiservatoAxa_!$D:$D, 0) - MATCH(CONCATENATE("BENE_",TRIM(RIGHT(Soggetto1!$C$29,5))),_RiservatoAxa_!$D:$D, 0), 1)</definedName>
    <definedName function="false" hidden="false" name="TipoEventoDDLDannoPrevalenteS2" vbProcedure="false">OFFSET(_RiservatoAxa_!$E$1, MATCH(CONCATENATE("BENE_",TRIM(RIGHT(Soggetto2!$C$29,5))),_RiservatoAxa_!$D:$D, 0) - 1, 0, MATCH(CONCATENATE("FineBENE_",TRIM(RIGHT(Soggetto2!$C$29,5))),_RiservatoAxa_!$D:$D, 0) - MATCH(CONCATENATE("BENE_",TRIM(RIGHT(Soggetto2!$C$29,5))),_RiservatoAxa_!$D:$D, 0), 1)</definedName>
    <definedName function="false" hidden="false" name="TipoEventoDDLDannoPrevalenteS3" vbProcedure="false">OFFSET(_RiservatoAxa_!$E$1, MATCH(CONCATENATE("BENE_",TRIM(RIGHT(Soggetto3!$C$29,5))),_RiservatoAxa_!$D:$D, 0) - 1, 0, MATCH(CONCATENATE("FineBENE_",TRIM(RIGHT(Soggetto3!$C$29,5))),_RiservatoAxa_!$D:$D, 0) - MATCH(CONCATENATE("BENE_",TRIM(RIGHT(Soggetto3!$C$29,5))),_RiservatoAxa_!$D:$D, 0), 1)</definedName>
    <definedName function="false" hidden="false" name="TipoEventoDDLDannoPrevalenteS4" vbProcedure="false">OFFSET(_RiservatoAxa_!$E$1, MATCH(CONCATENATE("BENE_",TRIM(RIGHT(Soggetto4!$C$29,5))),_RiservatoAxa_!$D:$D, 0) - 1, 0, MATCH(CONCATENATE("FineBENE_",TRIM(RIGHT(Soggetto4!$C$29,5))),_RiservatoAxa_!$D:$D, 0) - MATCH(CONCATENATE("BENE_",TRIM(RIGHT(Soggetto4!$C$29,5))),_RiservatoAxa_!$D:$D, 0), 1)</definedName>
    <definedName function="false" hidden="false" name="TipoEventoDDLDannoPrevalenteS5" vbProcedure="false">OFFSET(_RiservatoAxa_!$E$1, MATCH(CONCATENATE("BENE_",TRIM(RIGHT(Soggetto5!$C$29,5))),_RiservatoAxa_!$D:$D, 0) - 1, 0, MATCH(CONCATENATE("FineBENE_",TRIM(RIGHT(Soggetto5!$C$29,5))),_RiservatoAxa_!$D:$D, 0) - MATCH(CONCATENATE("BENE_",TRIM(RIGHT(Soggetto5!$C$29,5))),_RiservatoAxa_!$D:$D, 0), 1)</definedName>
    <definedName function="false" hidden="false" name="TipoEventoDDLRicercaGuastoS1" vbProcedure="false">OFFSET(_RiservatoAxa_!$E$1, MATCH(CONCATENATE("BENE_",TRIM(RIGHT(Soggetto1!$C$55,5))),_RiservatoAxa_!$D:$D, 0) - 1, 0, MATCH(CONCATENATE("FineBENE_",TRIM(RIGHT(Soggetto1!$C$55,5))),_RiservatoAxa_!$D:$D, 0) - MATCH(CONCATENATE("BENE_",TRIM(RIGHT(Soggetto1!$C$55,5))),_RiservatoAxa_!$D:$D, 0), 1)</definedName>
    <definedName function="false" hidden="false" name="TipoEventoDDLRicercaGuastoS2" vbProcedure="false">OFFSET(_RiservatoAxa_!$E$1, MATCH(CONCATENATE("BENE_",TRIM(RIGHT(Soggetto2!$C$55,5))),_RiservatoAxa_!$D:$D, 0) - 1, 0, MATCH(CONCATENATE("FineBENE_",TRIM(RIGHT(Soggetto2!$C$55,5))),_RiservatoAxa_!$D:$D, 0) - MATCH(CONCATENATE("BENE_",TRIM(RIGHT(Soggetto2!$C$55,5))),_RiservatoAxa_!$D:$D, 0), 1)</definedName>
    <definedName function="false" hidden="false" name="TipoEventoDDLRicercaGuastoS3" vbProcedure="false">OFFSET(_RiservatoAxa_!$E$1, MATCH(CONCATENATE("BENE_",TRIM(RIGHT(Soggetto3!$C$55,5))),_RiservatoAxa_!$D:$D, 0) - 1, 0, MATCH(CONCATENATE("FineBENE_",TRIM(RIGHT(Soggetto3!$C$55,5))),_RiservatoAxa_!$D:$D, 0) - MATCH(CONCATENATE("BENE_",TRIM(RIGHT(Soggetto3!$C$55,5))),_RiservatoAxa_!$D:$D, 0), 1)</definedName>
    <definedName function="false" hidden="false" name="TipoEventoDDLRicercaGuastoS4" vbProcedure="false">OFFSET(_RiservatoAxa_!$E$1, MATCH(CONCATENATE("BENE_",TRIM(RIGHT(Soggetto4!$C$55,5))),_RiservatoAxa_!$D:$D, 0) - 1, 0, MATCH(CONCATENATE("FineBENE_",TRIM(RIGHT(Soggetto4!$C$55,5))),_RiservatoAxa_!$D:$D, 0) - MATCH(CONCATENATE("BENE_",TRIM(RIGHT(Soggetto4!$C$55,5))),_RiservatoAxa_!$D:$D, 0), 1)</definedName>
    <definedName function="false" hidden="false" name="TipoEventoDDLRicercaGuastoS5" vbProcedure="false">OFFSET(_RiservatoAxa_!$E$1, MATCH(CONCATENATE("BENE_",TRIM(RIGHT(Soggetto5!$C$55,5))),_RiservatoAxa_!$D:$D, 0) - 1, 0, MATCH(CONCATENATE("FineBENE_",TRIM(RIGHT(Soggetto5!$C$55,5))),_RiservatoAxa_!$D:$D, 0) - MATCH(CONCATENATE("BENE_",TRIM(RIGHT(Soggetto5!$C$55,5))),_RiservatoAxa_!$D:$D, 0), 1)</definedName>
    <definedName function="false" hidden="false" name="TipoFabbricato" vbProcedure="false">OFFSET(_RiservatoAxa_!$E$1, MATCH("TipoFabbricato",_RiservatoAxa_!$D:$D, 0) - 1, 0, MATCH("FineTipoFabbricato",_RiservatoAxa_!$D:$D, 0) - MATCH("TipoFabbricato",_RiservatoAxa_!$D:$D, 0), 1)</definedName>
    <definedName function="false" hidden="false" name="TipoIntervento" vbProcedure="false">OFFSET(_RiservatoAxa_!$E$1, MATCH("TipoIntervento",_RiservatoAxa_!$D:$D, 0) - 1, 0, MATCH("FineTipoIntervento",_RiservatoAxa_!$D:$D, 0) - MATCH("TipoIntervento",_RiservatoAxa_!$D:$D, 0), 1)</definedName>
    <definedName function="false" hidden="false" name="TipoPagamento" vbProcedure="false">OFFSET(_RiservatoAxa_!$E$1, MATCH("TipoPagamento",_RiservatoAxa_!$D:$D, 0) - 1, 0, MATCH("FineTipoPagamento",_RiservatoAxa_!$D:$D, 0) - MATCH("TipoPagamento",_RiservatoAxa_!$D:$D, 0), 1)</definedName>
    <definedName function="false" hidden="false" name="UT" vbProcedure="false">OFFSET(_RiservatoAxa_!$E$1, MATCH("UT",_RiservatoAxa_!$D:$D, 0) - 1, 0, MATCH("FineUT",_RiservatoAxa_!$D:$D, 0) - MATCH("UT",_RiservatoAxa_!$D:$D, 0), 1)</definedName>
    <definedName function="false" hidden="false" localSheetId="7" name="_xlnm._FilterDatabase" vbProcedure="false">_RiservatoAxa_!$G$1:$I$496</definedName>
  </definedNames>
  <calcPr iterateCount="100" refMode="A1" iterate="false" iterateDelta="0.0001"/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D97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AXA:
</t>
        </r>
        <r>
          <rPr>
            <sz val="10"/>
            <color rgb="FF000000"/>
            <rFont val="Tahoma"/>
            <family val="2"/>
            <charset val="1"/>
          </rPr>
          <t xml:space="preserve">inserire i metriquadri o i metricubi
</t>
        </r>
      </text>
    </comment>
    <comment authorId="0" ref="D125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AXA:
</t>
        </r>
        <r>
          <rPr>
            <sz val="10"/>
            <color rgb="FF000000"/>
            <rFont val="Tahoma"/>
            <family val="2"/>
            <charset val="1"/>
          </rPr>
          <t xml:space="preserve">inserire i metriquadri o i metricubi
</t>
        </r>
      </text>
    </comment>
    <comment authorId="0" ref="E97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AXA:
</t>
        </r>
        <r>
          <rPr>
            <sz val="10"/>
            <color rgb="FF000000"/>
            <rFont val="Tahoma"/>
            <family val="2"/>
            <charset val="1"/>
          </rPr>
          <t xml:space="preserve">inserire il valore €/mq o €/mc</t>
        </r>
      </text>
    </comment>
    <comment authorId="0" ref="E125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AXA:
</t>
        </r>
        <r>
          <rPr>
            <sz val="10"/>
            <color rgb="FF000000"/>
            <rFont val="Tahoma"/>
            <family val="2"/>
            <charset val="1"/>
          </rPr>
          <t xml:space="preserve">inserire il valore €/mq o €/mc</t>
        </r>
      </text>
    </comment>
  </commentList>
</comments>
</file>

<file path=xl/sharedStrings.xml><?xml version="1.0" encoding="utf-8"?>
<sst xmlns="http://schemas.openxmlformats.org/spreadsheetml/2006/main" count="1922" uniqueCount="907">
  <si>
    <t>Relazione di Perizia R.E.</t>
  </si>
  <si>
    <t>Codice Perito</t>
  </si>
  <si>
    <t>Perito incaricato</t>
  </si>
  <si>
    <t>Liquidatore</t>
  </si>
  <si>
    <t>Dati sinistro:</t>
  </si>
  <si>
    <t>Nr sinistro</t>
  </si>
  <si>
    <t>Data sinistro denunciato</t>
  </si>
  <si>
    <t>Nr polizza</t>
  </si>
  <si>
    <t>Data denuncia</t>
  </si>
  <si>
    <t>Prodotto </t>
  </si>
  <si>
    <t>Data apertura sinistro</t>
  </si>
  <si>
    <t>Modello:</t>
  </si>
  <si>
    <t>Data sinistro rilevata da perito</t>
  </si>
  <si>
    <t>Contraente: </t>
  </si>
  <si>
    <t>Assicurato:</t>
  </si>
  <si>
    <t>Incarico del</t>
  </si>
  <si>
    <t>Luogo del rischio assicurato</t>
  </si>
  <si>
    <t>Esercizio : </t>
  </si>
  <si>
    <t>VALUTAZIONE SINISTRO E POLIZZA</t>
  </si>
  <si>
    <t>GARANZIA BASE:</t>
  </si>
  <si>
    <t>MASSIMALE/LIMITE</t>
  </si>
  <si>
    <t>                 </t>
  </si>
  <si>
    <t>FRANC/SCOPERTO</t>
  </si>
  <si>
    <t>FABBRICATO</t>
  </si>
  <si>
    <t>CONTENUTO</t>
  </si>
  <si>
    <t>GARANZIA ACCESSORIA</t>
  </si>
  <si>
    <t>RICERCA GUASTI</t>
  </si>
  <si>
    <t>REGOLARITA' AMMINISTRATIVA</t>
  </si>
  <si>
    <t>COASSICURAZIONE DIRETTA</t>
  </si>
  <si>
    <t>AXA PAGA</t>
  </si>
  <si>
    <t>% dell'indennizzo</t>
  </si>
  <si>
    <t>VINCOLI</t>
  </si>
  <si>
    <t> </t>
  </si>
  <si>
    <t>ALTRE COPERTURE ASSICURATIVE</t>
  </si>
  <si>
    <t>RIEPILOGO INDENNIZZO PER GARANZIE</t>
  </si>
  <si>
    <t>VALORE</t>
  </si>
  <si>
    <t>QUOTA COASS. AXA</t>
  </si>
  <si>
    <t>QUOTA COASS.</t>
  </si>
  <si>
    <r>
      <t xml:space="preserve">DANNO indennizzabile partita</t>
    </r>
    <r>
      <rPr>
        <b val="true"/>
        <sz val="12"/>
        <rFont val="Verdana"/>
        <family val="2"/>
        <charset val="1"/>
      </rPr>
      <t xml:space="preserve"> fabbricato</t>
    </r>
  </si>
  <si>
    <r>
      <t xml:space="preserve">DANNO indennizzabile </t>
    </r>
    <r>
      <rPr>
        <b val="true"/>
        <sz val="12"/>
        <rFont val="Verdana"/>
        <family val="2"/>
        <charset val="1"/>
      </rPr>
      <t xml:space="preserve">ricerca guasti</t>
    </r>
  </si>
  <si>
    <r>
      <t xml:space="preserve">DANNO indennizzabile </t>
    </r>
    <r>
      <rPr>
        <b val="true"/>
        <sz val="12"/>
        <rFont val="Verdana"/>
        <family val="2"/>
        <charset val="1"/>
      </rPr>
      <t xml:space="preserve">partita contenuto</t>
    </r>
  </si>
  <si>
    <t>TOTALE INDENNIZZABILE</t>
  </si>
  <si>
    <t>TOTALE CON EVENTUALI ARROTONDAMENTI</t>
  </si>
  <si>
    <t>RISERVE SU INDENNIZZABILITA'</t>
  </si>
  <si>
    <t>DANNO CONCORDATO</t>
  </si>
  <si>
    <t>PAGATO TOTALE</t>
  </si>
  <si>
    <t>TOTALE INDENNIZZABILE IN PL</t>
  </si>
  <si>
    <t>Danno Indennizzabile in PL</t>
  </si>
  <si>
    <t>campo calcolato dal sistema</t>
  </si>
  <si>
    <t>SOGGETTI:</t>
  </si>
  <si>
    <t>soggetto 1</t>
  </si>
  <si>
    <t>soggetto 2</t>
  </si>
  <si>
    <t>soggetto 3</t>
  </si>
  <si>
    <t>soggetto 4</t>
  </si>
  <si>
    <t>soggetto 5</t>
  </si>
  <si>
    <t>totale</t>
  </si>
  <si>
    <t>Nominativo</t>
  </si>
  <si>
    <t>Ruolo</t>
  </si>
  <si>
    <t>codice fiscale</t>
  </si>
  <si>
    <t>importo</t>
  </si>
  <si>
    <t>coordinate bancarie:</t>
  </si>
  <si>
    <t>RIVALSA</t>
  </si>
  <si>
    <t>ESITO PERIZIA</t>
  </si>
  <si>
    <t>CODICE PERITO</t>
  </si>
  <si>
    <t>Tipo Evento</t>
  </si>
  <si>
    <t>Altro</t>
  </si>
  <si>
    <t>SUB PERITO (NOME)</t>
  </si>
  <si>
    <t>LIQUIDATORE </t>
  </si>
  <si>
    <t>commento peritale</t>
  </si>
  <si>
    <t>campo libero</t>
  </si>
  <si>
    <t>Luogo del rischio assicurato:</t>
  </si>
  <si>
    <t>IndirizzoContraente</t>
  </si>
  <si>
    <t>Codice Fiscale / Partita IVA</t>
  </si>
  <si>
    <t>Motivazione Cambio regolarità</t>
  </si>
  <si>
    <t>REGOLARITA' AMMINISTRATIVA rilevata dal perito</t>
  </si>
  <si>
    <t>Effetto:</t>
  </si>
  <si>
    <t>Scadenza rata:</t>
  </si>
  <si>
    <t>Pagamento rata:</t>
  </si>
  <si>
    <t>Polizza a regolazione premio?</t>
  </si>
  <si>
    <t>pagata il</t>
  </si>
  <si>
    <t>dato non conosciuto</t>
  </si>
  <si>
    <t>Vincoli</t>
  </si>
  <si>
    <t>a favore di</t>
  </si>
  <si>
    <t>sui seguenti beni</t>
  </si>
  <si>
    <t>Liberatoria Società</t>
  </si>
  <si>
    <t>COASSICURAZIONI/RIVALSE</t>
  </si>
  <si>
    <t>Coassicurazione diretta</t>
  </si>
  <si>
    <t>Coassicurazione indiretta</t>
  </si>
  <si>
    <t>Allegato dettaglio coass indiretta?</t>
  </si>
  <si>
    <t>Compagnia:</t>
  </si>
  <si>
    <t>polizza n°</t>
  </si>
  <si>
    <t>num. Sinistro</t>
  </si>
  <si>
    <t>Soggetto assicurato:</t>
  </si>
  <si>
    <t>Perito incaricato consorella</t>
  </si>
  <si>
    <t>RIVALSE</t>
  </si>
  <si>
    <t>nei confronti di</t>
  </si>
  <si>
    <t>titolo per cui si esercita rivalsa</t>
  </si>
  <si>
    <t>PRECEDENTI SINISTRI</t>
  </si>
  <si>
    <t>PRECEDENTI SINISTRI RILEVATI DAL PERITO</t>
  </si>
  <si>
    <t>Compagnia</t>
  </si>
  <si>
    <t>Data</t>
  </si>
  <si>
    <t>DATI POLIZZA/DESCRIZIONE BENI ASSICURATI/PREESISTENZA</t>
  </si>
  <si>
    <t>Rispondenza del rischio alle descrizioni di 
polizza</t>
  </si>
  <si>
    <r>
      <t xml:space="preserve">D</t>
    </r>
    <r>
      <rPr>
        <sz val="11"/>
        <rFont val="Verdana"/>
        <family val="2"/>
        <charset val="1"/>
      </rPr>
      <t xml:space="preserve">escrizione dettagliata delle caratteristiche costruttive del fabbricato e conformità con dichiarazioni di polizza dell'assicurato</t>
    </r>
  </si>
  <si>
    <t>Campo libero: </t>
  </si>
  <si>
    <t>Forma assicurativa</t>
  </si>
  <si>
    <t>Se Valore a nuovo</t>
  </si>
  <si>
    <t>Supplemento indennità</t>
  </si>
  <si>
    <t>PREESISTENZA</t>
  </si>
  <si>
    <t>Superificie assicurata (mq) :    </t>
  </si>
  <si>
    <t>mq/mc</t>
  </si>
  <si>
    <t>Deroga alla proporzionale: </t>
  </si>
  <si>
    <t>%</t>
  </si>
  <si>
    <t>Superificie di riferimento in deroga alla proporzionale :</t>
  </si>
  <si>
    <t>Superfice reale (mq)</t>
  </si>
  <si>
    <t>Valore assicurato:    </t>
  </si>
  <si>
    <t>euro</t>
  </si>
  <si>
    <t>Valore di riferimento in deroga alla proporzionale :</t>
  </si>
  <si>
    <r>
      <t xml:space="preserve">Valore del fabbricato a nuovo (dettagliato)</t>
    </r>
    <r>
      <rPr>
        <sz val="11"/>
        <rFont val="Verdana"/>
        <family val="2"/>
        <charset val="1"/>
      </rPr>
      <t xml:space="preserve">:  </t>
    </r>
    <r>
      <rPr>
        <sz val="9"/>
        <rFont val="Verdana"/>
        <family val="2"/>
        <charset val="1"/>
      </rPr>
      <t xml:space="preserve">esempio  mq 20.000,00 * 480,00 €/mq = 9.600.000,00 €</t>
    </r>
  </si>
  <si>
    <t>Partita sufficientemente assicurata</t>
  </si>
  <si>
    <t>% di sottoassicurazione</t>
  </si>
  <si>
    <t>STATO D'USO</t>
  </si>
  <si>
    <t>Percentuale detrazione</t>
  </si>
  <si>
    <t>nota: la % detrazione sarà applicata ai danni fabbricato e ricerca guasti di tutti i soggetti</t>
  </si>
  <si>
    <r>
      <t xml:space="preserve">D</t>
    </r>
    <r>
      <rPr>
        <sz val="12"/>
        <rFont val="Verdana"/>
        <family val="2"/>
        <charset val="1"/>
      </rPr>
      <t xml:space="preserve">escrizione del contenuto</t>
    </r>
  </si>
  <si>
    <t>Somma di riferimento in deroga alla proporzionale </t>
  </si>
  <si>
    <t>Valore del contenuto:  </t>
  </si>
  <si>
    <t>LIMITI CONTRATTUALI/FRANCHIGIE E SCOPERTI</t>
  </si>
  <si>
    <t>PARTITA</t>
  </si>
  <si>
    <t>MASSIMALE/
LIMITE DI INDENNIZZO</t>
  </si>
  <si>
    <t>FRANCHIGIA</t>
  </si>
  <si>
    <t>SCOPERTO</t>
  </si>
  <si>
    <t>MINIMO</t>
  </si>
  <si>
    <t>SOTTOLIMITI</t>
  </si>
  <si>
    <t>note</t>
  </si>
  <si>
    <t>OSSERVAZIONI</t>
  </si>
  <si>
    <t>ACCERTAMENTO</t>
  </si>
  <si>
    <t>LIMITI CONTRATTUALI/FRANCHIGIE/SCOPERTI</t>
  </si>
  <si>
    <t>CAUSE E MODALITA’ DEL SINISTRO</t>
  </si>
  <si>
    <t>PRINCIPALI VERIFICHE ESPLETATE:</t>
  </si>
  <si>
    <t>Verficata rottura impianto idrico (residui)?</t>
  </si>
  <si>
    <t>Note</t>
  </si>
  <si>
    <t>Campo libero</t>
  </si>
  <si>
    <t>VERIFICA RISPONDENZA DEL RISCHIO A POLIZZA</t>
  </si>
  <si>
    <t>Caratteristiche fabbricato come polizza</t>
  </si>
  <si>
    <t>Ubicazione rischio come da polizza</t>
  </si>
  <si>
    <t>Tipologia immobile</t>
  </si>
  <si>
    <t>Corretta dichiarazione dimora abituale</t>
  </si>
  <si>
    <t>Attività assicurata come da polizza</t>
  </si>
  <si>
    <t>OSSERVAZIONI SUL RISCHIO ASSICURATO</t>
  </si>
  <si>
    <t>Mantenimento del rischio:</t>
  </si>
  <si>
    <t>Eventuali osservazioni</t>
  </si>
  <si>
    <t>NOTE FINALI :</t>
  </si>
  <si>
    <t>ALLEGATI:</t>
  </si>
  <si>
    <t>Dati soggetto:</t>
  </si>
  <si>
    <t>Prog posizione</t>
  </si>
  <si>
    <t>Cognome Soggetto</t>
  </si>
  <si>
    <t>Nome Soggetto</t>
  </si>
  <si>
    <t>Primo sopralluogo</t>
  </si>
  <si>
    <t>Indirizzo Soggetto</t>
  </si>
  <si>
    <t>Città</t>
  </si>
  <si>
    <t>Provincia</t>
  </si>
  <si>
    <t>IBAN</t>
  </si>
  <si>
    <t>QUANTIFICAZIONE DANNO</t>
  </si>
  <si>
    <t>1) FABBRICATO</t>
  </si>
  <si>
    <t>Tipo Fabbricato</t>
  </si>
  <si>
    <t>Classificazione</t>
  </si>
  <si>
    <t>Finitura</t>
  </si>
  <si>
    <t>DANNO PREVALENTE</t>
  </si>
  <si>
    <t>Classificazione Tecnica</t>
  </si>
  <si>
    <t>Bene/Prestazione</t>
  </si>
  <si>
    <t>Tipo intervento</t>
  </si>
  <si>
    <t>Artigiano</t>
  </si>
  <si>
    <t>unità misura </t>
  </si>
  <si>
    <t>quantità</t>
  </si>
  <si>
    <t>Prezzo unitario</t>
  </si>
  <si>
    <t>inserire descrizione</t>
  </si>
  <si>
    <t>Totale</t>
  </si>
  <si>
    <t>detrazione per stato d'uso (%)</t>
  </si>
  <si>
    <t>Totale Parziale</t>
  </si>
  <si>
    <t>% scoperto per sottoassicurazione (*)</t>
  </si>
  <si>
    <t>supplemento d'indennità</t>
  </si>
  <si>
    <t>Franchigia (€)</t>
  </si>
  <si>
    <t>Scoperto (%)</t>
  </si>
  <si>
    <t>Limite contrattuale</t>
  </si>
  <si>
    <t>Totale danno indennizzabile</t>
  </si>
  <si>
    <t>(*) verificare in prima istanza che la somma dei valori da rimborsare sia entro i limiti dell'eventuale quota dovuta alla presenza di Coass Indiretta, e solo successivamente applicare l'eventuale sotto assicurazione.</t>
  </si>
  <si>
    <t>RICERCA GUASTO</t>
  </si>
  <si>
    <t>classificazione tecnica</t>
  </si>
  <si>
    <t>% scoperto per sottoassicurazione</t>
  </si>
  <si>
    <t>PARTITA CONTENUTO</t>
  </si>
  <si>
    <t>Rimpiazzo                                    BENE</t>
  </si>
  <si>
    <t>VALORE A NUOVO</t>
  </si>
  <si>
    <t>DEGRADO</t>
  </si>
  <si>
    <t>VALORE STATO USO</t>
  </si>
  <si>
    <t>TOTALE</t>
  </si>
  <si>
    <t>commento (rimpiazzo si/no)</t>
  </si>
  <si>
    <t>Restauro                                      BENE</t>
  </si>
  <si>
    <t>TIPO DI INTERVENTO</t>
  </si>
  <si>
    <t>QUANTITA' (h/a corpo)</t>
  </si>
  <si>
    <t>COSTO UNITARIO</t>
  </si>
  <si>
    <t>Valore</t>
  </si>
  <si>
    <t>Importo a carico delle coassicuratrici</t>
  </si>
  <si>
    <t>Importo coass indiretta AXA</t>
  </si>
  <si>
    <t>DANNO indennizzabile partita fabbricato</t>
  </si>
  <si>
    <t>DANNO indennizzabile ricerca guasti</t>
  </si>
  <si>
    <t>DANNO indennizzabile partita contenuto</t>
  </si>
  <si>
    <t>TOTALE indennizzabile</t>
  </si>
  <si>
    <t>TOTALE con eventuali arrotondamenti</t>
  </si>
  <si>
    <t>Commenti</t>
  </si>
  <si>
    <t>il commento qui</t>
  </si>
  <si>
    <t>Importo Pagato in PL</t>
  </si>
  <si>
    <t>Tipologia Pagamento</t>
  </si>
  <si>
    <t>DANNO CONCORDATO / RISERVE / RIVALSE</t>
  </si>
  <si>
    <t>soggetto con cui concordato importo</t>
  </si>
  <si>
    <t>motivi</t>
  </si>
  <si>
    <t>RISERVE</t>
  </si>
  <si>
    <t>garanzia non prevista</t>
  </si>
  <si>
    <t>irregolarità amministrativa</t>
  </si>
  <si>
    <t>mancata conservazione prove/residui sinistro</t>
  </si>
  <si>
    <t>mancato accertamento cause del danno</t>
  </si>
  <si>
    <t>data sinistro fuori dalla copertura di polizza</t>
  </si>
  <si>
    <t>altro</t>
  </si>
  <si>
    <t>INFORMAZIONI ALLA COMPAGNIA</t>
  </si>
  <si>
    <t>Sesso</t>
  </si>
  <si>
    <t>Rimpiazzo                                                           BENE</t>
  </si>
  <si>
    <t>Restauro                                                            BENE</t>
  </si>
  <si>
    <t>valore</t>
  </si>
  <si>
    <t>campo lIbero</t>
  </si>
  <si>
    <t>appartamento        -        35</t>
  </si>
  <si>
    <t>RICERCA GUASTI - G_G46</t>
  </si>
  <si>
    <t>PARTE 5: INFORMAZIONI ALLA COMPAGNIA</t>
  </si>
  <si>
    <t>DatiInput</t>
  </si>
  <si>
    <t>Tendine anagrafiche Input</t>
  </si>
  <si>
    <t>DatiOutput</t>
  </si>
  <si>
    <t>EtichettaInput</t>
  </si>
  <si>
    <t>ValoreInput</t>
  </si>
  <si>
    <t>NomeTendina</t>
  </si>
  <si>
    <t>DescrizioneEtichetta</t>
  </si>
  <si>
    <t>EtichettaOutput</t>
  </si>
  <si>
    <t>ValoreOutput</t>
  </si>
  <si>
    <t>Formato</t>
  </si>
  <si>
    <t>progmodello</t>
  </si>
  <si>
    <t>225</t>
  </si>
  <si>
    <t>UT</t>
  </si>
  <si>
    <t>ACQUA CONDOTTA - P_E22</t>
  </si>
  <si>
    <t>DataSinistroPerito</t>
  </si>
  <si>
    <t>Text</t>
  </si>
  <si>
    <t>PROG_PRATICA</t>
  </si>
  <si>
    <t>9648369</t>
  </si>
  <si>
    <t>PagatoTotale</t>
  </si>
  <si>
    <t>progincarico</t>
  </si>
  <si>
    <t>3349368</t>
  </si>
  <si>
    <t>FineUT</t>
  </si>
  <si>
    <t>TipoEvento</t>
  </si>
  <si>
    <t>Sinistro</t>
  </si>
  <si>
    <t>1111</t>
  </si>
  <si>
    <t>BENE_G_G46</t>
  </si>
  <si>
    <t>Spese di Ricerca e riparazione - BE000737</t>
  </si>
  <si>
    <t>CoassIndiretta</t>
  </si>
  <si>
    <t>CodicePerito</t>
  </si>
  <si>
    <t>20140</t>
  </si>
  <si>
    <t>Tubi interrati - BE000738</t>
  </si>
  <si>
    <t>AllegatoCoass</t>
  </si>
  <si>
    <t>521 - Pronta_Liquidazione_3</t>
  </si>
  <si>
    <t>FineBENE_G_G46</t>
  </si>
  <si>
    <t>RispondenzaRischioFabbricato</t>
  </si>
  <si>
    <t>POLIZZA</t>
  </si>
  <si>
    <t>000507784</t>
  </si>
  <si>
    <t>BENE_P_E22</t>
  </si>
  <si>
    <t>ALTRI ELEMENTI DEL FABBRICATO - BE000015</t>
  </si>
  <si>
    <t>ValoreNuovoFabbricato</t>
  </si>
  <si>
    <t>Numeric</t>
  </si>
  <si>
    <t>Prodotto</t>
  </si>
  <si>
    <t>3E18 - Globale Fabbricati</t>
  </si>
  <si>
    <t>IMPIANTI FISSI - BE000202</t>
  </si>
  <si>
    <t>PrimoRischioAssolutoFabbricato</t>
  </si>
  <si>
    <t>Modello</t>
  </si>
  <si>
    <t>LUCERNARI, VETRATE, IMPERMABILIZZAZIONI - BE000248</t>
  </si>
  <si>
    <t>SupplementoIndennitaFabbricato</t>
  </si>
  <si>
    <t>Contraente</t>
  </si>
  <si>
    <t>PARETI INTERNE - BE000309</t>
  </si>
  <si>
    <t>Insuffass</t>
  </si>
  <si>
    <t>Assicurato</t>
  </si>
  <si>
    <t>via casa 111</t>
  </si>
  <si>
    <t>RIVESTIMENTI E PARETI ESTERNE - BE000358</t>
  </si>
  <si>
    <t>Insuffass%</t>
  </si>
  <si>
    <t>LuogoRischioAssicurato</t>
  </si>
  <si>
    <t>luogo richio</t>
  </si>
  <si>
    <t>SERRAMENTI - BE000364</t>
  </si>
  <si>
    <t>RispondenzaRischioCon</t>
  </si>
  <si>
    <t>DataSinistroDenunciato</t>
  </si>
  <si>
    <t>27/06/2013</t>
  </si>
  <si>
    <t>FineBENE_P_E22</t>
  </si>
  <si>
    <t>Valoreanuovocon</t>
  </si>
  <si>
    <t>DataDenuncia</t>
  </si>
  <si>
    <t>04/07/2013</t>
  </si>
  <si>
    <t>Primorischioassolutocon</t>
  </si>
  <si>
    <t>DataAperturaSinistro</t>
  </si>
  <si>
    <t>22/07/2013</t>
  </si>
  <si>
    <t>Rottura allacciamenti idrici alla rete municipale        -        20</t>
  </si>
  <si>
    <t>Supplementoindennitàcon</t>
  </si>
  <si>
    <t>DataIncarico</t>
  </si>
  <si>
    <t>Rottura boiler o caldaia        -        13</t>
  </si>
  <si>
    <t>flagPL</t>
  </si>
  <si>
    <t>AnnoEsercizio</t>
  </si>
  <si>
    <t>2013</t>
  </si>
  <si>
    <t>Rottura braga di collegamento        -        2</t>
  </si>
  <si>
    <t>EsitoPerizia</t>
  </si>
  <si>
    <t>NomePerito</t>
  </si>
  <si>
    <t>perito</t>
  </si>
  <si>
    <t>Rottura colonna carico/scarico acqua potabile o acque nere esterne        -        9</t>
  </si>
  <si>
    <t>ProgIncaricoExcel</t>
  </si>
  <si>
    <t>RegolaritaAmministrativa</t>
  </si>
  <si>
    <t>SI</t>
  </si>
  <si>
    <t>Rottura colonna carico/scarico acqua potabile o acque nere murate        -        10</t>
  </si>
  <si>
    <t>ProgModelloExcel</t>
  </si>
  <si>
    <t>DataEffetto</t>
  </si>
  <si>
    <t>11/05/2011</t>
  </si>
  <si>
    <t>Rottura contatori vari        -        17</t>
  </si>
  <si>
    <t>RegolazionePremioPerito</t>
  </si>
  <si>
    <t>potrebbe non essere ultile</t>
  </si>
  <si>
    <t>DataScadenzaRata</t>
  </si>
  <si>
    <t>11/05/2014</t>
  </si>
  <si>
    <t>Rottura flessibile lavandino / doccia / altro        -        6</t>
  </si>
  <si>
    <t>Vincolo</t>
  </si>
  <si>
    <t>DataPagamentoRata</t>
  </si>
  <si>
    <t>17/06/2013</t>
  </si>
  <si>
    <t>Rottura guarnizioni/valvole impianti acqua o termici        -        5</t>
  </si>
  <si>
    <t>RiservePagamento </t>
  </si>
  <si>
    <t>PresenzaVincolo</t>
  </si>
  <si>
    <t>NO</t>
  </si>
  <si>
    <t>Rottura piletta scarico doccia        -        8</t>
  </si>
  <si>
    <t>RegolaritaAmministrativaPerito</t>
  </si>
  <si>
    <t>CoassicurazioneDiretta</t>
  </si>
  <si>
    <t>Rottura pluviali e converse esterne        -        22</t>
  </si>
  <si>
    <t>FlagRivalse</t>
  </si>
  <si>
    <t>PercentualeCoassDiretta</t>
  </si>
  <si>
    <t>0,000</t>
  </si>
  <si>
    <t>Rottura pluviali e converse murate        -        21</t>
  </si>
  <si>
    <t>ImportoAccertato</t>
  </si>
  <si>
    <t>casa111</t>
  </si>
  <si>
    <t>Rottura pozzetti raccolta acqua meteorica e/o fosse biologiche        -        19</t>
  </si>
  <si>
    <t>ProgPosizione</t>
  </si>
  <si>
    <t>CodiceFiscalePIVAContraente</t>
  </si>
  <si>
    <t>piva</t>
  </si>
  <si>
    <t>Rottura radiatori/collettori impianto termico        -        15</t>
  </si>
  <si>
    <t>CognomeSoggetto1</t>
  </si>
  <si>
    <t>IBANContraente</t>
  </si>
  <si>
    <t>Rottura serpentine a pavimento        -        16</t>
  </si>
  <si>
    <t>NomeSoggetto1</t>
  </si>
  <si>
    <t>PROG_POSIZIONE</t>
  </si>
  <si>
    <t>20342955</t>
  </si>
  <si>
    <t>Rottura sifone scarico w.c. (cucchiaia)        -        1</t>
  </si>
  <si>
    <t>RuoloSoggetto1</t>
  </si>
  <si>
    <t>Rottura tubazione adduzione/scarico vasca-lavandino-bidet        -        7</t>
  </si>
  <si>
    <t>IndirizzoSoggetto1</t>
  </si>
  <si>
    <t>Rottura tubazione alimentazione acqua        -        4</t>
  </si>
  <si>
    <t>CittaSoggetto1</t>
  </si>
  <si>
    <t>CONTRAENTE IMPRESA</t>
  </si>
  <si>
    <t>Rottura tubazione di carico/scarico esterne lavatrice o  lavastoviglie        -        11</t>
  </si>
  <si>
    <t>ProvinciaSoggetto1</t>
  </si>
  <si>
    <t>Rottura tubazione di carico/scarico murata lavatrice o lavastoviglie        -        12</t>
  </si>
  <si>
    <t>CodiceFiscaleSoggetto1</t>
  </si>
  <si>
    <t>torino</t>
  </si>
  <si>
    <t>Rottura tubazione scarico w.c. o sottolavello        -        3</t>
  </si>
  <si>
    <t>IBANSoggetto1</t>
  </si>
  <si>
    <t>to</t>
  </si>
  <si>
    <t>Rottura tubazioni carico/scarico interrate        -        18</t>
  </si>
  <si>
    <t>TipoFabbricatoSoggetto1</t>
  </si>
  <si>
    <t>CodiceFiscalePIVASoggetto1</t>
  </si>
  <si>
    <t>Rottura vaso di espansione impianto termico        -        14</t>
  </si>
  <si>
    <t>ClassificazioneSoggetto1</t>
  </si>
  <si>
    <t>TipoEvento        -        23</t>
  </si>
  <si>
    <t>FinituraSoggetto1</t>
  </si>
  <si>
    <t>FlagPLRE</t>
  </si>
  <si>
    <t>True</t>
  </si>
  <si>
    <t>TipoEvento        -        24</t>
  </si>
  <si>
    <t>ClassificazioneTecnincaDannoPrevalenteSoggetto1</t>
  </si>
  <si>
    <t>DescrizioneTipoIncarico</t>
  </si>
  <si>
    <t>TipoEvento        -        25</t>
  </si>
  <si>
    <t>TipoEventoDannoPrevalenteSoggetto1</t>
  </si>
  <si>
    <t>FineTipoEvento</t>
  </si>
  <si>
    <t>TipoInterventoDannoPrevalente1Soggetto1</t>
  </si>
  <si>
    <t>TipoIntervento</t>
  </si>
  <si>
    <t>altro        -        32</t>
  </si>
  <si>
    <t>TipoInterventoDannoPrevalente2Soggetto1</t>
  </si>
  <si>
    <t>idraulica        -        26</t>
  </si>
  <si>
    <t>TipoInterventoDannoPrevalente3Soggetto1</t>
  </si>
  <si>
    <t>materiali        -        27</t>
  </si>
  <si>
    <t>TipoInterventoDannoPrevalente4Soggetto1</t>
  </si>
  <si>
    <t>muratura        -        30</t>
  </si>
  <si>
    <t>TipoInterventoDannoPrevalente5Soggetto1</t>
  </si>
  <si>
    <t>tinteggiatura        -        28</t>
  </si>
  <si>
    <t>TipoInterventoDannoPrevalente6Soggetto1</t>
  </si>
  <si>
    <t>xx        -        29</t>
  </si>
  <si>
    <t>UnitaMIsuraDannoPrevalente1Soggetto1</t>
  </si>
  <si>
    <t>xxxx        -        31</t>
  </si>
  <si>
    <t>UnitaMIsuraDannoPrevalente2Soggetto1</t>
  </si>
  <si>
    <t>FineTipoIntervento</t>
  </si>
  <si>
    <t>UnitaMIsuraDannoPrevalente3Soggetto1</t>
  </si>
  <si>
    <t>TipoFabbricato</t>
  </si>
  <si>
    <t>UnitaMIsuraDannoPrevalente4Soggetto1</t>
  </si>
  <si>
    <t>cantina        -        37</t>
  </si>
  <si>
    <t>UnitaMIsuraDannoPrevalente5Soggetto1</t>
  </si>
  <si>
    <t>garage        -        38</t>
  </si>
  <si>
    <t>UnitaMIsuraDannoPrevalente6Soggetto1</t>
  </si>
  <si>
    <t>magazzino        -        36</t>
  </si>
  <si>
    <t>QuantitaDannoPrevalente1Soggetto1</t>
  </si>
  <si>
    <t>villa        -        33</t>
  </si>
  <si>
    <t>QuantitaDannoPrevalente2Soggetto1</t>
  </si>
  <si>
    <t>villetta a schiera        -        34</t>
  </si>
  <si>
    <t>QuantitaDannoPrevalente3Soggetto1</t>
  </si>
  <si>
    <t>FineTipoFabbricato</t>
  </si>
  <si>
    <t>QuantitaDannoPrevalente4Soggetto1</t>
  </si>
  <si>
    <t>altro        -        42</t>
  </si>
  <si>
    <t>QuantitaDannoPrevalente5Soggetto1</t>
  </si>
  <si>
    <t>lusso        -        39</t>
  </si>
  <si>
    <t>QuantitaDannoPrevalente6Soggetto1</t>
  </si>
  <si>
    <t>medio        -        40</t>
  </si>
  <si>
    <t>CostoDannoPrevalente1Soggetto1</t>
  </si>
  <si>
    <t>popolare        -        41</t>
  </si>
  <si>
    <t>CostoDannoPrevalente2Soggetto1</t>
  </si>
  <si>
    <t>FineClassificazione</t>
  </si>
  <si>
    <t>CostoDannoPrevalente3Soggetto1</t>
  </si>
  <si>
    <t>Finiture</t>
  </si>
  <si>
    <t>altro        -        47</t>
  </si>
  <si>
    <t>CostoDannoPrevalente4Soggetto1</t>
  </si>
  <si>
    <t>base        -        46</t>
  </si>
  <si>
    <t>CostoDannoPrevalente5Soggetto1</t>
  </si>
  <si>
    <t>di pregio artistico        -        43</t>
  </si>
  <si>
    <t>CostoDannoPrevalente6Soggetto1</t>
  </si>
  <si>
    <t>lusso        -        44</t>
  </si>
  <si>
    <t>TotaleDannoPrevalente1Soggetto1</t>
  </si>
  <si>
    <t>medio        -        45</t>
  </si>
  <si>
    <t>TotaleDannoPrevalente2Soggetto1</t>
  </si>
  <si>
    <t>FineFiniture</t>
  </si>
  <si>
    <t>TotaleDannoPrevalente3Soggetto1</t>
  </si>
  <si>
    <t>TipoPagamento</t>
  </si>
  <si>
    <t>Parziale        -        49</t>
  </si>
  <si>
    <t>TotaleDannoPrevalente4Soggetto1</t>
  </si>
  <si>
    <t>Totale        -        48</t>
  </si>
  <si>
    <t>GDAC</t>
  </si>
  <si>
    <t>TotaleDannoPrevalente5Soggetto1</t>
  </si>
  <si>
    <t>FineTipoPagamento</t>
  </si>
  <si>
    <t>GDCC</t>
  </si>
  <si>
    <t>TotaleDannoPrevalente6Soggetto1</t>
  </si>
  <si>
    <t>GPEV</t>
  </si>
  <si>
    <t>TotaleDannoPrevalente7Soggetto1</t>
  </si>
  <si>
    <t>TotaleDannoPrevalenteIndennizzabileSoggetto1</t>
  </si>
  <si>
    <t>ClassificazioneTecnincaRicercaGuastiSoggetto1</t>
  </si>
  <si>
    <t>TipoEventoRicercaGuastiSoggetto1</t>
  </si>
  <si>
    <t>TipoInterventoRicercaGuasti1Soggetto1</t>
  </si>
  <si>
    <t>BENE_G_DAC</t>
  </si>
  <si>
    <t>GUASTI DA SALVATAGGIO - BE000194</t>
  </si>
  <si>
    <t>TipoInterventoRicercaGuasti2Soggetto1</t>
  </si>
  <si>
    <t>TipoInterventoRicercaGuasti3Soggetto1</t>
  </si>
  <si>
    <t>INSTALLAZIONI E OGGETTI ESTERNI FISSI - BE000230</t>
  </si>
  <si>
    <t>TipoInterventoRicercaGuasti4Soggetto1</t>
  </si>
  <si>
    <t>TipoInterventoRicercaGuasti5Soggetto1</t>
  </si>
  <si>
    <t>OSPITALITÀ ALBERGHIERA - BE000302</t>
  </si>
  <si>
    <t>TipoInterventoRicercaGuasti6Soggetto1</t>
  </si>
  <si>
    <t>UnitaMisuraRicercaGuasti1Soggetto1</t>
  </si>
  <si>
    <t>PERDITA PIGIONE O MANCATO GODIMENTO - BE000316</t>
  </si>
  <si>
    <t>UnitaMisuraRicercaGuasti2Soggetto1</t>
  </si>
  <si>
    <t>RIVESTIMENTI E PARETE ESTERNE - BE000357</t>
  </si>
  <si>
    <t>UnitaMisuraRicercaGuasti3Soggetto1</t>
  </si>
  <si>
    <t>UnitaMisuraRicercaGuasti4Soggetto1</t>
  </si>
  <si>
    <t>SPESE DEMOLIZIONE E SGOMBERO - BE000369</t>
  </si>
  <si>
    <t>UnitaMisuraRicercaGuasti5Soggetto1</t>
  </si>
  <si>
    <t>SPESE DI TRASLOCO / RICOLLOCAMENTO DELL'ARREDAMENTO - BE000377</t>
  </si>
  <si>
    <t>UnitaMisuraRicercaGuasti6Soggetto1</t>
  </si>
  <si>
    <t>TRASFORMATORI, GENERATORI ESTERNI, LAMPADINE E ALTRI COMPONENTI ELETTRICI - BE000399</t>
  </si>
  <si>
    <t>QuantitaRicercaGuasti1Soggetto1</t>
  </si>
  <si>
    <t>VEGETAZIONE - BE000425</t>
  </si>
  <si>
    <t>QuantitaRicercaGuasti2Soggetto1</t>
  </si>
  <si>
    <t>FineBENE_G_DAC</t>
  </si>
  <si>
    <t>QuantitaRicercaGuasti3Soggetto1</t>
  </si>
  <si>
    <t>BENE_G_DCC</t>
  </si>
  <si>
    <t>ARREDAMENTO (COMPRESE LE OPERE DI MIGLIORIE) - BE000037</t>
  </si>
  <si>
    <t>QuantitaRicercaGuasti4Soggetto1</t>
  </si>
  <si>
    <t>BENI RIPOSTI NELLE DIPENDENZE - BE000064</t>
  </si>
  <si>
    <t>QuantitaRicercaGuasti5Soggetto1</t>
  </si>
  <si>
    <t>BENI TEMPORANEAMENTE FUORI DALLA DIMORA ABITUALE - BE000067</t>
  </si>
  <si>
    <t>QuantitaRicercaGuasti6Soggetto1</t>
  </si>
  <si>
    <t>GIOIELLI E VALORI - BE000188</t>
  </si>
  <si>
    <t>CostoRicercaGuasti1Soggetto1</t>
  </si>
  <si>
    <t>CostoRicercaGuasti2Soggetto1</t>
  </si>
  <si>
    <t>OGGETTI ELETTRONICI, OTTICI E ARMI DA FUOCO - BE000287</t>
  </si>
  <si>
    <t>CostoRicercaGuasti3Soggetto1</t>
  </si>
  <si>
    <t>OGGETTI PREGIATI (ESCLUSI I GIOIELLI) - BE000289</t>
  </si>
  <si>
    <t>CostoRicercaGuasti4Soggetto1</t>
  </si>
  <si>
    <t>CostoRicercaGuasti5Soggetto1</t>
  </si>
  <si>
    <t>CostoRicercaGuasti6Soggetto1</t>
  </si>
  <si>
    <t>TotaleRicercaGuasti1Soggetto1</t>
  </si>
  <si>
    <t>FineBENE_G_DCC</t>
  </si>
  <si>
    <t>TotaleRicercaGuasti2Soggetto1</t>
  </si>
  <si>
    <t>BENE_G_PEV</t>
  </si>
  <si>
    <t>ALTRI DANNI INDIRETTI - BE000013</t>
  </si>
  <si>
    <t>TotaleRicercaGuasti3Soggetto1</t>
  </si>
  <si>
    <t>TotaleRicercaGuasti4Soggetto1</t>
  </si>
  <si>
    <t>TotaleRicercaGuasti5Soggetto1</t>
  </si>
  <si>
    <t>TotaleRicercaGuasti6Soggetto1</t>
  </si>
  <si>
    <t>TotaleRicercaGuasti7Soggetto1</t>
  </si>
  <si>
    <t>COPERTURE - BE000095</t>
  </si>
  <si>
    <t>TotaleRicercaGuastiIndennizzabileSoggetto1</t>
  </si>
  <si>
    <t>ClassificazioneTecnincaContenutoSoggetto1</t>
  </si>
  <si>
    <t>TipoEventoContenutoSoggetto1</t>
  </si>
  <si>
    <t>TotaleContenuto1Soggetto1</t>
  </si>
  <si>
    <t>TotaleContenutoIndennizzabileSoggetto1</t>
  </si>
  <si>
    <t>TotaleRiepilogoSoggetto1</t>
  </si>
  <si>
    <t>TotaleRiepilogoArrotondatoSoggetto1</t>
  </si>
  <si>
    <t>Coass1Soggetto1</t>
  </si>
  <si>
    <t>Coass2Soggetto1</t>
  </si>
  <si>
    <t>Coass3Soggetto1</t>
  </si>
  <si>
    <t>RICERCA E RIPARAZIONE GUASTI - BE000350</t>
  </si>
  <si>
    <t>Coass4Soggetto1</t>
  </si>
  <si>
    <t>TotaleCoassArrotondatoSoggetto1</t>
  </si>
  <si>
    <t>ImportoPagatoPLSoggetto1</t>
  </si>
  <si>
    <t>TipologiaPagamentoSoggetto1</t>
  </si>
  <si>
    <t>Non utile</t>
  </si>
  <si>
    <t>FlagConcordatoSoggetto1</t>
  </si>
  <si>
    <t>FlagRiserveSoggetto1</t>
  </si>
  <si>
    <t>FlagMantenimentoRischioSoggetto1</t>
  </si>
  <si>
    <t>FineBENE_G_PEV</t>
  </si>
  <si>
    <t>CognomeSoggetto2</t>
  </si>
  <si>
    <t>NomeSoggetto2</t>
  </si>
  <si>
    <t>Parziale</t>
  </si>
  <si>
    <t>RuoloSoggetto2</t>
  </si>
  <si>
    <t>IndirizzoSoggetto2</t>
  </si>
  <si>
    <t>CittaSoggetto2</t>
  </si>
  <si>
    <t>ProvinciaSoggetto2</t>
  </si>
  <si>
    <t>CodiceFiscaleSoggetto2</t>
  </si>
  <si>
    <t>IBANSoggetto2</t>
  </si>
  <si>
    <t>TipoFabbricatoSoggetto2</t>
  </si>
  <si>
    <t>ClassificazioneSoggetto2</t>
  </si>
  <si>
    <t>FinituraSoggetto2</t>
  </si>
  <si>
    <t>ClassificazioneTecnincaDannoPrevalenteSoggetto2</t>
  </si>
  <si>
    <t>TipoEventoDannoPrevalenteSoggetto2</t>
  </si>
  <si>
    <t>TipoInterventoDannoPrevalente1Soggetto2</t>
  </si>
  <si>
    <t>TipoInterventoDannoPrevalente2Soggetto2</t>
  </si>
  <si>
    <t>TipoInterventoDannoPrevalente3Soggetto2</t>
  </si>
  <si>
    <t>TipoInterventoDannoPrevalente4Soggetto2</t>
  </si>
  <si>
    <t>TipoInterventoDannoPrevalente5Soggetto2</t>
  </si>
  <si>
    <t>TipoInterventoDannoPrevalente6Soggetto2</t>
  </si>
  <si>
    <t>UnitaMIsuraDannoPrevalente1Soggetto2</t>
  </si>
  <si>
    <t>UnitaMIsuraDannoPrevalente2Soggetto2</t>
  </si>
  <si>
    <t>UnitaMIsuraDannoPrevalente3Soggetto2</t>
  </si>
  <si>
    <t>UnitaMIsuraDannoPrevalente4Soggetto2</t>
  </si>
  <si>
    <t>UnitaMIsuraDannoPrevalente5Soggetto2</t>
  </si>
  <si>
    <t>UnitaMIsuraDannoPrevalente6Soggetto2</t>
  </si>
  <si>
    <t>QuantitaDannoPrevalente1Soggetto2</t>
  </si>
  <si>
    <t>QuantitaDannoPrevalente2Soggetto2</t>
  </si>
  <si>
    <t>QuantitaDannoPrevalente3Soggetto2</t>
  </si>
  <si>
    <t>QuantitaDannoPrevalente4Soggetto2</t>
  </si>
  <si>
    <t>QuantitaDannoPrevalente5Soggetto2</t>
  </si>
  <si>
    <t>QuantitaDannoPrevalente6Soggetto2</t>
  </si>
  <si>
    <t>CostoDannoPrevalente1Soggetto2</t>
  </si>
  <si>
    <t>CostoDannoPrevalente2Soggetto2</t>
  </si>
  <si>
    <t>CostoDannoPrevalente3Soggetto2</t>
  </si>
  <si>
    <t>CostoDannoPrevalente4Soggetto2</t>
  </si>
  <si>
    <t>CostoDannoPrevalente5Soggetto2</t>
  </si>
  <si>
    <t>CostoDannoPrevalente6Soggetto2</t>
  </si>
  <si>
    <t>TotaleDannoPrevalente1Soggetto2</t>
  </si>
  <si>
    <t>TotaleDannoPrevalente2Soggetto2</t>
  </si>
  <si>
    <t>TotaleDannoPrevalente3Soggetto2</t>
  </si>
  <si>
    <t>TotaleDannoPrevalente4Soggetto2</t>
  </si>
  <si>
    <t>TotaleDannoPrevalente5Soggetto2</t>
  </si>
  <si>
    <t>TotaleDannoPrevalente6Soggetto2</t>
  </si>
  <si>
    <t>TotaleDannoPrevalente7Soggetto2</t>
  </si>
  <si>
    <t>TotaleDannoPrevalenteIndennizzabileSoggetto2</t>
  </si>
  <si>
    <t>ClassificazioneTecnincaRicercaGuastiSoggetto2</t>
  </si>
  <si>
    <t>TipoEventoRicercaGuastiSoggetto2</t>
  </si>
  <si>
    <t>TipoInterventoRicercaGuasti1Soggetto2</t>
  </si>
  <si>
    <t>TipoInterventoRicercaGuasti2Soggetto2</t>
  </si>
  <si>
    <t>TipoInterventoRicercaGuasti3Soggetto2</t>
  </si>
  <si>
    <t>TipoInterventoRicercaGuasti4Soggetto2</t>
  </si>
  <si>
    <t>TipoInterventoRicercaGuasti5Soggetto2</t>
  </si>
  <si>
    <t>TipoInterventoRicercaGuasti6Soggetto2</t>
  </si>
  <si>
    <t>UnitaMisuraRicercaGuasti1Soggetto2</t>
  </si>
  <si>
    <t>UnitaMisuraRicercaGuasti2Soggetto2</t>
  </si>
  <si>
    <t>UnitaMisuraRicercaGuasti3Soggetto2</t>
  </si>
  <si>
    <t>UnitaMisuraRicercaGuasti4Soggetto2</t>
  </si>
  <si>
    <t>UnitaMisuraRicercaGuasti5Soggetto2</t>
  </si>
  <si>
    <t>UnitaMisuraRicercaGuasti6Soggetto2</t>
  </si>
  <si>
    <t>QuantitaRicercaGuasti1Soggetto2</t>
  </si>
  <si>
    <t>QuantitaRicercaGuasti2Soggetto2</t>
  </si>
  <si>
    <t>QuantitaRicercaGuasti3Soggetto2</t>
  </si>
  <si>
    <t>QuantitaRicercaGuasti4Soggetto2</t>
  </si>
  <si>
    <t>QuantitaRicercaGuasti5Soggetto2</t>
  </si>
  <si>
    <t>QuantitaRicercaGuasti6Soggetto2</t>
  </si>
  <si>
    <t>CostoRicercaGuasti1Soggetto2</t>
  </si>
  <si>
    <t>CostoRicercaGuasti2Soggetto2</t>
  </si>
  <si>
    <t>CostoRicercaGuasti3Soggetto2</t>
  </si>
  <si>
    <t>CostoRicercaGuasti4Soggetto2</t>
  </si>
  <si>
    <t>CostoRicercaGuasti5Soggetto2</t>
  </si>
  <si>
    <t>CostoRicercaGuasti6Soggetto2</t>
  </si>
  <si>
    <t>TotaleRicercaGuasti1Soggetto2</t>
  </si>
  <si>
    <t>TotaleRicercaGuasti2Soggetto2</t>
  </si>
  <si>
    <t>TotaleRicercaGuasti3Soggetto2</t>
  </si>
  <si>
    <t>TotaleRicercaGuasti4Soggetto2</t>
  </si>
  <si>
    <t>TotaleRicercaGuasti5Soggetto2</t>
  </si>
  <si>
    <t>TotaleRicercaGuasti6Soggetto2</t>
  </si>
  <si>
    <t>TotaleRicercaGuasti7Soggetto2</t>
  </si>
  <si>
    <t>TotaleRicercaGuastiIndennizzabileSoggetto2</t>
  </si>
  <si>
    <t>ClassificazioneTecnincaContenutoSoggetto2</t>
  </si>
  <si>
    <t>TipoEventoContenutoSoggetto2</t>
  </si>
  <si>
    <t>TotaleContenuto1Soggetto2</t>
  </si>
  <si>
    <t>TotaleContenutoIndennizzabileSoggetto2</t>
  </si>
  <si>
    <t>TotaleRiepilogoSoggetto2</t>
  </si>
  <si>
    <t>TotaleRiepilogoArrotondatoSoggetto2</t>
  </si>
  <si>
    <t>Coass1Soggetto2</t>
  </si>
  <si>
    <t>Coass2Soggetto2</t>
  </si>
  <si>
    <t>Coass3Soggetto2</t>
  </si>
  <si>
    <t>Coass4Soggetto2</t>
  </si>
  <si>
    <t>x</t>
  </si>
  <si>
    <t>TotaleCoassArrotondatoSoggetto2</t>
  </si>
  <si>
    <t>ImportoPagatoPLSoggetto2</t>
  </si>
  <si>
    <t>TipologiaPagamentoSoggetto2</t>
  </si>
  <si>
    <t>FlagConcordatoSoggetto2</t>
  </si>
  <si>
    <t>FlagRiserveSoggetto2</t>
  </si>
  <si>
    <t>FlagMantenimentoRischioSoggetto2</t>
  </si>
  <si>
    <t>CognomeSoggetto3</t>
  </si>
  <si>
    <t>NomeSoggetto3</t>
  </si>
  <si>
    <t>RuoloSoggetto3</t>
  </si>
  <si>
    <t>IndirizzoSoggetto3</t>
  </si>
  <si>
    <t>CittaSoggetto3</t>
  </si>
  <si>
    <t>ProvinciaSoggetto3</t>
  </si>
  <si>
    <t>CodiceFiscaleSoggetto3</t>
  </si>
  <si>
    <t>IBANSoggetto3</t>
  </si>
  <si>
    <t>TipoFabbricatoSoggetto3</t>
  </si>
  <si>
    <t>ClassificazioneSoggetto3</t>
  </si>
  <si>
    <t>FinituraSoggetto3</t>
  </si>
  <si>
    <t>ClassificazioneTecnincaDannoPrevalenteSoggetto3</t>
  </si>
  <si>
    <t>TipoEventoDannoPrevalenteSoggetto3</t>
  </si>
  <si>
    <t>TipoInterventoDannoPrevalente1Soggetto3</t>
  </si>
  <si>
    <t>TipoInterventoDannoPrevalente2Soggetto3</t>
  </si>
  <si>
    <t>TipoInterventoDannoPrevalente3Soggetto3</t>
  </si>
  <si>
    <t>TipoInterventoDannoPrevalente4Soggetto3</t>
  </si>
  <si>
    <t>TipoInterventoDannoPrevalente5Soggetto3</t>
  </si>
  <si>
    <t>TipoInterventoDannoPrevalente6Soggetto3</t>
  </si>
  <si>
    <t>UnitaMIsuraDannoPrevalente1Soggetto3</t>
  </si>
  <si>
    <t>UnitaMIsuraDannoPrevalente2Soggetto3</t>
  </si>
  <si>
    <t>UnitaMIsuraDannoPrevalente3Soggetto3</t>
  </si>
  <si>
    <t>UnitaMIsuraDannoPrevalente4Soggetto3</t>
  </si>
  <si>
    <t>UnitaMIsuraDannoPrevalente5Soggetto3</t>
  </si>
  <si>
    <t>UnitaMIsuraDannoPrevalente6Soggetto3</t>
  </si>
  <si>
    <t>QuantitaDannoPrevalente1Soggetto3</t>
  </si>
  <si>
    <t>QuantitaDannoPrevalente2Soggetto3</t>
  </si>
  <si>
    <t>QuantitaDannoPrevalente3Soggetto3</t>
  </si>
  <si>
    <t>QuantitaDannoPrevalente4Soggetto3</t>
  </si>
  <si>
    <t>QuantitaDannoPrevalente5Soggetto3</t>
  </si>
  <si>
    <t>QuantitaDannoPrevalente6Soggetto3</t>
  </si>
  <si>
    <t>CostoDannoPrevalente1Soggetto3</t>
  </si>
  <si>
    <t>CostoDannoPrevalente2Soggetto3</t>
  </si>
  <si>
    <t>CostoDannoPrevalente3Soggetto3</t>
  </si>
  <si>
    <t>CostoDannoPrevalente4Soggetto3</t>
  </si>
  <si>
    <t>CostoDannoPrevalente5Soggetto3</t>
  </si>
  <si>
    <t>CostoDannoPrevalente6Soggetto3</t>
  </si>
  <si>
    <t>TotaleDannoPrevalente1Soggetto3</t>
  </si>
  <si>
    <t>TotaleDannoPrevalente2Soggetto3</t>
  </si>
  <si>
    <t>TotaleDannoPrevalente3Soggetto3</t>
  </si>
  <si>
    <t>TotaleDannoPrevalente4Soggetto3</t>
  </si>
  <si>
    <t>TotaleDannoPrevalente5Soggetto3</t>
  </si>
  <si>
    <t>TotaleDannoPrevalente6Soggetto3</t>
  </si>
  <si>
    <t>TotaleDannoPrevalente7Soggetto3</t>
  </si>
  <si>
    <t>TotaleDannoPrevalenteIndennizzabileSoggetto3</t>
  </si>
  <si>
    <t>ClassificazioneTecnincaRicercaGuastiSoggetto3</t>
  </si>
  <si>
    <t>TipoEventoRicercaGuastiSoggetto3</t>
  </si>
  <si>
    <t>TipoInterventoRicercaGuasti1Soggetto3</t>
  </si>
  <si>
    <t>TipoInterventoRicercaGuasti2Soggetto3</t>
  </si>
  <si>
    <t>TipoInterventoRicercaGuasti3Soggetto3</t>
  </si>
  <si>
    <t>TipoInterventoRicercaGuasti4Soggetto3</t>
  </si>
  <si>
    <t>TipoInterventoRicercaGuasti5Soggetto3</t>
  </si>
  <si>
    <t>TipoInterventoRicercaGuasti6Soggetto3</t>
  </si>
  <si>
    <t>UnitaMisuraRicercaGuasti1Soggetto3</t>
  </si>
  <si>
    <t>UnitaMisuraRicercaGuasti2Soggetto3</t>
  </si>
  <si>
    <t>UnitaMisuraRicercaGuasti3Soggetto3</t>
  </si>
  <si>
    <t>UnitaMisuraRicercaGuasti4Soggetto3</t>
  </si>
  <si>
    <t>UnitaMisuraRicercaGuasti5Soggetto3</t>
  </si>
  <si>
    <t>UnitaMisuraRicercaGuasti6Soggetto3</t>
  </si>
  <si>
    <t>QuantitaRicercaGuasti1Soggetto3</t>
  </si>
  <si>
    <t>QuantitaRicercaGuasti2Soggetto3</t>
  </si>
  <si>
    <t>QuantitaRicercaGuasti3Soggetto3</t>
  </si>
  <si>
    <t>QuantitaRicercaGuasti4Soggetto3</t>
  </si>
  <si>
    <t>QuantitaRicercaGuasti5Soggetto3</t>
  </si>
  <si>
    <t>QuantitaRicercaGuasti6Soggetto3</t>
  </si>
  <si>
    <t>CostoRicercaGuasti1Soggetto3</t>
  </si>
  <si>
    <t>CostoRicercaGuasti2Soggetto3</t>
  </si>
  <si>
    <t>CostoRicercaGuasti3Soggetto3</t>
  </si>
  <si>
    <t>CostoRicercaGuasti4Soggetto3</t>
  </si>
  <si>
    <t>CostoRicercaGuasti5Soggetto3</t>
  </si>
  <si>
    <t>CostoRicercaGuasti6Soggetto3</t>
  </si>
  <si>
    <t>TotaleRicercaGuasti1Soggetto3</t>
  </si>
  <si>
    <t>TotaleRicercaGuasti2Soggetto3</t>
  </si>
  <si>
    <t>TotaleRicercaGuasti3Soggetto3</t>
  </si>
  <si>
    <t>TotaleRicercaGuasti4Soggetto3</t>
  </si>
  <si>
    <t>TotaleRicercaGuasti5Soggetto3</t>
  </si>
  <si>
    <t>TotaleRicercaGuasti6Soggetto3</t>
  </si>
  <si>
    <t>TotaleRicercaGuasti7Soggetto3</t>
  </si>
  <si>
    <t>TotaleRicercaGuastiIndennizzabileSoggetto3</t>
  </si>
  <si>
    <t>ClassificazioneTecnincaContenutoSoggetto3</t>
  </si>
  <si>
    <t>TipoEventoContenutoSoggetto3</t>
  </si>
  <si>
    <t>TotaleContenuto1Soggetto3</t>
  </si>
  <si>
    <t>TotaleContenutoIndennizzabileSoggetto3</t>
  </si>
  <si>
    <t>TotaleRiepilogoSoggetto3</t>
  </si>
  <si>
    <t>TotaleRiepilogoArrotondatoSoggetto3</t>
  </si>
  <si>
    <t>Coass1Soggetto3</t>
  </si>
  <si>
    <t>Coass2Soggetto3</t>
  </si>
  <si>
    <t>Coass3Soggetto3</t>
  </si>
  <si>
    <t>Coass4Soggetto3</t>
  </si>
  <si>
    <t>TotaleCoassArrotondatoSoggetto3</t>
  </si>
  <si>
    <t>ImportoPagatoPLSoggetto3</t>
  </si>
  <si>
    <t>TipologiaPagamentoSoggetto3</t>
  </si>
  <si>
    <t>FlagConcordatoSoggetto3</t>
  </si>
  <si>
    <t>FlagRiserveSoggetto3</t>
  </si>
  <si>
    <t>FlagMantenimentoRischioSoggetto3</t>
  </si>
  <si>
    <t>CognomeSoggetto4</t>
  </si>
  <si>
    <t>NomeSoggetto4</t>
  </si>
  <si>
    <t>RuoloSoggetto4</t>
  </si>
  <si>
    <t>IndirizzoSoggetto4</t>
  </si>
  <si>
    <t>CittaSoggetto4</t>
  </si>
  <si>
    <t>ProvinciaSoggetto4</t>
  </si>
  <si>
    <t>CodiceFiscaleSoggetto4</t>
  </si>
  <si>
    <t>IBANSoggetto4</t>
  </si>
  <si>
    <t>TipoFabbricatoSoggetto4</t>
  </si>
  <si>
    <t>ClassificazioneSoggetto4</t>
  </si>
  <si>
    <t>FinituraSoggetto4</t>
  </si>
  <si>
    <t>ClassificazioneTecnincaDannoPrevalenteSoggetto4</t>
  </si>
  <si>
    <t>TipoEventoDannoPrevalenteSoggetto4</t>
  </si>
  <si>
    <t>TipoInterventoDannoPrevalente1Soggetto4</t>
  </si>
  <si>
    <t>TipoInterventoDannoPrevalente2Soggetto4</t>
  </si>
  <si>
    <t>TipoInterventoDannoPrevalente3Soggetto4</t>
  </si>
  <si>
    <t>TipoInterventoDannoPrevalente4Soggetto4</t>
  </si>
  <si>
    <t>TipoInterventoDannoPrevalente5Soggetto4</t>
  </si>
  <si>
    <t>TipoInterventoDannoPrevalente6Soggetto4</t>
  </si>
  <si>
    <t>UnitaMIsuraDannoPrevalente1Soggetto4</t>
  </si>
  <si>
    <t>UnitaMIsuraDannoPrevalente2Soggetto4</t>
  </si>
  <si>
    <t>UnitaMIsuraDannoPrevalente3Soggetto4</t>
  </si>
  <si>
    <t>UnitaMIsuraDannoPrevalente4Soggetto4</t>
  </si>
  <si>
    <t>UnitaMIsuraDannoPrevalente5Soggetto4</t>
  </si>
  <si>
    <t>UnitaMIsuraDannoPrevalente6Soggetto4</t>
  </si>
  <si>
    <t>QuantitaDannoPrevalente1Soggetto4</t>
  </si>
  <si>
    <t>QuantitaDannoPrevalente2Soggetto4</t>
  </si>
  <si>
    <t>QuantitaDannoPrevalente3Soggetto4</t>
  </si>
  <si>
    <t>QuantitaDannoPrevalente4Soggetto4</t>
  </si>
  <si>
    <t>QuantitaDannoPrevalente5Soggetto4</t>
  </si>
  <si>
    <t>QuantitaDannoPrevalente6Soggetto4</t>
  </si>
  <si>
    <t>CostoDannoPrevalente1Soggetto4</t>
  </si>
  <si>
    <t>CostoDannoPrevalente2Soggetto4</t>
  </si>
  <si>
    <t>CostoDannoPrevalente3Soggetto4</t>
  </si>
  <si>
    <t>CostoDannoPrevalente4Soggetto4</t>
  </si>
  <si>
    <t>CostoDannoPrevalente5Soggetto4</t>
  </si>
  <si>
    <t>CostoDannoPrevalente6Soggetto4</t>
  </si>
  <si>
    <t>TotaleDannoPrevalente1Soggetto4</t>
  </si>
  <si>
    <t>TotaleDannoPrevalente2Soggetto4</t>
  </si>
  <si>
    <t>TotaleDannoPrevalente3Soggetto4</t>
  </si>
  <si>
    <t>TotaleDannoPrevalente4Soggetto4</t>
  </si>
  <si>
    <t>TotaleDannoPrevalente5Soggetto4</t>
  </si>
  <si>
    <t>TotaleDannoPrevalente6Soggetto4</t>
  </si>
  <si>
    <t>TotaleDannoPrevalente7Soggetto4</t>
  </si>
  <si>
    <t>TotaleDannoPrevalenteIndennizzabileSoggetto4</t>
  </si>
  <si>
    <t>ClassificazioneTecnincaRicercaGuastiSoggetto4</t>
  </si>
  <si>
    <t>TipoEventoRicercaGuastiSoggetto4</t>
  </si>
  <si>
    <t>TipoInterventoRicercaGuasti1Soggetto4</t>
  </si>
  <si>
    <t>TipoInterventoRicercaGuasti2Soggetto4</t>
  </si>
  <si>
    <t>TipoInterventoRicercaGuasti3Soggetto4</t>
  </si>
  <si>
    <t>TipoInterventoRicercaGuasti4Soggetto4</t>
  </si>
  <si>
    <t>TipoInterventoRicercaGuasti5Soggetto4</t>
  </si>
  <si>
    <t>TipoInterventoRicercaGuasti6Soggetto4</t>
  </si>
  <si>
    <t>UnitaMisuraRicercaGuasti1Soggetto4</t>
  </si>
  <si>
    <t>UnitaMisuraRicercaGuasti2Soggetto4</t>
  </si>
  <si>
    <t>UnitaMisuraRicercaGuasti3Soggetto4</t>
  </si>
  <si>
    <t>UnitaMisuraRicercaGuasti4Soggetto4</t>
  </si>
  <si>
    <t>UnitaMisuraRicercaGuasti5Soggetto4</t>
  </si>
  <si>
    <t>UnitaMisuraRicercaGuasti6Soggetto4</t>
  </si>
  <si>
    <t>QuantitaRicercaGuasti1Soggetto4</t>
  </si>
  <si>
    <t>QuantitaRicercaGuasti2Soggetto4</t>
  </si>
  <si>
    <t>QuantitaRicercaGuasti3Soggetto4</t>
  </si>
  <si>
    <t>QuantitaRicercaGuasti4Soggetto4</t>
  </si>
  <si>
    <t>QuantitaRicercaGuasti5Soggetto4</t>
  </si>
  <si>
    <t>QuantitaRicercaGuasti6Soggetto4</t>
  </si>
  <si>
    <t>CostoRicercaGuasti1Soggetto4</t>
  </si>
  <si>
    <t>CostoRicercaGuasti2Soggetto4</t>
  </si>
  <si>
    <t>CostoRicercaGuasti3Soggetto4</t>
  </si>
  <si>
    <t>CostoRicercaGuasti4Soggetto4</t>
  </si>
  <si>
    <t>CostoRicercaGuasti5Soggetto4</t>
  </si>
  <si>
    <t>CostoRicercaGuasti6Soggetto4</t>
  </si>
  <si>
    <t>TotaleRicercaGuasti1Soggetto4</t>
  </si>
  <si>
    <t>TotaleRicercaGuasti2Soggetto4</t>
  </si>
  <si>
    <t>TotaleRicercaGuasti3Soggetto4</t>
  </si>
  <si>
    <t>TotaleRicercaGuasti4Soggetto4</t>
  </si>
  <si>
    <t>TotaleRicercaGuasti5Soggetto4</t>
  </si>
  <si>
    <t>TotaleRicercaGuasti6Soggetto4</t>
  </si>
  <si>
    <t>TotaleRicercaGuasti7Soggetto4</t>
  </si>
  <si>
    <t>TotaleRicercaGuastiIndennizzabileSoggetto4</t>
  </si>
  <si>
    <t>ClassificazioneTecnincaContenutoSoggetto4</t>
  </si>
  <si>
    <t>TipoEventoContenutoSoggetto4</t>
  </si>
  <si>
    <t>TotaleContenuto1Soggetto4</t>
  </si>
  <si>
    <t>TotaleContenutoIndennizzabileSoggetto4</t>
  </si>
  <si>
    <t>TotaleRiepilogoSoggetto4</t>
  </si>
  <si>
    <t>TotaleRiepilogoArrotondatoSoggetto4</t>
  </si>
  <si>
    <t>Coass1Soggetto4</t>
  </si>
  <si>
    <t>Coass2Soggetto4</t>
  </si>
  <si>
    <t>Coass3Soggetto4</t>
  </si>
  <si>
    <t>Coass4Soggetto4</t>
  </si>
  <si>
    <t>TotaleCoassArrotondatoSoggetto4</t>
  </si>
  <si>
    <t>ImportoPagatoPLSoggetto4</t>
  </si>
  <si>
    <t>TipologiaPagamentoSoggetto4</t>
  </si>
  <si>
    <t>FlagConcordatoSoggetto4</t>
  </si>
  <si>
    <t>FlagRiserveSoggetto4</t>
  </si>
  <si>
    <t>FlagMantenimentoRischioSoggetto4</t>
  </si>
  <si>
    <t>CognomeSoggetto5</t>
  </si>
  <si>
    <t>NomeSoggetto5</t>
  </si>
  <si>
    <t>RuoloSoggetto5</t>
  </si>
  <si>
    <t>IndirizzoSoggetto5</t>
  </si>
  <si>
    <t>CittaSoggetto5</t>
  </si>
  <si>
    <t>ProvinciaSoggetto5</t>
  </si>
  <si>
    <t>CodiceFiscaleSoggetto5</t>
  </si>
  <si>
    <t>IBANSoggetto5</t>
  </si>
  <si>
    <t>TipoFabbricatoSoggetto5</t>
  </si>
  <si>
    <t>ClassificazioneSoggetto5</t>
  </si>
  <si>
    <t>FinituraSoggetto5</t>
  </si>
  <si>
    <t>ClassificazioneTecnincaDannoPrevalenteSoggetto5</t>
  </si>
  <si>
    <t>TipoEventoDannoPrevalenteSoggetto5</t>
  </si>
  <si>
    <t>TipoInterventoDannoPrevalente1Soggetto5</t>
  </si>
  <si>
    <t>TipoInterventoDannoPrevalente2Soggetto5</t>
  </si>
  <si>
    <t>TipoInterventoDannoPrevalente3Soggetto5</t>
  </si>
  <si>
    <t>TipoInterventoDannoPrevalente4Soggetto5</t>
  </si>
  <si>
    <t>TipoInterventoDannoPrevalente5Soggetto5</t>
  </si>
  <si>
    <t>TipoInterventoDannoPrevalente6Soggetto5</t>
  </si>
  <si>
    <t>UnitaMIsuraDannoPrevalente1Soggetto5</t>
  </si>
  <si>
    <t>UnitaMIsuraDannoPrevalente2Soggetto5</t>
  </si>
  <si>
    <t>UnitaMIsuraDannoPrevalente3Soggetto5</t>
  </si>
  <si>
    <t>UnitaMIsuraDannoPrevalente4Soggetto5</t>
  </si>
  <si>
    <t>UnitaMIsuraDannoPrevalente5Soggetto5</t>
  </si>
  <si>
    <t>UnitaMIsuraDannoPrevalente6Soggetto5</t>
  </si>
  <si>
    <t>QuantitaDannoPrevalente1Soggetto5</t>
  </si>
  <si>
    <t>QuantitaDannoPrevalente2Soggetto5</t>
  </si>
  <si>
    <t>QuantitaDannoPrevalente3Soggetto5</t>
  </si>
  <si>
    <t>QuantitaDannoPrevalente4Soggetto5</t>
  </si>
  <si>
    <t>QuantitaDannoPrevalente5Soggetto5</t>
  </si>
  <si>
    <t>QuantitaDannoPrevalente6Soggetto5</t>
  </si>
  <si>
    <t>CostoDannoPrevalente1Soggetto5</t>
  </si>
  <si>
    <t>CostoDannoPrevalente2Soggetto5</t>
  </si>
  <si>
    <t>CostoDannoPrevalente3Soggetto5</t>
  </si>
  <si>
    <t>CostoDannoPrevalente4Soggetto5</t>
  </si>
  <si>
    <t>CostoDannoPrevalente5Soggetto5</t>
  </si>
  <si>
    <t>CostoDannoPrevalente6Soggetto5</t>
  </si>
  <si>
    <t>TotaleDannoPrevalente1Soggetto5</t>
  </si>
  <si>
    <t>TotaleDannoPrevalente2Soggetto5</t>
  </si>
  <si>
    <t>TotaleDannoPrevalente3Soggetto5</t>
  </si>
  <si>
    <t>TotaleDannoPrevalente4Soggetto5</t>
  </si>
  <si>
    <t>TotaleDannoPrevalente5Soggetto5</t>
  </si>
  <si>
    <t>TotaleDannoPrevalente6Soggetto5</t>
  </si>
  <si>
    <t>TotaleDannoPrevalente7Soggetto5</t>
  </si>
  <si>
    <t>TotaleDannoPrevalenteIndennizzabileSoggetto5</t>
  </si>
  <si>
    <t>ClassificazioneTecnincaRicercaGuastiSoggetto5</t>
  </si>
  <si>
    <t>TipoEventoRicercaGuastiSoggetto5</t>
  </si>
  <si>
    <t>TipoInterventoRicercaGuasti1Soggetto5</t>
  </si>
  <si>
    <t>TipoInterventoRicercaGuasti2Soggetto5</t>
  </si>
  <si>
    <t>TipoInterventoRicercaGuasti3Soggetto5</t>
  </si>
  <si>
    <t>TipoInterventoRicercaGuasti4Soggetto5</t>
  </si>
  <si>
    <t>TipoInterventoRicercaGuasti5Soggetto5</t>
  </si>
  <si>
    <t>TipoInterventoRicercaGuasti6Soggetto5</t>
  </si>
  <si>
    <t>UnitaMisuraRicercaGuasti1Soggetto5</t>
  </si>
  <si>
    <t>UnitaMisuraRicercaGuasti2Soggetto5</t>
  </si>
  <si>
    <t>UnitaMisuraRicercaGuasti3Soggetto5</t>
  </si>
  <si>
    <t>UnitaMisuraRicercaGuasti4Soggetto5</t>
  </si>
  <si>
    <t>UnitaMisuraRicercaGuasti5Soggetto5</t>
  </si>
  <si>
    <t>UnitaMisuraRicercaGuasti6Soggetto5</t>
  </si>
  <si>
    <t>QuantitaRicercaGuasti1Soggetto5</t>
  </si>
  <si>
    <t>QuantitaRicercaGuasti2Soggetto5</t>
  </si>
  <si>
    <t>QuantitaRicercaGuasti3Soggetto5</t>
  </si>
  <si>
    <t>QuantitaRicercaGuasti4Soggetto5</t>
  </si>
  <si>
    <t>QuantitaRicercaGuasti5Soggetto5</t>
  </si>
  <si>
    <t>QuantitaRicercaGuasti6Soggetto5</t>
  </si>
  <si>
    <t>CostoRicercaGuasti1Soggetto5</t>
  </si>
  <si>
    <t>CostoRicercaGuasti2Soggetto5</t>
  </si>
  <si>
    <t>CostoRicercaGuasti3Soggetto5</t>
  </si>
  <si>
    <t>CostoRicercaGuasti4Soggetto5</t>
  </si>
  <si>
    <t>CostoRicercaGuasti5Soggetto5</t>
  </si>
  <si>
    <t>CostoRicercaGuasti6Soggetto5</t>
  </si>
  <si>
    <t>TotaleRicercaGuasti1Soggetto5</t>
  </si>
  <si>
    <t>TotaleRicercaGuasti2Soggetto5</t>
  </si>
  <si>
    <t>TotaleRicercaGuasti3Soggetto5</t>
  </si>
  <si>
    <t>TotaleRicercaGuasti4Soggetto5</t>
  </si>
  <si>
    <t>TotaleRicercaGuasti5Soggetto5</t>
  </si>
  <si>
    <t>TotaleRicercaGuasti6Soggetto5</t>
  </si>
  <si>
    <t>TotaleRicercaGuasti7Soggetto5</t>
  </si>
  <si>
    <t>TotaleRicercaGuastiIndennizzabileSoggetto5</t>
  </si>
  <si>
    <t>ClassificazioneTecnincaContenutoSoggetto5</t>
  </si>
  <si>
    <t>TipoEventoContenutoSoggetto5</t>
  </si>
  <si>
    <t>TotaleContenuto1Soggetto5</t>
  </si>
  <si>
    <t>TotaleContenutoIndennizzabileSoggetto5</t>
  </si>
  <si>
    <t>TotaleRiepilogoSoggetto5</t>
  </si>
  <si>
    <t>TotaleRiepilogoArrotondatoSoggetto5</t>
  </si>
  <si>
    <t>Coass1Soggetto5</t>
  </si>
  <si>
    <t>Coass2Soggetto5</t>
  </si>
  <si>
    <t>Coass3Soggetto5</t>
  </si>
  <si>
    <t>Coass4Soggetto5</t>
  </si>
  <si>
    <t>TotaleCoassArrotondatoSoggetto5</t>
  </si>
  <si>
    <t>ImportoPagatoPLSoggetto5</t>
  </si>
  <si>
    <t>TipologiaPagamentoSoggetto5</t>
  </si>
  <si>
    <t>FlagConcordatoSoggetto5</t>
  </si>
  <si>
    <t>FlagRiserveSoggetto5</t>
  </si>
  <si>
    <t>FlagMantenimentoRischioSoggetto5</t>
  </si>
</sst>
</file>

<file path=xl/styles.xml><?xml version="1.0" encoding="utf-8"?>
<styleSheet xmlns="http://schemas.openxmlformats.org/spreadsheetml/2006/main">
  <numFmts count="8">
    <numFmt formatCode="GENERAL" numFmtId="164"/>
    <numFmt formatCode="0.00" numFmtId="165"/>
    <numFmt formatCode="@" numFmtId="166"/>
    <numFmt formatCode="&quot;€ &quot;#,##0.00" numFmtId="167"/>
    <numFmt formatCode="0%" numFmtId="168"/>
    <numFmt formatCode="_-&quot;€ &quot;* #,##0.00_-;&quot;-€ &quot;* #,##0.00_-;_-&quot;€ &quot;* \-??_-;_-@_-" numFmtId="169"/>
    <numFmt formatCode="0.00%" numFmtId="170"/>
    <numFmt formatCode="0" numFmtId="171"/>
  </numFmts>
  <fonts count="4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Verdana"/>
      <family val="2"/>
      <charset val="1"/>
    </font>
    <font>
      <sz val="10"/>
      <name val="Verdana"/>
      <family val="2"/>
      <charset val="1"/>
    </font>
    <font>
      <b val="true"/>
      <sz val="10"/>
      <name val="Verdana"/>
      <family val="2"/>
      <charset val="1"/>
    </font>
    <font>
      <b val="true"/>
      <u val="single"/>
      <sz val="10"/>
      <name val="Verdana"/>
      <family val="2"/>
      <charset val="1"/>
    </font>
    <font>
      <i val="true"/>
      <sz val="10"/>
      <name val="Verdana"/>
      <family val="2"/>
      <charset val="1"/>
    </font>
    <font>
      <b val="true"/>
      <i val="true"/>
      <sz val="10"/>
      <name val="Verdana"/>
      <family val="2"/>
      <charset val="1"/>
    </font>
    <font>
      <sz val="12"/>
      <name val="Verdana"/>
      <family val="2"/>
      <charset val="1"/>
    </font>
    <font>
      <b val="true"/>
      <sz val="16"/>
      <name val="Verdana"/>
      <family val="2"/>
      <charset val="1"/>
    </font>
    <font>
      <sz val="8"/>
      <name val="Verdana"/>
      <family val="2"/>
      <charset val="1"/>
    </font>
    <font>
      <b val="true"/>
      <u val="single"/>
      <sz val="12"/>
      <name val="Verdana"/>
      <family val="2"/>
      <charset val="1"/>
    </font>
    <font>
      <i val="true"/>
      <sz val="12"/>
      <name val="Verdana"/>
      <family val="2"/>
      <charset val="1"/>
    </font>
    <font>
      <sz val="11"/>
      <name val="Verdana"/>
      <family val="2"/>
      <charset val="1"/>
    </font>
    <font>
      <b val="true"/>
      <u val="single"/>
      <sz val="11"/>
      <name val="Verdana"/>
      <family val="2"/>
      <charset val="1"/>
    </font>
    <font>
      <b val="true"/>
      <sz val="11"/>
      <name val="Times New Roman"/>
      <family val="1"/>
      <charset val="1"/>
    </font>
    <font>
      <b val="true"/>
      <sz val="11"/>
      <name val="Verdana"/>
      <family val="2"/>
      <charset val="1"/>
    </font>
    <font>
      <sz val="12"/>
      <name val="Arial"/>
      <family val="2"/>
      <charset val="1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sz val="11"/>
      <name val="Arial"/>
      <family val="2"/>
      <charset val="1"/>
    </font>
    <font>
      <b val="true"/>
      <u val="single"/>
      <sz val="8"/>
      <name val="Verdana"/>
      <family val="2"/>
      <charset val="1"/>
    </font>
    <font>
      <b val="true"/>
      <u val="single"/>
      <sz val="14"/>
      <name val="Verdana"/>
      <family val="2"/>
      <charset val="1"/>
    </font>
    <font>
      <b val="true"/>
      <sz val="8"/>
      <name val="Verdana"/>
      <family val="2"/>
      <charset val="1"/>
    </font>
    <font>
      <b val="true"/>
      <u val="single"/>
      <sz val="12"/>
      <name val="Times New Roman"/>
      <family val="1"/>
      <charset val="1"/>
    </font>
    <font>
      <i val="true"/>
      <sz val="12"/>
      <name val="Times New Roman"/>
      <family val="1"/>
      <charset val="1"/>
    </font>
    <font>
      <u val="single"/>
      <sz val="12"/>
      <name val="Verdana"/>
      <family val="2"/>
      <charset val="1"/>
    </font>
    <font>
      <b val="true"/>
      <sz val="12"/>
      <name val="Times New Roman"/>
      <family val="1"/>
      <charset val="1"/>
    </font>
    <font>
      <sz val="9"/>
      <name val="Verdana"/>
      <family val="2"/>
      <charset val="1"/>
    </font>
    <font>
      <i val="true"/>
      <sz val="12"/>
      <name val="Arial"/>
      <family val="2"/>
      <charset val="1"/>
    </font>
    <font>
      <b val="true"/>
      <sz val="14"/>
      <name val="Verdana"/>
      <family val="2"/>
      <charset val="1"/>
    </font>
    <font>
      <b val="true"/>
      <sz val="8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4"/>
      <name val="Times New Roman"/>
      <family val="1"/>
      <charset val="1"/>
    </font>
    <font>
      <b val="true"/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CC99FF"/>
        <bgColor rgb="FF9999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CC00"/>
      </patternFill>
    </fill>
    <fill>
      <patternFill patternType="solid">
        <fgColor rgb="FFFF0000"/>
        <bgColor rgb="FF993300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33CCCC"/>
      </patternFill>
    </fill>
    <fill>
      <patternFill patternType="solid">
        <fgColor rgb="FFFFCC99"/>
        <bgColor rgb="FFC0C0C0"/>
      </patternFill>
    </fill>
    <fill>
      <patternFill patternType="solid">
        <fgColor rgb="FF00CCFF"/>
        <bgColor rgb="FF33CCCC"/>
      </patternFill>
    </fill>
    <fill>
      <patternFill patternType="solid">
        <fgColor rgb="FFC0C0C0"/>
        <bgColor rgb="FFCCCCFF"/>
      </patternFill>
    </fill>
    <fill>
      <patternFill patternType="solid">
        <fgColor rgb="FF339966"/>
        <bgColor rgb="FF008080"/>
      </patternFill>
    </fill>
    <fill>
      <patternFill patternType="solid">
        <fgColor rgb="FFFF8080"/>
        <bgColor rgb="FFFF99CC"/>
      </patternFill>
    </fill>
    <fill>
      <patternFill patternType="solid">
        <fgColor rgb="FFFF6600"/>
        <bgColor rgb="FFFF9900"/>
      </patternFill>
    </fill>
  </fills>
  <borders count="65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/>
      <top/>
      <bottom/>
      <diagonal/>
    </border>
    <border diagonalDown="false" diagonalUp="false">
      <left/>
      <right style="medium"/>
      <top/>
      <bottom/>
      <diagonal/>
    </border>
    <border diagonalDown="false" diagonalUp="false">
      <left style="medium"/>
      <right/>
      <top style="thin">
        <color rgb="FF003366"/>
      </top>
      <bottom/>
      <diagonal/>
    </border>
    <border diagonalDown="false" diagonalUp="false">
      <left style="thin">
        <color rgb="FF003366"/>
      </left>
      <right style="thin">
        <color rgb="FF003366"/>
      </right>
      <top style="thin">
        <color rgb="FF003366"/>
      </top>
      <bottom/>
      <diagonal/>
    </border>
    <border diagonalDown="false" diagonalUp="false">
      <left style="thin">
        <color rgb="FF003366"/>
      </left>
      <right style="thin">
        <color rgb="FF003366"/>
      </right>
      <top/>
      <bottom/>
      <diagonal/>
    </border>
    <border diagonalDown="false" diagonalUp="false">
      <left style="medium"/>
      <right/>
      <top/>
      <bottom style="thin">
        <color rgb="FF003366"/>
      </bottom>
      <diagonal/>
    </border>
    <border diagonalDown="false" diagonalUp="false"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 diagonalDown="false" diagonalUp="false">
      <left style="thin">
        <color rgb="FF003366"/>
      </left>
      <right/>
      <top style="thin">
        <color rgb="FF003366"/>
      </top>
      <bottom/>
      <diagonal/>
    </border>
    <border diagonalDown="false" diagonalUp="false">
      <left style="thin">
        <color rgb="FF003366"/>
      </left>
      <right/>
      <top/>
      <bottom/>
      <diagonal/>
    </border>
    <border diagonalDown="false" diagonalUp="false">
      <left style="thin">
        <color rgb="FF003366"/>
      </left>
      <right/>
      <top/>
      <bottom style="thin">
        <color rgb="FF003366"/>
      </bottom>
      <diagonal/>
    </border>
    <border diagonalDown="false" diagonalUp="false">
      <left style="thin">
        <color rgb="FF333399"/>
      </left>
      <right/>
      <top style="thin">
        <color rgb="FF333399"/>
      </top>
      <bottom style="thin">
        <color rgb="FF333399"/>
      </bottom>
      <diagonal/>
    </border>
    <border diagonalDown="false" diagonalUp="false"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 diagonalDown="false" diagonalUp="false"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 diagonalDown="false" diagonalUp="false">
      <left style="medium"/>
      <right/>
      <top/>
      <bottom style="medium"/>
      <diagonal/>
    </border>
    <border diagonalDown="false" diagonalUp="false">
      <left/>
      <right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 style="medium"/>
      <top style="medium"/>
      <bottom style="thin">
        <color rgb="FF003366"/>
      </bottom>
      <diagonal/>
    </border>
    <border diagonalDown="false" diagonalUp="false">
      <left style="medium"/>
      <right style="medium"/>
      <top style="thin">
        <color rgb="FF003366"/>
      </top>
      <bottom style="thin">
        <color rgb="FF003366"/>
      </bottom>
      <diagonal/>
    </border>
    <border diagonalDown="false" diagonalUp="false">
      <left/>
      <right style="thin">
        <color rgb="FF003366"/>
      </right>
      <top style="thin">
        <color rgb="FF003366"/>
      </top>
      <bottom/>
      <diagonal/>
    </border>
    <border diagonalDown="false" diagonalUp="false">
      <left/>
      <right style="thin">
        <color rgb="FF003366"/>
      </right>
      <top/>
      <bottom/>
      <diagonal/>
    </border>
    <border diagonalDown="false" diagonalUp="false">
      <left/>
      <right style="thin">
        <color rgb="FF003366"/>
      </right>
      <top/>
      <bottom style="thin">
        <color rgb="FF003366"/>
      </bottom>
      <diagonal/>
    </border>
    <border diagonalDown="false" diagonalUp="false">
      <left style="thin"/>
      <right style="thin">
        <color rgb="FF003366"/>
      </right>
      <top style="thin">
        <color rgb="FF003366"/>
      </top>
      <bottom/>
      <diagonal/>
    </border>
    <border diagonalDown="false" diagonalUp="false">
      <left style="thin"/>
      <right style="thin">
        <color rgb="FF003366"/>
      </right>
      <top/>
      <bottom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>
        <color rgb="FF003366"/>
      </right>
      <top/>
      <bottom style="thin">
        <color rgb="FF003366"/>
      </bottom>
      <diagonal/>
    </border>
    <border diagonalDown="false" diagonalUp="false">
      <left style="medium"/>
      <right style="thin">
        <color rgb="FF003366"/>
      </right>
      <top style="thin">
        <color rgb="FF003366"/>
      </top>
      <bottom style="thin">
        <color rgb="FF003366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>
        <color rgb="FF003366"/>
      </right>
      <top style="thin">
        <color rgb="FF003366"/>
      </top>
      <bottom style="thin">
        <color rgb="FF003366"/>
      </bottom>
      <diagonal/>
    </border>
    <border diagonalDown="false" diagonalUp="false">
      <left style="medium"/>
      <right/>
      <top style="thin">
        <color rgb="FF003366"/>
      </top>
      <bottom style="thin">
        <color rgb="FF003366"/>
      </bottom>
      <diagonal/>
    </border>
    <border diagonalDown="false" diagonalUp="false">
      <left style="thin">
        <color rgb="FF333399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 diagonalDown="false" diagonalUp="false">
      <left style="thin">
        <color rgb="FF333399"/>
      </left>
      <right style="medium"/>
      <top style="thin">
        <color rgb="FF333399"/>
      </top>
      <bottom style="thin">
        <color rgb="FF333399"/>
      </bottom>
      <diagonal/>
    </border>
    <border diagonalDown="false" diagonalUp="false">
      <left style="thin">
        <color rgb="FF003366"/>
      </left>
      <right/>
      <top style="thin">
        <color rgb="FF003366"/>
      </top>
      <bottom style="thin">
        <color rgb="FF003366"/>
      </bottom>
      <diagonal/>
    </border>
    <border diagonalDown="false" diagonalUp="false">
      <left style="thin">
        <color rgb="FF003366"/>
      </left>
      <right style="medium"/>
      <top style="thin">
        <color rgb="FF003366"/>
      </top>
      <bottom/>
      <diagonal/>
    </border>
    <border diagonalDown="false" diagonalUp="false">
      <left style="thin">
        <color rgb="FF003366"/>
      </left>
      <right style="medium"/>
      <top/>
      <bottom/>
      <diagonal/>
    </border>
    <border diagonalDown="false" diagonalUp="false">
      <left style="thin">
        <color rgb="FF003366"/>
      </left>
      <right style="medium"/>
      <top/>
      <bottom style="thin">
        <color rgb="FF003366"/>
      </bottom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>
        <color rgb="FF003366"/>
      </left>
      <right style="medium"/>
      <top/>
      <bottom style="thin"/>
      <diagonal/>
    </border>
    <border diagonalDown="false" diagonalUp="false">
      <left style="medium"/>
      <right style="medium"/>
      <top style="thin"/>
      <bottom style="thin"/>
      <diagonal/>
    </border>
    <border diagonalDown="false" diagonalUp="false">
      <left style="thin">
        <color rgb="FF333399"/>
      </left>
      <right style="medium"/>
      <top style="thin">
        <color rgb="FF003366"/>
      </top>
      <bottom style="thin">
        <color rgb="FF003366"/>
      </bottom>
      <diagonal/>
    </border>
    <border diagonalDown="false" diagonalUp="false">
      <left/>
      <right/>
      <top style="thin">
        <color rgb="FF003366"/>
      </top>
      <bottom/>
      <diagonal/>
    </border>
    <border diagonalDown="false" diagonalUp="false">
      <left/>
      <right/>
      <top/>
      <bottom style="thin">
        <color rgb="FF003366"/>
      </bottom>
      <diagonal/>
    </border>
    <border diagonalDown="false" diagonalUp="false">
      <left/>
      <right/>
      <top style="thin"/>
      <bottom/>
      <diagonal/>
    </border>
    <border diagonalDown="false" diagonalUp="false">
      <left/>
      <right style="medium"/>
      <top style="thin"/>
      <bottom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 style="thin">
        <color rgb="FF003366"/>
      </right>
      <top style="thin">
        <color rgb="FF003366"/>
      </top>
      <bottom/>
      <diagonal/>
    </border>
    <border diagonalDown="false" diagonalUp="false">
      <left/>
      <right/>
      <top style="thin">
        <color rgb="FF003366"/>
      </top>
      <bottom style="thin">
        <color rgb="FF003366"/>
      </bottom>
      <diagonal/>
    </border>
    <border diagonalDown="false" diagonalUp="false">
      <left/>
      <right style="medium"/>
      <top style="thin">
        <color rgb="FF003366"/>
      </top>
      <bottom style="thin">
        <color rgb="FF003366"/>
      </bottom>
      <diagonal/>
    </border>
    <border diagonalDown="false" diagonalUp="false">
      <left/>
      <right style="medium"/>
      <top style="thin">
        <color rgb="FF003366"/>
      </top>
      <bottom/>
      <diagonal/>
    </border>
    <border diagonalDown="false" diagonalUp="false">
      <left style="medium"/>
      <right style="thin">
        <color rgb="FF003366"/>
      </right>
      <top/>
      <bottom/>
      <diagonal/>
    </border>
    <border diagonalDown="false" diagonalUp="false">
      <left style="thin"/>
      <right style="medium"/>
      <top/>
      <bottom/>
      <diagonal/>
    </border>
    <border diagonalDown="false" diagonalUp="false">
      <left style="medium"/>
      <right style="thin">
        <color rgb="FF003366"/>
      </right>
      <top/>
      <bottom style="thin">
        <color rgb="FF003366"/>
      </bottom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 style="thin"/>
      <bottom/>
      <diagonal/>
    </border>
    <border diagonalDown="false" diagonalUp="false">
      <left style="thin"/>
      <right/>
      <top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/>
      <right style="medium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9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2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3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4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6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6" fillId="0" fontId="5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" fillId="0" fontId="6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7" fillId="0" fontId="5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8" fillId="0" fontId="6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9" fillId="0" fontId="5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3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5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0" fillId="0" fontId="5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3" fillId="0" fontId="5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1" fillId="0" fontId="5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7" fillId="0" fontId="5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8" fillId="0" fontId="5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9" fillId="0" fontId="5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2" fillId="0" fontId="5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3" fillId="0" fontId="5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4" fillId="0" fontId="5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3" fontId="4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0" fontId="5" numFmtId="167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9" fillId="0" fontId="5" numFmtId="167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4" fillId="0" fontId="5" numFmtId="167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4" fillId="0" fontId="5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4" fillId="0" fontId="5" numFmtId="165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4" fillId="0" fontId="5" numFmtId="166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3" fillId="0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10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10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5" fillId="0" fontId="5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15" fillId="0" fontId="5" numFmtId="169" xfId="17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5" fillId="4" fontId="5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5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4" fillId="0" fontId="5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6" fillId="0" fontId="6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7" fillId="0" fontId="5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17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7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8" fillId="0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9" fillId="2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4" fillId="0" fontId="1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1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4" fillId="0" fontId="1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4" fillId="5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2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8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3" fillId="0" fontId="4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1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4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0" fillId="0" fontId="1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4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" fillId="0" fontId="1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5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1" fillId="0" fontId="1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5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1" fillId="0" fontId="10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5" fillId="5" fontId="4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6" fillId="0" fontId="10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7" fillId="5" fontId="1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8" fillId="5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2" fillId="0" fontId="1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9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8" fillId="0" fontId="1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9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" fillId="0" fontId="10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3" fontId="11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12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2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3" fillId="0" fontId="1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1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1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8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0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4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1" fillId="5" fontId="1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0" fillId="0" fontId="4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32" fillId="5" fontId="10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3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7" fillId="0" fontId="10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8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9" fillId="0" fontId="10" numFmtId="164" xfId="0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3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31" fillId="5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5" fillId="5" fontId="10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3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5" fillId="5" fontId="10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0" fillId="0" fontId="1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4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5" fillId="5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4" fillId="5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0" fillId="3" fontId="11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1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6" fillId="0" fontId="4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10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7" fillId="5" fontId="1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1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8" fillId="5" fontId="1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2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9" fillId="5" fontId="1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3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1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0" fillId="5" fontId="1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8" fillId="5" fontId="1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41" fillId="5" fontId="1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2" fillId="3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4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43" fillId="5" fontId="10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2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3" fillId="0" fontId="2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21" numFmtId="164" xfId="0">
      <alignment horizontal="left" indent="4" shrinkToFit="false" textRotation="0" vertical="bottom" wrapText="false"/>
      <protection hidden="false" locked="true"/>
    </xf>
    <xf applyAlignment="false" applyBorder="true" applyFont="true" applyProtection="false" borderId="0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23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23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23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3" fillId="0" fontId="2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3" fillId="0" fontId="4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34" fillId="5" fontId="10" numFmtId="164" xfId="0">
      <alignment horizontal="right" indent="0" shrinkToFit="false" textRotation="0" vertical="center" wrapText="false"/>
      <protection hidden="false" locked="true"/>
    </xf>
    <xf applyAlignment="false" applyBorder="true" applyFont="true" applyProtection="false" borderId="4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2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1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26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2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0" fillId="5" fontId="1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0" fontId="27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23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4" fillId="0" fontId="23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3" fillId="0" fontId="1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2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3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4" fillId="0" fontId="13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44" fillId="0" fontId="10" numFmtId="164" xfId="0">
      <alignment horizontal="right" indent="0" shrinkToFit="false" textRotation="0" vertical="center" wrapText="false"/>
      <protection hidden="false" locked="true"/>
    </xf>
    <xf applyAlignment="false" applyBorder="true" applyFont="true" applyProtection="false" borderId="3" fillId="0" fontId="2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3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13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24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4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5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7" fillId="5" fontId="10" numFmtId="170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7" fillId="5" fontId="10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8" fillId="0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5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9" fillId="5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6" fillId="5" fontId="10" numFmtId="169" xfId="17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7" fillId="5" fontId="10" numFmtId="169" xfId="17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9" fillId="5" fontId="31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3" fillId="5" fontId="1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2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4" fillId="5" fontId="1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3" fillId="5" fontId="10" numFmtId="170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0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4" fillId="5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18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3" fillId="0" fontId="3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0">
      <alignment horizontal="general" indent="0" shrinkToFit="false" textRotation="0" vertical="center" wrapText="false"/>
      <protection hidden="false" locked="true"/>
    </xf>
    <xf applyAlignment="false" applyBorder="false" applyFont="true" applyProtection="false" borderId="0" fillId="0" fontId="2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10" numFmtId="164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3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2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1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1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4" fillId="5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1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" fillId="0" fontId="25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25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0" fillId="0" fontId="2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2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2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2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2" fillId="5" fontId="14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" fillId="3" fontId="3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0" fillId="5" fontId="14" numFmtId="164" xfId="0">
      <alignment horizontal="left" indent="0" shrinkToFit="false" textRotation="0" vertical="center" wrapText="tru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29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29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40" fillId="5" fontId="31" numFmtId="164" xfId="0">
      <alignment horizontal="center" indent="0" shrinkToFit="false" textRotation="0" vertical="bottom" wrapText="true"/>
      <protection hidden="false" locked="true"/>
    </xf>
    <xf applyAlignment="false" applyBorder="true" applyFont="true" applyProtection="false" borderId="46" fillId="0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7" fillId="0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1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4" fillId="5" fontId="3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20" numFmtId="164" xfId="0">
      <alignment horizontal="justify" indent="0" shrinkToFit="false" textRotation="0" vertical="bottom" wrapText="false"/>
      <protection hidden="false" locked="true"/>
    </xf>
    <xf applyAlignment="false" applyBorder="true" applyFont="true" applyProtection="false" borderId="4" fillId="0" fontId="1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20" numFmtId="164" xfId="0">
      <alignment horizontal="justify" indent="0" shrinkToFit="false" textRotation="0" vertical="bottom" wrapText="false"/>
      <protection hidden="false" locked="true"/>
    </xf>
    <xf applyAlignment="false" applyBorder="true" applyFont="true" applyProtection="false" borderId="0" fillId="0" fontId="1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1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2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8" fillId="5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48" fillId="5" fontId="14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6" fillId="0" fontId="1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7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8" fillId="0" fontId="1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9" fillId="2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tru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0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4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6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7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8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9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0" fillId="0" fontId="4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true" borderId="0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2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31" fillId="5" fontId="10" numFmtId="166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0" fillId="0" fontId="10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6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4" fillId="5" fontId="10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9" fillId="5" fontId="10" numFmtId="164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" fillId="0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4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9" fillId="6" fontId="11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4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2" fillId="3" fontId="11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3" fillId="0" fontId="1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31" fillId="5" fontId="10" numFmtId="164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4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12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49" fillId="7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4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" fillId="0" fontId="2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5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36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51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2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0" fillId="5" fontId="1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10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4" fillId="5" fontId="10" numFmtId="164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44" fillId="5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53" fillId="5" fontId="1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4" fillId="5" fontId="1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11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5" fontId="10" numFmtId="164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0" fillId="5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" fillId="5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0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10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44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27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4" fillId="5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11" fillId="5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0" fillId="5" fontId="4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true" borderId="55" fillId="5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4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0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5" fillId="0" fontId="4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55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5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5" fillId="5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6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12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45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28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49" fillId="7" fontId="11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true" borderId="4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1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4" fillId="0" fontId="1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" fillId="0" fontId="3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6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56" fillId="5" fontId="1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37" fillId="0" fontId="4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38" fillId="5" fontId="10" numFmtId="171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8" fillId="0" fontId="4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38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9" fillId="0" fontId="4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0" fillId="0" fontId="3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4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4" fillId="0" fontId="4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true" borderId="3" fillId="0" fontId="1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2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8" fillId="0" fontId="18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5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44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44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21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4" fillId="0" fontId="12" numFmtId="164" xfId="0">
      <alignment horizontal="left" indent="0" shrinkToFit="false" textRotation="0" vertical="bottom" wrapText="true"/>
      <protection hidden="false" locked="true"/>
    </xf>
    <xf applyAlignment="false" applyBorder="true" applyFont="true" applyProtection="true" borderId="5" fillId="5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4" fillId="5" fontId="10" numFmtId="170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6" fillId="5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40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3" fillId="5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5" fontId="10" numFmtId="170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7" fillId="5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5" fontId="19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9" fillId="5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3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32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44" fillId="5" fontId="14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5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7" fillId="5" fontId="10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0" fillId="5" fontId="14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8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5" fillId="5" fontId="14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45" fillId="5" fontId="10" numFmtId="170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5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9" fillId="5" fontId="10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22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7" fillId="0" fontId="4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40" fillId="0" fontId="19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2" fillId="5" fontId="4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true" borderId="7" fillId="5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" fillId="0" fontId="1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4" fillId="0" fontId="1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3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9" fillId="0" fontId="4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0" fillId="0" fontId="2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" fillId="0" fontId="2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2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" fillId="0" fontId="2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21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36" fillId="0" fontId="4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51" fillId="0" fontId="4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32" fillId="0" fontId="4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10" fillId="0" fontId="10" numFmtId="165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44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1" fillId="5" fontId="4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4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11" fillId="0" fontId="10" numFmtId="165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0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2" fillId="5" fontId="4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6" fillId="0" fontId="4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true" borderId="12" fillId="0" fontId="1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5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23" fillId="5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0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14" fillId="5" fontId="10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3" fillId="0" fontId="1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1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3" fillId="0" fontId="4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true" borderId="14" fillId="0" fontId="1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3" fillId="0" fontId="2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3" fillId="0" fontId="4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34" fillId="5" fontId="10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0" fillId="0" fontId="1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40" fillId="0" fontId="14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true" borderId="0" fillId="0" fontId="12" numFmtId="164" xfId="0">
      <alignment horizontal="general" indent="0" shrinkToFit="false" textRotation="0" vertical="bottom" wrapText="true"/>
      <protection hidden="false" locked="true"/>
    </xf>
    <xf applyAlignment="false" applyBorder="true" applyFont="true" applyProtection="true" borderId="3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1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0" fillId="0" fontId="14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0" fillId="0" fontId="2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3" fillId="0" fontId="3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57" fillId="0" fontId="14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17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18" fillId="0" fontId="1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11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4" numFmtId="164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0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3" fillId="0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4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0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4" fillId="0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" fillId="0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3" fillId="0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8" fillId="0" fontId="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0" fillId="0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0" fillId="0" fontId="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0" fillId="0" fontId="13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8" fillId="0" fontId="10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9" fillId="0" fontId="10" numFmtId="164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36" fillId="0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9" fillId="0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0" fillId="5" fontId="10" numFmtId="164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3" fillId="0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" fillId="0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9" fillId="6" fontId="11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19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" fillId="0" fontId="19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1" fillId="3" fontId="11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29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0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1" fillId="0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2" fillId="0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48" fillId="7" fontId="11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44" fillId="0" fontId="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3" fillId="0" fontId="26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5" fillId="0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36" fillId="0" fontId="4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1" fillId="0" fontId="4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2" fillId="0" fontId="4" numFmtId="164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53" fillId="5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0" fillId="0" fontId="4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0" fillId="0" fontId="10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44" fillId="0" fontId="10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4" fillId="5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1" fillId="5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0" fillId="5" fontId="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38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4" fillId="0" fontId="4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0" fontId="10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0" fillId="0" fontId="10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6" fillId="0" fontId="4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2" fillId="0" fontId="10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45" fillId="0" fontId="10" numFmtId="164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3" fillId="0" fontId="12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" fillId="0" fontId="13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0" fillId="0" fontId="26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1" fillId="0" fontId="10" numFmtId="164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3" fillId="0" fontId="29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2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" fillId="0" fontId="4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44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44" fillId="0" fontId="4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21" fillId="0" fontId="4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4" fillId="0" fontId="12" numFmtId="164" xfId="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6" fillId="5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9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3" fillId="0" fontId="4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2" fillId="0" fontId="4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7" fillId="5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9" fillId="5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22" fillId="0" fontId="10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22" fillId="5" fontId="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4" fillId="0" fontId="19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3" fillId="0" fontId="10" numFmtId="164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0" fillId="0" fontId="19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3" fillId="0" fontId="2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" fillId="0" fontId="20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36" fillId="0" fontId="4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51" fillId="0" fontId="4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32" fillId="0" fontId="4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0" fillId="0" fontId="10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4" fillId="0" fontId="19" numFmtId="164" xfId="0">
      <alignment horizontal="general" indent="0" shrinkToFit="false" textRotation="0" vertical="bottom" wrapText="true"/>
      <protection hidden="false" locked="false"/>
    </xf>
    <xf applyAlignment="true" applyBorder="false" applyFont="true" applyProtection="true" borderId="0" fillId="0" fontId="10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0" fillId="0" fontId="10" numFmtId="165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21" fillId="5" fontId="4" numFmtId="165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4" fillId="0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1" fillId="0" fontId="10" numFmtId="165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22" fillId="5" fontId="4" numFmtId="165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6" fillId="0" fontId="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12" fillId="0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3" fillId="5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0" fillId="0" fontId="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3" fillId="0" fontId="19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3" fillId="0" fontId="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14" fillId="0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3" fillId="0" fontId="4" numFmtId="164" xfId="0">
      <alignment horizontal="left" indent="0" shrinkToFit="false" textRotation="0" vertical="bottom" wrapText="true"/>
      <protection hidden="false" locked="false"/>
    </xf>
    <xf applyAlignment="true" applyBorder="true" applyFont="true" applyProtection="true" borderId="40" fillId="0" fontId="14" numFmtId="164" xfId="0">
      <alignment horizontal="center" indent="0" shrinkToFit="false" textRotation="0" vertical="bottom" wrapText="true"/>
      <protection hidden="false" locked="false"/>
    </xf>
    <xf applyAlignment="false" applyBorder="true" applyFont="true" applyProtection="true" borderId="3" fillId="0" fontId="13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0" fillId="0" fontId="14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2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0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3" fillId="0" fontId="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0" fillId="0" fontId="14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" fillId="0" fontId="26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1" fillId="0" fontId="27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7" fillId="0" fontId="19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8" fillId="0" fontId="19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0" fontId="11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13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2" fillId="3" fontId="11" numFmtId="164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0" fontId="19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4" numFmtId="164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0" fillId="0" fontId="14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6" fillId="0" fontId="27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31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" fillId="0" fontId="31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7" fillId="0" fontId="31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8" fillId="0" fontId="31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11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0" fontId="11" numFmtId="166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0" fontId="10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3" fillId="0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4" numFmtId="166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0" numFmtId="166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4" fillId="0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" fillId="0" fontId="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6" fillId="0" fontId="10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7" fillId="0" fontId="10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8" fillId="0" fontId="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9" fillId="0" fontId="10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0" fillId="0" fontId="4" numFmtId="166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0" fillId="0" fontId="13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8" fillId="0" fontId="10" numFmtId="166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0" fillId="0" fontId="4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6" fillId="0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4" fillId="5" fontId="10" numFmtId="166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3" fillId="0" fontId="10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10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" fillId="0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9" fillId="6" fontId="11" numFmtId="166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19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19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" fillId="0" fontId="19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2" fillId="3" fontId="11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29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0" fontId="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1" fillId="0" fontId="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2" fillId="0" fontId="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48" fillId="7" fontId="11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3" fillId="0" fontId="13" numFmtId="166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3" fillId="0" fontId="26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5" fillId="0" fontId="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36" fillId="0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1" fillId="0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2" fillId="0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0" fillId="5" fontId="14" numFmtId="166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10" fillId="5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4" fillId="5" fontId="10" numFmtId="166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44" fillId="5" fontId="10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53" fillId="5" fontId="10" numFmtId="166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9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4" fillId="5" fontId="14" numFmtId="166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11" fillId="5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5" fontId="10" numFmtId="166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4" fillId="5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6" fillId="5" fontId="1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50" fillId="0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0" fillId="0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44" fillId="0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37" fillId="0" fontId="4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4" fillId="5" fontId="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1" fillId="5" fontId="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0" fillId="5" fontId="4" numFmtId="166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38" fillId="5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4" fillId="0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0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0" fillId="0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38" fillId="0" fontId="4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6" fillId="0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2" fillId="0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45" fillId="0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39" fillId="0" fontId="4" numFmtId="166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3" fillId="0" fontId="12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26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3" fillId="0" fontId="29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2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" fillId="0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44" fillId="0" fontId="4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44" fillId="0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21" fillId="0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4" fillId="0" fontId="12" numFmtId="166" xfId="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5" fillId="5" fontId="10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6" fillId="5" fontId="10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0" fillId="0" fontId="19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3" fillId="5" fontId="10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7" fillId="5" fontId="10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5" fontId="19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9" fillId="5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3" fillId="0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1" fillId="0" fontId="4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2" fillId="0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44" fillId="5" fontId="14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5" fontId="14" numFmtId="166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8" fillId="5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5" fillId="5" fontId="14" numFmtId="166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45" fillId="5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2" fillId="0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7" fillId="0" fontId="4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22" fillId="5" fontId="4" numFmtId="166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4" fillId="0" fontId="19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3" fillId="0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9" fillId="0" fontId="4" numFmtId="166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3" fillId="0" fontId="2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" fillId="0" fontId="20" numFmtId="166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36" fillId="0" fontId="4" numFmtId="166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51" fillId="0" fontId="4" numFmtId="166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32" fillId="0" fontId="4" numFmtId="166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0" fillId="0" fontId="10" numFmtId="166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4" fillId="0" fontId="19" numFmtId="166" xfId="0">
      <alignment horizontal="general" indent="0" shrinkToFit="false" textRotation="0" vertical="bottom" wrapText="true"/>
      <protection hidden="false" locked="false"/>
    </xf>
    <xf applyAlignment="true" applyBorder="false" applyFont="true" applyProtection="true" borderId="0" fillId="0" fontId="10" numFmtId="166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21" fillId="5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4" fillId="0" fontId="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22" fillId="5" fontId="4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6" fillId="0" fontId="4" numFmtId="166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12" fillId="0" fontId="10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3" fillId="5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0" fillId="0" fontId="4" numFmtId="166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4" fillId="5" fontId="10" numFmtId="166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3" fillId="0" fontId="19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3" fillId="0" fontId="4" numFmtId="166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14" fillId="0" fontId="1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40" fillId="0" fontId="14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3" fillId="0" fontId="4" numFmtId="166" xfId="0">
      <alignment horizontal="left" indent="0" shrinkToFit="false" textRotation="0" vertical="bottom" wrapText="true"/>
      <protection hidden="false" locked="false"/>
    </xf>
    <xf applyAlignment="true" applyBorder="true" applyFont="true" applyProtection="true" borderId="34" fillId="5" fontId="10" numFmtId="166" xfId="0">
      <alignment horizontal="right" indent="0" shrinkToFit="false" textRotation="0" vertical="bottom" wrapText="true"/>
      <protection hidden="false" locked="false"/>
    </xf>
    <xf applyAlignment="false" applyBorder="true" applyFont="true" applyProtection="true" borderId="3" fillId="0" fontId="13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13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2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0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3" fillId="0" fontId="4" numFmtId="166" xfId="0">
      <alignment horizontal="left" indent="0" shrinkToFit="false" textRotation="0" vertical="bottom" wrapText="false"/>
      <protection hidden="false" locked="false"/>
    </xf>
    <xf applyAlignment="false" applyBorder="true" applyFont="true" applyProtection="true" borderId="0" fillId="0" fontId="14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7" fillId="0" fontId="27" numFmtId="166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7" fillId="0" fontId="19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8" fillId="0" fontId="19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6" fillId="0" fontId="4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61" fillId="0" fontId="14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6" fillId="0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47" fillId="0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62" fillId="0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63" fillId="0" fontId="1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64" fillId="0" fontId="1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57" fillId="0" fontId="27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4" fillId="0" fontId="4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7" fillId="0" fontId="19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8" fillId="0" fontId="19" numFmtId="164" xfId="0">
      <alignment horizontal="general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8" fontId="3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8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8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59" fillId="8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7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1" fillId="7" fontId="0" numFmtId="166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31" fillId="9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31" fillId="7" fontId="0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31" fillId="1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31" fillId="7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31" fillId="7" fontId="0" numFmtId="165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31" fillId="7" fontId="3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7" fontId="39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59" fillId="7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11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11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31" fillId="7" fontId="0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true" borderId="31" fillId="12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13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4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6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31" fillId="11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14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15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16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17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31" fillId="17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7" fontId="3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31" fillId="8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31" fillId="10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31" fillId="16" fontId="0" numFmtId="165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77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85" zoomScaleNormal="85" zoomScalePageLayoutView="100">
      <selection activeCell="B16" activeCellId="0" pane="topLeft" sqref="B16"/>
    </sheetView>
  </sheetViews>
  <sheetFormatPr defaultRowHeight="12.75"/>
  <cols>
    <col collapsed="false" hidden="false" max="1" min="1" style="0" width="51.4234693877551"/>
    <col collapsed="false" hidden="false" max="2" min="2" style="0" width="22.0051020408163"/>
    <col collapsed="false" hidden="false" max="3" min="3" style="0" width="25.2908163265306"/>
    <col collapsed="false" hidden="false" max="4" min="4" style="0" width="27.8520408163265"/>
    <col collapsed="false" hidden="false" max="5" min="5" style="0" width="22.280612244898"/>
    <col collapsed="false" hidden="false" max="6" min="6" style="0" width="24.7142857142857"/>
    <col collapsed="false" hidden="false" max="7" min="7" style="0" width="15.4234693877551"/>
    <col collapsed="false" hidden="false" max="1025" min="8" style="0" width="9.14285714285714"/>
  </cols>
  <sheetData>
    <row collapsed="false" customFormat="false" customHeight="false" hidden="false" ht="15" outlineLevel="0" r="1">
      <c r="A1" s="1" t="s">
        <v>0</v>
      </c>
      <c r="B1" s="1"/>
      <c r="C1" s="1"/>
      <c r="D1" s="1"/>
      <c r="E1" s="1"/>
      <c r="F1" s="1"/>
      <c r="G1" s="1"/>
      <c r="H1" s="1"/>
      <c r="I1" s="1"/>
    </row>
    <row collapsed="false" customFormat="false" customHeight="false" hidden="false" ht="15" outlineLevel="0" r="2">
      <c r="A2" s="2" t="str">
        <f aca="false">+CONCATENATE("STUDIO ",(VLOOKUP("NomePerito",_RiservatoAxa_!A1:B210,2,0)))</f>
        <v>STUDIO perito</v>
      </c>
      <c r="B2" s="2"/>
      <c r="C2" s="2"/>
      <c r="D2" s="2"/>
      <c r="E2" s="2"/>
      <c r="F2" s="2"/>
      <c r="G2" s="2"/>
      <c r="H2" s="2"/>
      <c r="I2" s="2"/>
    </row>
    <row collapsed="false" customFormat="false" customHeight="false" hidden="false" ht="12.75" outlineLevel="0" r="3">
      <c r="A3" s="3"/>
      <c r="B3" s="4"/>
      <c r="C3" s="5"/>
      <c r="D3" s="6"/>
      <c r="E3" s="5"/>
      <c r="F3" s="5"/>
      <c r="G3" s="5"/>
      <c r="I3" s="7"/>
    </row>
    <row collapsed="false" customFormat="false" customHeight="false" hidden="false" ht="12.75" outlineLevel="0" r="4">
      <c r="A4" s="3"/>
      <c r="B4" s="4"/>
      <c r="C4" s="5"/>
      <c r="D4" s="6"/>
      <c r="E4" s="5"/>
      <c r="F4" s="5"/>
      <c r="G4" s="5"/>
      <c r="I4" s="7"/>
    </row>
    <row collapsed="false" customFormat="false" customHeight="false" hidden="false" ht="12.75" outlineLevel="0" r="5">
      <c r="A5" s="8" t="s">
        <v>1</v>
      </c>
      <c r="B5" s="9" t="n">
        <f aca="false">VLOOKUP("CodicePerito",_RiservatoAxa_!A1:B210,2,0)</f>
        <v>0</v>
      </c>
      <c r="C5" s="5"/>
      <c r="D5" s="5"/>
      <c r="E5" s="5"/>
      <c r="F5" s="5"/>
      <c r="G5" s="5"/>
      <c r="I5" s="7"/>
    </row>
    <row collapsed="false" customFormat="false" customHeight="false" hidden="false" ht="12.75" outlineLevel="0" r="6">
      <c r="A6" s="10" t="s">
        <v>2</v>
      </c>
      <c r="B6" s="11" t="n">
        <f aca="false">VLOOKUP("NomePerito",_RiservatoAxa_!A1:B210,2,0)</f>
        <v>0</v>
      </c>
      <c r="C6" s="5"/>
      <c r="D6" s="5"/>
      <c r="E6" s="5"/>
      <c r="F6" s="5"/>
      <c r="G6" s="5"/>
      <c r="I6" s="7"/>
    </row>
    <row collapsed="false" customFormat="false" customHeight="false" hidden="false" ht="12.75" outlineLevel="0" r="7">
      <c r="A7" s="12" t="s">
        <v>3</v>
      </c>
      <c r="B7" s="13" t="str">
        <f aca="false">VLOOKUP("Liquidatore",_RiservatoAxa_!A1:B210,2,0)</f>
        <v>521 - Pronta_Liquidazione_3</v>
      </c>
      <c r="C7" s="5"/>
      <c r="D7" s="5"/>
      <c r="E7" s="5"/>
      <c r="F7" s="5"/>
      <c r="G7" s="5"/>
      <c r="I7" s="7"/>
    </row>
    <row collapsed="false" customFormat="false" customHeight="false" hidden="false" ht="12.75" outlineLevel="0" r="8">
      <c r="A8" s="3"/>
      <c r="B8" s="5"/>
      <c r="C8" s="5"/>
      <c r="D8" s="5"/>
      <c r="E8" s="5"/>
      <c r="F8" s="5"/>
      <c r="G8" s="5"/>
      <c r="I8" s="7"/>
    </row>
    <row collapsed="false" customFormat="false" customHeight="false" hidden="false" ht="12.75" outlineLevel="0" r="9">
      <c r="A9" s="14" t="s">
        <v>4</v>
      </c>
      <c r="B9" s="15"/>
      <c r="C9" s="5"/>
      <c r="D9" s="5"/>
      <c r="E9" s="5"/>
      <c r="F9" s="5"/>
      <c r="G9" s="5"/>
      <c r="I9" s="16"/>
    </row>
    <row collapsed="false" customFormat="false" customHeight="false" hidden="false" ht="12.75" outlineLevel="0" r="10">
      <c r="A10" s="17" t="s">
        <v>5</v>
      </c>
      <c r="B10" s="9" t="n">
        <f aca="false">VLOOKUP("Sinistro",_RiservatoAxa_!A1:B210,2,0)</f>
        <v>0</v>
      </c>
      <c r="C10" s="5"/>
      <c r="D10" s="18" t="s">
        <v>6</v>
      </c>
      <c r="E10" s="9" t="n">
        <f aca="false">VLOOKUP("DataSinistroDenunciato",_RiservatoAxa_!A1:B210,2,0)</f>
        <v>0</v>
      </c>
      <c r="F10" s="5"/>
      <c r="G10" s="5"/>
      <c r="I10" s="16"/>
    </row>
    <row collapsed="false" customFormat="false" customHeight="false" hidden="false" ht="12.75" outlineLevel="0" r="11">
      <c r="A11" s="19" t="s">
        <v>7</v>
      </c>
      <c r="B11" s="11" t="n">
        <f aca="false">VLOOKUP("Polizza",_RiservatoAxa_!A1:B210,2,0)</f>
        <v>0</v>
      </c>
      <c r="C11" s="5"/>
      <c r="D11" s="20" t="s">
        <v>8</v>
      </c>
      <c r="E11" s="11" t="n">
        <f aca="false">VLOOKUP("DataDenuncia",_RiservatoAxa_!A1:B210,2,0)</f>
        <v>0</v>
      </c>
      <c r="F11" s="5"/>
      <c r="G11" s="5"/>
      <c r="I11" s="16"/>
    </row>
    <row collapsed="false" customFormat="false" customHeight="false" hidden="false" ht="12.75" outlineLevel="0" r="12">
      <c r="A12" s="19" t="s">
        <v>9</v>
      </c>
      <c r="B12" s="11" t="n">
        <f aca="false">VLOOKUP("Prodotto",_RiservatoAxa_!A1:B210,2,0)</f>
        <v>0</v>
      </c>
      <c r="C12" s="5"/>
      <c r="D12" s="20" t="s">
        <v>10</v>
      </c>
      <c r="E12" s="11" t="n">
        <f aca="false">VLOOKUP("DataAperturaSinistro",_RiservatoAxa_!A1:B210,2,0)</f>
        <v>0</v>
      </c>
      <c r="F12" s="5"/>
      <c r="G12" s="5"/>
      <c r="I12" s="16"/>
    </row>
    <row collapsed="false" customFormat="false" customHeight="false" hidden="false" ht="12.75" outlineLevel="0" r="13">
      <c r="A13" s="19" t="s">
        <v>11</v>
      </c>
      <c r="B13" s="11" t="n">
        <f aca="false">VLOOKUP("Modello",_RiservatoAxa_!A1:B210,2,0)</f>
        <v>0</v>
      </c>
      <c r="C13" s="5"/>
      <c r="D13" s="20" t="s">
        <v>12</v>
      </c>
      <c r="E13" s="21" t="n">
        <f aca="false">+'Dati Generali'!E13</f>
        <v>0</v>
      </c>
      <c r="F13" s="5"/>
      <c r="G13" s="5"/>
      <c r="I13" s="16"/>
    </row>
    <row collapsed="false" customFormat="false" customHeight="false" hidden="false" ht="12.75" outlineLevel="0" r="14">
      <c r="A14" s="19" t="s">
        <v>13</v>
      </c>
      <c r="B14" s="11" t="n">
        <f aca="false">VLOOKUP("Contraente",_RiservatoAxa_!A1:B210,2,0)</f>
        <v>0</v>
      </c>
      <c r="C14" s="5"/>
      <c r="D14" s="20"/>
      <c r="E14" s="11"/>
      <c r="F14" s="5"/>
      <c r="G14" s="5"/>
      <c r="I14" s="16"/>
    </row>
    <row collapsed="false" customFormat="false" customHeight="false" hidden="false" ht="12.75" outlineLevel="0" r="15">
      <c r="A15" s="19" t="s">
        <v>14</v>
      </c>
      <c r="B15" s="11" t="n">
        <f aca="false">VLOOKUP("Assicurato",_RiservatoAxa_!A1:B210,2,0)</f>
        <v>0</v>
      </c>
      <c r="C15" s="5"/>
      <c r="D15" s="20" t="s">
        <v>15</v>
      </c>
      <c r="E15" s="11" t="n">
        <f aca="false">VLOOKUP("DataIncarico",_RiservatoAxa_!A2:B211,2,0)</f>
        <v>0</v>
      </c>
      <c r="F15" s="5"/>
      <c r="G15" s="5"/>
      <c r="I15" s="16"/>
    </row>
    <row collapsed="false" customFormat="false" customHeight="false" hidden="false" ht="12.75" outlineLevel="0" r="16">
      <c r="A16" s="22" t="s">
        <v>16</v>
      </c>
      <c r="B16" s="23" t="n">
        <f aca="false">VLOOKUP("LuogorischioAssicurato",_RiservatoAxa_!A1:B210,2,0)</f>
        <v>0</v>
      </c>
      <c r="C16" s="5"/>
      <c r="D16" s="24"/>
      <c r="E16" s="23"/>
      <c r="F16" s="5"/>
      <c r="G16" s="5"/>
      <c r="I16" s="16"/>
    </row>
    <row collapsed="false" customFormat="false" customHeight="false" hidden="false" ht="12.75" outlineLevel="0" r="17">
      <c r="A17" s="3"/>
      <c r="B17" s="5"/>
      <c r="C17" s="5"/>
      <c r="D17" s="25"/>
      <c r="E17" s="25"/>
      <c r="F17" s="5"/>
      <c r="G17" s="5"/>
      <c r="I17" s="16"/>
    </row>
    <row collapsed="false" customFormat="false" customHeight="false" hidden="false" ht="12.75" outlineLevel="0" r="18">
      <c r="A18" s="3"/>
      <c r="B18" s="5"/>
      <c r="C18" s="5"/>
      <c r="D18" s="26" t="s">
        <v>17</v>
      </c>
      <c r="E18" s="27" t="str">
        <f aca="false">VLOOKUP("AnnoEsercizio",_RiservatoAxa_!A2:B211,2,0)</f>
        <v>2013</v>
      </c>
      <c r="F18" s="5"/>
      <c r="G18" s="5"/>
      <c r="I18" s="7"/>
    </row>
    <row collapsed="false" customFormat="true" customHeight="false" hidden="false" ht="15" outlineLevel="0" r="19" s="5">
      <c r="A19" s="28" t="s">
        <v>18</v>
      </c>
      <c r="B19" s="28"/>
      <c r="C19" s="28"/>
      <c r="D19" s="28"/>
      <c r="E19" s="28"/>
      <c r="F19" s="28"/>
      <c r="G19" s="28"/>
      <c r="H19" s="28"/>
      <c r="I19" s="28"/>
      <c r="J19" s="29"/>
    </row>
    <row collapsed="false" customFormat="false" customHeight="false" hidden="false" ht="12.75" outlineLevel="0" r="20">
      <c r="A20" s="3"/>
      <c r="B20" s="5"/>
      <c r="C20" s="15"/>
      <c r="D20" s="5"/>
      <c r="E20" s="5"/>
      <c r="F20" s="5"/>
      <c r="G20" s="5"/>
      <c r="I20" s="7"/>
    </row>
    <row collapsed="false" customFormat="false" customHeight="false" hidden="false" ht="15" outlineLevel="0" r="21">
      <c r="A21" s="30" t="s">
        <v>19</v>
      </c>
      <c r="B21" s="31"/>
      <c r="C21" s="5"/>
      <c r="D21" s="5"/>
      <c r="E21" s="5"/>
      <c r="F21" s="5"/>
      <c r="G21" s="5"/>
      <c r="I21" s="7"/>
    </row>
    <row collapsed="false" customFormat="false" customHeight="false" hidden="false" ht="12.75" outlineLevel="0" r="22">
      <c r="A22" s="3"/>
      <c r="B22" s="32" t="s">
        <v>20</v>
      </c>
      <c r="C22" s="32" t="s">
        <v>21</v>
      </c>
      <c r="D22" s="5"/>
      <c r="E22" s="32" t="s">
        <v>22</v>
      </c>
      <c r="F22" s="5"/>
      <c r="G22" s="5"/>
      <c r="I22" s="7"/>
    </row>
    <row collapsed="false" customFormat="false" customHeight="false" hidden="false" ht="12.75" outlineLevel="0" r="23">
      <c r="A23" s="33" t="s">
        <v>23</v>
      </c>
      <c r="B23" s="34" t="n">
        <f aca="false">+'Dati Generali'!$B$136</f>
        <v>0</v>
      </c>
      <c r="C23" s="25"/>
      <c r="D23" s="25"/>
      <c r="E23" s="34" t="n">
        <f aca="false">+'Dati Generali'!$C$136</f>
        <v>0</v>
      </c>
      <c r="F23" s="5"/>
      <c r="G23" s="5"/>
      <c r="I23" s="7"/>
    </row>
    <row collapsed="false" customFormat="false" customHeight="false" hidden="false" ht="12.75" outlineLevel="0" r="24">
      <c r="A24" s="33" t="s">
        <v>24</v>
      </c>
      <c r="B24" s="35" t="n">
        <f aca="false">+'Dati Generali'!$B$137</f>
        <v>0</v>
      </c>
      <c r="C24" s="25"/>
      <c r="D24" s="25"/>
      <c r="E24" s="35" t="n">
        <f aca="false">+'Dati Generali'!$C$137</f>
        <v>0</v>
      </c>
      <c r="F24" s="5"/>
      <c r="G24" s="5"/>
      <c r="I24" s="7"/>
    </row>
    <row collapsed="false" customFormat="false" customHeight="false" hidden="false" ht="12.75" outlineLevel="0" r="25">
      <c r="A25" s="3"/>
      <c r="B25" s="25"/>
      <c r="C25" s="25"/>
      <c r="D25" s="25"/>
      <c r="E25" s="25"/>
      <c r="F25" s="5"/>
      <c r="G25" s="5"/>
      <c r="I25" s="7"/>
    </row>
    <row collapsed="false" customFormat="false" customHeight="false" hidden="false" ht="15" outlineLevel="0" r="26">
      <c r="A26" s="30" t="s">
        <v>25</v>
      </c>
      <c r="B26" s="25"/>
      <c r="C26" s="25"/>
      <c r="D26" s="25"/>
      <c r="E26" s="25"/>
      <c r="F26" s="5"/>
      <c r="G26" s="5"/>
      <c r="I26" s="7"/>
    </row>
    <row collapsed="false" customFormat="false" customHeight="false" hidden="false" ht="12.75" outlineLevel="0" r="27">
      <c r="A27" s="36"/>
      <c r="B27" s="37"/>
      <c r="C27" s="25"/>
      <c r="D27" s="38"/>
      <c r="E27" s="25"/>
      <c r="F27" s="5"/>
      <c r="G27" s="5"/>
      <c r="I27" s="7"/>
    </row>
    <row collapsed="false" customFormat="false" customHeight="false" hidden="false" ht="12.75" outlineLevel="0" r="28">
      <c r="A28" s="3"/>
      <c r="B28" s="39" t="s">
        <v>20</v>
      </c>
      <c r="C28" s="39" t="s">
        <v>21</v>
      </c>
      <c r="D28" s="25"/>
      <c r="E28" s="39" t="s">
        <v>22</v>
      </c>
      <c r="F28" s="5"/>
      <c r="G28" s="5"/>
      <c r="I28" s="7"/>
    </row>
    <row collapsed="false" customFormat="false" customHeight="false" hidden="false" ht="12.75" outlineLevel="0" r="29">
      <c r="A29" s="33" t="s">
        <v>26</v>
      </c>
      <c r="B29" s="40" t="n">
        <f aca="false">+'Dati Generali'!$B$138</f>
        <v>0</v>
      </c>
      <c r="C29" s="25"/>
      <c r="D29" s="25"/>
      <c r="E29" s="40" t="n">
        <f aca="false">+'Dati Generali'!$C$138</f>
        <v>0</v>
      </c>
      <c r="F29" s="5"/>
      <c r="G29" s="5"/>
      <c r="I29" s="7"/>
    </row>
    <row collapsed="false" customFormat="false" customHeight="false" hidden="false" ht="12.75" outlineLevel="0" r="30">
      <c r="A30" s="14"/>
      <c r="B30" s="39"/>
      <c r="C30" s="25"/>
      <c r="D30" s="25"/>
      <c r="E30" s="25"/>
      <c r="F30" s="5"/>
      <c r="G30" s="5"/>
      <c r="I30" s="7"/>
    </row>
    <row collapsed="false" customFormat="false" customHeight="false" hidden="false" ht="12.75" outlineLevel="0" r="31">
      <c r="A31" s="14"/>
      <c r="B31" s="39"/>
      <c r="C31" s="25"/>
      <c r="D31" s="25"/>
      <c r="E31" s="25"/>
      <c r="F31" s="5"/>
      <c r="G31" s="5"/>
      <c r="I31" s="7"/>
    </row>
    <row collapsed="false" customFormat="false" customHeight="false" hidden="false" ht="15" outlineLevel="0" r="32">
      <c r="A32" s="30" t="s">
        <v>27</v>
      </c>
      <c r="B32" s="41" t="n">
        <f aca="false">VLOOKUP("RegolaritaAmministrativa",_RiservatoAxa_!A9:B218,2,0)</f>
        <v>0</v>
      </c>
      <c r="C32" s="25"/>
      <c r="D32" s="25"/>
      <c r="E32" s="25"/>
      <c r="F32" s="5"/>
      <c r="G32" s="5"/>
      <c r="I32" s="7"/>
    </row>
    <row collapsed="false" customFormat="false" customHeight="false" hidden="false" ht="12.75" outlineLevel="0" r="33">
      <c r="A33" s="14"/>
      <c r="B33" s="25"/>
      <c r="C33" s="25"/>
      <c r="D33" s="25"/>
      <c r="E33" s="25"/>
      <c r="F33" s="5"/>
      <c r="G33" s="5"/>
      <c r="I33" s="7"/>
    </row>
    <row collapsed="false" customFormat="false" customHeight="false" hidden="false" ht="12.75" outlineLevel="0" r="34">
      <c r="A34" s="14"/>
      <c r="B34" s="39"/>
      <c r="C34" s="25"/>
      <c r="D34" s="25"/>
      <c r="E34" s="25"/>
      <c r="F34" s="5"/>
      <c r="G34" s="5"/>
      <c r="I34" s="7"/>
    </row>
    <row collapsed="false" customFormat="false" customHeight="false" hidden="false" ht="15" outlineLevel="0" r="35">
      <c r="A35" s="30" t="s">
        <v>28</v>
      </c>
      <c r="B35" s="27" t="str">
        <f aca="false">+'Dati Generali'!B44</f>
        <v>NO</v>
      </c>
      <c r="C35" s="25"/>
      <c r="D35" s="42" t="s">
        <v>29</v>
      </c>
      <c r="E35" s="43" t="n">
        <f aca="false">+'Dati Generali'!E44</f>
        <v>0</v>
      </c>
      <c r="F35" s="44" t="s">
        <v>30</v>
      </c>
      <c r="G35" s="5"/>
      <c r="I35" s="7"/>
    </row>
    <row collapsed="false" customFormat="false" customHeight="false" hidden="false" ht="12.75" outlineLevel="0" r="36">
      <c r="A36" s="14"/>
      <c r="B36" s="25"/>
      <c r="C36" s="25"/>
      <c r="D36" s="25"/>
      <c r="E36" s="25"/>
      <c r="F36" s="5"/>
      <c r="G36" s="5"/>
      <c r="I36" s="7"/>
    </row>
    <row collapsed="false" customFormat="false" customHeight="false" hidden="false" ht="12.75" outlineLevel="0" r="37">
      <c r="A37" s="14"/>
      <c r="B37" s="39"/>
      <c r="C37" s="25"/>
      <c r="D37" s="25"/>
      <c r="E37" s="25"/>
      <c r="F37" s="5"/>
      <c r="G37" s="5"/>
      <c r="I37" s="7"/>
    </row>
    <row collapsed="false" customFormat="false" customHeight="false" hidden="false" ht="15" outlineLevel="0" r="38">
      <c r="A38" s="30" t="s">
        <v>31</v>
      </c>
      <c r="B38" s="41" t="n">
        <f aca="false">+'Dati Generali'!$B$36</f>
        <v>0</v>
      </c>
      <c r="C38" s="25"/>
      <c r="D38" s="25"/>
      <c r="E38" s="25"/>
      <c r="F38" s="5"/>
      <c r="G38" s="5"/>
      <c r="I38" s="7"/>
    </row>
    <row collapsed="false" customFormat="false" customHeight="false" hidden="false" ht="12.75" outlineLevel="0" r="39">
      <c r="A39" s="3"/>
      <c r="B39" s="25"/>
      <c r="C39" s="25"/>
      <c r="D39" s="25"/>
      <c r="E39" s="25"/>
      <c r="F39" s="5" t="s">
        <v>32</v>
      </c>
      <c r="G39" s="5"/>
      <c r="I39" s="7"/>
    </row>
    <row collapsed="false" customFormat="false" customHeight="false" hidden="false" ht="12.75" outlineLevel="0" r="40">
      <c r="A40" s="3"/>
      <c r="B40" s="25"/>
      <c r="C40" s="25"/>
      <c r="D40" s="25"/>
      <c r="E40" s="25"/>
      <c r="F40" s="5"/>
      <c r="G40" s="5"/>
      <c r="I40" s="7"/>
    </row>
    <row collapsed="false" customFormat="false" customHeight="false" hidden="false" ht="15" outlineLevel="0" r="41">
      <c r="A41" s="30" t="s">
        <v>33</v>
      </c>
      <c r="B41" s="45" t="n">
        <f aca="false">+'Dati Generali'!$B$47</f>
        <v>0</v>
      </c>
      <c r="C41" s="25"/>
      <c r="D41" s="25"/>
      <c r="E41" s="25"/>
      <c r="F41" s="5"/>
      <c r="G41" s="5"/>
      <c r="I41" s="7"/>
    </row>
    <row collapsed="false" customFormat="false" customHeight="false" hidden="false" ht="12.75" outlineLevel="0" r="42">
      <c r="A42" s="3"/>
      <c r="B42" s="5"/>
      <c r="C42" s="5"/>
      <c r="D42" s="5"/>
      <c r="E42" s="5"/>
      <c r="F42" s="5"/>
      <c r="G42" s="5"/>
      <c r="I42" s="7"/>
    </row>
    <row collapsed="false" customFormat="false" customHeight="true" hidden="false" ht="7.5" outlineLevel="0" r="43">
      <c r="A43" s="3"/>
      <c r="B43" s="5"/>
      <c r="C43" s="5"/>
      <c r="D43" s="5"/>
      <c r="E43" s="5"/>
      <c r="F43" s="5"/>
      <c r="G43" s="5"/>
      <c r="I43" s="7"/>
    </row>
    <row collapsed="false" customFormat="true" customHeight="false" hidden="false" ht="15" outlineLevel="0" r="44" s="6">
      <c r="A44" s="28" t="s">
        <v>34</v>
      </c>
      <c r="B44" s="28"/>
      <c r="C44" s="28"/>
      <c r="D44" s="28"/>
      <c r="E44" s="28"/>
      <c r="F44" s="28"/>
      <c r="G44" s="28"/>
      <c r="H44" s="28"/>
      <c r="I44" s="28"/>
      <c r="J44" s="46"/>
    </row>
    <row collapsed="false" customFormat="false" customHeight="false" hidden="false" ht="12.75" outlineLevel="0" r="45">
      <c r="A45" s="3"/>
      <c r="B45" s="5"/>
      <c r="C45" s="5"/>
      <c r="D45" s="5"/>
      <c r="E45" s="5"/>
      <c r="F45" s="5"/>
      <c r="G45" s="5"/>
      <c r="I45" s="7"/>
    </row>
    <row collapsed="false" customFormat="false" customHeight="false" hidden="false" ht="12.75" outlineLevel="0" r="46">
      <c r="A46" s="3"/>
      <c r="B46" s="4" t="s">
        <v>35</v>
      </c>
      <c r="C46" s="5"/>
      <c r="D46" s="4" t="s">
        <v>36</v>
      </c>
      <c r="E46" s="4" t="s">
        <v>37</v>
      </c>
      <c r="F46" s="5"/>
      <c r="G46" s="5"/>
      <c r="H46" s="5"/>
      <c r="I46" s="7"/>
    </row>
    <row collapsed="false" customFormat="false" customHeight="false" hidden="false" ht="15" outlineLevel="0" r="47">
      <c r="A47" s="47" t="s">
        <v>38</v>
      </c>
      <c r="B47" s="48" t="n">
        <f aca="false">+Soggetto1!B115+Soggetto2!B115+Soggetto3!B115+Soggetto4!B115+Soggetto5!B115</f>
        <v>0</v>
      </c>
      <c r="C47" s="49"/>
      <c r="D47" s="48" t="n">
        <f aca="false">+Soggetto1!D115+Soggetto2!D115+Soggetto3!D115+Soggetto4!D115+Soggetto5!D115</f>
        <v>0</v>
      </c>
      <c r="E47" s="48" t="n">
        <f aca="false">+Soggetto1!C115+Soggetto2!C115+Soggetto3!C115+Soggetto4!C115+Soggetto5!C115</f>
        <v>0</v>
      </c>
      <c r="F47" s="5"/>
      <c r="G47" s="5"/>
      <c r="H47" s="5"/>
      <c r="I47" s="7"/>
    </row>
    <row collapsed="false" customFormat="false" customHeight="false" hidden="false" ht="15" outlineLevel="0" r="48">
      <c r="A48" s="47" t="s">
        <v>39</v>
      </c>
      <c r="B48" s="48" t="n">
        <f aca="false">+Soggetto1!B116+Soggetto2!B116+Soggetto3!B116+Soggetto4!B116+Soggetto5!B116</f>
        <v>0</v>
      </c>
      <c r="C48" s="50"/>
      <c r="D48" s="48" t="n">
        <f aca="false">+Soggetto1!D116+Soggetto2!D116+Soggetto3!D116+Soggetto4!D116+Soggetto5!D116</f>
        <v>0</v>
      </c>
      <c r="E48" s="48" t="n">
        <f aca="false">+Soggetto1!C116+Soggetto2!C116+Soggetto3!C116+Soggetto4!C116+Soggetto5!C116</f>
        <v>0</v>
      </c>
      <c r="F48" s="5"/>
      <c r="G48" s="5"/>
      <c r="H48" s="5"/>
      <c r="I48" s="7"/>
    </row>
    <row collapsed="false" customFormat="false" customHeight="false" hidden="false" ht="15" outlineLevel="0" r="49">
      <c r="A49" s="47" t="s">
        <v>40</v>
      </c>
      <c r="B49" s="48" t="n">
        <f aca="false">+Soggetto1!B117+Soggetto2!B117+Soggetto3!B117+Soggetto4!B117+Soggetto5!B117</f>
        <v>0</v>
      </c>
      <c r="C49" s="50"/>
      <c r="D49" s="48" t="n">
        <f aca="false">+Soggetto1!D117+Soggetto2!D117+Soggetto3!D117+Soggetto4!D117+Soggetto5!D117</f>
        <v>0</v>
      </c>
      <c r="E49" s="48" t="n">
        <f aca="false">+Soggetto1!C117+Soggetto2!C117+Soggetto3!C117+Soggetto4!C117+Soggetto5!C117</f>
        <v>0</v>
      </c>
      <c r="F49" s="5"/>
      <c r="G49" s="5"/>
      <c r="H49" s="5"/>
      <c r="I49" s="7"/>
    </row>
    <row collapsed="false" customFormat="false" customHeight="false" hidden="false" ht="15" outlineLevel="0" r="50">
      <c r="A50" s="51" t="s">
        <v>41</v>
      </c>
      <c r="B50" s="48" t="n">
        <f aca="false">+Soggetto1!B118+Soggetto2!B118+Soggetto3!B118+Soggetto4!B118+Soggetto5!B118</f>
        <v>0</v>
      </c>
      <c r="C50" s="49"/>
      <c r="D50" s="48" t="n">
        <f aca="false">+Soggetto1!D118+Soggetto2!D118+Soggetto3!D118+Soggetto4!D118+Soggetto5!D118</f>
        <v>0</v>
      </c>
      <c r="E50" s="48" t="n">
        <f aca="false">+Soggetto1!C118+Soggetto2!C118+Soggetto3!C118+Soggetto4!C118+Soggetto5!C118</f>
        <v>0</v>
      </c>
      <c r="F50" s="5"/>
      <c r="G50" s="5"/>
      <c r="H50" s="5"/>
      <c r="I50" s="7"/>
    </row>
    <row collapsed="false" customFormat="false" customHeight="false" hidden="false" ht="15" outlineLevel="0" r="51">
      <c r="A51" s="51" t="s">
        <v>42</v>
      </c>
      <c r="B51" s="48" t="n">
        <f aca="false">+Soggetto1!B119+Soggetto2!B119+Soggetto3!B119+Soggetto4!B119+Soggetto5!B119</f>
        <v>0</v>
      </c>
      <c r="C51" s="49"/>
      <c r="D51" s="48" t="n">
        <f aca="false">+Soggetto1!D119+Soggetto2!D119+Soggetto3!D119+Soggetto4!D119+Soggetto5!D119</f>
        <v>0</v>
      </c>
      <c r="E51" s="48" t="n">
        <f aca="false">+Soggetto1!C119+Soggetto2!C119+Soggetto3!C119+Soggetto4!C119+Soggetto5!C119</f>
        <v>0</v>
      </c>
      <c r="F51" s="5"/>
      <c r="G51" s="5"/>
      <c r="H51" s="5"/>
      <c r="I51" s="52"/>
    </row>
    <row collapsed="false" customFormat="false" customHeight="false" hidden="false" ht="12.75" outlineLevel="0" r="52">
      <c r="A52" s="3"/>
      <c r="B52" s="5"/>
      <c r="C52" s="5"/>
      <c r="D52" s="5"/>
      <c r="E52" s="5"/>
      <c r="F52" s="5"/>
      <c r="G52" s="5"/>
      <c r="I52" s="7"/>
    </row>
    <row collapsed="false" customFormat="false" customHeight="false" hidden="false" ht="12.75" outlineLevel="0" r="53">
      <c r="A53" s="3"/>
      <c r="B53" s="5"/>
      <c r="C53" s="5"/>
      <c r="D53" s="5"/>
      <c r="E53" s="5"/>
      <c r="F53" s="5"/>
      <c r="G53" s="5"/>
      <c r="I53" s="7"/>
    </row>
    <row collapsed="false" customFormat="false" customHeight="false" hidden="false" ht="12.75" outlineLevel="0" r="54">
      <c r="A54" s="10" t="s">
        <v>43</v>
      </c>
      <c r="B54" s="53" t="str">
        <f aca="false">IF(AND(Soggetto1!B131="NO",Soggetto2!B131="NO",Soggetto3!B131="NO",Soggetto4!B131="NO",Soggetto5!B131="NO"),"NO","SI")</f>
        <v>NO</v>
      </c>
      <c r="C54" s="5"/>
      <c r="D54" s="5"/>
      <c r="E54" s="5"/>
      <c r="F54" s="5"/>
      <c r="G54" s="5"/>
      <c r="I54" s="7"/>
    </row>
    <row collapsed="false" customFormat="false" customHeight="false" hidden="false" ht="12.75" outlineLevel="0" r="55">
      <c r="A55" s="3"/>
      <c r="B55" s="54"/>
      <c r="C55" s="5"/>
      <c r="D55" s="5"/>
      <c r="E55" s="5"/>
      <c r="F55" s="5"/>
      <c r="G55" s="5"/>
      <c r="I55" s="16"/>
    </row>
    <row collapsed="false" customFormat="false" customHeight="false" hidden="false" ht="12.75" outlineLevel="0" r="56">
      <c r="A56" s="10" t="s">
        <v>44</v>
      </c>
      <c r="B56" s="53" t="str">
        <f aca="false">IF(AND(Soggetto1!B127="SI",Soggetto2!B127="SI",Soggetto3!B127="SI",Soggetto4!B127="SI",Soggetto5!B127="SI"),"SI","NO")</f>
        <v>SI</v>
      </c>
      <c r="C56" s="5"/>
      <c r="D56" s="5"/>
      <c r="E56" s="5"/>
      <c r="F56" s="5"/>
      <c r="G56" s="5"/>
      <c r="I56" s="16"/>
    </row>
    <row collapsed="false" customFormat="false" customHeight="false" hidden="false" ht="12.75" outlineLevel="0" r="57">
      <c r="A57" s="3"/>
      <c r="B57" s="54"/>
      <c r="C57" s="5"/>
      <c r="D57" s="5"/>
      <c r="E57" s="5"/>
      <c r="F57" s="5"/>
      <c r="G57" s="5"/>
      <c r="I57" s="16"/>
    </row>
    <row collapsed="false" customFormat="false" customHeight="false" hidden="false" ht="12.75" outlineLevel="0" r="58">
      <c r="A58" s="10" t="s">
        <v>45</v>
      </c>
      <c r="B58" s="53" t="str">
        <f aca="false">IF(AND(Soggetto1!B123="Totale        -        48",Soggetto2!B123="Totale        -        48",Soggetto3!B123="Totale        -        48",Soggetto4!B123="Totale        -        48",Soggetto5!B123="Totale        -        48"),"SI","NO")</f>
        <v>SI</v>
      </c>
      <c r="C58" s="5"/>
      <c r="D58" s="5"/>
      <c r="E58" s="5"/>
      <c r="F58" s="5"/>
      <c r="G58" s="5"/>
      <c r="I58" s="16"/>
    </row>
    <row collapsed="false" customFormat="false" customHeight="false" hidden="false" ht="12.75" outlineLevel="0" r="59">
      <c r="A59" s="3"/>
      <c r="B59" s="54"/>
      <c r="C59" s="5"/>
      <c r="D59" s="5"/>
      <c r="E59" s="5"/>
      <c r="F59" s="5"/>
      <c r="G59" s="5"/>
      <c r="I59" s="16"/>
    </row>
    <row collapsed="false" customFormat="false" customHeight="false" hidden="false" ht="12.75" outlineLevel="0" r="60">
      <c r="A60" s="10" t="s">
        <v>46</v>
      </c>
      <c r="B60" s="55" t="n">
        <f aca="false">+Soggetto1!B122+Soggetto2!B122+Soggetto3!B122+Soggetto4!B122+Soggetto5!B122</f>
        <v>0</v>
      </c>
      <c r="C60" s="5"/>
      <c r="D60" s="5"/>
      <c r="E60" s="5"/>
      <c r="F60" s="5"/>
      <c r="G60" s="5"/>
      <c r="I60" s="16"/>
    </row>
    <row collapsed="false" customFormat="false" customHeight="false" hidden="false" ht="12.75" outlineLevel="0" r="61">
      <c r="A61" s="3"/>
      <c r="B61" s="54"/>
      <c r="C61" s="5"/>
      <c r="D61" s="5"/>
      <c r="E61" s="5"/>
      <c r="F61" s="5"/>
      <c r="G61" s="5"/>
      <c r="I61" s="16"/>
    </row>
    <row collapsed="false" customFormat="false" customHeight="false" hidden="false" ht="12.75" outlineLevel="0" r="62">
      <c r="A62" s="10" t="s">
        <v>47</v>
      </c>
      <c r="B62" s="56" t="str">
        <f aca="false">IF(AND(B54="NO",B56="SI",B58="SI",B38="NO",B60&lt;3000,'Dati Generali'!B25&lt;&gt;"NO"),"SI","NO")</f>
        <v>NO</v>
      </c>
      <c r="C62" s="57" t="s">
        <v>48</v>
      </c>
      <c r="D62" s="5"/>
      <c r="E62" s="5"/>
      <c r="F62" s="5"/>
      <c r="G62" s="5"/>
      <c r="I62" s="16"/>
    </row>
    <row collapsed="false" customFormat="false" customHeight="false" hidden="false" ht="12.75" outlineLevel="0" r="63">
      <c r="A63" s="3"/>
      <c r="B63" s="5"/>
      <c r="C63" s="5"/>
      <c r="D63" s="5"/>
      <c r="E63" s="25"/>
      <c r="F63" s="25"/>
      <c r="G63" s="25"/>
      <c r="I63" s="16"/>
    </row>
    <row collapsed="false" customFormat="false" customHeight="false" hidden="false" ht="12.75" outlineLevel="0" r="64">
      <c r="A64" s="3"/>
      <c r="B64" s="5"/>
      <c r="C64" s="5"/>
      <c r="D64" s="5"/>
      <c r="E64" s="5"/>
      <c r="F64" s="5"/>
      <c r="G64" s="5"/>
      <c r="I64" s="16"/>
    </row>
    <row collapsed="false" customFormat="false" customHeight="false" hidden="false" ht="12.75" outlineLevel="0" r="65">
      <c r="A65" s="10" t="s">
        <v>49</v>
      </c>
      <c r="B65" s="4" t="s">
        <v>50</v>
      </c>
      <c r="C65" s="4" t="s">
        <v>51</v>
      </c>
      <c r="D65" s="4" t="s">
        <v>52</v>
      </c>
      <c r="E65" s="4" t="s">
        <v>53</v>
      </c>
      <c r="F65" s="4" t="s">
        <v>54</v>
      </c>
      <c r="G65" s="4" t="s">
        <v>55</v>
      </c>
      <c r="I65" s="16"/>
    </row>
    <row collapsed="false" customFormat="false" customHeight="false" hidden="false" ht="12.75" outlineLevel="0" r="66">
      <c r="A66" s="3" t="s">
        <v>56</v>
      </c>
      <c r="B66" s="53" t="str">
        <f aca="false">Soggetto1!$B$11</f>
        <v>casa111</v>
      </c>
      <c r="C66" s="53" t="n">
        <f aca="false">Soggetto2!$B$11</f>
        <v>0</v>
      </c>
      <c r="D66" s="53" t="n">
        <f aca="false">Soggetto3!$B$11</f>
        <v>0</v>
      </c>
      <c r="E66" s="53" t="n">
        <f aca="false">Soggetto4!$B$11</f>
        <v>0</v>
      </c>
      <c r="F66" s="53" t="n">
        <f aca="false">Soggetto5!$B$11</f>
        <v>0</v>
      </c>
      <c r="G66" s="25"/>
      <c r="I66" s="16"/>
    </row>
    <row collapsed="false" customFormat="false" customHeight="false" hidden="false" ht="12.75" outlineLevel="0" r="67">
      <c r="A67" s="3"/>
      <c r="B67" s="53" t="n">
        <f aca="false">Soggetto1!$B$12</f>
        <v>0</v>
      </c>
      <c r="C67" s="53" t="n">
        <f aca="false">Soggetto2!$B$12</f>
        <v>0</v>
      </c>
      <c r="D67" s="53" t="n">
        <f aca="false">Soggetto3!$B$12</f>
        <v>0</v>
      </c>
      <c r="E67" s="53" t="n">
        <f aca="false">Soggetto4!$B$12</f>
        <v>0</v>
      </c>
      <c r="F67" s="53" t="n">
        <f aca="false">Soggetto5!$B$12</f>
        <v>0</v>
      </c>
      <c r="G67" s="25"/>
      <c r="I67" s="16"/>
    </row>
    <row collapsed="false" customFormat="false" customHeight="false" hidden="false" ht="12.75" outlineLevel="0" r="68">
      <c r="A68" s="3" t="s">
        <v>57</v>
      </c>
      <c r="B68" s="53" t="str">
        <f aca="false">Soggetto1!$B$14</f>
        <v>CONTRAENTE IMPRESA</v>
      </c>
      <c r="C68" s="53"/>
      <c r="D68" s="53"/>
      <c r="E68" s="53"/>
      <c r="F68" s="53"/>
      <c r="G68" s="25"/>
      <c r="I68" s="16"/>
    </row>
    <row collapsed="false" customFormat="false" customHeight="false" hidden="false" ht="12.75" outlineLevel="0" r="69">
      <c r="A69" s="3" t="s">
        <v>58</v>
      </c>
      <c r="B69" s="53" t="n">
        <f aca="false">Soggetto1!$B$18</f>
        <v>22222</v>
      </c>
      <c r="C69" s="53" t="n">
        <f aca="false">Soggetto2!$B$18</f>
        <v>0</v>
      </c>
      <c r="D69" s="53" t="n">
        <f aca="false">Soggetto3!$B$18</f>
        <v>0</v>
      </c>
      <c r="E69" s="53" t="n">
        <f aca="false">Soggetto4!$B$18</f>
        <v>0</v>
      </c>
      <c r="F69" s="53" t="n">
        <f aca="false">Soggetto5!$B$18</f>
        <v>0</v>
      </c>
      <c r="G69" s="25"/>
      <c r="I69" s="16"/>
    </row>
    <row collapsed="false" customFormat="false" customHeight="false" hidden="false" ht="12.75" outlineLevel="0" r="70">
      <c r="A70" s="3" t="s">
        <v>59</v>
      </c>
      <c r="B70" s="53" t="n">
        <f aca="false">Soggetto1!$F$51+Soggetto1!$F$77+Soggetto1!$E$106</f>
        <v>0</v>
      </c>
      <c r="C70" s="53" t="n">
        <f aca="false">Soggetto2!$F$51+Soggetto2!$F$77+Soggetto2!$E$106</f>
        <v>0</v>
      </c>
      <c r="D70" s="53" t="n">
        <f aca="false">Soggetto3!$F$51+Soggetto3!$F$77+Soggetto3!$E$106</f>
        <v>0</v>
      </c>
      <c r="E70" s="53" t="n">
        <f aca="false">Soggetto4!$F$51+Soggetto4!$F$77+Soggetto4!$E$106</f>
        <v>0</v>
      </c>
      <c r="F70" s="53" t="n">
        <f aca="false">Soggetto5!$F$51+Soggetto5!$F$77+Soggetto5!$E$106</f>
        <v>0</v>
      </c>
      <c r="G70" s="58" t="n">
        <f aca="false">F70+E70+D70+C70+B70</f>
        <v>0</v>
      </c>
      <c r="I70" s="16"/>
    </row>
    <row collapsed="false" customFormat="false" customHeight="false" hidden="false" ht="12.75" outlineLevel="0" r="71">
      <c r="A71" s="3" t="s">
        <v>60</v>
      </c>
      <c r="B71" s="53" t="n">
        <f aca="false">Soggetto1!$B$19</f>
        <v>0</v>
      </c>
      <c r="C71" s="53" t="n">
        <f aca="false">Soggetto2!$B$19</f>
        <v>0</v>
      </c>
      <c r="D71" s="53" t="n">
        <f aca="false">Soggetto3!$B$19</f>
        <v>0</v>
      </c>
      <c r="E71" s="53" t="n">
        <f aca="false">Soggetto4!$B$19</f>
        <v>0</v>
      </c>
      <c r="F71" s="53" t="n">
        <f aca="false">Soggetto5!$B$19</f>
        <v>0</v>
      </c>
      <c r="G71" s="25"/>
      <c r="I71" s="16"/>
    </row>
    <row collapsed="false" customFormat="false" customHeight="false" hidden="false" ht="12.75" outlineLevel="0" r="72">
      <c r="A72" s="3"/>
      <c r="B72" s="25"/>
      <c r="C72" s="5"/>
      <c r="D72" s="5"/>
      <c r="E72" s="5"/>
      <c r="F72" s="5"/>
      <c r="G72" s="5"/>
      <c r="I72" s="16"/>
    </row>
    <row collapsed="false" customFormat="false" customHeight="false" hidden="false" ht="12.75" outlineLevel="0" r="73">
      <c r="A73" s="3"/>
      <c r="B73" s="25"/>
      <c r="C73" s="5"/>
      <c r="D73" s="5"/>
      <c r="E73" s="5"/>
      <c r="F73" s="5"/>
      <c r="G73" s="5"/>
      <c r="I73" s="16"/>
    </row>
    <row collapsed="false" customFormat="false" customHeight="false" hidden="false" ht="12.75" outlineLevel="0" r="74">
      <c r="A74" s="10" t="s">
        <v>61</v>
      </c>
      <c r="B74" s="53" t="str">
        <f aca="false">IF(AND('Dati Generali'!B61="SI",Soggetto2!B143="SI",Soggetto3!B143="SI",Soggetto4!B143="SI",Soggetto5!B143="SI"),"SI","NO")</f>
        <v>NO</v>
      </c>
      <c r="C74" s="5"/>
      <c r="D74" s="5"/>
      <c r="E74" s="5"/>
      <c r="F74" s="5"/>
      <c r="G74" s="5"/>
      <c r="I74" s="16"/>
    </row>
    <row collapsed="false" customFormat="false" customHeight="false" hidden="false" ht="12.75" outlineLevel="0" r="75">
      <c r="A75" s="3"/>
      <c r="B75" s="25"/>
      <c r="C75" s="5"/>
      <c r="D75" s="5"/>
      <c r="E75" s="5"/>
      <c r="F75" s="5"/>
      <c r="G75" s="5"/>
      <c r="I75" s="16"/>
    </row>
    <row collapsed="false" customFormat="false" customHeight="false" hidden="false" ht="12.75" outlineLevel="0" r="76">
      <c r="A76" s="10" t="s">
        <v>62</v>
      </c>
      <c r="B76" s="59"/>
      <c r="C76" s="60" t="str">
        <f aca="false">+IF(AND(B62="NO",B76="Eseguita con Pagamento - 3"), "         Attenzione!Esito non coerente con i dati di perizia"," ")</f>
        <v> </v>
      </c>
      <c r="D76" s="5"/>
      <c r="E76" s="5"/>
      <c r="F76" s="5"/>
      <c r="G76" s="5"/>
      <c r="I76" s="16"/>
    </row>
    <row collapsed="false" customFormat="true" customHeight="false" hidden="false" ht="13.5" outlineLevel="0" r="77" s="66">
      <c r="A77" s="61"/>
      <c r="B77" s="62"/>
      <c r="C77" s="63"/>
      <c r="D77" s="64"/>
      <c r="E77" s="64"/>
      <c r="F77" s="64"/>
      <c r="G77" s="64"/>
      <c r="H77" s="64"/>
      <c r="I77" s="65"/>
    </row>
  </sheetData>
  <mergeCells count="4">
    <mergeCell ref="A1:I1"/>
    <mergeCell ref="A2:I2"/>
    <mergeCell ref="A19:I19"/>
    <mergeCell ref="A44:I44"/>
  </mergeCells>
  <dataValidations count="2">
    <dataValidation allowBlank="true" operator="between" showDropDown="false" showErrorMessage="true" showInputMessage="true" sqref="B77" type="list">
      <formula1>"Negativa,Eseguita con Pagamento,Eseguita (senza Pagamento)"</formula1>
      <formula2>0</formula2>
    </dataValidation>
    <dataValidation allowBlank="true" operator="between" showDropDown="false" showErrorMessage="true" showInputMessage="true" sqref="B76" type="list">
      <formula1>"Negativa - 2,Eseguita con Pagamento - 3,Eseguita (senza Pagamento) - 4"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229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85" zoomScaleNormal="85" zoomScalePageLayoutView="100">
      <selection activeCell="C24" activeCellId="0" pane="topLeft" sqref="C24"/>
    </sheetView>
  </sheetViews>
  <sheetFormatPr defaultRowHeight="11.25"/>
  <cols>
    <col collapsed="false" hidden="false" max="1" min="1" style="0" width="40.7142857142857"/>
    <col collapsed="false" hidden="false" max="2" min="2" style="0" width="32"/>
    <col collapsed="false" hidden="false" max="3" min="3" style="0" width="24.2908163265306"/>
    <col collapsed="false" hidden="false" max="4" min="4" style="0" width="35.2857142857143"/>
    <col collapsed="false" hidden="false" max="5" min="5" style="0" width="37.2857142857143"/>
    <col collapsed="false" hidden="false" max="6" min="6" style="0" width="14.1479591836735"/>
    <col collapsed="false" hidden="false" max="7" min="7" style="0" width="18"/>
    <col collapsed="false" hidden="false" max="8" min="8" style="0" width="4.86224489795918"/>
    <col collapsed="false" hidden="false" max="10" min="9" style="0" width="4.42857142857143"/>
    <col collapsed="false" hidden="false" max="1025" min="11" style="0" width="9.14285714285714"/>
  </cols>
  <sheetData>
    <row collapsed="false" customFormat="false" customHeight="false" hidden="false" ht="19.5" outlineLevel="0" r="1">
      <c r="A1" s="67" t="s">
        <v>0</v>
      </c>
      <c r="B1" s="67"/>
      <c r="C1" s="67"/>
      <c r="D1" s="67"/>
      <c r="E1" s="67"/>
      <c r="F1" s="67"/>
      <c r="G1" s="67"/>
    </row>
    <row collapsed="false" customFormat="false" customHeight="false" hidden="false" ht="15" outlineLevel="0" r="2">
      <c r="A2" s="68" t="str">
        <f aca="false">+CONCATENATE("STUDIO ",(VLOOKUP("NomePerito",_RiservatoAxa_!A1:B210,2,0)))</f>
        <v>STUDIO perito</v>
      </c>
      <c r="B2" s="68"/>
      <c r="C2" s="68"/>
      <c r="D2" s="68"/>
      <c r="E2" s="68"/>
      <c r="F2" s="68"/>
      <c r="G2" s="68"/>
    </row>
    <row collapsed="false" customFormat="false" customHeight="true" hidden="false" ht="11.25" outlineLevel="0" r="3">
      <c r="A3" s="47"/>
      <c r="B3" s="69"/>
      <c r="C3" s="70"/>
      <c r="D3" s="71"/>
      <c r="E3" s="70"/>
      <c r="F3" s="70"/>
      <c r="G3" s="72"/>
      <c r="I3" s="73"/>
      <c r="J3" s="73"/>
    </row>
    <row collapsed="false" customFormat="false" customHeight="true" hidden="false" ht="11.25" outlineLevel="0" r="4">
      <c r="A4" s="47"/>
      <c r="B4" s="69"/>
      <c r="C4" s="70"/>
      <c r="D4" s="71"/>
      <c r="E4" s="70"/>
      <c r="F4" s="70"/>
      <c r="G4" s="72"/>
      <c r="H4" s="73"/>
      <c r="I4" s="73"/>
      <c r="J4" s="73"/>
    </row>
    <row collapsed="false" customFormat="false" customHeight="true" hidden="false" ht="11.25" outlineLevel="0" r="5">
      <c r="A5" s="74" t="s">
        <v>63</v>
      </c>
      <c r="B5" s="75" t="str">
        <f aca="false">VLOOKUP("CodicePerito",_RiservatoAxa_!A1:B210,2,0)</f>
        <v>20140</v>
      </c>
      <c r="C5" s="70"/>
      <c r="D5" s="76" t="s">
        <v>64</v>
      </c>
      <c r="E5" s="77" t="s">
        <v>65</v>
      </c>
      <c r="F5" s="70"/>
      <c r="G5" s="72"/>
      <c r="H5" s="73"/>
    </row>
    <row collapsed="false" customFormat="false" customHeight="true" hidden="false" ht="11.25" outlineLevel="0" r="6">
      <c r="A6" s="30" t="s">
        <v>66</v>
      </c>
      <c r="B6" s="78" t="str">
        <f aca="false">VLOOKUP("NomePerito",_RiservatoAxa_!A1:B210,2,0)</f>
        <v>perito</v>
      </c>
      <c r="C6" s="70"/>
      <c r="D6" s="70"/>
      <c r="E6" s="70"/>
      <c r="F6" s="70"/>
      <c r="G6" s="72"/>
    </row>
    <row collapsed="false" customFormat="false" customHeight="true" hidden="false" ht="11.25" outlineLevel="0" r="7">
      <c r="A7" s="79" t="s">
        <v>67</v>
      </c>
      <c r="B7" s="80" t="str">
        <f aca="false">VLOOKUP("Liquidatore",_RiservatoAxa_!A1:B210,2,0)</f>
        <v>521 - Pronta_Liquidazione_3</v>
      </c>
      <c r="C7" s="70"/>
      <c r="D7" s="70"/>
      <c r="E7" s="70"/>
      <c r="F7" s="70"/>
      <c r="G7" s="72"/>
    </row>
    <row collapsed="false" customFormat="false" customHeight="true" hidden="false" ht="11.25" outlineLevel="0" r="8">
      <c r="A8" s="47"/>
      <c r="B8" s="81"/>
      <c r="C8" s="70"/>
      <c r="D8" s="70"/>
      <c r="E8" s="70"/>
      <c r="F8" s="70"/>
      <c r="G8" s="72"/>
    </row>
    <row collapsed="false" customFormat="false" customHeight="true" hidden="false" ht="11.25" outlineLevel="0" r="9">
      <c r="A9" s="51" t="s">
        <v>4</v>
      </c>
      <c r="B9" s="82"/>
      <c r="C9" s="70"/>
      <c r="D9" s="70"/>
      <c r="E9" s="70"/>
      <c r="F9" s="70"/>
      <c r="G9" s="72"/>
    </row>
    <row collapsed="false" customFormat="false" customHeight="true" hidden="false" ht="11.25" outlineLevel="0" r="10">
      <c r="A10" s="83" t="s">
        <v>5</v>
      </c>
      <c r="B10" s="84" t="str">
        <f aca="false">VLOOKUP("Sinistro",_RiservatoAxa_!A1:B210,2,0)</f>
        <v>1111</v>
      </c>
      <c r="C10" s="70"/>
      <c r="D10" s="85" t="s">
        <v>6</v>
      </c>
      <c r="E10" s="86" t="str">
        <f aca="false">VLOOKUP("DataSinistroDenunciato",_RiservatoAxa_!A1:B210,2,0)</f>
        <v>27/06/2013</v>
      </c>
      <c r="F10" s="70"/>
      <c r="G10" s="72"/>
    </row>
    <row collapsed="false" customFormat="false" customHeight="true" hidden="false" ht="11.25" outlineLevel="0" r="11">
      <c r="A11" s="87" t="s">
        <v>7</v>
      </c>
      <c r="B11" s="88" t="str">
        <f aca="false">VLOOKUP("Polizza",_RiservatoAxa_!A1:B210,2,0)</f>
        <v>000507784</v>
      </c>
      <c r="C11" s="70"/>
      <c r="D11" s="89" t="s">
        <v>8</v>
      </c>
      <c r="E11" s="90" t="str">
        <f aca="false">VLOOKUP("DataDenuncia",_RiservatoAxa_!A1:B210,2,0)</f>
        <v>04/07/2013</v>
      </c>
      <c r="F11" s="70"/>
      <c r="G11" s="72"/>
    </row>
    <row collapsed="false" customFormat="false" customHeight="true" hidden="false" ht="11.25" outlineLevel="0" r="12">
      <c r="A12" s="87" t="s">
        <v>9</v>
      </c>
      <c r="B12" s="88" t="str">
        <f aca="false">VLOOKUP("Prodotto",_RiservatoAxa_!A1:B210,2,0)</f>
        <v>3E18 - Globale Fabbricati</v>
      </c>
      <c r="C12" s="70"/>
      <c r="D12" s="89" t="s">
        <v>10</v>
      </c>
      <c r="E12" s="90" t="str">
        <f aca="false">VLOOKUP("DataAperturaSinistro",_RiservatoAxa_!A1:B210,2,0)</f>
        <v>22/07/2013</v>
      </c>
      <c r="F12" s="70"/>
      <c r="G12" s="72"/>
    </row>
    <row collapsed="false" customFormat="false" customHeight="true" hidden="false" ht="30" outlineLevel="0" r="13">
      <c r="A13" s="87" t="s">
        <v>11</v>
      </c>
      <c r="B13" s="88" t="str">
        <f aca="false">VLOOKUP("Modello",_RiservatoAxa_!A1:B210,2,0)</f>
        <v>Modello</v>
      </c>
      <c r="C13" s="70"/>
      <c r="D13" s="91" t="s">
        <v>12</v>
      </c>
      <c r="E13" s="92"/>
      <c r="F13" s="93" t="s">
        <v>68</v>
      </c>
      <c r="G13" s="94" t="s">
        <v>69</v>
      </c>
    </row>
    <row collapsed="false" customFormat="false" customHeight="true" hidden="false" ht="11.25" outlineLevel="0" r="14">
      <c r="A14" s="87" t="s">
        <v>13</v>
      </c>
      <c r="B14" s="88" t="n">
        <f aca="false">VLOOKUP("Contraente",_RiservatoAxa_!A1:B210,2,0)</f>
        <v>0</v>
      </c>
      <c r="C14" s="70"/>
      <c r="D14" s="89" t="s">
        <v>15</v>
      </c>
      <c r="E14" s="90" t="str">
        <f aca="false">VLOOKUP("DataIncarico",_RiservatoAxa_!A1:B210,2,0)</f>
        <v>22/07/2013</v>
      </c>
      <c r="F14" s="70"/>
      <c r="G14" s="95"/>
    </row>
    <row collapsed="false" customFormat="false" customHeight="true" hidden="false" ht="11.25" outlineLevel="0" r="15">
      <c r="A15" s="87" t="s">
        <v>14</v>
      </c>
      <c r="B15" s="88" t="str">
        <f aca="false">VLOOKUP("Assicurato",_RiservatoAxa_!A1:B210,2,0)</f>
        <v>via casa 111</v>
      </c>
      <c r="C15" s="70"/>
      <c r="D15" s="89"/>
      <c r="E15" s="90"/>
      <c r="F15" s="70"/>
      <c r="G15" s="72"/>
    </row>
    <row collapsed="false" customFormat="false" customHeight="true" hidden="false" ht="11.25" outlineLevel="0" r="16">
      <c r="A16" s="87" t="s">
        <v>70</v>
      </c>
      <c r="B16" s="88" t="str">
        <f aca="false">VLOOKUP("LuogorischioAssicurato",_RiservatoAxa_!A1:B210,2,0)</f>
        <v>luogo richio</v>
      </c>
      <c r="C16" s="70"/>
      <c r="D16" s="89"/>
      <c r="E16" s="90"/>
      <c r="F16" s="70"/>
      <c r="G16" s="72"/>
    </row>
    <row collapsed="false" customFormat="false" customHeight="true" hidden="false" ht="11.25" outlineLevel="0" r="17">
      <c r="A17" s="87" t="s">
        <v>71</v>
      </c>
      <c r="B17" s="88" t="str">
        <f aca="false">VLOOKUP("IndirizzoContraente",_RiservatoAxa_!A2:B211,2,0)</f>
        <v>casa111</v>
      </c>
      <c r="C17" s="70"/>
      <c r="D17" s="96" t="s">
        <v>17</v>
      </c>
      <c r="E17" s="97" t="str">
        <f aca="false">VLOOKUP("AnnoEsercizio",_RiservatoAxa_!A1:B210,2,0)</f>
        <v>2013</v>
      </c>
      <c r="F17" s="70"/>
      <c r="G17" s="72"/>
    </row>
    <row collapsed="false" customFormat="false" customHeight="true" hidden="false" ht="11.25" outlineLevel="0" r="18">
      <c r="A18" s="87" t="s">
        <v>72</v>
      </c>
      <c r="B18" s="88" t="str">
        <f aca="false">VLOOKUP("CodiceFiscalePIVAContraente",_RiservatoAxa_!A3:B212,2,0)</f>
        <v>piva</v>
      </c>
      <c r="C18" s="70"/>
      <c r="D18" s="70"/>
      <c r="E18" s="70"/>
      <c r="F18" s="70"/>
      <c r="G18" s="72"/>
    </row>
    <row collapsed="false" customFormat="false" customHeight="true" hidden="false" ht="11.25" outlineLevel="0" r="19">
      <c r="A19" s="98"/>
      <c r="B19" s="99"/>
      <c r="C19" s="70"/>
      <c r="D19" s="70"/>
      <c r="E19" s="70"/>
      <c r="F19" s="70"/>
      <c r="G19" s="72"/>
    </row>
    <row collapsed="false" customFormat="true" customHeight="true" hidden="false" ht="11.25" outlineLevel="0" r="20" s="73">
      <c r="A20" s="100"/>
      <c r="B20" s="42"/>
      <c r="C20" s="101"/>
      <c r="D20" s="101"/>
      <c r="E20" s="101"/>
      <c r="F20" s="101"/>
      <c r="G20" s="102"/>
    </row>
    <row collapsed="false" customFormat="true" customHeight="false" hidden="false" ht="19.5" outlineLevel="0" r="21" s="106">
      <c r="A21" s="103" t="s">
        <v>18</v>
      </c>
      <c r="B21" s="103"/>
      <c r="C21" s="103"/>
      <c r="D21" s="103"/>
      <c r="E21" s="103"/>
      <c r="F21" s="103"/>
      <c r="G21" s="103"/>
      <c r="H21" s="104"/>
      <c r="I21" s="105"/>
    </row>
    <row collapsed="false" customFormat="false" customHeight="true" hidden="false" ht="11.25" outlineLevel="0" r="22">
      <c r="A22" s="107"/>
      <c r="B22" s="108"/>
      <c r="C22" s="109"/>
      <c r="D22" s="108"/>
      <c r="E22" s="108"/>
      <c r="F22" s="108"/>
      <c r="G22" s="110"/>
    </row>
    <row collapsed="false" customFormat="false" customHeight="true" hidden="false" ht="6.75" outlineLevel="0" r="23">
      <c r="A23" s="111"/>
      <c r="B23" s="112"/>
      <c r="C23" s="108"/>
      <c r="D23" s="108"/>
      <c r="E23" s="108"/>
      <c r="F23" s="108"/>
      <c r="G23" s="110"/>
    </row>
    <row collapsed="false" customFormat="false" customHeight="true" hidden="false" ht="30" outlineLevel="0" r="24">
      <c r="A24" s="113" t="s">
        <v>27</v>
      </c>
      <c r="B24" s="114" t="str">
        <f aca="false">VLOOKUP("RegolaritaAmministrativa",_RiservatoAxa_!A1:B210,2,0)</f>
        <v>SI</v>
      </c>
      <c r="C24" s="70"/>
      <c r="D24" s="115" t="s">
        <v>73</v>
      </c>
      <c r="E24" s="116" t="s">
        <v>69</v>
      </c>
      <c r="F24" s="116"/>
      <c r="G24" s="72"/>
    </row>
    <row collapsed="false" customFormat="false" customHeight="true" hidden="false" ht="32.25" outlineLevel="0" r="25">
      <c r="A25" s="117" t="s">
        <v>74</v>
      </c>
      <c r="B25" s="118"/>
      <c r="C25" s="70"/>
      <c r="D25" s="70"/>
      <c r="E25" s="116"/>
      <c r="F25" s="116"/>
      <c r="G25" s="72"/>
    </row>
    <row collapsed="false" customFormat="false" customHeight="true" hidden="false" ht="11.25" outlineLevel="0" r="26">
      <c r="A26" s="51"/>
      <c r="B26" s="70"/>
      <c r="C26" s="70"/>
      <c r="D26" s="70"/>
      <c r="E26" s="116"/>
      <c r="F26" s="116"/>
      <c r="G26" s="72"/>
    </row>
    <row collapsed="false" customFormat="true" customHeight="true" hidden="false" ht="11.25" outlineLevel="0" r="27" s="121">
      <c r="A27" s="119"/>
      <c r="B27" s="101"/>
      <c r="C27" s="120"/>
      <c r="D27" s="70"/>
      <c r="E27" s="120"/>
      <c r="F27" s="101"/>
      <c r="G27" s="72"/>
    </row>
    <row collapsed="false" customFormat="false" customHeight="true" hidden="false" ht="11.25" outlineLevel="0" r="28">
      <c r="A28" s="122" t="s">
        <v>75</v>
      </c>
      <c r="B28" s="123" t="str">
        <f aca="false">VLOOKUP("DataEffetto",_RiservatoAxa_!A1:B210,2,0)</f>
        <v>11/05/2011</v>
      </c>
      <c r="C28" s="70"/>
      <c r="D28" s="70"/>
      <c r="E28" s="101"/>
      <c r="F28" s="70"/>
      <c r="G28" s="72"/>
    </row>
    <row collapsed="false" customFormat="false" customHeight="true" hidden="false" ht="11.25" outlineLevel="0" r="29">
      <c r="A29" s="47" t="s">
        <v>76</v>
      </c>
      <c r="B29" s="124" t="str">
        <f aca="false">VLOOKUP("DataScadenzaRata",_RiservatoAxa_!A1:B210,2,0)</f>
        <v>11/05/2014</v>
      </c>
      <c r="C29" s="70"/>
      <c r="D29" s="70"/>
      <c r="E29" s="101"/>
      <c r="F29" s="70"/>
      <c r="G29" s="72"/>
    </row>
    <row collapsed="false" customFormat="false" customHeight="true" hidden="false" ht="11.25" outlineLevel="0" r="30">
      <c r="A30" s="125" t="s">
        <v>77</v>
      </c>
      <c r="B30" s="126" t="str">
        <f aca="false">VLOOKUP("DataPagamentoRata",_RiservatoAxa_!A1:B210,2,0)</f>
        <v>17/06/2013</v>
      </c>
      <c r="C30" s="70"/>
      <c r="D30" s="70"/>
      <c r="E30" s="101"/>
      <c r="F30" s="70"/>
      <c r="G30" s="72"/>
    </row>
    <row collapsed="false" customFormat="false" customHeight="true" hidden="false" ht="11.25" outlineLevel="0" r="31">
      <c r="A31" s="47"/>
      <c r="B31" s="101"/>
      <c r="C31" s="70"/>
      <c r="D31" s="70"/>
      <c r="E31" s="70"/>
      <c r="F31" s="70"/>
      <c r="G31" s="72"/>
      <c r="H31" s="127"/>
      <c r="I31" s="127"/>
    </row>
    <row collapsed="false" customFormat="false" customHeight="true" hidden="false" ht="15" outlineLevel="0" r="32">
      <c r="A32" s="128" t="s">
        <v>78</v>
      </c>
      <c r="B32" s="129"/>
      <c r="C32" s="70"/>
      <c r="D32" s="70" t="s">
        <v>79</v>
      </c>
      <c r="E32" s="130"/>
      <c r="F32" s="70"/>
      <c r="G32" s="72"/>
      <c r="H32" s="127"/>
      <c r="I32" s="127"/>
    </row>
    <row collapsed="false" customFormat="false" customHeight="true" hidden="false" ht="11.25" outlineLevel="0" r="33">
      <c r="A33" s="131"/>
      <c r="B33" s="132"/>
      <c r="C33" s="70"/>
      <c r="D33" s="70" t="s">
        <v>80</v>
      </c>
      <c r="E33" s="133"/>
      <c r="F33" s="101"/>
      <c r="G33" s="72"/>
      <c r="H33" s="127"/>
      <c r="I33" s="127"/>
    </row>
    <row collapsed="false" customFormat="false" customHeight="true" hidden="false" ht="11.25" outlineLevel="0" r="34">
      <c r="A34" s="131"/>
      <c r="B34" s="132"/>
      <c r="C34" s="70"/>
      <c r="D34" s="70"/>
      <c r="E34" s="101"/>
      <c r="F34" s="101"/>
      <c r="G34" s="72"/>
      <c r="H34" s="127"/>
      <c r="I34" s="127"/>
    </row>
    <row collapsed="false" customFormat="false" customHeight="true" hidden="false" ht="11.25" outlineLevel="0" r="35">
      <c r="A35" s="47"/>
      <c r="B35" s="132"/>
      <c r="C35" s="134"/>
      <c r="D35" s="70"/>
      <c r="E35" s="70"/>
      <c r="F35" s="101"/>
      <c r="G35" s="72"/>
      <c r="H35" s="127"/>
      <c r="I35" s="127"/>
    </row>
    <row collapsed="false" customFormat="false" customHeight="true" hidden="false" ht="16.5" outlineLevel="0" r="36">
      <c r="A36" s="128" t="s">
        <v>81</v>
      </c>
      <c r="B36" s="135" t="str">
        <f aca="false">IF(LEN(B10)&lt;=2,"NO","")</f>
        <v/>
      </c>
      <c r="C36" s="70"/>
      <c r="D36" s="70" t="s">
        <v>82</v>
      </c>
      <c r="E36" s="133"/>
      <c r="F36" s="70"/>
      <c r="G36" s="72"/>
    </row>
    <row collapsed="false" customFormat="false" customHeight="true" hidden="false" ht="11.25" outlineLevel="0" r="37">
      <c r="A37" s="47"/>
      <c r="B37" s="132"/>
      <c r="C37" s="70"/>
      <c r="D37" s="70" t="s">
        <v>83</v>
      </c>
      <c r="E37" s="133"/>
      <c r="F37" s="133"/>
      <c r="G37" s="136"/>
    </row>
    <row collapsed="false" customFormat="false" customHeight="true" hidden="false" ht="6.75" outlineLevel="0" r="38">
      <c r="A38" s="47"/>
      <c r="B38" s="132"/>
      <c r="C38" s="70"/>
      <c r="D38" s="70"/>
      <c r="E38" s="70"/>
      <c r="F38" s="70"/>
      <c r="G38" s="72"/>
    </row>
    <row collapsed="false" customFormat="false" customHeight="true" hidden="false" ht="9.75" outlineLevel="0" r="39">
      <c r="A39" s="47"/>
      <c r="B39" s="132"/>
      <c r="C39" s="70"/>
      <c r="D39" s="70"/>
      <c r="E39" s="70"/>
      <c r="F39" s="70"/>
      <c r="G39" s="72"/>
    </row>
    <row collapsed="false" customFormat="false" customHeight="true" hidden="false" ht="16.5" outlineLevel="0" r="40">
      <c r="A40" s="128" t="s">
        <v>84</v>
      </c>
      <c r="B40" s="137"/>
      <c r="C40" s="70"/>
      <c r="D40" s="70"/>
      <c r="E40" s="70"/>
      <c r="F40" s="70"/>
      <c r="G40" s="72"/>
    </row>
    <row collapsed="false" customFormat="false" customHeight="true" hidden="false" ht="11.25" outlineLevel="0" r="41">
      <c r="A41" s="47"/>
      <c r="B41" s="70"/>
      <c r="C41" s="70"/>
      <c r="D41" s="70"/>
      <c r="E41" s="70"/>
      <c r="F41" s="70"/>
      <c r="G41" s="72"/>
    </row>
    <row collapsed="false" customFormat="false" customHeight="false" hidden="false" ht="19.5" outlineLevel="0" r="42">
      <c r="A42" s="138" t="s">
        <v>85</v>
      </c>
      <c r="B42" s="138"/>
      <c r="C42" s="138"/>
      <c r="D42" s="138"/>
      <c r="E42" s="138"/>
      <c r="F42" s="138"/>
      <c r="G42" s="138"/>
    </row>
    <row collapsed="false" customFormat="false" customHeight="true" hidden="false" ht="11.25" outlineLevel="0" r="43">
      <c r="A43" s="107"/>
      <c r="B43" s="139"/>
      <c r="C43" s="108"/>
      <c r="D43" s="108"/>
      <c r="E43" s="108"/>
      <c r="F43" s="108"/>
      <c r="G43" s="110"/>
    </row>
    <row collapsed="false" customFormat="false" customHeight="true" hidden="false" ht="11.25" outlineLevel="0" r="44">
      <c r="A44" s="128" t="s">
        <v>86</v>
      </c>
      <c r="B44" s="114" t="str">
        <f aca="false">VLOOKUP("CoassicurazioneDiretta",_RiservatoAxa_!A1:B210,2,0)</f>
        <v>NO</v>
      </c>
      <c r="C44" s="70"/>
      <c r="D44" s="140" t="s">
        <v>29</v>
      </c>
      <c r="E44" s="114" t="str">
        <f aca="false">VLOOKUP("PercentualeCoassDiretta",_RiservatoAxa_!A1:B210,2,0)</f>
        <v>0,000</v>
      </c>
      <c r="F44" s="70" t="s">
        <v>30</v>
      </c>
      <c r="G44" s="72"/>
      <c r="I44" s="127"/>
    </row>
    <row collapsed="false" customFormat="false" customHeight="true" hidden="false" ht="11.25" outlineLevel="0" r="45">
      <c r="A45" s="30"/>
      <c r="B45" s="141"/>
      <c r="C45" s="70"/>
      <c r="D45" s="140"/>
      <c r="E45" s="101"/>
      <c r="F45" s="101"/>
      <c r="G45" s="72"/>
      <c r="I45" s="127"/>
    </row>
    <row collapsed="false" customFormat="false" customHeight="true" hidden="false" ht="11.25" outlineLevel="0" r="46">
      <c r="A46" s="30"/>
      <c r="B46" s="101"/>
      <c r="C46" s="70"/>
      <c r="D46" s="140"/>
      <c r="E46" s="101"/>
      <c r="F46" s="101"/>
      <c r="G46" s="72"/>
      <c r="H46" s="127"/>
      <c r="I46" s="127"/>
    </row>
    <row collapsed="false" customFormat="false" customHeight="true" hidden="false" ht="11.25" outlineLevel="0" r="47">
      <c r="A47" s="128" t="s">
        <v>87</v>
      </c>
      <c r="B47" s="137"/>
      <c r="C47" s="70"/>
      <c r="D47" s="142" t="s">
        <v>88</v>
      </c>
      <c r="E47" s="137"/>
      <c r="F47" s="70"/>
      <c r="G47" s="72"/>
    </row>
    <row collapsed="false" customFormat="false" customHeight="true" hidden="false" ht="11.25" outlineLevel="0" r="48">
      <c r="A48" s="30"/>
      <c r="B48" s="140"/>
      <c r="C48" s="70"/>
      <c r="D48" s="70"/>
      <c r="E48" s="70"/>
      <c r="F48" s="70"/>
      <c r="G48" s="72"/>
    </row>
    <row collapsed="false" customFormat="false" customHeight="false" hidden="false" ht="15" outlineLevel="0" r="49">
      <c r="A49" s="30"/>
      <c r="B49" s="70"/>
      <c r="C49" s="70"/>
      <c r="D49" s="143" t="s">
        <v>89</v>
      </c>
      <c r="E49" s="144"/>
      <c r="F49" s="144"/>
      <c r="G49" s="144"/>
    </row>
    <row collapsed="false" customFormat="false" customHeight="false" hidden="false" ht="15" outlineLevel="0" r="50">
      <c r="A50" s="51"/>
      <c r="B50" s="101"/>
      <c r="C50" s="70"/>
      <c r="D50" s="145" t="s">
        <v>90</v>
      </c>
      <c r="E50" s="146"/>
      <c r="F50" s="146"/>
      <c r="G50" s="146"/>
    </row>
    <row collapsed="false" customFormat="false" customHeight="false" hidden="false" ht="15" outlineLevel="0" r="51">
      <c r="A51" s="51"/>
      <c r="B51" s="141"/>
      <c r="C51" s="70"/>
      <c r="D51" s="145" t="s">
        <v>91</v>
      </c>
      <c r="E51" s="146"/>
      <c r="F51" s="146"/>
      <c r="G51" s="146"/>
    </row>
    <row collapsed="false" customFormat="false" customHeight="false" hidden="false" ht="15" outlineLevel="0" r="52">
      <c r="A52" s="47"/>
      <c r="B52" s="101"/>
      <c r="C52" s="101"/>
      <c r="D52" s="145" t="s">
        <v>92</v>
      </c>
      <c r="E52" s="146"/>
      <c r="F52" s="146"/>
      <c r="G52" s="146"/>
    </row>
    <row collapsed="false" customFormat="false" customHeight="false" hidden="false" ht="15" outlineLevel="0" r="53">
      <c r="A53" s="47"/>
      <c r="B53" s="101"/>
      <c r="C53" s="101"/>
      <c r="D53" s="147" t="s">
        <v>93</v>
      </c>
      <c r="E53" s="148"/>
      <c r="F53" s="148"/>
      <c r="G53" s="148"/>
    </row>
    <row collapsed="false" customFormat="false" customHeight="false" hidden="false" ht="15" outlineLevel="0" r="54">
      <c r="A54" s="47"/>
      <c r="B54" s="101"/>
      <c r="C54" s="101"/>
      <c r="D54" s="140"/>
      <c r="E54" s="101"/>
      <c r="F54" s="101"/>
      <c r="G54" s="102"/>
    </row>
    <row collapsed="false" customFormat="false" customHeight="false" hidden="false" ht="15" outlineLevel="0" r="55">
      <c r="A55" s="47"/>
      <c r="B55" s="101"/>
      <c r="C55" s="101"/>
      <c r="D55" s="143" t="s">
        <v>89</v>
      </c>
      <c r="E55" s="144"/>
      <c r="F55" s="144"/>
      <c r="G55" s="144"/>
    </row>
    <row collapsed="false" customFormat="false" customHeight="false" hidden="false" ht="15" outlineLevel="0" r="56">
      <c r="A56" s="47"/>
      <c r="B56" s="101"/>
      <c r="C56" s="101"/>
      <c r="D56" s="145" t="s">
        <v>90</v>
      </c>
      <c r="E56" s="146"/>
      <c r="F56" s="146"/>
      <c r="G56" s="146"/>
    </row>
    <row collapsed="false" customFormat="false" customHeight="false" hidden="false" ht="15" outlineLevel="0" r="57">
      <c r="A57" s="47"/>
      <c r="B57" s="101"/>
      <c r="C57" s="101"/>
      <c r="D57" s="145" t="s">
        <v>91</v>
      </c>
      <c r="E57" s="146"/>
      <c r="F57" s="146"/>
      <c r="G57" s="146"/>
    </row>
    <row collapsed="false" customFormat="false" customHeight="false" hidden="false" ht="15" outlineLevel="0" r="58">
      <c r="A58" s="47"/>
      <c r="B58" s="101"/>
      <c r="C58" s="101"/>
      <c r="D58" s="145" t="s">
        <v>92</v>
      </c>
      <c r="E58" s="146"/>
      <c r="F58" s="146"/>
      <c r="G58" s="146"/>
    </row>
    <row collapsed="false" customFormat="false" customHeight="false" hidden="false" ht="15" outlineLevel="0" r="59">
      <c r="A59" s="47"/>
      <c r="B59" s="101"/>
      <c r="C59" s="101"/>
      <c r="D59" s="147" t="s">
        <v>93</v>
      </c>
      <c r="E59" s="148"/>
      <c r="F59" s="148"/>
      <c r="G59" s="148"/>
    </row>
    <row collapsed="false" customFormat="true" customHeight="false" hidden="false" ht="15" outlineLevel="0" r="60" s="73">
      <c r="A60" s="149"/>
      <c r="B60" s="101"/>
      <c r="C60" s="101"/>
      <c r="D60" s="101"/>
      <c r="E60" s="150"/>
      <c r="F60" s="150"/>
      <c r="G60" s="151"/>
    </row>
    <row collapsed="false" customFormat="false" customHeight="true" hidden="false" ht="14.25" outlineLevel="0" r="61">
      <c r="A61" s="128" t="s">
        <v>94</v>
      </c>
      <c r="B61" s="137"/>
      <c r="C61" s="70"/>
      <c r="D61" s="70" t="s">
        <v>95</v>
      </c>
      <c r="E61" s="152" t="s">
        <v>69</v>
      </c>
      <c r="F61" s="152"/>
      <c r="G61" s="152"/>
      <c r="H61" s="127"/>
    </row>
    <row collapsed="false" customFormat="false" customHeight="true" hidden="false" ht="11.25" outlineLevel="0" r="62">
      <c r="A62" s="47"/>
      <c r="B62" s="70"/>
      <c r="C62" s="70"/>
      <c r="D62" s="70" t="s">
        <v>96</v>
      </c>
      <c r="E62" s="153" t="s">
        <v>69</v>
      </c>
      <c r="F62" s="153"/>
      <c r="G62" s="153"/>
      <c r="H62" s="127"/>
    </row>
    <row collapsed="false" customFormat="false" customHeight="true" hidden="false" ht="11.25" outlineLevel="0" r="63">
      <c r="A63" s="47"/>
      <c r="B63" s="70"/>
      <c r="C63" s="70"/>
      <c r="D63" s="70"/>
      <c r="E63" s="146"/>
      <c r="F63" s="146"/>
      <c r="G63" s="146"/>
      <c r="H63" s="127"/>
    </row>
    <row collapsed="false" customFormat="false" customHeight="true" hidden="false" ht="11.25" outlineLevel="0" r="64">
      <c r="A64" s="47"/>
      <c r="B64" s="70"/>
      <c r="C64" s="70"/>
      <c r="D64" s="70"/>
      <c r="E64" s="154"/>
      <c r="F64" s="154"/>
      <c r="G64" s="154"/>
      <c r="H64" s="127"/>
    </row>
    <row collapsed="false" customFormat="false" customHeight="true" hidden="false" ht="11.25" outlineLevel="0" r="65">
      <c r="A65" s="107"/>
      <c r="B65" s="108"/>
      <c r="C65" s="108"/>
      <c r="D65" s="108"/>
      <c r="E65" s="108"/>
      <c r="F65" s="108"/>
      <c r="G65" s="110"/>
      <c r="H65" s="127"/>
    </row>
    <row collapsed="false" customFormat="true" customHeight="false" hidden="false" ht="19.5" outlineLevel="0" r="66" s="106">
      <c r="A66" s="155" t="s">
        <v>97</v>
      </c>
      <c r="B66" s="155"/>
      <c r="C66" s="155"/>
      <c r="D66" s="155"/>
      <c r="E66" s="155"/>
      <c r="F66" s="155"/>
      <c r="G66" s="155"/>
      <c r="H66" s="104"/>
      <c r="I66" s="105"/>
    </row>
    <row collapsed="false" customFormat="false" customHeight="true" hidden="false" ht="11.25" outlineLevel="0" r="67">
      <c r="A67" s="111"/>
      <c r="B67" s="108"/>
      <c r="C67" s="108"/>
      <c r="D67" s="108"/>
      <c r="E67" s="108"/>
      <c r="F67" s="108"/>
      <c r="G67" s="110"/>
    </row>
    <row collapsed="false" customFormat="false" customHeight="true" hidden="false" ht="11.25" outlineLevel="0" r="68">
      <c r="A68" s="107"/>
      <c r="B68" s="108"/>
      <c r="C68" s="108"/>
      <c r="D68" s="108"/>
      <c r="E68" s="108"/>
      <c r="F68" s="108"/>
      <c r="G68" s="110"/>
    </row>
    <row collapsed="false" customFormat="false" customHeight="true" hidden="false" ht="14.25" outlineLevel="0" r="69">
      <c r="A69" s="128" t="s">
        <v>98</v>
      </c>
      <c r="B69" s="137"/>
      <c r="C69" s="156"/>
      <c r="D69" s="157" t="s">
        <v>99</v>
      </c>
      <c r="E69" s="137"/>
      <c r="F69" s="157" t="s">
        <v>100</v>
      </c>
      <c r="G69" s="158"/>
      <c r="H69" s="159"/>
      <c r="I69" s="121"/>
      <c r="J69" s="121"/>
      <c r="K69" s="160"/>
      <c r="L69" s="160"/>
      <c r="M69" s="160"/>
    </row>
    <row collapsed="false" customFormat="false" customHeight="true" hidden="false" ht="15" outlineLevel="0" r="70">
      <c r="A70" s="161"/>
      <c r="B70" s="70"/>
      <c r="C70" s="70"/>
      <c r="D70" s="157" t="s">
        <v>99</v>
      </c>
      <c r="E70" s="137"/>
      <c r="F70" s="157" t="s">
        <v>100</v>
      </c>
      <c r="G70" s="158"/>
      <c r="H70" s="159"/>
      <c r="I70" s="121"/>
      <c r="J70" s="121"/>
      <c r="K70" s="121"/>
      <c r="L70" s="121"/>
      <c r="M70" s="121"/>
    </row>
    <row collapsed="false" customFormat="false" customHeight="true" hidden="false" ht="11.25" outlineLevel="0" r="71">
      <c r="A71" s="162"/>
      <c r="B71" s="163"/>
      <c r="C71" s="163"/>
      <c r="D71" s="108"/>
      <c r="E71" s="108"/>
      <c r="F71" s="108"/>
      <c r="G71" s="110"/>
    </row>
    <row collapsed="false" customFormat="false" customHeight="false" hidden="false" ht="19.5" outlineLevel="0" r="72">
      <c r="A72" s="155" t="s">
        <v>101</v>
      </c>
      <c r="B72" s="155"/>
      <c r="C72" s="155"/>
      <c r="D72" s="155"/>
      <c r="E72" s="155"/>
      <c r="F72" s="155"/>
      <c r="G72" s="155"/>
    </row>
    <row collapsed="false" customFormat="true" customHeight="true" hidden="false" ht="11.25" outlineLevel="0" r="73" s="73">
      <c r="A73" s="164"/>
      <c r="B73" s="165"/>
      <c r="C73" s="165"/>
      <c r="D73" s="165"/>
      <c r="E73" s="165"/>
      <c r="F73" s="165"/>
      <c r="G73" s="166"/>
    </row>
    <row collapsed="false" customFormat="false" customHeight="false" hidden="false" ht="18" outlineLevel="0" r="74">
      <c r="A74" s="167" t="s">
        <v>23</v>
      </c>
      <c r="B74" s="165"/>
      <c r="C74" s="165"/>
      <c r="D74" s="165"/>
      <c r="E74" s="165"/>
      <c r="F74" s="121"/>
      <c r="G74" s="166"/>
    </row>
    <row collapsed="false" customFormat="false" customHeight="false" hidden="false" ht="45" outlineLevel="0" r="75">
      <c r="A75" s="168" t="s">
        <v>102</v>
      </c>
      <c r="B75" s="169"/>
      <c r="C75" s="121"/>
      <c r="D75" s="121"/>
      <c r="E75" s="121"/>
      <c r="F75" s="121"/>
      <c r="G75" s="170"/>
    </row>
    <row collapsed="false" customFormat="false" customHeight="true" hidden="false" ht="11.25" outlineLevel="0" r="76">
      <c r="A76" s="171"/>
      <c r="B76" s="165"/>
      <c r="C76" s="165"/>
      <c r="D76" s="121"/>
      <c r="E76" s="121"/>
      <c r="F76" s="121"/>
      <c r="G76" s="170"/>
    </row>
    <row collapsed="false" customFormat="true" customHeight="false" hidden="false" ht="15.75" outlineLevel="0" r="77" s="175">
      <c r="A77" s="172" t="s">
        <v>103</v>
      </c>
      <c r="B77" s="173"/>
      <c r="C77" s="173"/>
      <c r="D77" s="173"/>
      <c r="E77" s="173"/>
      <c r="F77" s="173"/>
      <c r="G77" s="174"/>
    </row>
    <row collapsed="false" customFormat="true" customHeight="true" hidden="false" ht="15.75" outlineLevel="0" r="78" s="73">
      <c r="A78" s="176" t="s">
        <v>104</v>
      </c>
      <c r="B78" s="176"/>
      <c r="C78" s="176"/>
      <c r="D78" s="176"/>
      <c r="E78" s="176"/>
      <c r="F78" s="176"/>
      <c r="G78" s="176"/>
    </row>
    <row collapsed="false" customFormat="true" customHeight="true" hidden="false" ht="11.25" outlineLevel="0" r="79" s="73">
      <c r="A79" s="176"/>
      <c r="B79" s="176"/>
      <c r="C79" s="176"/>
      <c r="D79" s="176"/>
      <c r="E79" s="176"/>
      <c r="F79" s="176"/>
      <c r="G79" s="176"/>
    </row>
    <row collapsed="false" customFormat="false" customHeight="true" hidden="false" ht="11.25" outlineLevel="0" r="80">
      <c r="A80" s="176"/>
      <c r="B80" s="176"/>
      <c r="C80" s="176"/>
      <c r="D80" s="176"/>
      <c r="E80" s="176"/>
      <c r="F80" s="176"/>
      <c r="G80" s="176"/>
    </row>
    <row collapsed="false" customFormat="false" customHeight="true" hidden="false" ht="11.25" outlineLevel="0" r="81">
      <c r="A81" s="177"/>
      <c r="B81" s="178"/>
      <c r="C81" s="178"/>
      <c r="D81" s="178"/>
      <c r="E81" s="178"/>
      <c r="F81" s="178"/>
      <c r="G81" s="179"/>
    </row>
    <row collapsed="false" customFormat="false" customHeight="true" hidden="false" ht="11.25" outlineLevel="0" r="82">
      <c r="A82" s="180"/>
      <c r="B82" s="165"/>
      <c r="C82" s="121"/>
      <c r="D82" s="165"/>
      <c r="E82" s="178"/>
      <c r="F82" s="178"/>
      <c r="G82" s="179"/>
    </row>
    <row collapsed="false" customFormat="false" customHeight="false" hidden="false" ht="15" outlineLevel="0" r="83">
      <c r="A83" s="119" t="s">
        <v>105</v>
      </c>
      <c r="B83" s="169"/>
      <c r="C83" s="101" t="s">
        <v>106</v>
      </c>
      <c r="D83" s="181" t="s">
        <v>107</v>
      </c>
      <c r="E83" s="137"/>
      <c r="F83" s="182"/>
      <c r="G83" s="183"/>
    </row>
    <row collapsed="false" customFormat="false" customHeight="true" hidden="false" ht="11.25" outlineLevel="0" r="84">
      <c r="A84" s="184"/>
      <c r="B84" s="185"/>
      <c r="C84" s="182"/>
      <c r="D84" s="182"/>
      <c r="E84" s="182"/>
      <c r="F84" s="182"/>
      <c r="G84" s="183"/>
    </row>
    <row collapsed="false" customFormat="false" customHeight="true" hidden="false" ht="11.25" outlineLevel="0" r="85">
      <c r="A85" s="87"/>
      <c r="B85" s="182"/>
      <c r="C85" s="182"/>
      <c r="D85" s="182"/>
      <c r="E85" s="182"/>
      <c r="F85" s="182"/>
      <c r="G85" s="183"/>
    </row>
    <row collapsed="false" customFormat="false" customHeight="true" hidden="false" ht="11.25" outlineLevel="0" r="86">
      <c r="A86" s="186"/>
      <c r="B86" s="187"/>
      <c r="C86" s="187"/>
      <c r="D86" s="187"/>
      <c r="E86" s="187"/>
      <c r="F86" s="187"/>
      <c r="G86" s="188"/>
    </row>
    <row collapsed="false" customFormat="false" customHeight="false" hidden="false" ht="18" outlineLevel="0" r="87">
      <c r="A87" s="189" t="s">
        <v>108</v>
      </c>
      <c r="B87" s="187"/>
      <c r="C87" s="187"/>
      <c r="D87" s="187"/>
      <c r="E87" s="187"/>
      <c r="F87" s="187"/>
      <c r="G87" s="188"/>
    </row>
    <row collapsed="false" customFormat="false" customHeight="true" hidden="false" ht="11.25" outlineLevel="0" r="88">
      <c r="A88" s="47"/>
      <c r="B88" s="70"/>
      <c r="C88" s="70"/>
      <c r="D88" s="70"/>
      <c r="E88" s="70"/>
      <c r="F88" s="70"/>
      <c r="G88" s="72"/>
    </row>
    <row collapsed="false" customFormat="false" customHeight="false" hidden="false" ht="15" outlineLevel="0" r="89">
      <c r="A89" s="190" t="s">
        <v>109</v>
      </c>
      <c r="B89" s="191"/>
      <c r="C89" s="191"/>
      <c r="D89" s="192"/>
      <c r="E89" s="192"/>
      <c r="F89" s="192"/>
      <c r="G89" s="72" t="s">
        <v>110</v>
      </c>
    </row>
    <row collapsed="false" customFormat="false" customHeight="false" hidden="false" ht="15" outlineLevel="0" r="90">
      <c r="A90" s="149" t="s">
        <v>111</v>
      </c>
      <c r="B90" s="70"/>
      <c r="C90" s="70"/>
      <c r="D90" s="193"/>
      <c r="E90" s="193"/>
      <c r="F90" s="193"/>
      <c r="G90" s="72" t="s">
        <v>112</v>
      </c>
    </row>
    <row collapsed="false" customFormat="false" customHeight="false" hidden="false" ht="15" outlineLevel="0" r="91">
      <c r="A91" s="149" t="s">
        <v>113</v>
      </c>
      <c r="B91" s="70"/>
      <c r="C91" s="70"/>
      <c r="D91" s="194" t="n">
        <f aca="false">+D89*(1+D90)</f>
        <v>0</v>
      </c>
      <c r="E91" s="194"/>
      <c r="F91" s="194"/>
      <c r="G91" s="72"/>
    </row>
    <row collapsed="false" customFormat="false" customHeight="false" hidden="false" ht="15" outlineLevel="0" r="92">
      <c r="A92" s="195" t="s">
        <v>114</v>
      </c>
      <c r="B92" s="196"/>
      <c r="C92" s="196"/>
      <c r="D92" s="197"/>
      <c r="E92" s="197"/>
      <c r="F92" s="197" t="n">
        <v>150</v>
      </c>
      <c r="G92" s="72"/>
    </row>
    <row collapsed="false" customFormat="false" customHeight="true" hidden="false" ht="11.25" outlineLevel="0" r="93">
      <c r="A93" s="47"/>
      <c r="B93" s="70"/>
      <c r="C93" s="70"/>
      <c r="D93" s="70"/>
      <c r="E93" s="70"/>
      <c r="F93" s="70"/>
      <c r="G93" s="72"/>
    </row>
    <row collapsed="false" customFormat="false" customHeight="false" hidden="false" ht="15" outlineLevel="0" r="94">
      <c r="A94" s="190" t="s">
        <v>115</v>
      </c>
      <c r="B94" s="191"/>
      <c r="C94" s="191"/>
      <c r="D94" s="198"/>
      <c r="E94" s="198"/>
      <c r="F94" s="198"/>
      <c r="G94" s="72" t="s">
        <v>116</v>
      </c>
    </row>
    <row collapsed="false" customFormat="false" customHeight="false" hidden="false" ht="15" outlineLevel="0" r="95">
      <c r="A95" s="149" t="s">
        <v>111</v>
      </c>
      <c r="B95" s="70"/>
      <c r="C95" s="70"/>
      <c r="D95" s="193"/>
      <c r="E95" s="193"/>
      <c r="F95" s="193"/>
      <c r="G95" s="72" t="s">
        <v>112</v>
      </c>
    </row>
    <row collapsed="false" customFormat="false" customHeight="false" hidden="false" ht="15" outlineLevel="0" r="96">
      <c r="A96" s="149" t="s">
        <v>117</v>
      </c>
      <c r="B96" s="70"/>
      <c r="C96" s="70"/>
      <c r="D96" s="199" t="n">
        <f aca="false">+D94*(1+D95)</f>
        <v>0</v>
      </c>
      <c r="E96" s="199"/>
      <c r="F96" s="199"/>
      <c r="G96" s="72"/>
    </row>
    <row collapsed="false" customFormat="false" customHeight="false" hidden="false" ht="15" outlineLevel="0" r="97">
      <c r="A97" s="195" t="s">
        <v>118</v>
      </c>
      <c r="B97" s="196"/>
      <c r="C97" s="196"/>
      <c r="D97" s="200"/>
      <c r="E97" s="200"/>
      <c r="F97" s="201" t="n">
        <f aca="false">+D97*E97</f>
        <v>0</v>
      </c>
      <c r="G97" s="72" t="s">
        <v>116</v>
      </c>
    </row>
    <row collapsed="false" customFormat="false" customHeight="true" hidden="false" ht="11.25" outlineLevel="0" r="98">
      <c r="A98" s="202"/>
      <c r="B98" s="70"/>
      <c r="C98" s="70"/>
      <c r="D98" s="70"/>
      <c r="E98" s="70"/>
      <c r="F98" s="70"/>
      <c r="G98" s="72"/>
    </row>
    <row collapsed="false" customFormat="false" customHeight="false" hidden="false" ht="15" outlineLevel="0" r="99">
      <c r="A99" s="203" t="s">
        <v>119</v>
      </c>
      <c r="B99" s="70"/>
      <c r="C99" s="70"/>
      <c r="D99" s="137"/>
      <c r="E99" s="204" t="s">
        <v>120</v>
      </c>
      <c r="F99" s="204"/>
      <c r="G99" s="205"/>
    </row>
    <row collapsed="false" customFormat="false" customHeight="true" hidden="false" ht="11.25" outlineLevel="0" r="100">
      <c r="A100" s="202"/>
      <c r="B100" s="70"/>
      <c r="C100" s="70"/>
      <c r="D100" s="70"/>
      <c r="E100" s="70"/>
      <c r="F100" s="70"/>
      <c r="G100" s="72"/>
    </row>
    <row collapsed="false" customFormat="false" customHeight="true" hidden="false" ht="11.25" outlineLevel="0" r="101">
      <c r="A101" s="202"/>
      <c r="B101" s="70"/>
      <c r="C101" s="70"/>
      <c r="D101" s="70"/>
      <c r="E101" s="134"/>
      <c r="F101" s="70"/>
      <c r="G101" s="72"/>
    </row>
    <row collapsed="false" customFormat="false" customHeight="true" hidden="false" ht="11.25" outlineLevel="0" r="102">
      <c r="A102" s="186"/>
      <c r="B102" s="187"/>
      <c r="C102" s="187"/>
      <c r="D102" s="187"/>
      <c r="E102" s="187"/>
      <c r="F102" s="187"/>
      <c r="G102" s="188"/>
    </row>
    <row collapsed="false" customFormat="false" customHeight="false" hidden="false" ht="18" outlineLevel="0" r="103">
      <c r="A103" s="189" t="s">
        <v>121</v>
      </c>
      <c r="B103" s="187"/>
      <c r="C103" s="187"/>
      <c r="D103" s="187"/>
      <c r="E103" s="187"/>
      <c r="F103" s="187"/>
      <c r="G103" s="188"/>
    </row>
    <row collapsed="false" customFormat="false" customHeight="true" hidden="false" ht="11.25" outlineLevel="0" r="104">
      <c r="A104" s="186"/>
      <c r="B104" s="187"/>
      <c r="C104" s="187"/>
      <c r="D104" s="187"/>
      <c r="E104" s="187"/>
      <c r="F104" s="187"/>
      <c r="G104" s="188"/>
    </row>
    <row collapsed="false" customFormat="true" customHeight="true" hidden="false" ht="11.25" outlineLevel="0" r="105" s="73">
      <c r="A105" s="206" t="s">
        <v>122</v>
      </c>
      <c r="B105" s="207"/>
      <c r="C105" s="101" t="s">
        <v>112</v>
      </c>
      <c r="D105" s="208" t="s">
        <v>123</v>
      </c>
      <c r="E105" s="187"/>
      <c r="F105" s="101"/>
      <c r="G105" s="188"/>
    </row>
    <row collapsed="false" customFormat="false" customHeight="true" hidden="false" ht="11.25" outlineLevel="0" r="106">
      <c r="A106" s="209"/>
      <c r="B106" s="101"/>
      <c r="C106" s="187"/>
      <c r="D106" s="101"/>
      <c r="E106" s="187"/>
      <c r="F106" s="101"/>
      <c r="G106" s="188"/>
    </row>
    <row collapsed="false" customFormat="false" customHeight="false" hidden="false" ht="18" outlineLevel="0" r="107">
      <c r="A107" s="210" t="s">
        <v>24</v>
      </c>
      <c r="B107" s="187"/>
      <c r="C107" s="187"/>
      <c r="D107" s="187"/>
      <c r="E107" s="187"/>
      <c r="F107" s="101"/>
      <c r="G107" s="188"/>
    </row>
    <row collapsed="false" customFormat="false" customHeight="false" hidden="false" ht="45" outlineLevel="0" r="108">
      <c r="A108" s="168" t="s">
        <v>102</v>
      </c>
      <c r="B108" s="169"/>
      <c r="C108" s="101"/>
      <c r="D108" s="101"/>
      <c r="E108" s="101"/>
      <c r="F108" s="101"/>
      <c r="G108" s="102"/>
    </row>
    <row collapsed="false" customFormat="false" customHeight="true" hidden="false" ht="11.25" outlineLevel="0" r="109">
      <c r="A109" s="51"/>
      <c r="B109" s="187"/>
      <c r="C109" s="187"/>
      <c r="D109" s="101"/>
      <c r="E109" s="101"/>
      <c r="F109" s="101"/>
      <c r="G109" s="102"/>
    </row>
    <row collapsed="false" customFormat="true" customHeight="true" hidden="false" ht="11.25" outlineLevel="0" r="110" s="212">
      <c r="A110" s="211" t="s">
        <v>124</v>
      </c>
      <c r="B110" s="173"/>
      <c r="C110" s="173"/>
      <c r="D110" s="173"/>
      <c r="E110" s="173"/>
      <c r="F110" s="173"/>
      <c r="G110" s="174"/>
    </row>
    <row collapsed="false" customFormat="true" customHeight="true" hidden="false" ht="11.25" outlineLevel="0" r="111" s="73">
      <c r="A111" s="176" t="s">
        <v>104</v>
      </c>
      <c r="B111" s="176"/>
      <c r="C111" s="176"/>
      <c r="D111" s="176"/>
      <c r="E111" s="176"/>
      <c r="F111" s="176"/>
      <c r="G111" s="176"/>
    </row>
    <row collapsed="false" customFormat="false" customHeight="true" hidden="false" ht="11.25" outlineLevel="0" r="112">
      <c r="A112" s="176"/>
      <c r="B112" s="176"/>
      <c r="C112" s="176"/>
      <c r="D112" s="176"/>
      <c r="E112" s="176"/>
      <c r="F112" s="176"/>
      <c r="G112" s="176"/>
    </row>
    <row collapsed="false" customFormat="false" customHeight="true" hidden="false" ht="11.25" outlineLevel="0" r="113">
      <c r="A113" s="176"/>
      <c r="B113" s="176"/>
      <c r="C113" s="176"/>
      <c r="D113" s="176"/>
      <c r="E113" s="176"/>
      <c r="F113" s="176"/>
      <c r="G113" s="176"/>
    </row>
    <row collapsed="false" customFormat="false" customHeight="true" hidden="false" ht="11.25" outlineLevel="0" r="114">
      <c r="A114" s="213"/>
      <c r="B114" s="182"/>
      <c r="C114" s="182"/>
      <c r="D114" s="182"/>
      <c r="E114" s="182"/>
      <c r="F114" s="182"/>
      <c r="G114" s="183"/>
    </row>
    <row collapsed="false" customFormat="false" customHeight="true" hidden="false" ht="11.25" outlineLevel="0" r="115">
      <c r="A115" s="149"/>
      <c r="B115" s="187"/>
      <c r="C115" s="101"/>
      <c r="D115" s="187"/>
      <c r="E115" s="182"/>
      <c r="F115" s="182"/>
      <c r="G115" s="183"/>
    </row>
    <row collapsed="false" customFormat="false" customHeight="false" hidden="false" ht="15" outlineLevel="0" r="116">
      <c r="A116" s="119" t="s">
        <v>105</v>
      </c>
      <c r="B116" s="169"/>
      <c r="C116" s="101" t="s">
        <v>106</v>
      </c>
      <c r="D116" s="181" t="s">
        <v>107</v>
      </c>
      <c r="E116" s="137"/>
      <c r="F116" s="182"/>
      <c r="G116" s="183"/>
    </row>
    <row collapsed="false" customFormat="false" customHeight="true" hidden="false" ht="11.25" outlineLevel="0" r="117">
      <c r="A117" s="184"/>
      <c r="B117" s="182"/>
      <c r="C117" s="182"/>
      <c r="D117" s="182"/>
      <c r="E117" s="182"/>
      <c r="F117" s="182"/>
      <c r="G117" s="183"/>
    </row>
    <row collapsed="false" customFormat="false" customHeight="true" hidden="false" ht="11.25" outlineLevel="0" r="118">
      <c r="A118" s="177"/>
      <c r="B118" s="182"/>
      <c r="C118" s="182"/>
      <c r="D118" s="182"/>
      <c r="E118" s="182"/>
      <c r="F118" s="182"/>
      <c r="G118" s="183"/>
    </row>
    <row collapsed="false" customFormat="false" customHeight="true" hidden="false" ht="11.25" outlineLevel="0" r="119">
      <c r="A119" s="186"/>
      <c r="B119" s="187"/>
      <c r="C119" s="187"/>
      <c r="D119" s="187"/>
      <c r="E119" s="187"/>
      <c r="F119" s="187"/>
      <c r="G119" s="188"/>
    </row>
    <row collapsed="false" customFormat="false" customHeight="false" hidden="false" ht="18" outlineLevel="0" r="120">
      <c r="A120" s="189" t="s">
        <v>108</v>
      </c>
      <c r="B120" s="187"/>
      <c r="C120" s="187"/>
      <c r="D120" s="187"/>
      <c r="E120" s="187"/>
      <c r="F120" s="187"/>
      <c r="G120" s="188"/>
    </row>
    <row collapsed="false" customFormat="false" customHeight="true" hidden="false" ht="11.25" outlineLevel="0" r="121">
      <c r="A121" s="47"/>
      <c r="B121" s="70"/>
      <c r="C121" s="70"/>
      <c r="D121" s="70"/>
      <c r="E121" s="70"/>
      <c r="F121" s="70"/>
      <c r="G121" s="72"/>
    </row>
    <row collapsed="false" customFormat="false" customHeight="false" hidden="false" ht="15" outlineLevel="0" r="122">
      <c r="A122" s="190" t="s">
        <v>115</v>
      </c>
      <c r="B122" s="191"/>
      <c r="C122" s="191"/>
      <c r="D122" s="192"/>
      <c r="E122" s="192"/>
      <c r="F122" s="192"/>
      <c r="G122" s="72" t="s">
        <v>116</v>
      </c>
    </row>
    <row collapsed="false" customFormat="false" customHeight="false" hidden="false" ht="15" outlineLevel="0" r="123">
      <c r="A123" s="149" t="s">
        <v>111</v>
      </c>
      <c r="B123" s="70"/>
      <c r="C123" s="70"/>
      <c r="D123" s="193"/>
      <c r="E123" s="193"/>
      <c r="F123" s="193"/>
      <c r="G123" s="72" t="s">
        <v>112</v>
      </c>
    </row>
    <row collapsed="false" customFormat="false" customHeight="false" hidden="false" ht="15" outlineLevel="0" r="124">
      <c r="A124" s="149" t="s">
        <v>125</v>
      </c>
      <c r="B124" s="70"/>
      <c r="C124" s="70"/>
      <c r="D124" s="199" t="n">
        <f aca="false">+D122*(1+D123)</f>
        <v>0</v>
      </c>
      <c r="E124" s="199"/>
      <c r="F124" s="199"/>
      <c r="G124" s="72"/>
    </row>
    <row collapsed="false" customFormat="false" customHeight="false" hidden="false" ht="15" outlineLevel="0" r="125">
      <c r="A125" s="195" t="s">
        <v>126</v>
      </c>
      <c r="B125" s="196"/>
      <c r="C125" s="196"/>
      <c r="D125" s="200"/>
      <c r="E125" s="200"/>
      <c r="F125" s="201" t="n">
        <f aca="false">+D125*E125</f>
        <v>0</v>
      </c>
      <c r="G125" s="72" t="s">
        <v>116</v>
      </c>
    </row>
    <row collapsed="false" customFormat="false" customHeight="true" hidden="false" ht="11.25" outlineLevel="0" r="126">
      <c r="A126" s="47"/>
      <c r="B126" s="70"/>
      <c r="C126" s="70"/>
      <c r="D126" s="70"/>
      <c r="E126" s="101"/>
      <c r="F126" s="101"/>
      <c r="G126" s="72"/>
    </row>
    <row collapsed="false" customFormat="false" customHeight="false" hidden="false" ht="15" outlineLevel="0" r="127">
      <c r="A127" s="203" t="s">
        <v>119</v>
      </c>
      <c r="B127" s="70"/>
      <c r="C127" s="70"/>
      <c r="D127" s="137"/>
      <c r="E127" s="204" t="s">
        <v>120</v>
      </c>
      <c r="F127" s="204"/>
      <c r="G127" s="205"/>
    </row>
    <row collapsed="false" customFormat="false" customHeight="true" hidden="false" ht="11.25" outlineLevel="0" r="128">
      <c r="A128" s="202"/>
      <c r="B128" s="70"/>
      <c r="C128" s="70"/>
      <c r="D128" s="70"/>
      <c r="E128" s="70"/>
      <c r="F128" s="70"/>
      <c r="G128" s="72"/>
    </row>
    <row collapsed="false" customFormat="false" customHeight="true" hidden="false" ht="11.25" outlineLevel="0" r="129">
      <c r="A129" s="202"/>
      <c r="B129" s="70"/>
      <c r="C129" s="70"/>
      <c r="D129" s="70"/>
      <c r="E129" s="134"/>
      <c r="F129" s="70"/>
      <c r="G129" s="72"/>
    </row>
    <row collapsed="false" customFormat="false" customHeight="true" hidden="false" ht="12" outlineLevel="0" r="130">
      <c r="A130" s="202"/>
      <c r="B130" s="70"/>
      <c r="C130" s="70"/>
      <c r="D130" s="70"/>
      <c r="E130" s="70"/>
      <c r="F130" s="70"/>
      <c r="G130" s="72"/>
    </row>
    <row collapsed="false" customFormat="false" customHeight="true" hidden="false" ht="11.25" outlineLevel="0" r="131">
      <c r="A131" s="47"/>
      <c r="B131" s="70"/>
      <c r="C131" s="70"/>
      <c r="D131" s="70"/>
      <c r="E131" s="70"/>
      <c r="F131" s="70"/>
      <c r="G131" s="72"/>
    </row>
    <row collapsed="false" customFormat="false" customHeight="false" hidden="false" ht="19.5" outlineLevel="0" r="132">
      <c r="A132" s="155" t="s">
        <v>127</v>
      </c>
      <c r="B132" s="155"/>
      <c r="C132" s="155"/>
      <c r="D132" s="155"/>
      <c r="E132" s="155"/>
      <c r="F132" s="155"/>
      <c r="G132" s="155"/>
    </row>
    <row collapsed="false" customFormat="false" customHeight="true" hidden="false" ht="11.25" outlineLevel="0" r="133">
      <c r="A133" s="214"/>
      <c r="B133" s="215"/>
      <c r="C133" s="216"/>
      <c r="D133" s="215"/>
      <c r="E133" s="215"/>
      <c r="F133" s="215"/>
      <c r="G133" s="217"/>
    </row>
    <row collapsed="false" customFormat="false" customHeight="false" hidden="false" ht="30" outlineLevel="0" r="134">
      <c r="A134" s="218" t="s">
        <v>128</v>
      </c>
      <c r="B134" s="219" t="s">
        <v>129</v>
      </c>
      <c r="C134" s="220" t="s">
        <v>130</v>
      </c>
      <c r="D134" s="220" t="s">
        <v>131</v>
      </c>
      <c r="E134" s="220" t="s">
        <v>132</v>
      </c>
      <c r="F134" s="108"/>
      <c r="G134" s="110"/>
    </row>
    <row collapsed="false" customFormat="false" customHeight="true" hidden="false" ht="11.25" outlineLevel="0" r="135">
      <c r="A135" s="30"/>
      <c r="B135" s="70"/>
      <c r="C135" s="70"/>
      <c r="D135" s="70"/>
      <c r="E135" s="70"/>
      <c r="F135" s="108"/>
      <c r="G135" s="110"/>
    </row>
    <row collapsed="false" customFormat="false" customHeight="false" hidden="false" ht="15" outlineLevel="0" r="136">
      <c r="A136" s="221" t="s">
        <v>23</v>
      </c>
      <c r="B136" s="222"/>
      <c r="C136" s="222"/>
      <c r="D136" s="222"/>
      <c r="E136" s="222"/>
      <c r="F136" s="108"/>
      <c r="G136" s="110"/>
    </row>
    <row collapsed="false" customFormat="false" customHeight="false" hidden="false" ht="15" outlineLevel="0" r="137">
      <c r="A137" s="221" t="s">
        <v>24</v>
      </c>
      <c r="B137" s="222"/>
      <c r="C137" s="222"/>
      <c r="D137" s="222"/>
      <c r="E137" s="222"/>
      <c r="F137" s="108"/>
      <c r="G137" s="110"/>
    </row>
    <row collapsed="false" customFormat="false" customHeight="false" hidden="false" ht="15" outlineLevel="0" r="138">
      <c r="A138" s="221" t="s">
        <v>26</v>
      </c>
      <c r="B138" s="222"/>
      <c r="C138" s="222"/>
      <c r="D138" s="222"/>
      <c r="E138" s="222"/>
      <c r="F138" s="108"/>
      <c r="G138" s="110"/>
    </row>
    <row collapsed="false" customFormat="false" customHeight="true" hidden="false" ht="11.25" outlineLevel="0" r="139">
      <c r="A139" s="30"/>
      <c r="B139" s="223"/>
      <c r="C139" s="70"/>
      <c r="D139" s="70"/>
      <c r="E139" s="70"/>
      <c r="F139" s="108"/>
      <c r="G139" s="110"/>
    </row>
    <row collapsed="false" customFormat="false" customHeight="false" hidden="false" ht="15" outlineLevel="0" r="140">
      <c r="A140" s="224" t="s">
        <v>133</v>
      </c>
      <c r="B140" s="137"/>
      <c r="C140" s="70"/>
      <c r="D140" s="70"/>
      <c r="E140" s="70"/>
      <c r="F140" s="108"/>
      <c r="G140" s="110"/>
    </row>
    <row collapsed="false" customFormat="false" customHeight="true" hidden="false" ht="11.25" outlineLevel="0" r="141">
      <c r="A141" s="30"/>
      <c r="B141" s="223"/>
      <c r="C141" s="70"/>
      <c r="D141" s="70"/>
      <c r="E141" s="70"/>
      <c r="F141" s="108"/>
      <c r="G141" s="110"/>
    </row>
    <row collapsed="false" customFormat="false" customHeight="true" hidden="false" ht="11.25" outlineLevel="0" r="142">
      <c r="A142" s="225" t="s">
        <v>134</v>
      </c>
      <c r="B142" s="204"/>
      <c r="C142" s="70"/>
      <c r="D142" s="70"/>
      <c r="E142" s="70"/>
      <c r="F142" s="108"/>
      <c r="G142" s="110"/>
    </row>
    <row collapsed="false" customFormat="false" customHeight="true" hidden="false" ht="11.25" outlineLevel="0" r="143">
      <c r="A143" s="30"/>
      <c r="B143" s="204"/>
      <c r="C143" s="70"/>
      <c r="D143" s="70"/>
      <c r="E143" s="70"/>
      <c r="F143" s="108"/>
      <c r="G143" s="110"/>
    </row>
    <row collapsed="false" customFormat="false" customHeight="true" hidden="false" ht="11.25" outlineLevel="0" r="144">
      <c r="A144" s="226"/>
      <c r="B144" s="227"/>
      <c r="C144" s="215"/>
      <c r="D144" s="215"/>
      <c r="E144" s="215"/>
      <c r="F144" s="215"/>
      <c r="G144" s="217"/>
    </row>
    <row collapsed="false" customFormat="false" customHeight="true" hidden="false" ht="11.25" outlineLevel="0" r="145">
      <c r="A145" s="226"/>
      <c r="B145" s="227"/>
      <c r="C145" s="215"/>
      <c r="D145" s="215"/>
      <c r="E145" s="215"/>
      <c r="F145" s="215"/>
      <c r="G145" s="217"/>
    </row>
    <row collapsed="false" customFormat="false" customHeight="true" hidden="false" ht="11.25" outlineLevel="0" r="146">
      <c r="A146" s="226"/>
      <c r="B146" s="227"/>
      <c r="C146" s="215"/>
      <c r="D146" s="215"/>
      <c r="E146" s="215"/>
      <c r="F146" s="215"/>
      <c r="G146" s="217"/>
    </row>
    <row collapsed="false" customFormat="false" customHeight="true" hidden="false" ht="11.25" outlineLevel="0" r="147">
      <c r="A147" s="226"/>
      <c r="B147" s="227"/>
      <c r="C147" s="215"/>
      <c r="D147" s="215"/>
      <c r="E147" s="215"/>
      <c r="F147" s="215"/>
      <c r="G147" s="217"/>
    </row>
    <row collapsed="false" customFormat="false" customHeight="true" hidden="false" ht="11.25" outlineLevel="0" r="148">
      <c r="A148" s="226"/>
      <c r="B148" s="227"/>
      <c r="C148" s="215"/>
      <c r="D148" s="215"/>
      <c r="E148" s="215"/>
      <c r="F148" s="215"/>
      <c r="G148" s="217"/>
    </row>
    <row collapsed="false" customFormat="false" customHeight="true" hidden="false" ht="11.25" outlineLevel="0" r="149">
      <c r="A149" s="226"/>
      <c r="B149" s="227"/>
      <c r="C149" s="215"/>
      <c r="D149" s="215"/>
      <c r="E149" s="215"/>
      <c r="F149" s="215"/>
      <c r="G149" s="217"/>
    </row>
    <row collapsed="false" customFormat="false" customHeight="true" hidden="false" ht="11.25" outlineLevel="0" r="150">
      <c r="A150" s="226"/>
      <c r="B150" s="227"/>
      <c r="C150" s="215"/>
      <c r="D150" s="215"/>
      <c r="E150" s="215"/>
      <c r="F150" s="215"/>
      <c r="G150" s="217"/>
    </row>
    <row collapsed="false" customFormat="false" customHeight="true" hidden="false" ht="11.25" outlineLevel="0" r="151">
      <c r="A151" s="226"/>
      <c r="B151" s="227"/>
      <c r="C151" s="215"/>
      <c r="D151" s="215"/>
      <c r="E151" s="215"/>
      <c r="F151" s="215"/>
      <c r="G151" s="217"/>
    </row>
    <row collapsed="false" customFormat="false" customHeight="true" hidden="false" ht="11.25" outlineLevel="0" r="152">
      <c r="A152" s="226"/>
      <c r="B152" s="227"/>
      <c r="C152" s="215"/>
      <c r="D152" s="215"/>
      <c r="E152" s="215"/>
      <c r="F152" s="215"/>
      <c r="G152" s="217"/>
    </row>
    <row collapsed="false" customFormat="true" customHeight="false" hidden="false" ht="15.75" outlineLevel="0" r="153" s="231">
      <c r="A153" s="51" t="s">
        <v>135</v>
      </c>
      <c r="B153" s="228"/>
      <c r="C153" s="229"/>
      <c r="D153" s="229"/>
      <c r="E153" s="229"/>
      <c r="F153" s="229"/>
      <c r="G153" s="230"/>
    </row>
    <row collapsed="false" customFormat="true" customHeight="true" hidden="false" ht="11.25" outlineLevel="0" r="154" s="73">
      <c r="A154" s="232" t="s">
        <v>69</v>
      </c>
      <c r="B154" s="232"/>
      <c r="C154" s="232"/>
      <c r="D154" s="232"/>
      <c r="E154" s="232"/>
      <c r="F154" s="232"/>
      <c r="G154" s="232"/>
    </row>
    <row collapsed="false" customFormat="false" customHeight="true" hidden="false" ht="11.25" outlineLevel="0" r="155">
      <c r="A155" s="232"/>
      <c r="B155" s="232"/>
      <c r="C155" s="232"/>
      <c r="D155" s="232"/>
      <c r="E155" s="232"/>
      <c r="F155" s="232"/>
      <c r="G155" s="232"/>
    </row>
    <row collapsed="false" customFormat="false" customHeight="true" hidden="false" ht="11.25" outlineLevel="0" r="156">
      <c r="A156" s="232"/>
      <c r="B156" s="232"/>
      <c r="C156" s="232"/>
      <c r="D156" s="232"/>
      <c r="E156" s="232"/>
      <c r="F156" s="232"/>
      <c r="G156" s="232"/>
    </row>
    <row collapsed="false" customFormat="false" customHeight="true" hidden="false" ht="11.25" outlineLevel="0" r="157">
      <c r="A157" s="232"/>
      <c r="B157" s="232"/>
      <c r="C157" s="232"/>
      <c r="D157" s="232"/>
      <c r="E157" s="232"/>
      <c r="F157" s="232"/>
      <c r="G157" s="232"/>
    </row>
    <row collapsed="false" customFormat="false" customHeight="true" hidden="false" ht="11.25" outlineLevel="0" r="158">
      <c r="A158" s="232"/>
      <c r="B158" s="232"/>
      <c r="C158" s="232"/>
      <c r="D158" s="232"/>
      <c r="E158" s="232"/>
      <c r="F158" s="232"/>
      <c r="G158" s="232"/>
    </row>
    <row collapsed="false" customFormat="false" customHeight="true" hidden="false" ht="11.25" outlineLevel="0" r="159">
      <c r="A159" s="214"/>
      <c r="B159" s="215"/>
      <c r="C159" s="215"/>
      <c r="D159" s="215"/>
      <c r="E159" s="215"/>
      <c r="F159" s="215"/>
      <c r="G159" s="217"/>
    </row>
    <row collapsed="false" customFormat="false" customHeight="true" hidden="false" ht="17.25" outlineLevel="0" r="160">
      <c r="A160" s="233" t="s">
        <v>136</v>
      </c>
      <c r="B160" s="233" t="s">
        <v>137</v>
      </c>
      <c r="C160" s="233"/>
      <c r="D160" s="233"/>
      <c r="E160" s="233"/>
      <c r="F160" s="233"/>
      <c r="G160" s="233"/>
    </row>
    <row collapsed="false" customFormat="true" customHeight="true" hidden="false" ht="11.25" outlineLevel="0" r="161" s="73">
      <c r="A161" s="164"/>
      <c r="B161" s="165"/>
      <c r="C161" s="165"/>
      <c r="D161" s="165"/>
      <c r="E161" s="165"/>
      <c r="F161" s="165"/>
      <c r="G161" s="166"/>
    </row>
    <row collapsed="false" customFormat="false" customHeight="false" hidden="false" ht="15" outlineLevel="0" r="162">
      <c r="A162" s="51" t="s">
        <v>138</v>
      </c>
      <c r="B162" s="215"/>
      <c r="C162" s="215"/>
      <c r="D162" s="215"/>
      <c r="E162" s="215"/>
      <c r="F162" s="215"/>
      <c r="G162" s="217"/>
    </row>
    <row collapsed="false" customFormat="false" customHeight="true" hidden="false" ht="11.25" outlineLevel="0" r="163">
      <c r="A163" s="234" t="s">
        <v>69</v>
      </c>
      <c r="B163" s="234"/>
      <c r="C163" s="234"/>
      <c r="D163" s="234"/>
      <c r="E163" s="234"/>
      <c r="F163" s="234"/>
      <c r="G163" s="234"/>
    </row>
    <row collapsed="false" customFormat="false" customHeight="true" hidden="false" ht="11.25" outlineLevel="0" r="164">
      <c r="A164" s="234"/>
      <c r="B164" s="234"/>
      <c r="C164" s="234"/>
      <c r="D164" s="234"/>
      <c r="E164" s="234"/>
      <c r="F164" s="234"/>
      <c r="G164" s="234"/>
    </row>
    <row collapsed="false" customFormat="false" customHeight="true" hidden="false" ht="11.25" outlineLevel="0" r="165">
      <c r="A165" s="234"/>
      <c r="B165" s="234"/>
      <c r="C165" s="234"/>
      <c r="D165" s="234"/>
      <c r="E165" s="234"/>
      <c r="F165" s="234"/>
      <c r="G165" s="234"/>
    </row>
    <row collapsed="false" customFormat="false" customHeight="true" hidden="false" ht="11.25" outlineLevel="0" r="166">
      <c r="A166" s="234"/>
      <c r="B166" s="234"/>
      <c r="C166" s="234"/>
      <c r="D166" s="234"/>
      <c r="E166" s="234"/>
      <c r="F166" s="234"/>
      <c r="G166" s="234"/>
    </row>
    <row collapsed="false" customFormat="false" customHeight="true" hidden="false" ht="11.25" outlineLevel="0" r="167">
      <c r="A167" s="234"/>
      <c r="B167" s="234"/>
      <c r="C167" s="234"/>
      <c r="D167" s="234"/>
      <c r="E167" s="234"/>
      <c r="F167" s="234"/>
      <c r="G167" s="234"/>
    </row>
    <row collapsed="false" customFormat="false" customHeight="true" hidden="false" ht="11.25" outlineLevel="0" r="168">
      <c r="A168" s="234"/>
      <c r="B168" s="234"/>
      <c r="C168" s="234"/>
      <c r="D168" s="234"/>
      <c r="E168" s="234"/>
      <c r="F168" s="234"/>
      <c r="G168" s="234"/>
    </row>
    <row collapsed="false" customFormat="false" customHeight="true" hidden="false" ht="11.25" outlineLevel="0" r="169">
      <c r="A169" s="234"/>
      <c r="B169" s="234"/>
      <c r="C169" s="234"/>
      <c r="D169" s="234"/>
      <c r="E169" s="234"/>
      <c r="F169" s="234"/>
      <c r="G169" s="234"/>
    </row>
    <row collapsed="false" customFormat="false" customHeight="true" hidden="false" ht="11.25" outlineLevel="0" r="170">
      <c r="A170" s="234"/>
      <c r="B170" s="234"/>
      <c r="C170" s="234"/>
      <c r="D170" s="234"/>
      <c r="E170" s="234"/>
      <c r="F170" s="234"/>
      <c r="G170" s="234"/>
    </row>
    <row collapsed="false" customFormat="false" customHeight="true" hidden="false" ht="11.25" outlineLevel="0" r="171">
      <c r="A171" s="234"/>
      <c r="B171" s="234"/>
      <c r="C171" s="234"/>
      <c r="D171" s="234"/>
      <c r="E171" s="234"/>
      <c r="F171" s="234"/>
      <c r="G171" s="234"/>
    </row>
    <row collapsed="false" customFormat="false" customHeight="true" hidden="false" ht="11.25" outlineLevel="0" r="172">
      <c r="A172" s="234"/>
      <c r="B172" s="234"/>
      <c r="C172" s="234"/>
      <c r="D172" s="234"/>
      <c r="E172" s="234"/>
      <c r="F172" s="234"/>
      <c r="G172" s="234"/>
    </row>
    <row collapsed="false" customFormat="false" customHeight="true" hidden="false" ht="11.25" outlineLevel="0" r="173">
      <c r="A173" s="234"/>
      <c r="B173" s="234"/>
      <c r="C173" s="234"/>
      <c r="D173" s="234"/>
      <c r="E173" s="234"/>
      <c r="F173" s="234"/>
      <c r="G173" s="234"/>
    </row>
    <row collapsed="false" customFormat="false" customHeight="true" hidden="false" ht="11.25" outlineLevel="0" r="174">
      <c r="A174" s="234"/>
      <c r="B174" s="234"/>
      <c r="C174" s="234"/>
      <c r="D174" s="234"/>
      <c r="E174" s="234"/>
      <c r="F174" s="234"/>
      <c r="G174" s="234"/>
    </row>
    <row collapsed="false" customFormat="false" customHeight="true" hidden="false" ht="11.25" outlineLevel="0" r="175">
      <c r="A175" s="234"/>
      <c r="B175" s="234"/>
      <c r="C175" s="234"/>
      <c r="D175" s="234"/>
      <c r="E175" s="234"/>
      <c r="F175" s="234"/>
      <c r="G175" s="234"/>
    </row>
    <row collapsed="false" customFormat="false" customHeight="true" hidden="false" ht="11.25" outlineLevel="0" r="176">
      <c r="A176" s="214"/>
      <c r="B176" s="215"/>
      <c r="C176" s="215"/>
      <c r="D176" s="215"/>
      <c r="E176" s="215"/>
      <c r="F176" s="215"/>
      <c r="G176" s="217"/>
    </row>
    <row collapsed="false" customFormat="false" customHeight="false" hidden="false" ht="15" outlineLevel="0" r="177">
      <c r="A177" s="51" t="s">
        <v>139</v>
      </c>
      <c r="B177" s="235"/>
      <c r="C177" s="235"/>
      <c r="D177" s="235"/>
      <c r="E177" s="235"/>
      <c r="F177" s="235"/>
      <c r="G177" s="236"/>
      <c r="H177" s="127"/>
    </row>
    <row collapsed="false" customFormat="true" customHeight="true" hidden="false" ht="11.25" outlineLevel="0" r="178" s="73">
      <c r="A178" s="237"/>
      <c r="B178" s="159"/>
      <c r="C178" s="159"/>
      <c r="D178" s="159"/>
      <c r="E178" s="159"/>
      <c r="F178" s="159"/>
      <c r="G178" s="238"/>
      <c r="H178" s="239"/>
    </row>
    <row collapsed="false" customFormat="false" customHeight="true" hidden="false" ht="11.25" outlineLevel="0" r="179">
      <c r="A179" s="240"/>
      <c r="B179" s="235"/>
      <c r="C179" s="235"/>
      <c r="D179" s="235"/>
      <c r="E179" s="235"/>
      <c r="F179" s="235"/>
      <c r="G179" s="217"/>
      <c r="H179" s="127"/>
    </row>
    <row collapsed="false" customFormat="false" customHeight="true" hidden="false" ht="30" outlineLevel="0" r="180">
      <c r="A180" s="168" t="s">
        <v>140</v>
      </c>
      <c r="B180" s="137"/>
      <c r="C180" s="134"/>
      <c r="D180" s="134" t="s">
        <v>141</v>
      </c>
      <c r="E180" s="241" t="s">
        <v>142</v>
      </c>
      <c r="F180" s="241"/>
      <c r="G180" s="241"/>
      <c r="H180" s="127"/>
    </row>
    <row collapsed="false" customFormat="false" customHeight="true" hidden="false" ht="11.25" outlineLevel="0" r="181">
      <c r="A181" s="240"/>
      <c r="B181" s="134"/>
      <c r="C181" s="134"/>
      <c r="D181" s="134"/>
      <c r="E181" s="241"/>
      <c r="F181" s="241"/>
      <c r="G181" s="241"/>
      <c r="H181" s="127"/>
    </row>
    <row collapsed="false" customFormat="false" customHeight="true" hidden="false" ht="11.25" outlineLevel="0" r="182">
      <c r="A182" s="47"/>
      <c r="B182" s="70"/>
      <c r="C182" s="134"/>
      <c r="D182" s="134"/>
      <c r="E182" s="242"/>
      <c r="F182" s="242"/>
      <c r="G182" s="243"/>
      <c r="H182" s="127"/>
    </row>
    <row collapsed="false" customFormat="false" customHeight="true" hidden="false" ht="11.25" outlineLevel="0" r="183">
      <c r="A183" s="47"/>
      <c r="B183" s="70"/>
      <c r="C183" s="134"/>
      <c r="D183" s="134"/>
      <c r="E183" s="70"/>
      <c r="F183" s="70"/>
      <c r="G183" s="72"/>
      <c r="H183" s="127"/>
    </row>
    <row collapsed="false" customFormat="false" customHeight="true" hidden="false" ht="11.25" outlineLevel="0" r="184">
      <c r="A184" s="244" t="s">
        <v>65</v>
      </c>
      <c r="B184" s="245" t="s">
        <v>142</v>
      </c>
      <c r="C184" s="245"/>
      <c r="D184" s="245"/>
      <c r="E184" s="70"/>
      <c r="F184" s="70"/>
      <c r="G184" s="72"/>
      <c r="H184" s="127"/>
    </row>
    <row collapsed="false" customFormat="false" customHeight="true" hidden="false" ht="11.25" outlineLevel="0" r="185">
      <c r="A185" s="244"/>
      <c r="B185" s="245"/>
      <c r="C185" s="245"/>
      <c r="D185" s="245"/>
      <c r="E185" s="70"/>
      <c r="F185" s="70"/>
      <c r="G185" s="72"/>
      <c r="H185" s="127"/>
    </row>
    <row collapsed="false" customFormat="false" customHeight="true" hidden="false" ht="11.25" outlineLevel="0" r="186">
      <c r="A186" s="246"/>
      <c r="B186" s="134"/>
      <c r="C186" s="134"/>
      <c r="D186" s="134"/>
      <c r="E186" s="134"/>
      <c r="F186" s="134"/>
      <c r="G186" s="247"/>
      <c r="H186" s="127"/>
    </row>
    <row collapsed="false" customFormat="true" customHeight="true" hidden="false" ht="11.25" outlineLevel="0" r="187" s="73">
      <c r="A187" s="248"/>
      <c r="B187" s="249"/>
      <c r="C187" s="249"/>
      <c r="D187" s="249"/>
      <c r="E187" s="249"/>
      <c r="F187" s="249"/>
      <c r="G187" s="250"/>
      <c r="H187" s="239"/>
    </row>
    <row collapsed="false" customFormat="false" customHeight="false" hidden="false" ht="15" outlineLevel="0" r="188">
      <c r="A188" s="51" t="s">
        <v>143</v>
      </c>
      <c r="B188" s="134"/>
      <c r="C188" s="134"/>
      <c r="D188" s="134"/>
      <c r="E188" s="134"/>
      <c r="F188" s="134"/>
      <c r="G188" s="247"/>
      <c r="H188" s="239"/>
    </row>
    <row collapsed="false" customFormat="false" customHeight="true" hidden="false" ht="11.25" outlineLevel="0" r="189">
      <c r="A189" s="251"/>
      <c r="B189" s="134"/>
      <c r="C189" s="134"/>
      <c r="D189" s="134"/>
      <c r="E189" s="134"/>
      <c r="F189" s="134"/>
      <c r="G189" s="247"/>
      <c r="H189" s="127"/>
    </row>
    <row collapsed="false" customFormat="false" customHeight="false" hidden="false" ht="15" outlineLevel="0" r="190">
      <c r="A190" s="47"/>
      <c r="B190" s="70"/>
      <c r="C190" s="134"/>
      <c r="D190" s="134"/>
      <c r="E190" s="134"/>
      <c r="F190" s="134"/>
      <c r="G190" s="247"/>
      <c r="H190" s="127"/>
    </row>
    <row collapsed="false" customFormat="false" customHeight="true" hidden="false" ht="30.75" outlineLevel="0" r="191">
      <c r="A191" s="168" t="s">
        <v>144</v>
      </c>
      <c r="B191" s="137"/>
      <c r="C191" s="229"/>
      <c r="D191" s="134" t="s">
        <v>141</v>
      </c>
      <c r="E191" s="241" t="s">
        <v>142</v>
      </c>
      <c r="F191" s="241"/>
      <c r="G191" s="241"/>
      <c r="H191" s="127"/>
    </row>
    <row collapsed="false" customFormat="false" customHeight="true" hidden="false" ht="11.25" outlineLevel="0" r="192">
      <c r="A192" s="202"/>
      <c r="B192" s="70"/>
      <c r="C192" s="70"/>
      <c r="D192" s="134"/>
      <c r="E192" s="241"/>
      <c r="F192" s="241"/>
      <c r="G192" s="241"/>
      <c r="H192" s="127"/>
    </row>
    <row collapsed="false" customFormat="false" customHeight="true" hidden="false" ht="11.25" outlineLevel="0" r="193">
      <c r="A193" s="47"/>
      <c r="B193" s="134"/>
      <c r="C193" s="134"/>
      <c r="D193" s="134"/>
      <c r="E193" s="134"/>
      <c r="F193" s="134"/>
      <c r="G193" s="250"/>
      <c r="H193" s="127"/>
    </row>
    <row collapsed="false" customFormat="false" customHeight="true" hidden="false" ht="30" outlineLevel="0" r="194">
      <c r="A194" s="168" t="s">
        <v>145</v>
      </c>
      <c r="B194" s="137"/>
      <c r="C194" s="134"/>
      <c r="D194" s="134" t="s">
        <v>141</v>
      </c>
      <c r="E194" s="241" t="s">
        <v>142</v>
      </c>
      <c r="F194" s="241"/>
      <c r="G194" s="241"/>
      <c r="H194" s="127"/>
    </row>
    <row collapsed="false" customFormat="false" customHeight="true" hidden="false" ht="11.25" outlineLevel="0" r="195">
      <c r="A195" s="202"/>
      <c r="B195" s="70"/>
      <c r="C195" s="134"/>
      <c r="D195" s="134"/>
      <c r="E195" s="241"/>
      <c r="F195" s="241"/>
      <c r="G195" s="241"/>
      <c r="H195" s="127"/>
    </row>
    <row collapsed="false" customFormat="false" customHeight="true" hidden="false" ht="11.25" outlineLevel="0" r="196">
      <c r="A196" s="47"/>
      <c r="B196" s="134"/>
      <c r="C196" s="134"/>
      <c r="D196" s="134"/>
      <c r="E196" s="134"/>
      <c r="F196" s="134"/>
      <c r="G196" s="247"/>
      <c r="H196" s="127"/>
    </row>
    <row collapsed="false" customFormat="false" customHeight="true" hidden="false" ht="15" outlineLevel="0" r="197">
      <c r="A197" s="168" t="s">
        <v>146</v>
      </c>
      <c r="B197" s="137"/>
      <c r="C197" s="134"/>
      <c r="D197" s="134" t="s">
        <v>141</v>
      </c>
      <c r="E197" s="241" t="s">
        <v>142</v>
      </c>
      <c r="F197" s="241"/>
      <c r="G197" s="241"/>
      <c r="H197" s="127"/>
    </row>
    <row collapsed="false" customFormat="false" customHeight="true" hidden="false" ht="11.25" outlineLevel="0" r="198">
      <c r="A198" s="202"/>
      <c r="B198" s="70"/>
      <c r="C198" s="134"/>
      <c r="D198" s="134"/>
      <c r="E198" s="241"/>
      <c r="F198" s="241"/>
      <c r="G198" s="241"/>
      <c r="H198" s="127"/>
    </row>
    <row collapsed="false" customFormat="false" customHeight="true" hidden="false" ht="11.25" outlineLevel="0" r="199">
      <c r="A199" s="47"/>
      <c r="B199" s="134"/>
      <c r="C199" s="134"/>
      <c r="D199" s="134"/>
      <c r="E199" s="134"/>
      <c r="F199" s="134"/>
      <c r="G199" s="247"/>
      <c r="H199" s="127"/>
    </row>
    <row collapsed="false" customFormat="false" customHeight="true" hidden="false" ht="30" outlineLevel="0" r="200">
      <c r="A200" s="168" t="s">
        <v>147</v>
      </c>
      <c r="B200" s="137"/>
      <c r="C200" s="134"/>
      <c r="D200" s="134" t="s">
        <v>141</v>
      </c>
      <c r="E200" s="241" t="s">
        <v>142</v>
      </c>
      <c r="F200" s="241"/>
      <c r="G200" s="241"/>
      <c r="H200" s="127"/>
    </row>
    <row collapsed="false" customFormat="false" customHeight="true" hidden="false" ht="11.25" outlineLevel="0" r="201">
      <c r="A201" s="202"/>
      <c r="B201" s="70"/>
      <c r="C201" s="134"/>
      <c r="D201" s="134"/>
      <c r="E201" s="241"/>
      <c r="F201" s="241"/>
      <c r="G201" s="241"/>
      <c r="H201" s="127"/>
    </row>
    <row collapsed="false" customFormat="false" customHeight="true" hidden="false" ht="11.25" outlineLevel="0" r="202">
      <c r="A202" s="47"/>
      <c r="B202" s="134"/>
      <c r="C202" s="134"/>
      <c r="D202" s="134"/>
      <c r="E202" s="134"/>
      <c r="F202" s="134"/>
      <c r="G202" s="247"/>
      <c r="H202" s="127"/>
    </row>
    <row collapsed="false" customFormat="false" customHeight="true" hidden="false" ht="30" outlineLevel="0" r="203">
      <c r="A203" s="168" t="s">
        <v>148</v>
      </c>
      <c r="B203" s="137"/>
      <c r="C203" s="134"/>
      <c r="D203" s="134" t="s">
        <v>141</v>
      </c>
      <c r="E203" s="241" t="s">
        <v>142</v>
      </c>
      <c r="F203" s="241"/>
      <c r="G203" s="241"/>
      <c r="H203" s="127"/>
    </row>
    <row collapsed="false" customFormat="false" customHeight="true" hidden="false" ht="11.25" outlineLevel="0" r="204">
      <c r="A204" s="202"/>
      <c r="B204" s="70"/>
      <c r="C204" s="134"/>
      <c r="D204" s="134"/>
      <c r="E204" s="241"/>
      <c r="F204" s="241"/>
      <c r="G204" s="241"/>
      <c r="H204" s="127"/>
    </row>
    <row collapsed="false" customFormat="false" customHeight="true" hidden="false" ht="11.25" outlineLevel="0" r="205">
      <c r="A205" s="244"/>
      <c r="B205" s="134"/>
      <c r="C205" s="134"/>
      <c r="D205" s="134"/>
      <c r="E205" s="134"/>
      <c r="F205" s="134"/>
      <c r="G205" s="247"/>
      <c r="H205" s="127"/>
    </row>
    <row collapsed="false" customFormat="false" customHeight="true" hidden="false" ht="11.25" outlineLevel="0" r="206">
      <c r="A206" s="244"/>
      <c r="B206" s="134"/>
      <c r="C206" s="134"/>
      <c r="D206" s="134"/>
      <c r="E206" s="134"/>
      <c r="F206" s="134"/>
      <c r="G206" s="247"/>
      <c r="H206" s="127"/>
    </row>
    <row collapsed="false" customFormat="false" customHeight="true" hidden="false" ht="11.25" outlineLevel="0" r="207">
      <c r="A207" s="244"/>
      <c r="B207" s="134"/>
      <c r="C207" s="134"/>
      <c r="D207" s="134"/>
      <c r="E207" s="134"/>
      <c r="F207" s="134"/>
      <c r="G207" s="247"/>
      <c r="H207" s="127"/>
    </row>
    <row collapsed="false" customFormat="false" customHeight="true" hidden="false" ht="11.25" outlineLevel="0" r="208">
      <c r="A208" s="244"/>
      <c r="B208" s="134"/>
      <c r="C208" s="134"/>
      <c r="D208" s="134"/>
      <c r="E208" s="134"/>
      <c r="F208" s="134"/>
      <c r="G208" s="247"/>
      <c r="H208" s="127"/>
    </row>
    <row collapsed="false" customFormat="false" customHeight="true" hidden="false" ht="11.25" outlineLevel="0" r="209">
      <c r="A209" s="244"/>
      <c r="B209" s="134"/>
      <c r="C209" s="134"/>
      <c r="D209" s="134"/>
      <c r="E209" s="134"/>
      <c r="F209" s="134"/>
      <c r="G209" s="247"/>
      <c r="H209" s="127"/>
    </row>
    <row collapsed="false" customFormat="false" customHeight="false" hidden="false" ht="15" outlineLevel="0" r="210">
      <c r="A210" s="244" t="s">
        <v>65</v>
      </c>
      <c r="B210" s="245" t="s">
        <v>142</v>
      </c>
      <c r="C210" s="245"/>
      <c r="D210" s="245"/>
      <c r="E210" s="70"/>
      <c r="F210" s="70"/>
      <c r="G210" s="72"/>
      <c r="H210" s="127"/>
    </row>
    <row collapsed="false" customFormat="false" customHeight="true" hidden="false" ht="11.25" outlineLevel="0" r="211">
      <c r="A211" s="244"/>
      <c r="B211" s="245"/>
      <c r="C211" s="245"/>
      <c r="D211" s="245"/>
      <c r="E211" s="70"/>
      <c r="F211" s="70"/>
      <c r="G211" s="72"/>
      <c r="H211" s="127"/>
    </row>
    <row collapsed="false" customFormat="false" customHeight="true" hidden="false" ht="11.25" outlineLevel="0" r="212">
      <c r="A212" s="47"/>
      <c r="B212" s="70"/>
      <c r="C212" s="70"/>
      <c r="D212" s="70"/>
      <c r="E212" s="70"/>
      <c r="F212" s="70"/>
      <c r="G212" s="72"/>
    </row>
    <row collapsed="false" customFormat="false" customHeight="true" hidden="false" ht="4.5" outlineLevel="0" r="213">
      <c r="A213" s="107"/>
      <c r="B213" s="108"/>
      <c r="C213" s="108"/>
      <c r="D213" s="108"/>
      <c r="E213" s="108"/>
      <c r="F213" s="108"/>
      <c r="G213" s="110"/>
    </row>
    <row collapsed="false" customFormat="false" customHeight="true" hidden="false" ht="8.25" outlineLevel="0" r="214">
      <c r="A214" s="107"/>
      <c r="B214" s="108"/>
      <c r="C214" s="108"/>
      <c r="D214" s="108"/>
      <c r="E214" s="108"/>
      <c r="F214" s="108"/>
      <c r="G214" s="110"/>
    </row>
    <row collapsed="false" customFormat="false" customHeight="true" hidden="false" ht="17.25" outlineLevel="0" r="215">
      <c r="A215" s="155" t="s">
        <v>149</v>
      </c>
      <c r="B215" s="155"/>
      <c r="C215" s="155"/>
      <c r="D215" s="155"/>
      <c r="E215" s="155"/>
      <c r="F215" s="155"/>
      <c r="G215" s="155"/>
    </row>
    <row collapsed="false" customFormat="false" customHeight="true" hidden="false" ht="11.25" outlineLevel="0" r="216">
      <c r="A216" s="202"/>
      <c r="B216" s="235"/>
      <c r="C216" s="235"/>
      <c r="D216" s="235"/>
      <c r="E216" s="235"/>
      <c r="F216" s="235"/>
      <c r="G216" s="236"/>
    </row>
    <row collapsed="false" customFormat="false" customHeight="false" hidden="false" ht="15" outlineLevel="0" r="217">
      <c r="A217" s="30" t="s">
        <v>150</v>
      </c>
      <c r="B217" s="70"/>
      <c r="C217" s="70"/>
      <c r="D217" s="70"/>
      <c r="E217" s="70"/>
      <c r="F217" s="70"/>
      <c r="G217" s="72"/>
    </row>
    <row collapsed="false" customFormat="false" customHeight="false" hidden="false" ht="15" outlineLevel="0" r="218">
      <c r="A218" s="252"/>
      <c r="B218" s="70" t="s">
        <v>151</v>
      </c>
      <c r="C218" s="116" t="s">
        <v>69</v>
      </c>
      <c r="D218" s="116"/>
      <c r="E218" s="70"/>
      <c r="F218" s="70"/>
      <c r="G218" s="72"/>
    </row>
    <row collapsed="false" customFormat="false" customHeight="true" hidden="false" ht="11.25" outlineLevel="0" r="219">
      <c r="A219" s="47"/>
      <c r="B219" s="70"/>
      <c r="C219" s="116"/>
      <c r="D219" s="116"/>
      <c r="E219" s="70"/>
      <c r="F219" s="70"/>
      <c r="G219" s="72"/>
    </row>
    <row collapsed="false" customFormat="false" customHeight="true" hidden="false" ht="11.25" outlineLevel="0" r="220">
      <c r="A220" s="47"/>
      <c r="B220" s="70"/>
      <c r="C220" s="70"/>
      <c r="D220" s="70"/>
      <c r="E220" s="70"/>
      <c r="F220" s="70"/>
      <c r="G220" s="72"/>
    </row>
    <row collapsed="false" customFormat="false" customHeight="false" hidden="false" ht="15" outlineLevel="0" r="221">
      <c r="A221" s="51" t="s">
        <v>152</v>
      </c>
      <c r="B221" s="70"/>
      <c r="C221" s="70"/>
      <c r="D221" s="70"/>
      <c r="E221" s="70"/>
      <c r="F221" s="70"/>
      <c r="G221" s="72"/>
    </row>
    <row collapsed="false" customFormat="false" customHeight="false" hidden="false" ht="15" outlineLevel="0" r="222">
      <c r="A222" s="253" t="s">
        <v>69</v>
      </c>
      <c r="B222" s="70"/>
      <c r="C222" s="70"/>
      <c r="D222" s="70"/>
      <c r="E222" s="70"/>
      <c r="F222" s="70"/>
      <c r="G222" s="72"/>
    </row>
    <row collapsed="false" customFormat="false" customHeight="true" hidden="false" ht="11.25" outlineLevel="0" r="223">
      <c r="A223" s="253"/>
      <c r="B223" s="70"/>
      <c r="C223" s="70"/>
      <c r="D223" s="70"/>
      <c r="E223" s="70"/>
      <c r="F223" s="70"/>
      <c r="G223" s="72"/>
    </row>
    <row collapsed="false" customFormat="false" customHeight="true" hidden="false" ht="11.25" outlineLevel="0" r="224">
      <c r="A224" s="149"/>
      <c r="B224" s="70"/>
      <c r="C224" s="70"/>
      <c r="D224" s="70"/>
      <c r="E224" s="70"/>
      <c r="F224" s="70"/>
      <c r="G224" s="72"/>
    </row>
    <row collapsed="false" customFormat="false" customHeight="true" hidden="false" ht="11.25" outlineLevel="0" r="225">
      <c r="A225" s="51" t="s">
        <v>153</v>
      </c>
      <c r="B225" s="70"/>
      <c r="C225" s="70"/>
      <c r="D225" s="70"/>
      <c r="E225" s="70"/>
      <c r="F225" s="70"/>
      <c r="G225" s="72"/>
    </row>
    <row collapsed="false" customFormat="false" customHeight="true" hidden="false" ht="11.25" outlineLevel="0" r="226">
      <c r="A226" s="107"/>
      <c r="B226" s="108"/>
      <c r="C226" s="108"/>
      <c r="D226" s="108"/>
      <c r="E226" s="108"/>
      <c r="F226" s="108"/>
      <c r="G226" s="110"/>
    </row>
    <row collapsed="false" customFormat="false" customHeight="true" hidden="false" ht="11.25" outlineLevel="0" r="227">
      <c r="A227" s="107"/>
      <c r="B227" s="215"/>
      <c r="C227" s="215"/>
      <c r="D227" s="215"/>
      <c r="E227" s="215"/>
      <c r="F227" s="215"/>
      <c r="G227" s="217"/>
    </row>
    <row collapsed="false" customFormat="false" customHeight="true" hidden="false" ht="11.25" outlineLevel="0" r="228">
      <c r="A228" s="107"/>
      <c r="B228" s="215"/>
      <c r="C228" s="215"/>
      <c r="D228" s="215"/>
      <c r="E228" s="215"/>
      <c r="F228" s="215"/>
      <c r="G228" s="217"/>
    </row>
    <row collapsed="false" customFormat="false" customHeight="true" hidden="false" ht="11.25" outlineLevel="0" r="229">
      <c r="A229" s="254"/>
      <c r="B229" s="255"/>
      <c r="C229" s="255"/>
      <c r="D229" s="255"/>
      <c r="E229" s="255"/>
      <c r="F229" s="255"/>
      <c r="G229" s="256"/>
    </row>
  </sheetData>
  <mergeCells count="51">
    <mergeCell ref="A1:G1"/>
    <mergeCell ref="A2:G2"/>
    <mergeCell ref="A21:G21"/>
    <mergeCell ref="E24:F26"/>
    <mergeCell ref="A42:G42"/>
    <mergeCell ref="E49:G49"/>
    <mergeCell ref="E50:G50"/>
    <mergeCell ref="E51:G51"/>
    <mergeCell ref="E52:G52"/>
    <mergeCell ref="E53:G53"/>
    <mergeCell ref="E55:G55"/>
    <mergeCell ref="E56:G56"/>
    <mergeCell ref="E57:G57"/>
    <mergeCell ref="E58:G58"/>
    <mergeCell ref="E59:G59"/>
    <mergeCell ref="E61:G61"/>
    <mergeCell ref="E62:G62"/>
    <mergeCell ref="E63:G63"/>
    <mergeCell ref="E64:G64"/>
    <mergeCell ref="A66:G66"/>
    <mergeCell ref="A72:G72"/>
    <mergeCell ref="A78:G80"/>
    <mergeCell ref="D89:F89"/>
    <mergeCell ref="D90:F90"/>
    <mergeCell ref="D91:F91"/>
    <mergeCell ref="D92:F92"/>
    <mergeCell ref="D94:F94"/>
    <mergeCell ref="D95:F95"/>
    <mergeCell ref="D96:F96"/>
    <mergeCell ref="E99:F99"/>
    <mergeCell ref="A111:G113"/>
    <mergeCell ref="D122:F122"/>
    <mergeCell ref="D123:F123"/>
    <mergeCell ref="D124:F124"/>
    <mergeCell ref="E127:F127"/>
    <mergeCell ref="A132:G132"/>
    <mergeCell ref="B142:B143"/>
    <mergeCell ref="A154:G158"/>
    <mergeCell ref="A160:G160"/>
    <mergeCell ref="A163:G175"/>
    <mergeCell ref="E180:G181"/>
    <mergeCell ref="B184:D185"/>
    <mergeCell ref="E191:G192"/>
    <mergeCell ref="E194:G195"/>
    <mergeCell ref="E197:G198"/>
    <mergeCell ref="E200:G201"/>
    <mergeCell ref="E203:G204"/>
    <mergeCell ref="B210:D211"/>
    <mergeCell ref="A215:G215"/>
    <mergeCell ref="C218:D219"/>
    <mergeCell ref="A222:A223"/>
  </mergeCells>
  <dataValidations count="4">
    <dataValidation allowBlank="true" operator="between" showDropDown="false" showErrorMessage="true" showInputMessage="true" sqref="B25 B32 B36 B40 B47 E47 B61 B69 B75 E83 D99 B108 E116 D127 B140 B180 B191 B194 B197 B200 B203 A218" type="list">
      <formula1>"SI,NO"</formula1>
      <formula2>0</formula2>
    </dataValidation>
    <dataValidation allowBlank="true" operator="between" showDropDown="false" showErrorMessage="true" showInputMessage="true" sqref="B44" type="list">
      <formula1>"Si,NO"</formula1>
      <formula2>0</formula2>
    </dataValidation>
    <dataValidation allowBlank="true" operator="between" showDropDown="false" showErrorMessage="true" showInputMessage="true" sqref="E5" type="list">
      <formula1>TipoEvento</formula1>
      <formula2>0</formula2>
    </dataValidation>
    <dataValidation allowBlank="true" operator="between" showDropDown="false" showErrorMessage="true" showInputMessage="true" sqref="B83 B116" type="list">
      <formula1>"Valore a Nuovo,Primo Rischio Assoluto,Valore Intero,Stato d'Uso"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52"/>
  <sheetViews>
    <sheetView colorId="64" defaultGridColor="true" rightToLeft="false" showFormulas="false" showGridLines="false" showOutlineSymbols="true" showRowColHeaders="true" showZeros="true" tabSelected="false" topLeftCell="A16" view="normal" windowProtection="false" workbookViewId="0" zoomScale="85" zoomScaleNormal="85" zoomScalePageLayoutView="100">
      <selection activeCell="F47" activeCellId="0" pane="topLeft" sqref="F47"/>
    </sheetView>
  </sheetViews>
  <sheetFormatPr defaultRowHeight="11.25"/>
  <cols>
    <col collapsed="false" hidden="false" max="1" min="1" style="0" width="51.4234693877551"/>
    <col collapsed="false" hidden="false" max="2" min="2" style="0" width="31.8571428571429"/>
    <col collapsed="false" hidden="false" max="3" min="3" style="0" width="36.1428571428571"/>
    <col collapsed="false" hidden="false" max="4" min="4" style="0" width="30.7040816326531"/>
    <col collapsed="false" hidden="false" max="5" min="5" style="0" width="21.4285714285714"/>
    <col collapsed="false" hidden="false" max="6" min="6" style="0" width="13.1377551020408"/>
    <col collapsed="false" hidden="false" max="7" min="7" style="0" width="4.86224489795918"/>
    <col collapsed="false" hidden="false" max="9" min="8" style="0" width="4.42857142857143"/>
    <col collapsed="false" hidden="false" max="1025" min="10" style="0" width="9.14285714285714"/>
  </cols>
  <sheetData>
    <row collapsed="false" customFormat="false" customHeight="true" hidden="false" ht="17.25" outlineLevel="0" r="1">
      <c r="A1" s="257" t="s">
        <v>0</v>
      </c>
      <c r="B1" s="257"/>
      <c r="C1" s="257"/>
      <c r="D1" s="257"/>
      <c r="E1" s="257"/>
      <c r="F1" s="257"/>
    </row>
    <row collapsed="false" customFormat="false" customHeight="true" hidden="false" ht="18" outlineLevel="0" r="2">
      <c r="A2" s="258" t="str">
        <f aca="false">+CONCATENATE("STUDIO ",(VLOOKUP("NomePerito",_RiservatoAxa_!A1:B210,2,0)))</f>
        <v>STUDIO perito</v>
      </c>
      <c r="B2" s="258"/>
      <c r="C2" s="258"/>
      <c r="D2" s="258"/>
      <c r="E2" s="258"/>
      <c r="F2" s="258"/>
      <c r="G2" s="259"/>
      <c r="H2" s="259"/>
      <c r="I2" s="259"/>
    </row>
    <row collapsed="false" customFormat="false" customHeight="true" hidden="false" ht="11.25" outlineLevel="0" r="3">
      <c r="A3" s="260"/>
      <c r="B3" s="261"/>
      <c r="C3" s="262"/>
      <c r="D3" s="263"/>
      <c r="E3" s="262"/>
      <c r="F3" s="264"/>
      <c r="G3" s="259"/>
      <c r="H3" s="259"/>
      <c r="I3" s="259"/>
    </row>
    <row collapsed="false" customFormat="false" customHeight="true" hidden="false" ht="11.25" outlineLevel="0" r="4">
      <c r="A4" s="260"/>
      <c r="B4" s="261"/>
      <c r="C4" s="262"/>
      <c r="D4" s="263"/>
      <c r="E4" s="262"/>
      <c r="F4" s="264"/>
      <c r="G4" s="259"/>
      <c r="H4" s="259"/>
      <c r="I4" s="259"/>
    </row>
    <row collapsed="false" customFormat="false" customHeight="false" hidden="false" ht="15" outlineLevel="0" r="5">
      <c r="A5" s="265" t="s">
        <v>63</v>
      </c>
      <c r="B5" s="266" t="str">
        <f aca="false">VLOOKUP("CodicePerito",_RiservatoAxa_!A1:B210,2,0)</f>
        <v>20140</v>
      </c>
      <c r="C5" s="262"/>
      <c r="D5" s="262"/>
      <c r="E5" s="262"/>
      <c r="F5" s="264"/>
      <c r="G5" s="259"/>
    </row>
    <row collapsed="false" customFormat="false" customHeight="false" hidden="false" ht="15" outlineLevel="0" r="6">
      <c r="A6" s="267" t="s">
        <v>66</v>
      </c>
      <c r="B6" s="268" t="str">
        <f aca="false">VLOOKUP("NomePerito",_RiservatoAxa_!A1:B210,2,0)</f>
        <v>perito</v>
      </c>
      <c r="C6" s="262"/>
      <c r="D6" s="262"/>
      <c r="E6" s="262"/>
      <c r="F6" s="264"/>
    </row>
    <row collapsed="false" customFormat="false" customHeight="false" hidden="false" ht="15" outlineLevel="0" r="7">
      <c r="A7" s="269" t="s">
        <v>67</v>
      </c>
      <c r="B7" s="270" t="str">
        <f aca="false">VLOOKUP("Liquidatore",_RiservatoAxa_!A1:B210,2,0)</f>
        <v>521 - Pronta_Liquidazione_3</v>
      </c>
      <c r="C7" s="262"/>
      <c r="D7" s="262"/>
      <c r="E7" s="262"/>
      <c r="F7" s="264"/>
    </row>
    <row collapsed="false" customFormat="false" customHeight="true" hidden="false" ht="11.25" outlineLevel="0" r="8">
      <c r="A8" s="260"/>
      <c r="B8" s="262"/>
      <c r="C8" s="262"/>
      <c r="D8" s="262"/>
      <c r="E8" s="262"/>
      <c r="F8" s="264"/>
    </row>
    <row collapsed="false" customFormat="false" customHeight="false" hidden="false" ht="15" outlineLevel="0" r="9">
      <c r="A9" s="271" t="s">
        <v>154</v>
      </c>
      <c r="B9" s="272"/>
      <c r="C9" s="273" t="s">
        <v>154</v>
      </c>
      <c r="D9" s="262"/>
      <c r="E9" s="262"/>
      <c r="F9" s="264"/>
    </row>
    <row collapsed="false" customFormat="false" customHeight="false" hidden="false" ht="15" outlineLevel="0" r="10">
      <c r="A10" s="265" t="s">
        <v>155</v>
      </c>
      <c r="B10" s="266" t="str">
        <f aca="false">VLOOKUP("PROG_POSIZIONE",_RiservatoAxa_!A1:B210,2,0)</f>
        <v>20342955</v>
      </c>
      <c r="C10" s="262"/>
      <c r="D10" s="262"/>
      <c r="E10" s="262"/>
      <c r="F10" s="264"/>
    </row>
    <row collapsed="false" customFormat="false" customHeight="false" hidden="false" ht="15" outlineLevel="0" r="11">
      <c r="A11" s="267" t="s">
        <v>156</v>
      </c>
      <c r="B11" s="274" t="str">
        <f aca="false">VLOOKUP("CognomeSoggetto1",_RiservatoAxa_!A1:B210,2,0)</f>
        <v>casa111</v>
      </c>
      <c r="C11" s="275"/>
      <c r="D11" s="262"/>
      <c r="E11" s="262"/>
      <c r="F11" s="264"/>
    </row>
    <row collapsed="false" customFormat="false" customHeight="false" hidden="false" ht="15" outlineLevel="0" r="12">
      <c r="A12" s="267" t="s">
        <v>157</v>
      </c>
      <c r="B12" s="274" t="n">
        <f aca="false">VLOOKUP("NomeSoggetto1",_RiservatoAxa_!A1:B210,2,0)</f>
        <v>0</v>
      </c>
      <c r="C12" s="275"/>
      <c r="D12" s="262"/>
      <c r="E12" s="262"/>
      <c r="F12" s="264"/>
    </row>
    <row collapsed="false" customFormat="false" customHeight="true" hidden="false" ht="11.25" outlineLevel="0" r="13">
      <c r="A13" s="267"/>
      <c r="B13" s="268"/>
      <c r="C13" s="276"/>
      <c r="D13" s="262"/>
      <c r="E13" s="262"/>
      <c r="F13" s="264"/>
    </row>
    <row collapsed="false" customFormat="false" customHeight="false" hidden="false" ht="15" outlineLevel="0" r="14">
      <c r="A14" s="267" t="s">
        <v>57</v>
      </c>
      <c r="B14" s="268" t="str">
        <f aca="false">VLOOKUP("RuoloSOggetto1",_RiservatoAxa_!A1:B210,2,0)</f>
        <v>CONTRAENTE IMPRESA</v>
      </c>
      <c r="C14" s="276"/>
      <c r="D14" s="277" t="s">
        <v>158</v>
      </c>
      <c r="E14" s="278"/>
      <c r="F14" s="264"/>
    </row>
    <row collapsed="false" customFormat="false" customHeight="false" hidden="false" ht="15" outlineLevel="0" r="15">
      <c r="A15" s="267" t="s">
        <v>159</v>
      </c>
      <c r="B15" s="268" t="str">
        <f aca="false">VLOOKUP("IndirizzoSoggetto1",_RiservatoAxa_!A2:B211,2,0)</f>
        <v>casa111</v>
      </c>
      <c r="C15" s="276"/>
      <c r="D15" s="262"/>
      <c r="E15" s="262"/>
      <c r="F15" s="264"/>
    </row>
    <row collapsed="false" customFormat="false" customHeight="false" hidden="false" ht="15" outlineLevel="0" r="16">
      <c r="A16" s="267" t="s">
        <v>160</v>
      </c>
      <c r="B16" s="268" t="str">
        <f aca="false">VLOOKUP("CittaSoggetto1",_RiservatoAxa_!A2:B211,2,0)</f>
        <v>torino</v>
      </c>
      <c r="C16" s="276"/>
      <c r="D16" s="262"/>
      <c r="E16" s="262"/>
      <c r="F16" s="264"/>
    </row>
    <row collapsed="false" customFormat="false" customHeight="false" hidden="false" ht="15" outlineLevel="0" r="17">
      <c r="A17" s="267" t="s">
        <v>161</v>
      </c>
      <c r="B17" s="268" t="str">
        <f aca="false">VLOOKUP("ProvinciaSoggetto1",_RiservatoAxa_!A2:B211,2,0)</f>
        <v>to</v>
      </c>
      <c r="C17" s="276"/>
      <c r="D17" s="262"/>
      <c r="E17" s="262"/>
      <c r="F17" s="264"/>
    </row>
    <row collapsed="false" customFormat="false" customHeight="false" hidden="false" ht="15" outlineLevel="0" r="18">
      <c r="A18" s="267" t="s">
        <v>72</v>
      </c>
      <c r="B18" s="274" t="n">
        <f aca="false">VLOOKUP("CodiceFiscalePIVASoggetto1",_RiservatoAxa_!A3:B212,2,0)</f>
        <v>22222</v>
      </c>
      <c r="C18" s="275"/>
      <c r="D18" s="262"/>
      <c r="E18" s="262"/>
      <c r="F18" s="264"/>
    </row>
    <row collapsed="false" customFormat="false" customHeight="false" hidden="false" ht="15" outlineLevel="0" r="19">
      <c r="A19" s="269" t="s">
        <v>162</v>
      </c>
      <c r="B19" s="279" t="n">
        <f aca="false">VLOOKUP("IBANSoggetto1",_RiservatoAxa_!A4:B213,2,0)</f>
        <v>0</v>
      </c>
      <c r="C19" s="280" t="str">
        <f aca="false">+IF(AND(MID(B19,1,2)="IT",LEN(B19)&lt;&gt;27),"attenzione!lunghezza iban non corretta","")</f>
        <v/>
      </c>
      <c r="D19" s="262"/>
      <c r="E19" s="262"/>
      <c r="F19" s="264"/>
    </row>
    <row collapsed="false" customFormat="true" customHeight="false" hidden="false" ht="15.75" outlineLevel="0" r="20" s="259">
      <c r="A20" s="281"/>
      <c r="B20" s="282"/>
      <c r="C20" s="282"/>
      <c r="D20" s="282"/>
      <c r="E20" s="282"/>
      <c r="F20" s="283"/>
    </row>
    <row collapsed="false" customFormat="false" customHeight="true" hidden="false" ht="21" outlineLevel="0" r="21">
      <c r="A21" s="284" t="s">
        <v>163</v>
      </c>
      <c r="B21" s="284"/>
      <c r="C21" s="284"/>
      <c r="D21" s="284"/>
      <c r="E21" s="284"/>
      <c r="F21" s="284"/>
      <c r="G21" s="285"/>
      <c r="H21" s="286"/>
      <c r="I21" s="286"/>
      <c r="J21" s="286"/>
      <c r="K21" s="286"/>
      <c r="L21" s="286"/>
    </row>
    <row collapsed="false" customFormat="false" customHeight="true" hidden="false" ht="11.25" outlineLevel="0" r="22">
      <c r="A22" s="287"/>
      <c r="B22" s="288"/>
      <c r="C22" s="288"/>
      <c r="D22" s="288"/>
      <c r="E22" s="288"/>
      <c r="F22" s="289"/>
      <c r="G22" s="286"/>
      <c r="H22" s="286"/>
      <c r="I22" s="286"/>
      <c r="J22" s="286"/>
      <c r="K22" s="286"/>
      <c r="L22" s="286"/>
    </row>
    <row collapsed="false" customFormat="false" customHeight="false" hidden="false" ht="19.5" outlineLevel="0" r="23">
      <c r="A23" s="290" t="s">
        <v>164</v>
      </c>
      <c r="B23" s="290"/>
      <c r="C23" s="290"/>
      <c r="D23" s="290"/>
      <c r="E23" s="290"/>
      <c r="F23" s="290"/>
      <c r="G23" s="286"/>
      <c r="H23" s="286"/>
      <c r="I23" s="286"/>
      <c r="J23" s="286"/>
      <c r="K23" s="286"/>
      <c r="L23" s="286"/>
    </row>
    <row collapsed="false" customFormat="false" customHeight="true" hidden="false" ht="11.25" outlineLevel="0" r="24">
      <c r="A24" s="291"/>
      <c r="B24" s="292"/>
      <c r="C24" s="293"/>
      <c r="D24" s="288"/>
      <c r="E24" s="288"/>
      <c r="F24" s="289"/>
      <c r="G24" s="286"/>
      <c r="H24" s="286"/>
      <c r="I24" s="286"/>
      <c r="J24" s="286"/>
      <c r="K24" s="286"/>
      <c r="L24" s="286"/>
    </row>
    <row collapsed="false" customFormat="false" customHeight="false" hidden="false" ht="15" outlineLevel="0" r="25">
      <c r="A25" s="291"/>
      <c r="B25" s="294" t="s">
        <v>165</v>
      </c>
      <c r="C25" s="295"/>
      <c r="D25" s="296"/>
      <c r="E25" s="296"/>
      <c r="F25" s="297"/>
      <c r="G25" s="286"/>
      <c r="H25" s="286"/>
      <c r="I25" s="286"/>
      <c r="J25" s="286"/>
      <c r="K25" s="286"/>
      <c r="L25" s="286"/>
    </row>
    <row collapsed="false" customFormat="false" customHeight="false" hidden="false" ht="15" outlineLevel="0" r="26">
      <c r="A26" s="291"/>
      <c r="B26" s="298" t="s">
        <v>166</v>
      </c>
      <c r="C26" s="295"/>
      <c r="D26" s="296"/>
      <c r="E26" s="296"/>
      <c r="F26" s="297"/>
      <c r="G26" s="285"/>
      <c r="H26" s="286"/>
      <c r="I26" s="286"/>
      <c r="J26" s="286"/>
      <c r="K26" s="286"/>
      <c r="L26" s="286"/>
    </row>
    <row collapsed="false" customFormat="false" customHeight="false" hidden="false" ht="15.75" outlineLevel="0" r="27">
      <c r="A27" s="291"/>
      <c r="B27" s="299" t="s">
        <v>167</v>
      </c>
      <c r="C27" s="295"/>
      <c r="D27" s="296"/>
      <c r="E27" s="296"/>
      <c r="F27" s="289"/>
      <c r="G27" s="285"/>
      <c r="H27" s="286"/>
      <c r="I27" s="286"/>
      <c r="J27" s="286"/>
      <c r="K27" s="286"/>
      <c r="L27" s="286"/>
    </row>
    <row collapsed="false" customFormat="true" customHeight="false" hidden="false" ht="20.25" outlineLevel="0" r="28" s="259">
      <c r="A28" s="300" t="s">
        <v>168</v>
      </c>
      <c r="B28" s="301"/>
      <c r="C28" s="301"/>
      <c r="D28" s="301"/>
      <c r="E28" s="301"/>
      <c r="F28" s="302"/>
      <c r="G28" s="285"/>
      <c r="H28" s="286"/>
      <c r="I28" s="286"/>
      <c r="J28" s="286"/>
      <c r="K28" s="286"/>
      <c r="L28" s="286"/>
    </row>
    <row collapsed="false" customFormat="false" customHeight="false" hidden="false" ht="15" outlineLevel="1" r="29">
      <c r="A29" s="303"/>
      <c r="B29" s="294" t="s">
        <v>169</v>
      </c>
      <c r="C29" s="295"/>
      <c r="D29" s="295"/>
      <c r="E29" s="304"/>
      <c r="F29" s="289"/>
      <c r="G29" s="286"/>
      <c r="H29" s="286"/>
      <c r="I29" s="286"/>
      <c r="J29" s="286"/>
      <c r="K29" s="286"/>
      <c r="L29" s="286"/>
    </row>
    <row collapsed="false" customFormat="false" customHeight="false" hidden="false" ht="15" outlineLevel="1" r="30">
      <c r="A30" s="303"/>
      <c r="B30" s="299" t="s">
        <v>170</v>
      </c>
      <c r="C30" s="295"/>
      <c r="D30" s="295"/>
      <c r="E30" s="304"/>
      <c r="F30" s="305"/>
      <c r="G30" s="286"/>
      <c r="H30" s="286"/>
      <c r="I30" s="286"/>
      <c r="J30" s="286"/>
      <c r="K30" s="286"/>
      <c r="L30" s="286"/>
    </row>
    <row collapsed="false" customFormat="false" customHeight="true" hidden="false" ht="11.25" outlineLevel="1" r="31">
      <c r="A31" s="303"/>
      <c r="B31" s="304"/>
      <c r="C31" s="304"/>
      <c r="D31" s="304"/>
      <c r="E31" s="304"/>
      <c r="F31" s="305"/>
      <c r="G31" s="285"/>
      <c r="H31" s="286"/>
      <c r="I31" s="286"/>
      <c r="J31" s="286"/>
      <c r="K31" s="286"/>
      <c r="L31" s="286"/>
    </row>
    <row collapsed="false" customFormat="false" customHeight="true" hidden="false" ht="11.25" outlineLevel="1" r="32">
      <c r="A32" s="306"/>
      <c r="B32" s="304"/>
      <c r="C32" s="304"/>
      <c r="D32" s="304"/>
      <c r="E32" s="304"/>
      <c r="F32" s="305"/>
      <c r="G32" s="286"/>
      <c r="H32" s="286"/>
      <c r="I32" s="286"/>
      <c r="J32" s="286"/>
      <c r="K32" s="286"/>
      <c r="L32" s="286"/>
    </row>
    <row collapsed="false" customFormat="false" customHeight="true" hidden="false" ht="11.25" outlineLevel="1" r="33">
      <c r="A33" s="269" t="s">
        <v>171</v>
      </c>
      <c r="B33" s="307" t="s">
        <v>172</v>
      </c>
      <c r="C33" s="308" t="s">
        <v>173</v>
      </c>
      <c r="D33" s="309" t="s">
        <v>174</v>
      </c>
      <c r="E33" s="310" t="s">
        <v>175</v>
      </c>
      <c r="F33" s="311" t="s">
        <v>55</v>
      </c>
      <c r="G33" s="285"/>
      <c r="H33" s="286"/>
      <c r="I33" s="286"/>
    </row>
    <row collapsed="false" customFormat="false" customHeight="false" hidden="false" ht="15" outlineLevel="1" r="34">
      <c r="A34" s="312" t="s">
        <v>176</v>
      </c>
      <c r="B34" s="313"/>
      <c r="C34" s="314"/>
      <c r="D34" s="315" t="n">
        <v>0</v>
      </c>
      <c r="E34" s="315" t="n">
        <v>0</v>
      </c>
      <c r="F34" s="316" t="n">
        <f aca="false">+E34*D34</f>
        <v>0</v>
      </c>
      <c r="G34" s="317"/>
    </row>
    <row collapsed="false" customFormat="false" customHeight="false" hidden="false" ht="15" outlineLevel="1" r="35">
      <c r="A35" s="318" t="s">
        <v>176</v>
      </c>
      <c r="B35" s="319"/>
      <c r="C35" s="320"/>
      <c r="D35" s="321"/>
      <c r="E35" s="321"/>
      <c r="F35" s="322" t="n">
        <f aca="false">+E35*D35</f>
        <v>0</v>
      </c>
      <c r="G35" s="285"/>
    </row>
    <row collapsed="false" customFormat="false" customHeight="false" hidden="false" ht="15" outlineLevel="1" r="36">
      <c r="A36" s="318" t="s">
        <v>176</v>
      </c>
      <c r="B36" s="319"/>
      <c r="C36" s="320"/>
      <c r="D36" s="321"/>
      <c r="E36" s="321"/>
      <c r="F36" s="322" t="n">
        <f aca="false">+E36*D36</f>
        <v>0</v>
      </c>
      <c r="G36" s="317"/>
    </row>
    <row collapsed="false" customFormat="false" customHeight="false" hidden="false" ht="15" outlineLevel="1" r="37">
      <c r="A37" s="318" t="s">
        <v>176</v>
      </c>
      <c r="B37" s="319"/>
      <c r="C37" s="320"/>
      <c r="D37" s="321"/>
      <c r="E37" s="321"/>
      <c r="F37" s="322" t="n">
        <f aca="false">+E37*D37</f>
        <v>0</v>
      </c>
      <c r="G37" s="317"/>
    </row>
    <row collapsed="false" customFormat="false" customHeight="false" hidden="false" ht="15" outlineLevel="1" r="38">
      <c r="A38" s="318" t="s">
        <v>176</v>
      </c>
      <c r="B38" s="319"/>
      <c r="C38" s="320"/>
      <c r="D38" s="321"/>
      <c r="E38" s="321"/>
      <c r="F38" s="322" t="n">
        <f aca="false">+E38*D38</f>
        <v>0</v>
      </c>
      <c r="G38" s="317"/>
    </row>
    <row collapsed="false" customFormat="false" customHeight="false" hidden="false" ht="15" outlineLevel="1" r="39">
      <c r="A39" s="318" t="s">
        <v>176</v>
      </c>
      <c r="B39" s="319"/>
      <c r="C39" s="320"/>
      <c r="D39" s="321"/>
      <c r="E39" s="321"/>
      <c r="F39" s="322" t="n">
        <f aca="false">+E39*D39</f>
        <v>0</v>
      </c>
      <c r="G39" s="317"/>
    </row>
    <row collapsed="false" customFormat="false" customHeight="false" hidden="false" ht="15" outlineLevel="1" r="40">
      <c r="A40" s="323" t="s">
        <v>177</v>
      </c>
      <c r="B40" s="324"/>
      <c r="C40" s="325"/>
      <c r="D40" s="325"/>
      <c r="E40" s="325"/>
      <c r="F40" s="326" t="n">
        <f aca="false">SUM(F34:F39)</f>
        <v>0</v>
      </c>
      <c r="G40" s="317"/>
    </row>
    <row collapsed="false" customFormat="false" customHeight="false" hidden="false" ht="15" outlineLevel="1" r="41">
      <c r="A41" s="327" t="s">
        <v>178</v>
      </c>
      <c r="B41" s="328"/>
      <c r="C41" s="329"/>
      <c r="D41" s="329"/>
      <c r="E41" s="329"/>
      <c r="F41" s="330" t="n">
        <f aca="false">+'Dati Generali'!B105</f>
        <v>0</v>
      </c>
      <c r="G41" s="317"/>
    </row>
    <row collapsed="false" customFormat="false" customHeight="false" hidden="false" ht="15" outlineLevel="1" r="42">
      <c r="A42" s="331" t="s">
        <v>179</v>
      </c>
      <c r="B42" s="274"/>
      <c r="C42" s="332"/>
      <c r="D42" s="332"/>
      <c r="E42" s="332"/>
      <c r="F42" s="333" t="n">
        <f aca="false">F40*(1-(F41/100))</f>
        <v>0</v>
      </c>
      <c r="G42" s="317"/>
    </row>
    <row collapsed="false" customFormat="false" customHeight="false" hidden="false" ht="15" outlineLevel="1" r="43">
      <c r="A43" s="327" t="s">
        <v>180</v>
      </c>
      <c r="B43" s="328"/>
      <c r="C43" s="329"/>
      <c r="D43" s="329"/>
      <c r="E43" s="329"/>
      <c r="F43" s="334"/>
      <c r="G43" s="317"/>
    </row>
    <row collapsed="false" customFormat="false" customHeight="false" hidden="false" ht="15" outlineLevel="1" r="44">
      <c r="A44" s="331" t="s">
        <v>179</v>
      </c>
      <c r="B44" s="274"/>
      <c r="C44" s="332"/>
      <c r="D44" s="332"/>
      <c r="E44" s="332"/>
      <c r="F44" s="333" t="n">
        <f aca="false">F42*(1-(F43/100))</f>
        <v>0</v>
      </c>
      <c r="G44" s="317"/>
    </row>
    <row collapsed="false" customFormat="false" customHeight="false" hidden="false" ht="15" outlineLevel="1" r="45">
      <c r="A45" s="327" t="s">
        <v>181</v>
      </c>
      <c r="B45" s="328"/>
      <c r="C45" s="329"/>
      <c r="D45" s="329"/>
      <c r="E45" s="329"/>
      <c r="F45" s="334"/>
      <c r="G45" s="317"/>
    </row>
    <row collapsed="false" customFormat="false" customHeight="false" hidden="false" ht="15" outlineLevel="1" r="46">
      <c r="A46" s="331" t="s">
        <v>179</v>
      </c>
      <c r="B46" s="274"/>
      <c r="C46" s="332"/>
      <c r="D46" s="332"/>
      <c r="E46" s="332"/>
      <c r="F46" s="333" t="n">
        <f aca="false">F44+F45</f>
        <v>0</v>
      </c>
      <c r="G46" s="317"/>
    </row>
    <row collapsed="false" customFormat="false" customHeight="false" hidden="false" ht="19.5" outlineLevel="1" r="47">
      <c r="A47" s="327" t="s">
        <v>182</v>
      </c>
      <c r="B47" s="328"/>
      <c r="C47" s="335"/>
      <c r="D47" s="335"/>
      <c r="E47" s="335"/>
      <c r="F47" s="336" t="n">
        <v>0</v>
      </c>
      <c r="G47" s="337"/>
      <c r="H47" s="337"/>
    </row>
    <row collapsed="false" customFormat="false" customHeight="false" hidden="false" ht="15" outlineLevel="1" r="48">
      <c r="A48" s="327" t="s">
        <v>183</v>
      </c>
      <c r="B48" s="328"/>
      <c r="C48" s="329"/>
      <c r="D48" s="329"/>
      <c r="E48" s="329"/>
      <c r="F48" s="334" t="n">
        <v>0</v>
      </c>
      <c r="G48" s="317"/>
    </row>
    <row collapsed="false" customFormat="false" customHeight="false" hidden="false" ht="15" outlineLevel="1" r="49">
      <c r="A49" s="331" t="s">
        <v>179</v>
      </c>
      <c r="B49" s="274"/>
      <c r="C49" s="332"/>
      <c r="D49" s="332"/>
      <c r="E49" s="332"/>
      <c r="F49" s="333" t="n">
        <f aca="false">MAX(F46*(1-(F48/100))-F47,0)</f>
        <v>0</v>
      </c>
      <c r="G49" s="317"/>
    </row>
    <row collapsed="false" customFormat="false" customHeight="false" hidden="false" ht="15" outlineLevel="1" r="50">
      <c r="A50" s="327" t="s">
        <v>184</v>
      </c>
      <c r="B50" s="328"/>
      <c r="C50" s="329"/>
      <c r="D50" s="329"/>
      <c r="E50" s="329"/>
      <c r="F50" s="334"/>
      <c r="G50" s="317"/>
    </row>
    <row collapsed="false" customFormat="false" customHeight="false" hidden="false" ht="15" outlineLevel="1" r="51">
      <c r="A51" s="338" t="s">
        <v>185</v>
      </c>
      <c r="B51" s="339"/>
      <c r="C51" s="340"/>
      <c r="D51" s="340"/>
      <c r="E51" s="340"/>
      <c r="F51" s="341" t="n">
        <f aca="false">MIN(F50,F49)</f>
        <v>0</v>
      </c>
      <c r="G51" s="317"/>
    </row>
    <row collapsed="false" customFormat="false" customHeight="true" hidden="false" ht="11.25" outlineLevel="1" r="52">
      <c r="A52" s="303" t="s">
        <v>186</v>
      </c>
      <c r="B52" s="296"/>
      <c r="C52" s="296"/>
      <c r="D52" s="296"/>
      <c r="E52" s="296"/>
      <c r="F52" s="297"/>
      <c r="G52" s="317"/>
    </row>
    <row collapsed="false" customFormat="false" customHeight="true" hidden="false" ht="11.25" outlineLevel="0" r="53">
      <c r="A53" s="303"/>
      <c r="B53" s="288"/>
      <c r="C53" s="288"/>
      <c r="D53" s="288"/>
      <c r="E53" s="288"/>
      <c r="F53" s="289"/>
      <c r="G53" s="285"/>
      <c r="H53" s="286"/>
      <c r="I53" s="286"/>
      <c r="J53" s="286"/>
      <c r="K53" s="286"/>
      <c r="L53" s="286"/>
    </row>
    <row collapsed="false" customFormat="true" customHeight="false" hidden="false" ht="20.25" outlineLevel="0" r="54" s="259">
      <c r="A54" s="342" t="s">
        <v>187</v>
      </c>
      <c r="B54" s="286"/>
      <c r="C54" s="286"/>
      <c r="D54" s="286"/>
      <c r="E54" s="286"/>
      <c r="F54" s="343"/>
      <c r="G54" s="285"/>
      <c r="H54" s="286"/>
      <c r="I54" s="286"/>
      <c r="J54" s="286"/>
      <c r="K54" s="286"/>
      <c r="L54" s="286"/>
    </row>
    <row collapsed="false" customFormat="false" customHeight="false" hidden="false" ht="15" outlineLevel="1" r="55">
      <c r="A55" s="291"/>
      <c r="B55" s="294" t="s">
        <v>188</v>
      </c>
      <c r="C55" s="295"/>
      <c r="D55" s="295"/>
      <c r="E55" s="344"/>
      <c r="F55" s="345"/>
      <c r="G55" s="286"/>
      <c r="H55" s="286"/>
      <c r="I55" s="286"/>
      <c r="J55" s="286"/>
      <c r="K55" s="286"/>
      <c r="L55" s="286"/>
    </row>
    <row collapsed="false" customFormat="false" customHeight="false" hidden="false" ht="15" outlineLevel="1" r="56">
      <c r="A56" s="291"/>
      <c r="B56" s="299" t="s">
        <v>170</v>
      </c>
      <c r="C56" s="295"/>
      <c r="D56" s="295"/>
      <c r="E56" s="344"/>
      <c r="F56" s="345"/>
      <c r="G56" s="286"/>
      <c r="H56" s="286"/>
      <c r="I56" s="286"/>
      <c r="J56" s="286"/>
      <c r="K56" s="286"/>
      <c r="L56" s="286"/>
    </row>
    <row collapsed="false" customFormat="false" customHeight="true" hidden="false" ht="11.25" outlineLevel="1" r="57">
      <c r="A57" s="291"/>
      <c r="B57" s="344"/>
      <c r="C57" s="344"/>
      <c r="D57" s="344"/>
      <c r="E57" s="344"/>
      <c r="F57" s="345"/>
      <c r="G57" s="285"/>
      <c r="H57" s="286"/>
      <c r="I57" s="286"/>
      <c r="J57" s="286"/>
      <c r="K57" s="286"/>
      <c r="L57" s="286"/>
    </row>
    <row collapsed="false" customFormat="false" customHeight="true" hidden="false" ht="11.25" outlineLevel="1" r="58">
      <c r="A58" s="346"/>
      <c r="B58" s="344"/>
      <c r="C58" s="344"/>
      <c r="D58" s="344"/>
      <c r="E58" s="344"/>
      <c r="F58" s="345"/>
      <c r="G58" s="286"/>
      <c r="H58" s="286"/>
      <c r="I58" s="286"/>
      <c r="J58" s="286"/>
      <c r="K58" s="286"/>
      <c r="L58" s="286"/>
    </row>
    <row collapsed="false" customFormat="false" customHeight="false" hidden="false" ht="15" outlineLevel="1" r="59">
      <c r="A59" s="269" t="s">
        <v>171</v>
      </c>
      <c r="B59" s="307" t="s">
        <v>172</v>
      </c>
      <c r="C59" s="347" t="s">
        <v>173</v>
      </c>
      <c r="D59" s="309" t="s">
        <v>174</v>
      </c>
      <c r="E59" s="310" t="s">
        <v>175</v>
      </c>
      <c r="F59" s="311" t="s">
        <v>55</v>
      </c>
      <c r="G59" s="285"/>
      <c r="H59" s="286"/>
      <c r="I59" s="286"/>
    </row>
    <row collapsed="false" customFormat="false" customHeight="false" hidden="false" ht="15" outlineLevel="1" r="60">
      <c r="A60" s="312" t="s">
        <v>176</v>
      </c>
      <c r="B60" s="313"/>
      <c r="C60" s="314"/>
      <c r="D60" s="315"/>
      <c r="E60" s="315"/>
      <c r="F60" s="316" t="n">
        <f aca="false">+E60*D60</f>
        <v>0</v>
      </c>
      <c r="G60" s="317"/>
    </row>
    <row collapsed="false" customFormat="false" customHeight="false" hidden="false" ht="15" outlineLevel="1" r="61">
      <c r="A61" s="318" t="s">
        <v>176</v>
      </c>
      <c r="B61" s="319"/>
      <c r="C61" s="320"/>
      <c r="D61" s="321"/>
      <c r="E61" s="321"/>
      <c r="F61" s="322" t="n">
        <f aca="false">+E61*D61</f>
        <v>0</v>
      </c>
      <c r="G61" s="285"/>
    </row>
    <row collapsed="false" customFormat="false" customHeight="false" hidden="false" ht="15" outlineLevel="1" r="62">
      <c r="A62" s="318" t="s">
        <v>176</v>
      </c>
      <c r="B62" s="319"/>
      <c r="C62" s="320"/>
      <c r="D62" s="321"/>
      <c r="E62" s="321"/>
      <c r="F62" s="322" t="n">
        <f aca="false">+E62*D62</f>
        <v>0</v>
      </c>
      <c r="G62" s="317"/>
    </row>
    <row collapsed="false" customFormat="false" customHeight="false" hidden="false" ht="15" outlineLevel="1" r="63">
      <c r="A63" s="318" t="s">
        <v>176</v>
      </c>
      <c r="B63" s="319"/>
      <c r="C63" s="320"/>
      <c r="D63" s="321"/>
      <c r="E63" s="321"/>
      <c r="F63" s="322" t="n">
        <f aca="false">+E63*D63</f>
        <v>0</v>
      </c>
      <c r="G63" s="317"/>
    </row>
    <row collapsed="false" customFormat="false" customHeight="false" hidden="false" ht="15" outlineLevel="1" r="64">
      <c r="A64" s="318" t="s">
        <v>176</v>
      </c>
      <c r="B64" s="319"/>
      <c r="C64" s="320"/>
      <c r="D64" s="321"/>
      <c r="E64" s="321"/>
      <c r="F64" s="322" t="n">
        <f aca="false">+E64*D64</f>
        <v>0</v>
      </c>
      <c r="G64" s="317"/>
    </row>
    <row collapsed="false" customFormat="false" customHeight="false" hidden="false" ht="15" outlineLevel="1" r="65">
      <c r="A65" s="348" t="s">
        <v>176</v>
      </c>
      <c r="B65" s="319"/>
      <c r="C65" s="320"/>
      <c r="D65" s="321"/>
      <c r="E65" s="321"/>
      <c r="F65" s="322" t="n">
        <f aca="false">+E65*D65</f>
        <v>0</v>
      </c>
      <c r="G65" s="317"/>
    </row>
    <row collapsed="false" customFormat="false" customHeight="false" hidden="false" ht="15" outlineLevel="1" r="66">
      <c r="A66" s="323" t="s">
        <v>177</v>
      </c>
      <c r="B66" s="324"/>
      <c r="C66" s="325"/>
      <c r="D66" s="325"/>
      <c r="E66" s="325"/>
      <c r="F66" s="349" t="n">
        <f aca="false">SUM(F60:F65)</f>
        <v>0</v>
      </c>
      <c r="G66" s="317"/>
    </row>
    <row collapsed="false" customFormat="false" customHeight="false" hidden="false" ht="15" outlineLevel="1" r="67">
      <c r="A67" s="327" t="s">
        <v>178</v>
      </c>
      <c r="B67" s="328"/>
      <c r="C67" s="329"/>
      <c r="D67" s="329"/>
      <c r="E67" s="329"/>
      <c r="F67" s="350" t="n">
        <f aca="false">+'Dati Generali'!B105</f>
        <v>0</v>
      </c>
      <c r="G67" s="317"/>
    </row>
    <row collapsed="false" customFormat="false" customHeight="false" hidden="false" ht="15" outlineLevel="1" r="68">
      <c r="A68" s="331" t="s">
        <v>179</v>
      </c>
      <c r="B68" s="274"/>
      <c r="C68" s="332"/>
      <c r="D68" s="332"/>
      <c r="E68" s="332"/>
      <c r="F68" s="351" t="n">
        <f aca="false">F66*(1-(F67/100))</f>
        <v>0</v>
      </c>
      <c r="G68" s="317"/>
    </row>
    <row collapsed="false" customFormat="false" customHeight="false" hidden="false" ht="15" outlineLevel="1" r="69">
      <c r="A69" s="327" t="s">
        <v>189</v>
      </c>
      <c r="B69" s="328"/>
      <c r="C69" s="329"/>
      <c r="D69" s="329"/>
      <c r="E69" s="329"/>
      <c r="F69" s="352"/>
      <c r="G69" s="317"/>
    </row>
    <row collapsed="false" customFormat="false" customHeight="false" hidden="false" ht="15" outlineLevel="1" r="70">
      <c r="A70" s="331" t="s">
        <v>179</v>
      </c>
      <c r="B70" s="274"/>
      <c r="C70" s="332"/>
      <c r="D70" s="332"/>
      <c r="E70" s="332"/>
      <c r="F70" s="351" t="n">
        <f aca="false">F68*(1-(F69/100))</f>
        <v>0</v>
      </c>
      <c r="G70" s="317"/>
    </row>
    <row collapsed="false" customFormat="false" customHeight="false" hidden="false" ht="15" outlineLevel="1" r="71">
      <c r="A71" s="327" t="s">
        <v>181</v>
      </c>
      <c r="B71" s="328"/>
      <c r="C71" s="329"/>
      <c r="D71" s="329"/>
      <c r="E71" s="329"/>
      <c r="F71" s="352"/>
      <c r="G71" s="317"/>
    </row>
    <row collapsed="false" customFormat="false" customHeight="false" hidden="false" ht="15" outlineLevel="1" r="72">
      <c r="A72" s="331" t="s">
        <v>179</v>
      </c>
      <c r="B72" s="274"/>
      <c r="C72" s="332"/>
      <c r="D72" s="332"/>
      <c r="E72" s="332"/>
      <c r="F72" s="351" t="n">
        <f aca="false">F70+F71</f>
        <v>0</v>
      </c>
      <c r="G72" s="317"/>
    </row>
    <row collapsed="false" customFormat="false" customHeight="false" hidden="false" ht="15" outlineLevel="1" r="73">
      <c r="A73" s="327" t="s">
        <v>182</v>
      </c>
      <c r="B73" s="328"/>
      <c r="C73" s="329"/>
      <c r="D73" s="329"/>
      <c r="E73" s="329"/>
      <c r="F73" s="352" t="n">
        <v>0</v>
      </c>
      <c r="G73" s="317"/>
    </row>
    <row collapsed="false" customFormat="false" customHeight="false" hidden="false" ht="15" outlineLevel="1" r="74">
      <c r="A74" s="327" t="s">
        <v>183</v>
      </c>
      <c r="B74" s="328"/>
      <c r="C74" s="329"/>
      <c r="D74" s="329"/>
      <c r="E74" s="329"/>
      <c r="F74" s="352" t="n">
        <v>0</v>
      </c>
      <c r="G74" s="317"/>
    </row>
    <row collapsed="false" customFormat="false" customHeight="false" hidden="false" ht="15" outlineLevel="1" r="75">
      <c r="A75" s="331" t="s">
        <v>179</v>
      </c>
      <c r="B75" s="274"/>
      <c r="C75" s="332"/>
      <c r="D75" s="332"/>
      <c r="E75" s="332"/>
      <c r="F75" s="351" t="n">
        <f aca="false">MAX(F72*(1-(F74/100))-F73,0)</f>
        <v>0</v>
      </c>
      <c r="G75" s="317"/>
    </row>
    <row collapsed="false" customFormat="false" customHeight="false" hidden="false" ht="15" outlineLevel="1" r="76">
      <c r="A76" s="327" t="s">
        <v>184</v>
      </c>
      <c r="B76" s="328"/>
      <c r="C76" s="329"/>
      <c r="D76" s="329"/>
      <c r="E76" s="329"/>
      <c r="F76" s="352"/>
      <c r="G76" s="317"/>
    </row>
    <row collapsed="false" customFormat="false" customHeight="false" hidden="false" ht="15" outlineLevel="1" r="77">
      <c r="A77" s="338" t="s">
        <v>185</v>
      </c>
      <c r="B77" s="339"/>
      <c r="C77" s="340"/>
      <c r="D77" s="340"/>
      <c r="E77" s="340"/>
      <c r="F77" s="353" t="n">
        <f aca="false">MIN(F76,F75)</f>
        <v>0</v>
      </c>
      <c r="G77" s="317"/>
    </row>
    <row collapsed="false" customFormat="false" customHeight="true" hidden="false" ht="11.25" outlineLevel="0" r="78">
      <c r="A78" s="291"/>
      <c r="B78" s="354"/>
      <c r="C78" s="292"/>
      <c r="D78" s="354"/>
      <c r="E78" s="292"/>
      <c r="F78" s="355"/>
      <c r="G78" s="317"/>
    </row>
    <row collapsed="false" customFormat="false" customHeight="false" hidden="false" ht="20.25" outlineLevel="0" r="79">
      <c r="A79" s="342" t="s">
        <v>190</v>
      </c>
      <c r="B79" s="356" t="s">
        <v>188</v>
      </c>
      <c r="C79" s="295"/>
      <c r="D79" s="295"/>
      <c r="E79" s="304"/>
      <c r="F79" s="305"/>
      <c r="G79" s="286"/>
      <c r="H79" s="286"/>
      <c r="I79" s="286"/>
      <c r="J79" s="286"/>
      <c r="K79" s="286"/>
      <c r="L79" s="286"/>
    </row>
    <row collapsed="false" customFormat="false" customHeight="false" hidden="false" ht="15" outlineLevel="1" r="80">
      <c r="A80" s="291"/>
      <c r="B80" s="299" t="s">
        <v>170</v>
      </c>
      <c r="C80" s="295"/>
      <c r="D80" s="295"/>
      <c r="E80" s="344"/>
      <c r="F80" s="305"/>
      <c r="G80" s="286"/>
      <c r="H80" s="286"/>
      <c r="I80" s="286"/>
      <c r="J80" s="286"/>
      <c r="K80" s="286"/>
      <c r="L80" s="286"/>
    </row>
    <row collapsed="false" customFormat="false" customHeight="true" hidden="false" ht="11.25" outlineLevel="1" r="81">
      <c r="A81" s="357"/>
      <c r="B81" s="292"/>
      <c r="C81" s="292"/>
      <c r="D81" s="292"/>
      <c r="E81" s="358"/>
      <c r="F81" s="289"/>
      <c r="G81" s="285"/>
      <c r="H81" s="286"/>
      <c r="I81" s="286"/>
      <c r="J81" s="286"/>
      <c r="K81" s="286"/>
      <c r="L81" s="286"/>
    </row>
    <row collapsed="false" customFormat="false" customHeight="true" hidden="false" ht="11.25" outlineLevel="1" r="82">
      <c r="A82" s="291"/>
      <c r="B82" s="292"/>
      <c r="C82" s="293"/>
      <c r="D82" s="292"/>
      <c r="E82" s="292"/>
      <c r="F82" s="289"/>
      <c r="G82" s="286"/>
      <c r="H82" s="286"/>
      <c r="I82" s="286"/>
      <c r="J82" s="286"/>
      <c r="K82" s="286"/>
      <c r="L82" s="286"/>
    </row>
    <row collapsed="false" customFormat="false" customHeight="true" hidden="false" ht="2.25" outlineLevel="1" r="83">
      <c r="A83" s="359"/>
      <c r="B83" s="354"/>
      <c r="C83" s="292"/>
      <c r="D83" s="354"/>
      <c r="E83" s="292"/>
      <c r="F83" s="289"/>
      <c r="G83" s="285"/>
      <c r="H83" s="286"/>
      <c r="I83" s="286"/>
    </row>
    <row collapsed="false" customFormat="false" customHeight="true" hidden="false" ht="27.75" outlineLevel="1" r="84">
      <c r="A84" s="360" t="s">
        <v>191</v>
      </c>
      <c r="B84" s="361" t="s">
        <v>192</v>
      </c>
      <c r="C84" s="361" t="s">
        <v>193</v>
      </c>
      <c r="D84" s="362" t="s">
        <v>194</v>
      </c>
      <c r="E84" s="363" t="s">
        <v>195</v>
      </c>
      <c r="F84" s="364" t="s">
        <v>196</v>
      </c>
      <c r="G84" s="317"/>
    </row>
    <row collapsed="false" customFormat="false" customHeight="false" hidden="false" ht="15" outlineLevel="1" r="85">
      <c r="A85" s="365"/>
      <c r="B85" s="315"/>
      <c r="C85" s="366"/>
      <c r="D85" s="315" t="n">
        <f aca="false">+B85-(C85*B85)</f>
        <v>0</v>
      </c>
      <c r="E85" s="367" t="n">
        <f aca="false">D85</f>
        <v>0</v>
      </c>
      <c r="F85" s="368"/>
      <c r="G85" s="285"/>
    </row>
    <row collapsed="false" customFormat="false" customHeight="false" hidden="false" ht="15" outlineLevel="1" r="86">
      <c r="A86" s="369"/>
      <c r="B86" s="321"/>
      <c r="C86" s="370"/>
      <c r="D86" s="321" t="n">
        <f aca="false">+B86-(C86*B86)</f>
        <v>0</v>
      </c>
      <c r="E86" s="371" t="n">
        <f aca="false">D86</f>
        <v>0</v>
      </c>
      <c r="F86" s="368"/>
      <c r="G86" s="317"/>
    </row>
    <row collapsed="false" customFormat="false" customHeight="false" hidden="false" ht="15" outlineLevel="1" r="87">
      <c r="A87" s="369"/>
      <c r="B87" s="321"/>
      <c r="C87" s="370"/>
      <c r="D87" s="321" t="n">
        <f aca="false">+B87-(C87*B87)</f>
        <v>0</v>
      </c>
      <c r="E87" s="371" t="n">
        <f aca="false">D87</f>
        <v>0</v>
      </c>
      <c r="F87" s="368"/>
      <c r="G87" s="317"/>
    </row>
    <row collapsed="false" customFormat="false" customHeight="false" hidden="false" ht="15" outlineLevel="1" r="88">
      <c r="A88" s="369"/>
      <c r="B88" s="372"/>
      <c r="C88" s="370"/>
      <c r="D88" s="321" t="n">
        <f aca="false">+B88-(C88*B88)</f>
        <v>0</v>
      </c>
      <c r="E88" s="371" t="n">
        <f aca="false">D88</f>
        <v>0</v>
      </c>
      <c r="F88" s="368"/>
      <c r="G88" s="317"/>
    </row>
    <row collapsed="false" customFormat="false" customHeight="false" hidden="false" ht="15" outlineLevel="1" r="89">
      <c r="A89" s="369"/>
      <c r="B89" s="372"/>
      <c r="C89" s="370"/>
      <c r="D89" s="321" t="n">
        <f aca="false">+B89-(C89*B89)</f>
        <v>0</v>
      </c>
      <c r="E89" s="373" t="n">
        <f aca="false">D89</f>
        <v>0</v>
      </c>
      <c r="F89" s="368"/>
      <c r="G89" s="317"/>
    </row>
    <row collapsed="false" customFormat="false" customHeight="false" hidden="false" ht="15" outlineLevel="1" r="90">
      <c r="A90" s="374" t="s">
        <v>197</v>
      </c>
      <c r="B90" s="309" t="s">
        <v>198</v>
      </c>
      <c r="C90" s="309" t="s">
        <v>199</v>
      </c>
      <c r="D90" s="310" t="s">
        <v>200</v>
      </c>
      <c r="E90" s="375"/>
      <c r="F90" s="368"/>
      <c r="G90" s="317"/>
    </row>
    <row collapsed="false" customFormat="false" customHeight="false" hidden="false" ht="15" outlineLevel="1" r="91">
      <c r="A91" s="369"/>
      <c r="B91" s="376" t="s">
        <v>176</v>
      </c>
      <c r="C91" s="370"/>
      <c r="D91" s="377"/>
      <c r="E91" s="378" t="n">
        <f aca="false">+C91*D91</f>
        <v>0</v>
      </c>
      <c r="F91" s="368"/>
      <c r="G91" s="317"/>
    </row>
    <row collapsed="false" customFormat="false" customHeight="false" hidden="false" ht="15" outlineLevel="1" r="92">
      <c r="A92" s="369"/>
      <c r="B92" s="379" t="s">
        <v>176</v>
      </c>
      <c r="C92" s="370"/>
      <c r="D92" s="321"/>
      <c r="E92" s="378" t="n">
        <f aca="false">+C92*D92</f>
        <v>0</v>
      </c>
      <c r="F92" s="368"/>
      <c r="G92" s="317"/>
    </row>
    <row collapsed="false" customFormat="false" customHeight="false" hidden="false" ht="15" outlineLevel="1" r="93">
      <c r="A93" s="369"/>
      <c r="B93" s="379" t="s">
        <v>176</v>
      </c>
      <c r="C93" s="370"/>
      <c r="D93" s="321"/>
      <c r="E93" s="378" t="n">
        <f aca="false">+C93*D93</f>
        <v>0</v>
      </c>
      <c r="F93" s="368"/>
      <c r="G93" s="317"/>
    </row>
    <row collapsed="false" customFormat="false" customHeight="false" hidden="false" ht="15" outlineLevel="1" r="94">
      <c r="A94" s="369"/>
      <c r="B94" s="379" t="s">
        <v>176</v>
      </c>
      <c r="C94" s="370"/>
      <c r="D94" s="321"/>
      <c r="E94" s="378" t="n">
        <f aca="false">+C94*D94</f>
        <v>0</v>
      </c>
      <c r="F94" s="368"/>
      <c r="G94" s="317"/>
    </row>
    <row collapsed="false" customFormat="false" customHeight="false" hidden="false" ht="15" outlineLevel="1" r="95">
      <c r="A95" s="369"/>
      <c r="B95" s="379" t="s">
        <v>176</v>
      </c>
      <c r="C95" s="370"/>
      <c r="D95" s="321"/>
      <c r="E95" s="378" t="n">
        <f aca="false">+C95*D95</f>
        <v>0</v>
      </c>
      <c r="F95" s="368"/>
      <c r="G95" s="317"/>
    </row>
    <row collapsed="false" customFormat="false" customHeight="false" hidden="false" ht="15" outlineLevel="1" r="96">
      <c r="A96" s="380"/>
      <c r="B96" s="381" t="s">
        <v>176</v>
      </c>
      <c r="C96" s="382"/>
      <c r="D96" s="383"/>
      <c r="E96" s="384" t="n">
        <f aca="false">+C96*D96</f>
        <v>0</v>
      </c>
      <c r="F96" s="368"/>
      <c r="G96" s="317"/>
    </row>
    <row collapsed="false" customFormat="false" customHeight="false" hidden="false" ht="15" outlineLevel="1" r="97">
      <c r="A97" s="331" t="s">
        <v>55</v>
      </c>
      <c r="B97" s="274"/>
      <c r="C97" s="332"/>
      <c r="D97" s="385"/>
      <c r="E97" s="386" t="n">
        <f aca="false">SUM(E85:E96)</f>
        <v>0</v>
      </c>
      <c r="F97" s="387"/>
      <c r="G97" s="317"/>
    </row>
    <row collapsed="false" customFormat="false" customHeight="false" hidden="false" ht="15" outlineLevel="1" r="98">
      <c r="A98" s="327" t="s">
        <v>189</v>
      </c>
      <c r="B98" s="328"/>
      <c r="C98" s="329"/>
      <c r="D98" s="388"/>
      <c r="E98" s="389"/>
      <c r="F98" s="390"/>
      <c r="G98" s="317"/>
    </row>
    <row collapsed="false" customFormat="false" customHeight="false" hidden="false" ht="15" outlineLevel="1" r="99">
      <c r="A99" s="331" t="s">
        <v>179</v>
      </c>
      <c r="B99" s="274"/>
      <c r="C99" s="332"/>
      <c r="D99" s="385"/>
      <c r="E99" s="386" t="n">
        <f aca="false">E97*(1-(E98/100))</f>
        <v>0</v>
      </c>
      <c r="F99" s="391"/>
      <c r="G99" s="317"/>
    </row>
    <row collapsed="false" customFormat="false" customHeight="false" hidden="false" ht="15" outlineLevel="1" r="100">
      <c r="A100" s="327" t="s">
        <v>181</v>
      </c>
      <c r="B100" s="328"/>
      <c r="C100" s="329"/>
      <c r="D100" s="388"/>
      <c r="E100" s="389"/>
      <c r="F100" s="391"/>
      <c r="G100" s="317"/>
    </row>
    <row collapsed="false" customFormat="false" customHeight="false" hidden="false" ht="15" outlineLevel="1" r="101">
      <c r="A101" s="331" t="s">
        <v>179</v>
      </c>
      <c r="B101" s="274"/>
      <c r="C101" s="332"/>
      <c r="D101" s="385"/>
      <c r="E101" s="386" t="n">
        <f aca="false">SUM(E99:E100)</f>
        <v>0</v>
      </c>
      <c r="F101" s="391"/>
      <c r="G101" s="317"/>
    </row>
    <row collapsed="false" customFormat="false" customHeight="false" hidden="false" ht="15" outlineLevel="1" r="102">
      <c r="A102" s="327" t="s">
        <v>182</v>
      </c>
      <c r="B102" s="328"/>
      <c r="C102" s="329"/>
      <c r="D102" s="388"/>
      <c r="E102" s="389" t="n">
        <v>0</v>
      </c>
      <c r="F102" s="391"/>
      <c r="G102" s="317"/>
    </row>
    <row collapsed="false" customFormat="false" customHeight="false" hidden="false" ht="15" outlineLevel="1" r="103">
      <c r="A103" s="327" t="s">
        <v>183</v>
      </c>
      <c r="B103" s="328"/>
      <c r="C103" s="329"/>
      <c r="D103" s="388"/>
      <c r="E103" s="389" t="n">
        <v>0</v>
      </c>
      <c r="F103" s="391"/>
      <c r="G103" s="317"/>
    </row>
    <row collapsed="false" customFormat="false" customHeight="false" hidden="false" ht="15" outlineLevel="1" r="104">
      <c r="A104" s="331" t="s">
        <v>179</v>
      </c>
      <c r="B104" s="274"/>
      <c r="C104" s="332"/>
      <c r="D104" s="385"/>
      <c r="E104" s="386" t="n">
        <f aca="false">MAX(E101*(1-(E103/100))-E102,0)</f>
        <v>0</v>
      </c>
      <c r="F104" s="391"/>
      <c r="G104" s="317"/>
    </row>
    <row collapsed="false" customFormat="false" customHeight="false" hidden="false" ht="15" outlineLevel="1" r="105">
      <c r="A105" s="327" t="s">
        <v>184</v>
      </c>
      <c r="B105" s="328"/>
      <c r="C105" s="329"/>
      <c r="D105" s="388"/>
      <c r="E105" s="389"/>
      <c r="F105" s="391"/>
      <c r="G105" s="317"/>
    </row>
    <row collapsed="false" customFormat="false" customHeight="false" hidden="false" ht="15" outlineLevel="1" r="106">
      <c r="A106" s="338" t="s">
        <v>185</v>
      </c>
      <c r="B106" s="339"/>
      <c r="C106" s="340"/>
      <c r="D106" s="392"/>
      <c r="E106" s="393" t="n">
        <f aca="false">MIN(E104,E105)</f>
        <v>0</v>
      </c>
      <c r="F106" s="391"/>
      <c r="G106" s="317"/>
    </row>
    <row collapsed="false" customFormat="false" customHeight="true" hidden="false" ht="11.25" outlineLevel="1" r="107">
      <c r="A107" s="357"/>
      <c r="B107" s="394"/>
      <c r="C107" s="292"/>
      <c r="D107" s="292"/>
      <c r="E107" s="358"/>
      <c r="F107" s="289"/>
      <c r="G107" s="317"/>
    </row>
    <row collapsed="false" customFormat="false" customHeight="true" hidden="false" ht="11.25" outlineLevel="1" r="108">
      <c r="A108" s="395"/>
      <c r="B108" s="288"/>
      <c r="C108" s="288"/>
      <c r="D108" s="288"/>
      <c r="E108" s="396"/>
      <c r="F108" s="289"/>
      <c r="G108" s="317"/>
    </row>
    <row collapsed="false" customFormat="false" customHeight="true" hidden="false" ht="11.25" outlineLevel="1" r="109">
      <c r="A109" s="306"/>
      <c r="B109" s="288"/>
      <c r="C109" s="288"/>
      <c r="D109" s="288"/>
      <c r="E109" s="285"/>
      <c r="F109" s="289"/>
      <c r="G109" s="317"/>
    </row>
    <row collapsed="false" customFormat="false" customHeight="true" hidden="false" ht="15.75" outlineLevel="1" r="110">
      <c r="A110" s="397"/>
      <c r="B110" s="288"/>
      <c r="C110" s="288"/>
      <c r="D110" s="288"/>
      <c r="E110" s="288"/>
      <c r="F110" s="289"/>
      <c r="G110" s="317"/>
    </row>
    <row collapsed="false" customFormat="true" customHeight="true" hidden="false" ht="16.5" outlineLevel="0" r="111" s="398">
      <c r="A111" s="397"/>
      <c r="B111" s="288"/>
      <c r="C111" s="288"/>
      <c r="D111" s="288"/>
      <c r="E111" s="288"/>
      <c r="F111" s="289"/>
    </row>
    <row collapsed="false" customFormat="false" customHeight="true" hidden="false" ht="21" outlineLevel="0" r="112">
      <c r="A112" s="284" t="s">
        <v>34</v>
      </c>
      <c r="B112" s="284"/>
      <c r="C112" s="284"/>
      <c r="D112" s="284"/>
      <c r="E112" s="284"/>
      <c r="F112" s="284"/>
    </row>
    <row collapsed="false" customFormat="false" customHeight="true" hidden="false" ht="11.25" outlineLevel="0" r="113">
      <c r="A113" s="397"/>
      <c r="B113" s="288"/>
      <c r="C113" s="288"/>
      <c r="D113" s="288"/>
      <c r="E113" s="288"/>
      <c r="F113" s="289"/>
    </row>
    <row collapsed="false" customFormat="false" customHeight="false" hidden="false" ht="30.75" outlineLevel="0" r="114">
      <c r="A114" s="399"/>
      <c r="B114" s="400" t="s">
        <v>201</v>
      </c>
      <c r="C114" s="401" t="s">
        <v>202</v>
      </c>
      <c r="D114" s="402" t="s">
        <v>203</v>
      </c>
      <c r="E114" s="344"/>
      <c r="F114" s="355"/>
    </row>
    <row collapsed="false" customFormat="true" customHeight="false" hidden="false" ht="15" outlineLevel="0" r="115" s="398">
      <c r="A115" s="271" t="s">
        <v>204</v>
      </c>
      <c r="B115" s="403" t="n">
        <f aca="false">F51</f>
        <v>0</v>
      </c>
      <c r="C115" s="404"/>
      <c r="D115" s="405"/>
      <c r="E115" s="292"/>
      <c r="F115" s="355"/>
    </row>
    <row collapsed="false" customFormat="true" customHeight="false" hidden="false" ht="15" outlineLevel="0" r="116" s="398">
      <c r="A116" s="406" t="s">
        <v>205</v>
      </c>
      <c r="B116" s="407" t="n">
        <f aca="false">F77</f>
        <v>0</v>
      </c>
      <c r="C116" s="408"/>
      <c r="D116" s="409"/>
      <c r="E116" s="292"/>
      <c r="F116" s="355"/>
    </row>
    <row collapsed="false" customFormat="true" customHeight="false" hidden="false" ht="15" outlineLevel="0" r="117" s="398">
      <c r="A117" s="406" t="s">
        <v>206</v>
      </c>
      <c r="B117" s="407" t="n">
        <f aca="false">E106</f>
        <v>0</v>
      </c>
      <c r="C117" s="408"/>
      <c r="D117" s="409"/>
      <c r="E117" s="292"/>
      <c r="F117" s="355"/>
    </row>
    <row collapsed="false" customFormat="true" customHeight="false" hidden="false" ht="15" outlineLevel="0" r="118" s="398">
      <c r="A118" s="406" t="s">
        <v>207</v>
      </c>
      <c r="B118" s="407" t="n">
        <f aca="false">SUM(B115:B117)</f>
        <v>0</v>
      </c>
      <c r="C118" s="408"/>
      <c r="D118" s="409"/>
      <c r="E118" s="292"/>
      <c r="F118" s="355"/>
    </row>
    <row collapsed="false" customFormat="true" customHeight="false" hidden="false" ht="15" outlineLevel="0" r="119" s="398">
      <c r="A119" s="410" t="s">
        <v>208</v>
      </c>
      <c r="B119" s="411" t="n">
        <v>0</v>
      </c>
      <c r="C119" s="412"/>
      <c r="D119" s="413" t="n">
        <v>0</v>
      </c>
      <c r="E119" s="292"/>
      <c r="F119" s="355"/>
    </row>
    <row collapsed="false" customFormat="true" customHeight="false" hidden="false" ht="15" outlineLevel="0" r="120" s="398">
      <c r="A120" s="414" t="s">
        <v>209</v>
      </c>
      <c r="B120" s="415" t="s">
        <v>210</v>
      </c>
      <c r="C120" s="415"/>
      <c r="D120" s="415"/>
      <c r="E120" s="292"/>
      <c r="F120" s="355"/>
    </row>
    <row collapsed="false" customFormat="true" customHeight="false" hidden="false" ht="15" outlineLevel="0" r="121" s="398">
      <c r="A121" s="416"/>
      <c r="B121" s="417"/>
      <c r="C121" s="417"/>
      <c r="D121" s="417"/>
      <c r="E121" s="292"/>
      <c r="F121" s="355"/>
    </row>
    <row collapsed="false" customFormat="false" customHeight="false" hidden="false" ht="15" outlineLevel="0" r="122">
      <c r="A122" s="418" t="s">
        <v>211</v>
      </c>
      <c r="B122" s="419" t="n">
        <f aca="false">IF(D119&gt;0,D119,IF(D118&gt;0,D118,IF(B119&gt;0,B119,B118)))</f>
        <v>0</v>
      </c>
      <c r="C122" s="417"/>
      <c r="D122" s="417"/>
      <c r="E122" s="292"/>
      <c r="F122" s="355"/>
    </row>
    <row collapsed="false" customFormat="false" customHeight="false" hidden="false" ht="15" outlineLevel="0" r="123">
      <c r="A123" s="418" t="s">
        <v>212</v>
      </c>
      <c r="B123" s="278" t="str">
        <f aca="false">IF(B122=0,"Totale        -        48","")</f>
        <v>Totale        -        48</v>
      </c>
      <c r="C123" s="417"/>
      <c r="D123" s="417"/>
      <c r="E123" s="292"/>
      <c r="F123" s="355"/>
    </row>
    <row collapsed="false" customFormat="false" customHeight="true" hidden="false" ht="11.25" outlineLevel="0" r="124">
      <c r="A124" s="420"/>
      <c r="B124" s="292"/>
      <c r="C124" s="292"/>
      <c r="D124" s="292"/>
      <c r="E124" s="292"/>
      <c r="F124" s="355"/>
    </row>
    <row collapsed="false" customFormat="false" customHeight="true" hidden="false" ht="21" outlineLevel="0" r="125">
      <c r="A125" s="284" t="s">
        <v>213</v>
      </c>
      <c r="B125" s="284"/>
      <c r="C125" s="284"/>
      <c r="D125" s="284"/>
      <c r="E125" s="284"/>
      <c r="F125" s="284"/>
    </row>
    <row collapsed="false" customFormat="false" customHeight="true" hidden="false" ht="11.25" outlineLevel="0" r="126">
      <c r="A126" s="260"/>
      <c r="B126" s="262"/>
      <c r="C126" s="262"/>
      <c r="D126" s="262"/>
      <c r="E126" s="262"/>
      <c r="F126" s="264"/>
    </row>
    <row collapsed="false" customFormat="true" customHeight="true" hidden="false" ht="30" outlineLevel="0" r="127" s="425">
      <c r="A127" s="421" t="s">
        <v>44</v>
      </c>
      <c r="B127" s="422" t="str">
        <f aca="false">IF(B122=0,"SI","")</f>
        <v>SI</v>
      </c>
      <c r="C127" s="423" t="s">
        <v>214</v>
      </c>
      <c r="D127" s="424" t="s">
        <v>69</v>
      </c>
      <c r="E127" s="424"/>
      <c r="F127" s="424"/>
    </row>
    <row collapsed="false" customFormat="false" customHeight="false" hidden="false" ht="15" outlineLevel="0" r="128">
      <c r="A128" s="426"/>
      <c r="B128" s="427"/>
      <c r="C128" s="262" t="s">
        <v>215</v>
      </c>
      <c r="D128" s="428" t="s">
        <v>69</v>
      </c>
      <c r="E128" s="428"/>
      <c r="F128" s="428"/>
    </row>
    <row collapsed="false" customFormat="false" customHeight="false" hidden="false" ht="15" outlineLevel="0" r="129">
      <c r="A129" s="260"/>
      <c r="B129" s="282"/>
      <c r="C129" s="262"/>
      <c r="D129" s="428"/>
      <c r="E129" s="428"/>
      <c r="F129" s="428"/>
    </row>
    <row collapsed="false" customFormat="false" customHeight="false" hidden="false" ht="15" outlineLevel="0" r="130">
      <c r="A130" s="260"/>
      <c r="B130" s="262"/>
      <c r="C130" s="262"/>
      <c r="D130" s="262"/>
      <c r="E130" s="262"/>
      <c r="F130" s="264"/>
    </row>
    <row collapsed="false" customFormat="false" customHeight="false" hidden="false" ht="15" outlineLevel="0" r="131">
      <c r="A131" s="418" t="s">
        <v>216</v>
      </c>
      <c r="B131" s="278" t="str">
        <f aca="false">IF(B122=0,"NO","")</f>
        <v>NO</v>
      </c>
      <c r="C131" s="262"/>
      <c r="D131" s="262"/>
      <c r="E131" s="262"/>
      <c r="F131" s="264"/>
    </row>
    <row collapsed="false" customFormat="false" customHeight="false" hidden="false" ht="15" outlineLevel="0" r="132">
      <c r="A132" s="260"/>
      <c r="B132" s="262"/>
      <c r="C132" s="262"/>
      <c r="D132" s="262"/>
      <c r="E132" s="262"/>
      <c r="F132" s="264"/>
    </row>
    <row collapsed="false" customFormat="false" customHeight="false" hidden="false" ht="15" outlineLevel="0" r="133">
      <c r="A133" s="260"/>
      <c r="B133" s="262"/>
      <c r="C133" s="262"/>
      <c r="D133" s="262"/>
      <c r="E133" s="262"/>
      <c r="F133" s="264"/>
    </row>
    <row collapsed="false" customFormat="false" customHeight="false" hidden="false" ht="15" outlineLevel="0" r="134">
      <c r="A134" s="260"/>
      <c r="B134" s="262"/>
      <c r="C134" s="262"/>
      <c r="D134" s="262"/>
      <c r="E134" s="262"/>
      <c r="F134" s="264"/>
    </row>
    <row collapsed="false" customFormat="true" customHeight="false" hidden="false" ht="15.75" outlineLevel="0" r="135" s="398">
      <c r="A135" s="418" t="s">
        <v>217</v>
      </c>
      <c r="B135" s="278"/>
      <c r="C135" s="429"/>
      <c r="D135" s="429"/>
      <c r="E135" s="262"/>
      <c r="F135" s="264"/>
    </row>
    <row collapsed="false" customFormat="true" customHeight="false" hidden="false" ht="15.75" outlineLevel="0" r="136" s="398">
      <c r="A136" s="418" t="s">
        <v>218</v>
      </c>
      <c r="B136" s="278"/>
      <c r="C136" s="429"/>
      <c r="D136" s="429"/>
      <c r="E136" s="262"/>
      <c r="F136" s="264"/>
    </row>
    <row collapsed="false" customFormat="true" customHeight="false" hidden="false" ht="15.75" outlineLevel="0" r="137" s="398">
      <c r="A137" s="418" t="s">
        <v>219</v>
      </c>
      <c r="B137" s="278"/>
      <c r="C137" s="429"/>
      <c r="D137" s="429"/>
      <c r="E137" s="262"/>
      <c r="F137" s="264"/>
    </row>
    <row collapsed="false" customFormat="false" customHeight="false" hidden="false" ht="15.75" outlineLevel="0" r="138">
      <c r="A138" s="418" t="s">
        <v>220</v>
      </c>
      <c r="B138" s="278"/>
      <c r="C138" s="429"/>
      <c r="D138" s="429"/>
      <c r="E138" s="262"/>
      <c r="F138" s="264"/>
      <c r="G138" s="317"/>
    </row>
    <row collapsed="false" customFormat="false" customHeight="false" hidden="false" ht="15.75" outlineLevel="0" r="139">
      <c r="A139" s="418" t="s">
        <v>221</v>
      </c>
      <c r="B139" s="278"/>
      <c r="C139" s="429"/>
      <c r="D139" s="429"/>
      <c r="E139" s="262"/>
      <c r="F139" s="264"/>
      <c r="G139" s="317"/>
    </row>
    <row collapsed="false" customFormat="false" customHeight="false" hidden="false" ht="15" outlineLevel="0" r="140">
      <c r="A140" s="418" t="s">
        <v>222</v>
      </c>
      <c r="B140" s="278"/>
      <c r="C140" s="430" t="s">
        <v>215</v>
      </c>
      <c r="D140" s="428" t="s">
        <v>69</v>
      </c>
      <c r="E140" s="428"/>
      <c r="F140" s="428"/>
      <c r="G140" s="317"/>
    </row>
    <row collapsed="false" customFormat="false" customHeight="false" hidden="false" ht="15" outlineLevel="0" r="141">
      <c r="A141" s="260"/>
      <c r="B141" s="262"/>
      <c r="C141" s="262"/>
      <c r="D141" s="428"/>
      <c r="E141" s="428"/>
      <c r="F141" s="428"/>
      <c r="G141" s="317"/>
    </row>
    <row collapsed="false" customFormat="false" customHeight="true" hidden="false" ht="10.5" outlineLevel="0" r="142">
      <c r="A142" s="260"/>
      <c r="B142" s="262"/>
      <c r="C142" s="262"/>
      <c r="D142" s="262"/>
      <c r="E142" s="262"/>
      <c r="F142" s="264"/>
      <c r="G142" s="317"/>
    </row>
    <row collapsed="false" customFormat="false" customHeight="true" hidden="false" ht="9.75" outlineLevel="0" r="143">
      <c r="A143" s="260"/>
      <c r="B143" s="262"/>
      <c r="C143" s="262"/>
      <c r="D143" s="262"/>
      <c r="E143" s="262"/>
      <c r="F143" s="264"/>
    </row>
    <row collapsed="false" customFormat="false" customHeight="true" hidden="false" ht="8.25" outlineLevel="0" r="144">
      <c r="A144" s="260"/>
      <c r="B144" s="262"/>
      <c r="C144" s="262"/>
      <c r="D144" s="262"/>
      <c r="E144" s="262"/>
      <c r="F144" s="264"/>
    </row>
    <row collapsed="false" customFormat="false" customHeight="false" hidden="true" ht="15" outlineLevel="0" r="145">
      <c r="A145" s="260"/>
      <c r="B145" s="262"/>
      <c r="C145" s="262"/>
      <c r="D145" s="262"/>
      <c r="E145" s="262"/>
      <c r="F145" s="264"/>
    </row>
    <row collapsed="false" customFormat="false" customHeight="true" hidden="false" ht="8.25" outlineLevel="0" r="146">
      <c r="A146" s="260"/>
      <c r="B146" s="262"/>
      <c r="C146" s="262"/>
      <c r="D146" s="262"/>
      <c r="E146" s="262"/>
      <c r="F146" s="264"/>
    </row>
    <row collapsed="false" customFormat="false" customHeight="true" hidden="false" ht="6" outlineLevel="0" r="147">
      <c r="A147" s="260"/>
      <c r="B147" s="262"/>
      <c r="C147" s="262"/>
      <c r="D147" s="262"/>
      <c r="E147" s="262"/>
      <c r="F147" s="264"/>
    </row>
    <row collapsed="false" customFormat="false" customHeight="true" hidden="false" ht="11.25" outlineLevel="0" r="148">
      <c r="A148" s="260"/>
      <c r="B148" s="262"/>
      <c r="C148" s="262"/>
      <c r="D148" s="262"/>
      <c r="E148" s="262"/>
      <c r="F148" s="264"/>
    </row>
    <row collapsed="false" customFormat="false" customHeight="true" hidden="false" ht="21" outlineLevel="0" r="149">
      <c r="A149" s="284" t="s">
        <v>223</v>
      </c>
      <c r="B149" s="284"/>
      <c r="C149" s="284"/>
      <c r="D149" s="284"/>
      <c r="E149" s="284"/>
      <c r="F149" s="284"/>
    </row>
    <row collapsed="false" customFormat="false" customHeight="true" hidden="false" ht="11.25" outlineLevel="0" r="150">
      <c r="A150" s="431"/>
      <c r="B150" s="288"/>
      <c r="C150" s="288"/>
      <c r="D150" s="288"/>
      <c r="E150" s="288"/>
      <c r="F150" s="289"/>
    </row>
    <row collapsed="false" customFormat="false" customHeight="true" hidden="false" ht="11.25" outlineLevel="0" r="151">
      <c r="A151" s="432" t="s">
        <v>69</v>
      </c>
      <c r="B151" s="432"/>
      <c r="C151" s="304"/>
      <c r="D151" s="304"/>
      <c r="E151" s="304"/>
      <c r="F151" s="305"/>
    </row>
    <row collapsed="false" customFormat="false" customHeight="true" hidden="false" ht="11.25" outlineLevel="0" r="152">
      <c r="A152" s="432"/>
      <c r="B152" s="432"/>
      <c r="C152" s="433"/>
      <c r="D152" s="433"/>
      <c r="E152" s="433"/>
      <c r="F152" s="434"/>
    </row>
  </sheetData>
  <mergeCells count="18">
    <mergeCell ref="A1:F1"/>
    <mergeCell ref="A2:F2"/>
    <mergeCell ref="A21:F21"/>
    <mergeCell ref="A23:F23"/>
    <mergeCell ref="C29:D29"/>
    <mergeCell ref="C30:D30"/>
    <mergeCell ref="C55:D55"/>
    <mergeCell ref="C56:D56"/>
    <mergeCell ref="C79:D79"/>
    <mergeCell ref="C80:D80"/>
    <mergeCell ref="A112:F112"/>
    <mergeCell ref="B120:D120"/>
    <mergeCell ref="A125:F125"/>
    <mergeCell ref="D127:F127"/>
    <mergeCell ref="D128:F129"/>
    <mergeCell ref="D140:F141"/>
    <mergeCell ref="A149:F149"/>
    <mergeCell ref="A151:B152"/>
  </mergeCells>
  <dataValidations count="11">
    <dataValidation allowBlank="true" operator="between" showDropDown="false" showErrorMessage="true" showInputMessage="true" sqref="B127 B131 B135:B139" type="list">
      <formula1>"SI,NO"</formula1>
      <formula2>0</formula2>
    </dataValidation>
    <dataValidation allowBlank="true" operator="between" showDropDown="false" showErrorMessage="true" showInputMessage="true" sqref="B34:B40 B60:B66" type="list">
      <formula1>TipoIntervento</formula1>
      <formula2>0</formula2>
    </dataValidation>
    <dataValidation allowBlank="true" operator="between" showDropDown="false" showErrorMessage="true" showInputMessage="true" sqref="C27 C54" type="list">
      <formula1>Finiture</formula1>
      <formula2>0</formula2>
    </dataValidation>
    <dataValidation allowBlank="true" operator="between" showDropDown="false" showErrorMessage="true" showInputMessage="true" sqref="C25" type="list">
      <formula1>TipoFabbricato</formula1>
      <formula2>0</formula2>
    </dataValidation>
    <dataValidation allowBlank="true" operator="between" showDropDown="false" showErrorMessage="true" showInputMessage="true" sqref="C26" type="list">
      <formula1>Classificazione</formula1>
      <formula2>0</formula2>
    </dataValidation>
    <dataValidation allowBlank="true" operator="between" showDropDown="false" showErrorMessage="true" showInputMessage="true" sqref="C29 C55 C79:D79" type="list">
      <formula1>UT</formula1>
      <formula2>0</formula2>
    </dataValidation>
    <dataValidation allowBlank="true" operator="between" showDropDown="false" showErrorMessage="true" showInputMessage="true" sqref="C56:D56" type="list">
      <formula1>TipoEventoDDLRicercaGuastoS1</formula1>
      <formula2>0</formula2>
    </dataValidation>
    <dataValidation allowBlank="true" operator="between" showDropDown="false" showErrorMessage="true" showInputMessage="true" sqref="C80:D80" type="list">
      <formula1>TipoEventoDDLContenutoS1</formula1>
      <formula2>0</formula2>
    </dataValidation>
    <dataValidation allowBlank="true" operator="between" showDropDown="false" showErrorMessage="true" showInputMessage="true" sqref="C30:D30" type="list">
      <formula1>TipoEventoDDLDannoPrevalenteS1</formula1>
      <formula2>0</formula2>
    </dataValidation>
    <dataValidation allowBlank="true" operator="between" showDropDown="false" showErrorMessage="true" showInputMessage="true" sqref="B123" type="list">
      <formula1>TipoPagamento</formula1>
      <formula2>0</formula2>
    </dataValidation>
    <dataValidation allowBlank="true" operator="between" showDropDown="false" showErrorMessage="true" showInputMessage="true" sqref="C34:C39 C60:C65" type="list">
      <formula1>"h,mq,l,pz,a misura"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55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85" zoomScaleNormal="85" zoomScalePageLayoutView="100">
      <selection activeCell="B11" activeCellId="0" pane="topLeft" sqref="B11"/>
    </sheetView>
  </sheetViews>
  <sheetFormatPr defaultRowHeight="11.25"/>
  <cols>
    <col collapsed="false" hidden="false" max="1" min="1" style="0" width="51.7091836734694"/>
    <col collapsed="false" hidden="false" max="2" min="2" style="0" width="30.1377551020408"/>
    <col collapsed="false" hidden="false" max="3" min="3" style="0" width="37.7091836734694"/>
    <col collapsed="false" hidden="false" max="4" min="4" style="0" width="31.0051020408163"/>
    <col collapsed="false" hidden="false" max="5" min="5" style="0" width="20.8622448979592"/>
    <col collapsed="false" hidden="false" max="6" min="6" style="0" width="13.4285714285714"/>
    <col collapsed="false" hidden="false" max="8" min="7" style="0" width="4.42857142857143"/>
    <col collapsed="false" hidden="false" max="1025" min="9" style="0" width="9.14285714285714"/>
  </cols>
  <sheetData>
    <row collapsed="false" customFormat="false" customHeight="false" hidden="false" ht="19.5" outlineLevel="0" r="1">
      <c r="A1" s="435" t="s">
        <v>0</v>
      </c>
      <c r="B1" s="435"/>
      <c r="C1" s="435"/>
      <c r="D1" s="435"/>
      <c r="E1" s="435"/>
      <c r="F1" s="435"/>
    </row>
    <row collapsed="false" customFormat="false" customHeight="false" hidden="false" ht="15" outlineLevel="0" r="2">
      <c r="A2" s="436" t="str">
        <f aca="false">+CONCATENATE("STUDIO ",(VLOOKUP("NomePerito",_RiservatoAxa_!A1:B210,2,0)))</f>
        <v>STUDIO perito</v>
      </c>
      <c r="B2" s="436"/>
      <c r="C2" s="436"/>
      <c r="D2" s="436"/>
      <c r="E2" s="436"/>
      <c r="F2" s="436"/>
      <c r="G2" s="437"/>
      <c r="H2" s="437"/>
    </row>
    <row collapsed="false" customFormat="false" customHeight="true" hidden="false" ht="9.75" outlineLevel="0" r="3">
      <c r="A3" s="438"/>
      <c r="B3" s="439"/>
      <c r="C3" s="440"/>
      <c r="D3" s="441"/>
      <c r="E3" s="440"/>
      <c r="F3" s="442"/>
      <c r="G3" s="437"/>
      <c r="H3" s="437"/>
    </row>
    <row collapsed="false" customFormat="false" customHeight="true" hidden="false" ht="16.5" outlineLevel="0" r="4">
      <c r="A4" s="438"/>
      <c r="B4" s="439"/>
      <c r="C4" s="440"/>
      <c r="D4" s="441"/>
      <c r="E4" s="440"/>
      <c r="F4" s="442"/>
      <c r="G4" s="437"/>
      <c r="H4" s="437"/>
    </row>
    <row collapsed="false" customFormat="false" customHeight="false" hidden="false" ht="15" outlineLevel="0" r="5">
      <c r="A5" s="443" t="s">
        <v>63</v>
      </c>
      <c r="B5" s="266" t="str">
        <f aca="false">VLOOKUP("CodicePerito",_RiservatoAxa_!A1:B210,2,0)</f>
        <v>20140</v>
      </c>
      <c r="C5" s="440"/>
      <c r="D5" s="440"/>
      <c r="E5" s="440"/>
      <c r="F5" s="442"/>
    </row>
    <row collapsed="false" customFormat="false" customHeight="false" hidden="false" ht="15" outlineLevel="0" r="6">
      <c r="A6" s="444" t="s">
        <v>66</v>
      </c>
      <c r="B6" s="268" t="str">
        <f aca="false">VLOOKUP("NomePerito",_RiservatoAxa_!A1:B210,2,0)</f>
        <v>perito</v>
      </c>
      <c r="C6" s="440"/>
      <c r="D6" s="440"/>
      <c r="E6" s="440"/>
      <c r="F6" s="442"/>
    </row>
    <row collapsed="false" customFormat="false" customHeight="false" hidden="false" ht="15" outlineLevel="0" r="7">
      <c r="A7" s="445" t="s">
        <v>67</v>
      </c>
      <c r="B7" s="270" t="str">
        <f aca="false">VLOOKUP("Liquidatore",_RiservatoAxa_!A1:B210,2,0)</f>
        <v>521 - Pronta_Liquidazione_3</v>
      </c>
      <c r="C7" s="440"/>
      <c r="D7" s="440"/>
      <c r="E7" s="440"/>
      <c r="F7" s="442"/>
    </row>
    <row collapsed="false" customFormat="false" customHeight="false" hidden="false" ht="15" outlineLevel="0" r="8">
      <c r="A8" s="438"/>
      <c r="B8" s="446"/>
      <c r="C8" s="440"/>
      <c r="D8" s="440"/>
      <c r="E8" s="440"/>
      <c r="F8" s="442"/>
    </row>
    <row collapsed="false" customFormat="false" customHeight="false" hidden="false" ht="15" outlineLevel="0" r="9">
      <c r="A9" s="447" t="s">
        <v>154</v>
      </c>
      <c r="B9" s="448"/>
      <c r="C9" s="440"/>
      <c r="D9" s="440"/>
      <c r="E9" s="440"/>
      <c r="F9" s="442"/>
    </row>
    <row collapsed="false" customFormat="false" customHeight="false" hidden="false" ht="15" outlineLevel="0" r="10">
      <c r="A10" s="443"/>
      <c r="B10" s="449"/>
      <c r="C10" s="440"/>
      <c r="D10" s="440"/>
      <c r="E10" s="440"/>
      <c r="F10" s="442"/>
    </row>
    <row collapsed="false" customFormat="false" customHeight="false" hidden="false" ht="15" outlineLevel="0" r="11">
      <c r="A11" s="444" t="s">
        <v>156</v>
      </c>
      <c r="B11" s="450"/>
      <c r="C11" s="440"/>
      <c r="D11" s="440"/>
      <c r="E11" s="440"/>
      <c r="F11" s="442"/>
    </row>
    <row collapsed="false" customFormat="false" customHeight="false" hidden="false" ht="15" outlineLevel="0" r="12">
      <c r="A12" s="444" t="s">
        <v>157</v>
      </c>
      <c r="B12" s="450"/>
      <c r="C12" s="440"/>
      <c r="D12" s="440"/>
      <c r="E12" s="440"/>
      <c r="F12" s="442"/>
    </row>
    <row collapsed="false" customFormat="false" customHeight="false" hidden="false" ht="15" outlineLevel="0" r="13">
      <c r="A13" s="444" t="s">
        <v>224</v>
      </c>
      <c r="B13" s="450"/>
      <c r="C13" s="440"/>
      <c r="D13" s="440"/>
      <c r="E13" s="440"/>
      <c r="F13" s="442"/>
    </row>
    <row collapsed="false" customFormat="false" customHeight="false" hidden="false" ht="15" outlineLevel="0" r="14">
      <c r="A14" s="444"/>
      <c r="B14" s="450"/>
      <c r="C14" s="440"/>
      <c r="D14" s="451" t="s">
        <v>158</v>
      </c>
      <c r="E14" s="278"/>
      <c r="F14" s="442"/>
    </row>
    <row collapsed="false" customFormat="false" customHeight="false" hidden="false" ht="15" outlineLevel="0" r="15">
      <c r="A15" s="444" t="s">
        <v>159</v>
      </c>
      <c r="B15" s="450"/>
      <c r="C15" s="440"/>
      <c r="D15" s="440"/>
      <c r="E15" s="440"/>
      <c r="F15" s="442"/>
    </row>
    <row collapsed="false" customFormat="false" customHeight="false" hidden="false" ht="15" outlineLevel="0" r="16">
      <c r="A16" s="444" t="s">
        <v>160</v>
      </c>
      <c r="B16" s="450"/>
      <c r="C16" s="440"/>
      <c r="D16" s="440"/>
      <c r="E16" s="440"/>
      <c r="F16" s="442"/>
    </row>
    <row collapsed="false" customFormat="false" customHeight="false" hidden="false" ht="15" outlineLevel="0" r="17">
      <c r="A17" s="444" t="s">
        <v>161</v>
      </c>
      <c r="B17" s="450"/>
      <c r="C17" s="280" t="str">
        <f aca="false">IF(LEN(B17)&gt;=3,"Attenzione!Inserire la signa provincia","")</f>
        <v/>
      </c>
      <c r="D17" s="440"/>
      <c r="E17" s="440"/>
      <c r="F17" s="442"/>
    </row>
    <row collapsed="false" customFormat="false" customHeight="false" hidden="false" ht="15" outlineLevel="0" r="18">
      <c r="A18" s="444" t="s">
        <v>72</v>
      </c>
      <c r="B18" s="452"/>
      <c r="C18" s="440"/>
      <c r="D18" s="440"/>
      <c r="E18" s="440"/>
      <c r="F18" s="442"/>
    </row>
    <row collapsed="false" customFormat="false" customHeight="false" hidden="false" ht="15" outlineLevel="0" r="19">
      <c r="A19" s="445" t="s">
        <v>162</v>
      </c>
      <c r="B19" s="453"/>
      <c r="C19" s="280" t="str">
        <f aca="false">+IF(AND(MID(B19,1,2)="IT",LEN(B19)&lt;&gt;27),"attenzione!lunghezza iban non corretta","")</f>
        <v/>
      </c>
      <c r="D19" s="440"/>
      <c r="E19" s="440"/>
      <c r="F19" s="442"/>
    </row>
    <row collapsed="false" customFormat="true" customHeight="false" hidden="false" ht="15.75" outlineLevel="0" r="20" s="437">
      <c r="A20" s="454"/>
      <c r="B20" s="446"/>
      <c r="C20" s="446"/>
      <c r="D20" s="446"/>
      <c r="E20" s="446"/>
      <c r="F20" s="455"/>
    </row>
    <row collapsed="false" customFormat="false" customHeight="false" hidden="false" ht="20.25" outlineLevel="0" r="21">
      <c r="A21" s="456" t="s">
        <v>163</v>
      </c>
      <c r="B21" s="456"/>
      <c r="C21" s="456"/>
      <c r="D21" s="456"/>
      <c r="E21" s="456"/>
      <c r="F21" s="456"/>
      <c r="G21" s="446"/>
      <c r="H21" s="446"/>
      <c r="I21" s="446"/>
      <c r="J21" s="446"/>
      <c r="K21" s="446"/>
    </row>
    <row collapsed="false" customFormat="false" customHeight="false" hidden="false" ht="15" outlineLevel="0" r="22">
      <c r="A22" s="438"/>
      <c r="B22" s="457"/>
      <c r="C22" s="457"/>
      <c r="D22" s="457"/>
      <c r="E22" s="457"/>
      <c r="F22" s="458"/>
      <c r="G22" s="446"/>
      <c r="H22" s="446"/>
      <c r="I22" s="446"/>
      <c r="J22" s="446"/>
      <c r="K22" s="446"/>
    </row>
    <row collapsed="false" customFormat="false" customHeight="false" hidden="false" ht="19.5" outlineLevel="0" r="23">
      <c r="A23" s="459" t="s">
        <v>164</v>
      </c>
      <c r="B23" s="459"/>
      <c r="C23" s="459"/>
      <c r="D23" s="459"/>
      <c r="E23" s="459"/>
      <c r="F23" s="459"/>
      <c r="G23" s="446"/>
      <c r="H23" s="446"/>
      <c r="I23" s="446"/>
      <c r="J23" s="446"/>
      <c r="K23" s="446"/>
    </row>
    <row collapsed="false" customFormat="false" customHeight="false" hidden="false" ht="15.75" outlineLevel="0" r="24">
      <c r="A24" s="438"/>
      <c r="B24" s="457"/>
      <c r="C24" s="460"/>
      <c r="D24" s="457"/>
      <c r="E24" s="457"/>
      <c r="F24" s="458"/>
      <c r="G24" s="446"/>
      <c r="H24" s="446"/>
      <c r="I24" s="446"/>
      <c r="J24" s="446"/>
      <c r="K24" s="446"/>
    </row>
    <row collapsed="false" customFormat="false" customHeight="false" hidden="false" ht="15" outlineLevel="0" r="25">
      <c r="A25" s="438"/>
      <c r="B25" s="461" t="s">
        <v>165</v>
      </c>
      <c r="C25" s="295"/>
      <c r="D25" s="440"/>
      <c r="E25" s="440"/>
      <c r="F25" s="442"/>
      <c r="G25" s="446"/>
      <c r="H25" s="446"/>
      <c r="I25" s="446"/>
      <c r="J25" s="446"/>
      <c r="K25" s="446"/>
    </row>
    <row collapsed="false" customFormat="false" customHeight="false" hidden="false" ht="15" outlineLevel="0" r="26">
      <c r="A26" s="438"/>
      <c r="B26" s="462" t="s">
        <v>166</v>
      </c>
      <c r="C26" s="295"/>
      <c r="D26" s="440"/>
      <c r="E26" s="440"/>
      <c r="F26" s="442"/>
      <c r="G26" s="446"/>
      <c r="H26" s="446"/>
      <c r="I26" s="446"/>
      <c r="J26" s="446"/>
      <c r="K26" s="446"/>
    </row>
    <row collapsed="false" customFormat="false" customHeight="false" hidden="false" ht="15" outlineLevel="0" r="27">
      <c r="A27" s="438"/>
      <c r="B27" s="463" t="s">
        <v>167</v>
      </c>
      <c r="C27" s="295"/>
      <c r="D27" s="440"/>
      <c r="E27" s="440"/>
      <c r="F27" s="458"/>
      <c r="G27" s="446"/>
      <c r="H27" s="446"/>
      <c r="I27" s="446"/>
      <c r="J27" s="446"/>
      <c r="K27" s="446"/>
    </row>
    <row collapsed="false" customFormat="true" customHeight="false" hidden="false" ht="19.5" outlineLevel="0" r="28" s="437">
      <c r="A28" s="464" t="s">
        <v>168</v>
      </c>
      <c r="B28" s="446"/>
      <c r="C28" s="446"/>
      <c r="D28" s="446"/>
      <c r="E28" s="440"/>
      <c r="F28" s="458"/>
      <c r="G28" s="446"/>
      <c r="H28" s="446"/>
      <c r="I28" s="446"/>
      <c r="J28" s="446"/>
      <c r="K28" s="446"/>
    </row>
    <row collapsed="false" customFormat="false" customHeight="false" hidden="false" ht="15" outlineLevel="1" r="29">
      <c r="A29" s="438"/>
      <c r="B29" s="465" t="s">
        <v>169</v>
      </c>
      <c r="C29" s="295"/>
      <c r="D29" s="295"/>
      <c r="E29" s="440"/>
      <c r="F29" s="458"/>
      <c r="G29" s="446"/>
      <c r="H29" s="446"/>
      <c r="I29" s="446"/>
      <c r="J29" s="446"/>
      <c r="K29" s="446"/>
    </row>
    <row collapsed="false" customFormat="false" customHeight="false" hidden="false" ht="15" outlineLevel="1" r="30">
      <c r="A30" s="438"/>
      <c r="B30" s="463" t="s">
        <v>170</v>
      </c>
      <c r="C30" s="295"/>
      <c r="D30" s="295"/>
      <c r="E30" s="440"/>
      <c r="F30" s="442"/>
      <c r="G30" s="446"/>
      <c r="H30" s="446"/>
      <c r="I30" s="446"/>
      <c r="J30" s="446"/>
      <c r="K30" s="446"/>
    </row>
    <row collapsed="false" customFormat="false" customHeight="false" hidden="false" ht="15" outlineLevel="1" r="31">
      <c r="A31" s="438"/>
      <c r="B31" s="440"/>
      <c r="C31" s="440"/>
      <c r="D31" s="440"/>
      <c r="E31" s="440"/>
      <c r="F31" s="442"/>
      <c r="G31" s="446"/>
      <c r="H31" s="446"/>
      <c r="I31" s="446"/>
      <c r="J31" s="446"/>
      <c r="K31" s="446"/>
    </row>
    <row collapsed="false" customFormat="false" customHeight="false" hidden="false" ht="15.75" outlineLevel="1" r="32">
      <c r="A32" s="466"/>
      <c r="B32" s="440"/>
      <c r="C32" s="440"/>
      <c r="D32" s="440"/>
      <c r="E32" s="440"/>
      <c r="F32" s="442"/>
      <c r="G32" s="446"/>
      <c r="H32" s="446"/>
      <c r="I32" s="446"/>
      <c r="J32" s="446"/>
      <c r="K32" s="446"/>
    </row>
    <row collapsed="false" customFormat="false" customHeight="false" hidden="false" ht="15" outlineLevel="1" r="33">
      <c r="A33" s="445" t="s">
        <v>171</v>
      </c>
      <c r="B33" s="467" t="s">
        <v>172</v>
      </c>
      <c r="C33" s="468" t="s">
        <v>173</v>
      </c>
      <c r="D33" s="469" t="s">
        <v>174</v>
      </c>
      <c r="E33" s="469" t="s">
        <v>175</v>
      </c>
      <c r="F33" s="470" t="s">
        <v>55</v>
      </c>
      <c r="G33" s="446"/>
      <c r="H33" s="446"/>
    </row>
    <row collapsed="false" customFormat="false" customHeight="false" hidden="false" ht="15" outlineLevel="1" r="34">
      <c r="A34" s="312" t="s">
        <v>176</v>
      </c>
      <c r="B34" s="313"/>
      <c r="C34" s="314"/>
      <c r="D34" s="315"/>
      <c r="E34" s="315"/>
      <c r="F34" s="471" t="n">
        <f aca="false">+E34*D34</f>
        <v>0</v>
      </c>
    </row>
    <row collapsed="false" customFormat="false" customHeight="false" hidden="false" ht="15" outlineLevel="1" r="35">
      <c r="A35" s="318" t="s">
        <v>176</v>
      </c>
      <c r="B35" s="319"/>
      <c r="C35" s="320"/>
      <c r="D35" s="321"/>
      <c r="E35" s="321"/>
      <c r="F35" s="472" t="n">
        <f aca="false">+E35*D35</f>
        <v>0</v>
      </c>
    </row>
    <row collapsed="false" customFormat="false" customHeight="false" hidden="false" ht="15" outlineLevel="1" r="36">
      <c r="A36" s="318" t="s">
        <v>176</v>
      </c>
      <c r="B36" s="319"/>
      <c r="C36" s="320"/>
      <c r="D36" s="321"/>
      <c r="E36" s="321"/>
      <c r="F36" s="472" t="n">
        <f aca="false">+E36*D36</f>
        <v>0</v>
      </c>
    </row>
    <row collapsed="false" customFormat="false" customHeight="false" hidden="false" ht="15" outlineLevel="1" r="37">
      <c r="A37" s="318" t="s">
        <v>176</v>
      </c>
      <c r="B37" s="319"/>
      <c r="C37" s="320"/>
      <c r="D37" s="321"/>
      <c r="E37" s="321"/>
      <c r="F37" s="472" t="n">
        <f aca="false">+E37*D37</f>
        <v>0</v>
      </c>
    </row>
    <row collapsed="false" customFormat="false" customHeight="false" hidden="false" ht="15" outlineLevel="1" r="38">
      <c r="A38" s="318" t="s">
        <v>176</v>
      </c>
      <c r="B38" s="319"/>
      <c r="C38" s="320"/>
      <c r="D38" s="321"/>
      <c r="E38" s="321"/>
      <c r="F38" s="472" t="n">
        <f aca="false">+E38*D38</f>
        <v>0</v>
      </c>
    </row>
    <row collapsed="false" customFormat="false" customHeight="false" hidden="false" ht="15" outlineLevel="1" r="39">
      <c r="A39" s="348" t="s">
        <v>176</v>
      </c>
      <c r="B39" s="319"/>
      <c r="C39" s="320"/>
      <c r="D39" s="321"/>
      <c r="E39" s="321"/>
      <c r="F39" s="472" t="n">
        <f aca="false">+E39*D39</f>
        <v>0</v>
      </c>
    </row>
    <row collapsed="false" customFormat="false" customHeight="false" hidden="false" ht="15" outlineLevel="1" r="40">
      <c r="A40" s="473" t="s">
        <v>177</v>
      </c>
      <c r="B40" s="474"/>
      <c r="C40" s="475"/>
      <c r="D40" s="475"/>
      <c r="E40" s="475"/>
      <c r="F40" s="349" t="n">
        <f aca="false">SUM(F34:F39)</f>
        <v>0</v>
      </c>
    </row>
    <row collapsed="false" customFormat="false" customHeight="false" hidden="false" ht="15" outlineLevel="1" r="41">
      <c r="A41" s="476" t="s">
        <v>178</v>
      </c>
      <c r="B41" s="477"/>
      <c r="C41" s="478"/>
      <c r="D41" s="478"/>
      <c r="E41" s="478"/>
      <c r="F41" s="479" t="n">
        <f aca="false">+'Dati Generali'!B105</f>
        <v>0</v>
      </c>
    </row>
    <row collapsed="false" customFormat="false" customHeight="false" hidden="false" ht="15" outlineLevel="1" r="42">
      <c r="A42" s="480" t="s">
        <v>179</v>
      </c>
      <c r="B42" s="481"/>
      <c r="C42" s="482"/>
      <c r="D42" s="482"/>
      <c r="E42" s="482"/>
      <c r="F42" s="351" t="n">
        <f aca="false">F40*(1-(F41/100))</f>
        <v>0</v>
      </c>
    </row>
    <row collapsed="false" customFormat="false" customHeight="false" hidden="false" ht="15" outlineLevel="1" r="43">
      <c r="A43" s="476" t="s">
        <v>180</v>
      </c>
      <c r="B43" s="477"/>
      <c r="C43" s="478"/>
      <c r="D43" s="478"/>
      <c r="E43" s="478"/>
      <c r="F43" s="352"/>
    </row>
    <row collapsed="false" customFormat="false" customHeight="false" hidden="false" ht="15" outlineLevel="1" r="44">
      <c r="A44" s="480" t="s">
        <v>179</v>
      </c>
      <c r="B44" s="481"/>
      <c r="C44" s="482"/>
      <c r="D44" s="482"/>
      <c r="E44" s="482"/>
      <c r="F44" s="351" t="n">
        <f aca="false">F42*(1-(F43/100))</f>
        <v>0</v>
      </c>
    </row>
    <row collapsed="false" customFormat="false" customHeight="false" hidden="false" ht="15" outlineLevel="1" r="45">
      <c r="A45" s="476" t="s">
        <v>181</v>
      </c>
      <c r="B45" s="477"/>
      <c r="C45" s="478"/>
      <c r="D45" s="478"/>
      <c r="E45" s="478"/>
      <c r="F45" s="352"/>
    </row>
    <row collapsed="false" customFormat="false" customHeight="false" hidden="false" ht="15" outlineLevel="1" r="46">
      <c r="A46" s="480" t="s">
        <v>179</v>
      </c>
      <c r="B46" s="481"/>
      <c r="C46" s="482"/>
      <c r="D46" s="482"/>
      <c r="E46" s="482"/>
      <c r="F46" s="351" t="n">
        <f aca="false">F44+F45</f>
        <v>0</v>
      </c>
    </row>
    <row collapsed="false" customFormat="false" customHeight="false" hidden="false" ht="15" outlineLevel="1" r="47">
      <c r="A47" s="476" t="s">
        <v>182</v>
      </c>
      <c r="B47" s="477"/>
      <c r="C47" s="478"/>
      <c r="D47" s="478"/>
      <c r="E47" s="478"/>
      <c r="F47" s="352"/>
    </row>
    <row collapsed="false" customFormat="false" customHeight="false" hidden="false" ht="15" outlineLevel="1" r="48">
      <c r="A48" s="476" t="s">
        <v>183</v>
      </c>
      <c r="B48" s="477"/>
      <c r="C48" s="478"/>
      <c r="D48" s="478"/>
      <c r="E48" s="478"/>
      <c r="F48" s="352"/>
    </row>
    <row collapsed="false" customFormat="false" customHeight="false" hidden="false" ht="15" outlineLevel="1" r="49">
      <c r="A49" s="480" t="s">
        <v>179</v>
      </c>
      <c r="B49" s="481"/>
      <c r="C49" s="482"/>
      <c r="D49" s="482"/>
      <c r="E49" s="482"/>
      <c r="F49" s="351" t="n">
        <f aca="false">MAX(F46*(1-(F48/100))-F47,0)</f>
        <v>0</v>
      </c>
    </row>
    <row collapsed="false" customFormat="false" customHeight="false" hidden="false" ht="15" outlineLevel="1" r="50">
      <c r="A50" s="476" t="s">
        <v>184</v>
      </c>
      <c r="B50" s="477"/>
      <c r="C50" s="478"/>
      <c r="D50" s="478"/>
      <c r="E50" s="478"/>
      <c r="F50" s="352"/>
    </row>
    <row collapsed="false" customFormat="false" customHeight="false" hidden="false" ht="15" outlineLevel="1" r="51">
      <c r="A51" s="483" t="s">
        <v>185</v>
      </c>
      <c r="B51" s="484"/>
      <c r="C51" s="485"/>
      <c r="D51" s="485"/>
      <c r="E51" s="485"/>
      <c r="F51" s="353" t="n">
        <f aca="false">MIN(F50,F49)</f>
        <v>0</v>
      </c>
    </row>
    <row collapsed="false" customFormat="false" customHeight="true" hidden="false" ht="15.75" outlineLevel="1" r="52">
      <c r="A52" s="486" t="s">
        <v>186</v>
      </c>
      <c r="B52" s="440"/>
      <c r="C52" s="440"/>
      <c r="D52" s="440"/>
      <c r="E52" s="440"/>
      <c r="F52" s="442"/>
    </row>
    <row collapsed="false" customFormat="false" customHeight="false" hidden="false" ht="15" outlineLevel="0" r="53">
      <c r="B53" s="457"/>
      <c r="C53" s="457"/>
      <c r="D53" s="457"/>
      <c r="E53" s="457"/>
      <c r="F53" s="458"/>
      <c r="G53" s="446"/>
      <c r="H53" s="446"/>
      <c r="I53" s="446"/>
      <c r="J53" s="446"/>
      <c r="K53" s="446"/>
    </row>
    <row collapsed="false" customFormat="true" customHeight="false" hidden="false" ht="19.5" outlineLevel="0" r="54" s="437">
      <c r="A54" s="464" t="s">
        <v>187</v>
      </c>
      <c r="B54" s="446"/>
      <c r="C54" s="446"/>
      <c r="D54" s="446"/>
      <c r="E54" s="446"/>
      <c r="F54" s="455"/>
      <c r="G54" s="446"/>
      <c r="H54" s="446"/>
      <c r="I54" s="446"/>
      <c r="J54" s="446"/>
      <c r="K54" s="446"/>
    </row>
    <row collapsed="false" customFormat="false" customHeight="false" hidden="false" ht="15" outlineLevel="1" r="55">
      <c r="A55" s="487"/>
      <c r="B55" s="461" t="s">
        <v>188</v>
      </c>
      <c r="C55" s="295"/>
      <c r="D55" s="295"/>
      <c r="E55" s="440"/>
      <c r="F55" s="442"/>
      <c r="G55" s="446"/>
      <c r="H55" s="446"/>
      <c r="I55" s="446"/>
      <c r="J55" s="446"/>
      <c r="K55" s="446"/>
    </row>
    <row collapsed="false" customFormat="false" customHeight="false" hidden="false" ht="15" outlineLevel="1" r="56">
      <c r="A56" s="438"/>
      <c r="B56" s="463" t="s">
        <v>170</v>
      </c>
      <c r="C56" s="295"/>
      <c r="D56" s="295"/>
      <c r="E56" s="440"/>
      <c r="F56" s="442"/>
      <c r="G56" s="446"/>
      <c r="H56" s="446"/>
      <c r="I56" s="446"/>
      <c r="J56" s="446"/>
      <c r="K56" s="446"/>
    </row>
    <row collapsed="false" customFormat="false" customHeight="false" hidden="false" ht="15" outlineLevel="1" r="57">
      <c r="A57" s="438"/>
      <c r="B57" s="440"/>
      <c r="C57" s="440"/>
      <c r="D57" s="440"/>
      <c r="E57" s="440"/>
      <c r="F57" s="442"/>
      <c r="G57" s="446"/>
      <c r="H57" s="446"/>
      <c r="I57" s="446"/>
      <c r="J57" s="446"/>
      <c r="K57" s="446"/>
    </row>
    <row collapsed="false" customFormat="false" customHeight="false" hidden="false" ht="15.75" outlineLevel="1" r="58">
      <c r="A58" s="466"/>
      <c r="B58" s="440"/>
      <c r="C58" s="440"/>
      <c r="D58" s="440"/>
      <c r="E58" s="440"/>
      <c r="F58" s="442"/>
      <c r="G58" s="446"/>
      <c r="H58" s="446"/>
      <c r="I58" s="446"/>
      <c r="J58" s="446"/>
      <c r="K58" s="446"/>
    </row>
    <row collapsed="false" customFormat="false" customHeight="false" hidden="false" ht="15" outlineLevel="1" r="59">
      <c r="A59" s="445" t="s">
        <v>171</v>
      </c>
      <c r="B59" s="467" t="s">
        <v>172</v>
      </c>
      <c r="C59" s="468" t="s">
        <v>173</v>
      </c>
      <c r="D59" s="469" t="s">
        <v>174</v>
      </c>
      <c r="E59" s="469" t="s">
        <v>175</v>
      </c>
      <c r="F59" s="470" t="s">
        <v>55</v>
      </c>
      <c r="G59" s="446"/>
      <c r="H59" s="446"/>
    </row>
    <row collapsed="false" customFormat="false" customHeight="false" hidden="false" ht="15" outlineLevel="1" r="60">
      <c r="A60" s="312" t="s">
        <v>176</v>
      </c>
      <c r="B60" s="313"/>
      <c r="C60" s="314"/>
      <c r="D60" s="315"/>
      <c r="E60" s="315"/>
      <c r="F60" s="471" t="n">
        <f aca="false">+E60*D60</f>
        <v>0</v>
      </c>
    </row>
    <row collapsed="false" customFormat="false" customHeight="false" hidden="false" ht="15" outlineLevel="1" r="61">
      <c r="A61" s="318" t="s">
        <v>176</v>
      </c>
      <c r="B61" s="319"/>
      <c r="C61" s="320"/>
      <c r="D61" s="321"/>
      <c r="E61" s="321"/>
      <c r="F61" s="472" t="n">
        <f aca="false">+E61*D61</f>
        <v>0</v>
      </c>
    </row>
    <row collapsed="false" customFormat="false" customHeight="false" hidden="false" ht="15" outlineLevel="1" r="62">
      <c r="A62" s="318" t="s">
        <v>176</v>
      </c>
      <c r="B62" s="319"/>
      <c r="C62" s="320"/>
      <c r="D62" s="321"/>
      <c r="E62" s="321"/>
      <c r="F62" s="472" t="n">
        <f aca="false">+E62*D62</f>
        <v>0</v>
      </c>
    </row>
    <row collapsed="false" customFormat="false" customHeight="false" hidden="false" ht="15" outlineLevel="1" r="63">
      <c r="A63" s="318" t="s">
        <v>176</v>
      </c>
      <c r="B63" s="319"/>
      <c r="C63" s="320"/>
      <c r="D63" s="321"/>
      <c r="E63" s="321"/>
      <c r="F63" s="472" t="n">
        <f aca="false">+E63*D63</f>
        <v>0</v>
      </c>
    </row>
    <row collapsed="false" customFormat="false" customHeight="false" hidden="false" ht="15" outlineLevel="1" r="64">
      <c r="A64" s="318" t="s">
        <v>176</v>
      </c>
      <c r="B64" s="319"/>
      <c r="C64" s="320"/>
      <c r="D64" s="321"/>
      <c r="E64" s="321"/>
      <c r="F64" s="472" t="n">
        <f aca="false">+E64*D64</f>
        <v>0</v>
      </c>
    </row>
    <row collapsed="false" customFormat="false" customHeight="false" hidden="false" ht="15" outlineLevel="1" r="65">
      <c r="A65" s="348" t="s">
        <v>176</v>
      </c>
      <c r="B65" s="319"/>
      <c r="C65" s="320"/>
      <c r="D65" s="321"/>
      <c r="E65" s="321"/>
      <c r="F65" s="472" t="n">
        <f aca="false">+E65*D65</f>
        <v>0</v>
      </c>
    </row>
    <row collapsed="false" customFormat="false" customHeight="false" hidden="false" ht="15" outlineLevel="1" r="66">
      <c r="A66" s="473" t="s">
        <v>177</v>
      </c>
      <c r="B66" s="474"/>
      <c r="C66" s="475"/>
      <c r="D66" s="475"/>
      <c r="E66" s="475"/>
      <c r="F66" s="349" t="n">
        <f aca="false">SUM(F60:F65)</f>
        <v>0</v>
      </c>
    </row>
    <row collapsed="false" customFormat="false" customHeight="false" hidden="false" ht="15" outlineLevel="1" r="67">
      <c r="A67" s="476" t="s">
        <v>178</v>
      </c>
      <c r="B67" s="477"/>
      <c r="C67" s="478"/>
      <c r="D67" s="478"/>
      <c r="E67" s="478"/>
      <c r="F67" s="479" t="n">
        <f aca="false">+'Dati Generali'!B105</f>
        <v>0</v>
      </c>
    </row>
    <row collapsed="false" customFormat="false" customHeight="false" hidden="false" ht="15" outlineLevel="1" r="68">
      <c r="A68" s="480" t="s">
        <v>179</v>
      </c>
      <c r="B68" s="481"/>
      <c r="C68" s="482"/>
      <c r="D68" s="482"/>
      <c r="E68" s="482"/>
      <c r="F68" s="351" t="n">
        <f aca="false">F66*(1-(F67/100))</f>
        <v>0</v>
      </c>
    </row>
    <row collapsed="false" customFormat="false" customHeight="false" hidden="false" ht="15" outlineLevel="1" r="69">
      <c r="A69" s="476" t="s">
        <v>189</v>
      </c>
      <c r="B69" s="477"/>
      <c r="C69" s="478"/>
      <c r="D69" s="478"/>
      <c r="E69" s="478"/>
      <c r="F69" s="352"/>
    </row>
    <row collapsed="false" customFormat="false" customHeight="false" hidden="false" ht="15" outlineLevel="1" r="70">
      <c r="A70" s="480" t="s">
        <v>179</v>
      </c>
      <c r="B70" s="481"/>
      <c r="C70" s="482"/>
      <c r="D70" s="482"/>
      <c r="E70" s="482"/>
      <c r="F70" s="351" t="n">
        <f aca="false">F68*(1-(F69/100))</f>
        <v>0</v>
      </c>
    </row>
    <row collapsed="false" customFormat="false" customHeight="false" hidden="false" ht="15" outlineLevel="1" r="71">
      <c r="A71" s="476" t="s">
        <v>181</v>
      </c>
      <c r="B71" s="477"/>
      <c r="C71" s="478"/>
      <c r="D71" s="478"/>
      <c r="E71" s="478"/>
      <c r="F71" s="352"/>
    </row>
    <row collapsed="false" customFormat="false" customHeight="false" hidden="false" ht="15" outlineLevel="1" r="72">
      <c r="A72" s="480" t="s">
        <v>179</v>
      </c>
      <c r="B72" s="481"/>
      <c r="C72" s="482"/>
      <c r="D72" s="482"/>
      <c r="E72" s="482"/>
      <c r="F72" s="351" t="n">
        <f aca="false">F70+F71</f>
        <v>0</v>
      </c>
    </row>
    <row collapsed="false" customFormat="false" customHeight="false" hidden="false" ht="15" outlineLevel="1" r="73">
      <c r="A73" s="476" t="s">
        <v>182</v>
      </c>
      <c r="B73" s="477"/>
      <c r="C73" s="478"/>
      <c r="D73" s="478"/>
      <c r="E73" s="478"/>
      <c r="F73" s="352" t="n">
        <v>0</v>
      </c>
    </row>
    <row collapsed="false" customFormat="false" customHeight="false" hidden="false" ht="15" outlineLevel="1" r="74">
      <c r="A74" s="476" t="s">
        <v>183</v>
      </c>
      <c r="B74" s="477"/>
      <c r="C74" s="478"/>
      <c r="D74" s="478"/>
      <c r="E74" s="478"/>
      <c r="F74" s="352" t="n">
        <v>0</v>
      </c>
    </row>
    <row collapsed="false" customFormat="false" customHeight="false" hidden="false" ht="15" outlineLevel="1" r="75">
      <c r="A75" s="480" t="s">
        <v>179</v>
      </c>
      <c r="B75" s="481"/>
      <c r="C75" s="482"/>
      <c r="D75" s="482"/>
      <c r="E75" s="482"/>
      <c r="F75" s="351" t="n">
        <f aca="false">MAX(F72*(1-(F74/100))-F73,0)</f>
        <v>0</v>
      </c>
    </row>
    <row collapsed="false" customFormat="false" customHeight="false" hidden="false" ht="15" outlineLevel="1" r="76">
      <c r="A76" s="476" t="s">
        <v>184</v>
      </c>
      <c r="B76" s="477"/>
      <c r="C76" s="478"/>
      <c r="D76" s="478"/>
      <c r="E76" s="478"/>
      <c r="F76" s="352"/>
    </row>
    <row collapsed="false" customFormat="false" customHeight="false" hidden="false" ht="15" outlineLevel="1" r="77">
      <c r="A77" s="483" t="s">
        <v>185</v>
      </c>
      <c r="B77" s="484"/>
      <c r="C77" s="485"/>
      <c r="D77" s="485"/>
      <c r="E77" s="485"/>
      <c r="F77" s="353" t="n">
        <f aca="false">MIN(F76,F75)</f>
        <v>0</v>
      </c>
    </row>
    <row collapsed="false" customFormat="false" customHeight="false" hidden="false" ht="15.75" outlineLevel="0" r="78">
      <c r="A78" s="438"/>
      <c r="B78" s="488"/>
      <c r="C78" s="457"/>
      <c r="D78" s="488"/>
      <c r="E78" s="457"/>
      <c r="F78" s="458"/>
    </row>
    <row collapsed="false" customFormat="false" customHeight="false" hidden="false" ht="19.5" outlineLevel="0" r="79">
      <c r="A79" s="464" t="s">
        <v>190</v>
      </c>
      <c r="B79" s="461" t="s">
        <v>188</v>
      </c>
      <c r="C79" s="489"/>
      <c r="D79" s="489"/>
      <c r="E79" s="440"/>
      <c r="F79" s="442"/>
      <c r="G79" s="446"/>
      <c r="H79" s="446"/>
      <c r="I79" s="446"/>
      <c r="J79" s="446"/>
      <c r="K79" s="446"/>
    </row>
    <row collapsed="false" customFormat="false" customHeight="false" hidden="false" ht="15" outlineLevel="1" r="80">
      <c r="A80" s="438"/>
      <c r="B80" s="463" t="s">
        <v>170</v>
      </c>
      <c r="C80" s="489"/>
      <c r="D80" s="489"/>
      <c r="E80" s="440"/>
      <c r="F80" s="442"/>
      <c r="G80" s="446"/>
      <c r="H80" s="446"/>
      <c r="I80" s="446"/>
      <c r="J80" s="446"/>
      <c r="K80" s="446"/>
    </row>
    <row collapsed="false" customFormat="false" customHeight="false" hidden="false" ht="15.75" outlineLevel="1" r="81">
      <c r="A81" s="490"/>
      <c r="B81" s="457"/>
      <c r="C81" s="457"/>
      <c r="D81" s="457"/>
      <c r="E81" s="491"/>
      <c r="F81" s="458"/>
      <c r="G81" s="446"/>
      <c r="H81" s="446"/>
      <c r="I81" s="446"/>
      <c r="J81" s="446"/>
      <c r="K81" s="446"/>
    </row>
    <row collapsed="false" customFormat="false" customHeight="false" hidden="false" ht="15.75" outlineLevel="1" r="82">
      <c r="A82" s="438"/>
      <c r="B82" s="457"/>
      <c r="C82" s="460"/>
      <c r="D82" s="457"/>
      <c r="E82" s="457"/>
      <c r="F82" s="458"/>
      <c r="G82" s="446"/>
      <c r="H82" s="446"/>
      <c r="I82" s="446"/>
      <c r="J82" s="446"/>
      <c r="K82" s="446"/>
    </row>
    <row collapsed="false" customFormat="false" customHeight="false" hidden="false" ht="15.75" outlineLevel="1" r="83">
      <c r="A83" s="438"/>
      <c r="B83" s="488"/>
      <c r="C83" s="457"/>
      <c r="D83" s="488"/>
      <c r="E83" s="457"/>
      <c r="F83" s="458"/>
      <c r="G83" s="446"/>
      <c r="H83" s="446"/>
    </row>
    <row collapsed="false" customFormat="false" customHeight="false" hidden="false" ht="32.25" outlineLevel="1" r="84">
      <c r="A84" s="492" t="s">
        <v>225</v>
      </c>
      <c r="B84" s="493" t="s">
        <v>192</v>
      </c>
      <c r="C84" s="493" t="s">
        <v>193</v>
      </c>
      <c r="D84" s="494" t="s">
        <v>194</v>
      </c>
      <c r="E84" s="495" t="s">
        <v>195</v>
      </c>
      <c r="F84" s="496" t="s">
        <v>196</v>
      </c>
    </row>
    <row collapsed="false" customFormat="false" customHeight="false" hidden="false" ht="15" outlineLevel="1" r="85">
      <c r="A85" s="365"/>
      <c r="B85" s="315"/>
      <c r="C85" s="366"/>
      <c r="D85" s="315" t="n">
        <f aca="false">+B85-(C85*B85)</f>
        <v>0</v>
      </c>
      <c r="E85" s="497" t="n">
        <f aca="false">D85</f>
        <v>0</v>
      </c>
      <c r="F85" s="387"/>
    </row>
    <row collapsed="false" customFormat="false" customHeight="false" hidden="false" ht="15" outlineLevel="1" r="86">
      <c r="A86" s="369"/>
      <c r="B86" s="321"/>
      <c r="C86" s="370"/>
      <c r="D86" s="321" t="n">
        <f aca="false">+B86-(C86*B86)</f>
        <v>0</v>
      </c>
      <c r="E86" s="389" t="n">
        <f aca="false">D86</f>
        <v>0</v>
      </c>
      <c r="F86" s="387"/>
    </row>
    <row collapsed="false" customFormat="false" customHeight="false" hidden="false" ht="15" outlineLevel="1" r="87">
      <c r="A87" s="369"/>
      <c r="B87" s="321"/>
      <c r="C87" s="370"/>
      <c r="D87" s="321" t="n">
        <f aca="false">+B87-(C87*B87)</f>
        <v>0</v>
      </c>
      <c r="E87" s="389" t="n">
        <f aca="false">D87</f>
        <v>0</v>
      </c>
      <c r="F87" s="387"/>
    </row>
    <row collapsed="false" customFormat="false" customHeight="false" hidden="false" ht="15" outlineLevel="1" r="88">
      <c r="A88" s="369"/>
      <c r="B88" s="372"/>
      <c r="C88" s="370"/>
      <c r="D88" s="321" t="n">
        <f aca="false">+B88-(C88*B88)</f>
        <v>0</v>
      </c>
      <c r="E88" s="389" t="n">
        <f aca="false">D88</f>
        <v>0</v>
      </c>
      <c r="F88" s="387"/>
    </row>
    <row collapsed="false" customFormat="false" customHeight="false" hidden="false" ht="15" outlineLevel="1" r="89">
      <c r="A89" s="369"/>
      <c r="B89" s="372"/>
      <c r="C89" s="370"/>
      <c r="D89" s="321" t="n">
        <f aca="false">+B89-(C89*B89)</f>
        <v>0</v>
      </c>
      <c r="E89" s="498" t="n">
        <f aca="false">D89</f>
        <v>0</v>
      </c>
      <c r="F89" s="387"/>
    </row>
    <row collapsed="false" customFormat="false" customHeight="false" hidden="false" ht="15" outlineLevel="1" r="90">
      <c r="A90" s="499" t="s">
        <v>226</v>
      </c>
      <c r="B90" s="500" t="s">
        <v>198</v>
      </c>
      <c r="C90" s="500" t="s">
        <v>199</v>
      </c>
      <c r="D90" s="469" t="s">
        <v>200</v>
      </c>
      <c r="E90" s="501"/>
      <c r="F90" s="387"/>
    </row>
    <row collapsed="false" customFormat="false" customHeight="false" hidden="false" ht="15" outlineLevel="1" r="91">
      <c r="A91" s="369"/>
      <c r="B91" s="376" t="s">
        <v>176</v>
      </c>
      <c r="C91" s="370"/>
      <c r="D91" s="377"/>
      <c r="E91" s="502" t="n">
        <f aca="false">+C91*D91</f>
        <v>0</v>
      </c>
      <c r="F91" s="387"/>
    </row>
    <row collapsed="false" customFormat="false" customHeight="false" hidden="false" ht="15" outlineLevel="1" r="92">
      <c r="A92" s="369"/>
      <c r="B92" s="379" t="s">
        <v>176</v>
      </c>
      <c r="C92" s="370"/>
      <c r="D92" s="321"/>
      <c r="E92" s="502" t="n">
        <f aca="false">+C92*D92</f>
        <v>0</v>
      </c>
      <c r="F92" s="387"/>
    </row>
    <row collapsed="false" customFormat="false" customHeight="false" hidden="false" ht="15" outlineLevel="1" r="93">
      <c r="A93" s="369"/>
      <c r="B93" s="379" t="s">
        <v>176</v>
      </c>
      <c r="C93" s="370"/>
      <c r="D93" s="321"/>
      <c r="E93" s="502" t="n">
        <f aca="false">+C93*D93</f>
        <v>0</v>
      </c>
      <c r="F93" s="387"/>
    </row>
    <row collapsed="false" customFormat="false" customHeight="false" hidden="false" ht="15" outlineLevel="1" r="94">
      <c r="A94" s="369"/>
      <c r="B94" s="379" t="s">
        <v>176</v>
      </c>
      <c r="C94" s="370"/>
      <c r="D94" s="321"/>
      <c r="E94" s="502" t="n">
        <f aca="false">+C94*D94</f>
        <v>0</v>
      </c>
      <c r="F94" s="387"/>
    </row>
    <row collapsed="false" customFormat="false" customHeight="false" hidden="false" ht="15" outlineLevel="1" r="95">
      <c r="A95" s="369"/>
      <c r="B95" s="379" t="s">
        <v>176</v>
      </c>
      <c r="C95" s="370"/>
      <c r="D95" s="321"/>
      <c r="E95" s="502" t="n">
        <f aca="false">+C95*D95</f>
        <v>0</v>
      </c>
      <c r="F95" s="387"/>
    </row>
    <row collapsed="false" customFormat="false" customHeight="false" hidden="false" ht="15" outlineLevel="1" r="96">
      <c r="A96" s="380"/>
      <c r="B96" s="381" t="s">
        <v>176</v>
      </c>
      <c r="C96" s="382"/>
      <c r="D96" s="383"/>
      <c r="E96" s="503" t="n">
        <f aca="false">+C96*D96</f>
        <v>0</v>
      </c>
      <c r="F96" s="387"/>
    </row>
    <row collapsed="false" customFormat="false" customHeight="false" hidden="false" ht="15" outlineLevel="1" r="97">
      <c r="A97" s="480" t="s">
        <v>55</v>
      </c>
      <c r="B97" s="481"/>
      <c r="C97" s="482"/>
      <c r="D97" s="504"/>
      <c r="E97" s="386" t="n">
        <f aca="false">SUM(E85:E96)</f>
        <v>0</v>
      </c>
      <c r="F97" s="387"/>
    </row>
    <row collapsed="false" customFormat="false" customHeight="false" hidden="false" ht="15" outlineLevel="1" r="98">
      <c r="A98" s="476" t="s">
        <v>189</v>
      </c>
      <c r="B98" s="477"/>
      <c r="C98" s="478"/>
      <c r="D98" s="505"/>
      <c r="E98" s="389"/>
      <c r="F98" s="506"/>
    </row>
    <row collapsed="false" customFormat="false" customHeight="false" hidden="false" ht="15" outlineLevel="1" r="99">
      <c r="A99" s="480" t="s">
        <v>179</v>
      </c>
      <c r="B99" s="481"/>
      <c r="C99" s="482"/>
      <c r="D99" s="504"/>
      <c r="E99" s="386" t="n">
        <f aca="false">E97*(1-(E98/100))</f>
        <v>0</v>
      </c>
      <c r="F99" s="458"/>
    </row>
    <row collapsed="false" customFormat="false" customHeight="false" hidden="false" ht="15" outlineLevel="1" r="100">
      <c r="A100" s="476" t="s">
        <v>181</v>
      </c>
      <c r="B100" s="477"/>
      <c r="C100" s="478"/>
      <c r="D100" s="505"/>
      <c r="E100" s="389"/>
      <c r="F100" s="458"/>
    </row>
    <row collapsed="false" customFormat="false" customHeight="false" hidden="false" ht="15" outlineLevel="1" r="101">
      <c r="A101" s="480" t="s">
        <v>179</v>
      </c>
      <c r="B101" s="481"/>
      <c r="C101" s="482"/>
      <c r="D101" s="504"/>
      <c r="E101" s="386" t="n">
        <f aca="false">SUM(E99:E100)</f>
        <v>0</v>
      </c>
      <c r="F101" s="458"/>
    </row>
    <row collapsed="false" customFormat="false" customHeight="false" hidden="false" ht="15" outlineLevel="1" r="102">
      <c r="A102" s="476" t="s">
        <v>182</v>
      </c>
      <c r="B102" s="477"/>
      <c r="C102" s="478"/>
      <c r="D102" s="505"/>
      <c r="E102" s="389" t="n">
        <v>0</v>
      </c>
      <c r="F102" s="458"/>
    </row>
    <row collapsed="false" customFormat="false" customHeight="false" hidden="false" ht="15" outlineLevel="1" r="103">
      <c r="A103" s="476" t="s">
        <v>183</v>
      </c>
      <c r="B103" s="477"/>
      <c r="C103" s="478"/>
      <c r="D103" s="505"/>
      <c r="E103" s="389" t="n">
        <v>0</v>
      </c>
      <c r="F103" s="458"/>
    </row>
    <row collapsed="false" customFormat="false" customHeight="false" hidden="false" ht="15" outlineLevel="1" r="104">
      <c r="A104" s="480" t="s">
        <v>179</v>
      </c>
      <c r="B104" s="481"/>
      <c r="C104" s="482"/>
      <c r="D104" s="504"/>
      <c r="E104" s="386" t="n">
        <f aca="false">MAX(E101*(1-(E103/100))-E102,0)</f>
        <v>0</v>
      </c>
      <c r="F104" s="458"/>
    </row>
    <row collapsed="false" customFormat="false" customHeight="false" hidden="false" ht="15" outlineLevel="1" r="105">
      <c r="A105" s="476" t="s">
        <v>184</v>
      </c>
      <c r="B105" s="477"/>
      <c r="C105" s="478"/>
      <c r="D105" s="505"/>
      <c r="E105" s="389"/>
      <c r="F105" s="458"/>
    </row>
    <row collapsed="false" customFormat="false" customHeight="false" hidden="false" ht="15" outlineLevel="1" r="106">
      <c r="A106" s="483" t="s">
        <v>185</v>
      </c>
      <c r="B106" s="484"/>
      <c r="C106" s="485"/>
      <c r="D106" s="507"/>
      <c r="E106" s="393" t="n">
        <f aca="false">MIN(E104,E105)</f>
        <v>0</v>
      </c>
      <c r="F106" s="458"/>
    </row>
    <row collapsed="false" customFormat="false" customHeight="false" hidden="false" ht="15.75" outlineLevel="1" r="107">
      <c r="A107" s="490"/>
      <c r="B107" s="508"/>
      <c r="C107" s="457"/>
      <c r="D107" s="457"/>
      <c r="E107" s="491"/>
      <c r="F107" s="458"/>
    </row>
    <row collapsed="false" customFormat="false" customHeight="false" hidden="false" ht="15.75" outlineLevel="1" r="108">
      <c r="A108" s="490"/>
      <c r="B108" s="457"/>
      <c r="C108" s="457"/>
      <c r="D108" s="457"/>
      <c r="E108" s="491"/>
      <c r="F108" s="458"/>
    </row>
    <row collapsed="false" customFormat="false" customHeight="false" hidden="false" ht="15.75" outlineLevel="1" r="109">
      <c r="A109" s="466"/>
      <c r="B109" s="457"/>
      <c r="C109" s="457"/>
      <c r="D109" s="457"/>
      <c r="E109" s="508"/>
      <c r="F109" s="458"/>
    </row>
    <row collapsed="false" customFormat="false" customHeight="false" hidden="false" ht="15.75" outlineLevel="1" r="110">
      <c r="A110" s="509"/>
      <c r="B110" s="457"/>
      <c r="C110" s="457"/>
      <c r="D110" s="457"/>
      <c r="E110" s="457"/>
      <c r="F110" s="458"/>
    </row>
    <row collapsed="false" customFormat="false" customHeight="false" hidden="false" ht="16.5" outlineLevel="0" r="111">
      <c r="A111" s="509"/>
      <c r="B111" s="457"/>
      <c r="C111" s="457"/>
      <c r="D111" s="457"/>
      <c r="E111" s="457"/>
      <c r="F111" s="458"/>
    </row>
    <row collapsed="false" customFormat="false" customHeight="false" hidden="false" ht="20.25" outlineLevel="0" r="112">
      <c r="A112" s="456" t="s">
        <v>34</v>
      </c>
      <c r="B112" s="456"/>
      <c r="C112" s="456"/>
      <c r="D112" s="456"/>
      <c r="E112" s="456"/>
      <c r="F112" s="456"/>
    </row>
    <row collapsed="false" customFormat="false" customHeight="false" hidden="false" ht="15.75" outlineLevel="0" r="113">
      <c r="A113" s="509"/>
      <c r="B113" s="457"/>
      <c r="C113" s="457"/>
      <c r="D113" s="457"/>
      <c r="E113" s="457"/>
      <c r="F113" s="458"/>
    </row>
    <row collapsed="false" customFormat="true" customHeight="false" hidden="false" ht="30.75" outlineLevel="0" r="114" s="516">
      <c r="A114" s="510"/>
      <c r="B114" s="511" t="s">
        <v>227</v>
      </c>
      <c r="C114" s="512" t="s">
        <v>202</v>
      </c>
      <c r="D114" s="513" t="s">
        <v>203</v>
      </c>
      <c r="E114" s="514"/>
      <c r="F114" s="515"/>
    </row>
    <row collapsed="false" customFormat="false" customHeight="false" hidden="false" ht="15" outlineLevel="0" r="115">
      <c r="A115" s="447" t="s">
        <v>204</v>
      </c>
      <c r="B115" s="517" t="n">
        <f aca="false">F51</f>
        <v>0</v>
      </c>
      <c r="C115" s="404"/>
      <c r="D115" s="518"/>
      <c r="E115" s="457"/>
      <c r="F115" s="458"/>
    </row>
    <row collapsed="false" customFormat="false" customHeight="false" hidden="false" ht="15" outlineLevel="0" r="116">
      <c r="A116" s="519" t="s">
        <v>205</v>
      </c>
      <c r="B116" s="520" t="n">
        <f aca="false">F77</f>
        <v>0</v>
      </c>
      <c r="C116" s="408"/>
      <c r="D116" s="521"/>
      <c r="E116" s="457"/>
      <c r="F116" s="458"/>
    </row>
    <row collapsed="false" customFormat="false" customHeight="false" hidden="false" ht="15" outlineLevel="0" r="117">
      <c r="A117" s="519" t="s">
        <v>206</v>
      </c>
      <c r="B117" s="520" t="n">
        <f aca="false">E106</f>
        <v>0</v>
      </c>
      <c r="C117" s="408"/>
      <c r="D117" s="521"/>
      <c r="E117" s="457"/>
      <c r="F117" s="458"/>
    </row>
    <row collapsed="false" customFormat="false" customHeight="false" hidden="false" ht="15" outlineLevel="0" r="118">
      <c r="A118" s="519" t="s">
        <v>207</v>
      </c>
      <c r="B118" s="520" t="n">
        <f aca="false">SUM(B115:B117)</f>
        <v>0</v>
      </c>
      <c r="C118" s="408"/>
      <c r="D118" s="521"/>
      <c r="E118" s="457"/>
      <c r="F118" s="458"/>
    </row>
    <row collapsed="false" customFormat="false" customHeight="false" hidden="false" ht="15" outlineLevel="0" r="119">
      <c r="A119" s="522" t="s">
        <v>208</v>
      </c>
      <c r="B119" s="523" t="n">
        <v>0</v>
      </c>
      <c r="C119" s="408"/>
      <c r="D119" s="524" t="n">
        <v>0</v>
      </c>
      <c r="E119" s="457"/>
      <c r="F119" s="458"/>
    </row>
    <row collapsed="false" customFormat="false" customHeight="false" hidden="false" ht="15" outlineLevel="0" r="120">
      <c r="A120" s="525" t="s">
        <v>209</v>
      </c>
      <c r="B120" s="415" t="s">
        <v>210</v>
      </c>
      <c r="C120" s="415"/>
      <c r="D120" s="415"/>
      <c r="E120" s="457"/>
      <c r="F120" s="458"/>
    </row>
    <row collapsed="false" customFormat="false" customHeight="false" hidden="false" ht="15" outlineLevel="0" r="121">
      <c r="A121" s="526"/>
      <c r="B121" s="457"/>
      <c r="C121" s="457"/>
      <c r="D121" s="457"/>
      <c r="E121" s="457"/>
      <c r="F121" s="458"/>
    </row>
    <row collapsed="false" customFormat="false" customHeight="false" hidden="false" ht="15" outlineLevel="0" r="122">
      <c r="A122" s="527" t="s">
        <v>211</v>
      </c>
      <c r="B122" s="528" t="n">
        <f aca="false">IF(D119&gt;0,D119,IF(D118&gt;0,D118,IF(B119&gt;0,B119,B118)))</f>
        <v>0</v>
      </c>
      <c r="C122" s="457"/>
      <c r="D122" s="457"/>
      <c r="E122" s="457"/>
      <c r="F122" s="458"/>
    </row>
    <row collapsed="false" customFormat="false" customHeight="false" hidden="false" ht="15" outlineLevel="0" r="123">
      <c r="A123" s="527" t="s">
        <v>212</v>
      </c>
      <c r="B123" s="278" t="str">
        <f aca="false">IF(LEN(B11)&lt;=1,"Totale        -        48","")</f>
        <v>Totale        -        48</v>
      </c>
      <c r="C123" s="457"/>
      <c r="D123" s="457"/>
      <c r="E123" s="457"/>
      <c r="F123" s="458"/>
    </row>
    <row collapsed="false" customFormat="false" customHeight="false" hidden="false" ht="15.75" outlineLevel="0" r="124">
      <c r="A124" s="526"/>
      <c r="B124" s="457"/>
      <c r="C124" s="457"/>
      <c r="D124" s="457"/>
      <c r="E124" s="457"/>
      <c r="F124" s="458"/>
    </row>
    <row collapsed="false" customFormat="false" customHeight="false" hidden="false" ht="20.25" outlineLevel="0" r="125">
      <c r="A125" s="456" t="s">
        <v>213</v>
      </c>
      <c r="B125" s="456"/>
      <c r="C125" s="456"/>
      <c r="D125" s="456"/>
      <c r="E125" s="456"/>
      <c r="F125" s="456"/>
    </row>
    <row collapsed="false" customFormat="false" customHeight="false" hidden="false" ht="15" outlineLevel="0" r="126">
      <c r="A126" s="438"/>
      <c r="B126" s="440"/>
      <c r="C126" s="440"/>
      <c r="D126" s="440"/>
      <c r="E126" s="440"/>
      <c r="F126" s="442"/>
    </row>
    <row collapsed="false" customFormat="true" customHeight="true" hidden="false" ht="30" outlineLevel="0" r="127" s="516">
      <c r="A127" s="529" t="s">
        <v>44</v>
      </c>
      <c r="B127" s="422" t="str">
        <f aca="false">IF(LEN(B11)&lt;=1,"SI","")</f>
        <v>SI</v>
      </c>
      <c r="C127" s="514" t="s">
        <v>214</v>
      </c>
      <c r="D127" s="530" t="s">
        <v>69</v>
      </c>
      <c r="E127" s="530"/>
      <c r="F127" s="530"/>
    </row>
    <row collapsed="false" customFormat="false" customHeight="false" hidden="false" ht="15" outlineLevel="0" r="128">
      <c r="A128" s="531"/>
      <c r="B128" s="448"/>
      <c r="C128" s="440" t="s">
        <v>215</v>
      </c>
      <c r="D128" s="532" t="s">
        <v>69</v>
      </c>
      <c r="E128" s="532"/>
      <c r="F128" s="532"/>
    </row>
    <row collapsed="false" customFormat="false" customHeight="false" hidden="false" ht="15" outlineLevel="0" r="129">
      <c r="A129" s="438"/>
      <c r="B129" s="446"/>
      <c r="C129" s="440"/>
      <c r="D129" s="532"/>
      <c r="E129" s="532"/>
      <c r="F129" s="532"/>
    </row>
    <row collapsed="false" customFormat="false" customHeight="false" hidden="false" ht="15" outlineLevel="0" r="130">
      <c r="A130" s="438"/>
      <c r="B130" s="440"/>
      <c r="C130" s="440"/>
      <c r="D130" s="440"/>
      <c r="E130" s="440"/>
      <c r="F130" s="442"/>
    </row>
    <row collapsed="false" customFormat="false" customHeight="false" hidden="false" ht="15" outlineLevel="0" r="131">
      <c r="A131" s="527" t="s">
        <v>216</v>
      </c>
      <c r="B131" s="278" t="str">
        <f aca="false">IF(LEN(B11)&lt;=1,"NO","")</f>
        <v>NO</v>
      </c>
      <c r="C131" s="440"/>
      <c r="D131" s="440"/>
      <c r="E131" s="440"/>
      <c r="F131" s="442"/>
    </row>
    <row collapsed="false" customFormat="false" customHeight="false" hidden="false" ht="15" outlineLevel="0" r="132">
      <c r="A132" s="438"/>
      <c r="B132" s="440"/>
      <c r="C132" s="440"/>
      <c r="D132" s="440"/>
      <c r="E132" s="440"/>
      <c r="F132" s="442"/>
    </row>
    <row collapsed="false" customFormat="false" customHeight="false" hidden="false" ht="15" outlineLevel="0" r="133">
      <c r="A133" s="438"/>
      <c r="B133" s="440"/>
      <c r="C133" s="440"/>
      <c r="D133" s="440"/>
      <c r="E133" s="440"/>
      <c r="F133" s="442"/>
    </row>
    <row collapsed="false" customFormat="false" customHeight="false" hidden="false" ht="15" outlineLevel="0" r="134">
      <c r="A134" s="438"/>
      <c r="B134" s="440"/>
      <c r="C134" s="440"/>
      <c r="D134" s="440"/>
      <c r="E134" s="440"/>
      <c r="F134" s="442"/>
    </row>
    <row collapsed="false" customFormat="false" customHeight="false" hidden="false" ht="15.75" outlineLevel="0" r="135">
      <c r="A135" s="527" t="s">
        <v>217</v>
      </c>
      <c r="B135" s="278"/>
      <c r="C135" s="533"/>
      <c r="D135" s="533"/>
      <c r="E135" s="440"/>
      <c r="F135" s="442"/>
    </row>
    <row collapsed="false" customFormat="false" customHeight="false" hidden="false" ht="15.75" outlineLevel="0" r="136">
      <c r="A136" s="527" t="s">
        <v>218</v>
      </c>
      <c r="B136" s="278"/>
      <c r="C136" s="533"/>
      <c r="D136" s="533"/>
      <c r="E136" s="440"/>
      <c r="F136" s="442"/>
    </row>
    <row collapsed="false" customFormat="false" customHeight="false" hidden="false" ht="15.75" outlineLevel="0" r="137">
      <c r="A137" s="527" t="s">
        <v>219</v>
      </c>
      <c r="B137" s="278"/>
      <c r="C137" s="533"/>
      <c r="D137" s="533"/>
      <c r="E137" s="440"/>
      <c r="F137" s="442"/>
    </row>
    <row collapsed="false" customFormat="false" customHeight="false" hidden="false" ht="15.75" outlineLevel="0" r="138">
      <c r="A138" s="527" t="s">
        <v>220</v>
      </c>
      <c r="B138" s="278"/>
      <c r="C138" s="533"/>
      <c r="D138" s="533"/>
      <c r="E138" s="440"/>
      <c r="F138" s="442"/>
    </row>
    <row collapsed="false" customFormat="false" customHeight="false" hidden="false" ht="15.75" outlineLevel="0" r="139">
      <c r="A139" s="527" t="s">
        <v>221</v>
      </c>
      <c r="B139" s="278"/>
      <c r="C139" s="533"/>
      <c r="D139" s="533"/>
      <c r="E139" s="440"/>
      <c r="F139" s="442"/>
    </row>
    <row collapsed="false" customFormat="false" customHeight="false" hidden="false" ht="15" outlineLevel="0" r="140">
      <c r="A140" s="527" t="s">
        <v>222</v>
      </c>
      <c r="B140" s="278"/>
      <c r="C140" s="534" t="s">
        <v>215</v>
      </c>
      <c r="D140" s="532" t="s">
        <v>69</v>
      </c>
      <c r="E140" s="532"/>
      <c r="F140" s="532"/>
    </row>
    <row collapsed="false" customFormat="false" customHeight="false" hidden="false" ht="15" outlineLevel="0" r="141">
      <c r="A141" s="438"/>
      <c r="B141" s="440"/>
      <c r="C141" s="440"/>
      <c r="D141" s="532"/>
      <c r="E141" s="532"/>
      <c r="F141" s="532"/>
    </row>
    <row collapsed="false" customFormat="false" customHeight="false" hidden="false" ht="15" outlineLevel="0" r="142">
      <c r="A142" s="438"/>
      <c r="B142" s="440"/>
      <c r="C142" s="440"/>
      <c r="D142" s="440"/>
      <c r="E142" s="440"/>
      <c r="F142" s="442"/>
    </row>
    <row collapsed="false" customFormat="true" customHeight="false" hidden="false" ht="15" outlineLevel="0" r="143" s="446">
      <c r="A143" s="535"/>
      <c r="B143" s="482"/>
      <c r="E143" s="536"/>
      <c r="F143" s="455"/>
    </row>
    <row collapsed="false" customFormat="false" customHeight="false" hidden="false" ht="15" outlineLevel="0" r="144">
      <c r="A144" s="454"/>
      <c r="E144" s="536"/>
      <c r="F144" s="455"/>
    </row>
    <row collapsed="false" customFormat="false" customHeight="false" hidden="false" ht="15" outlineLevel="0" r="145">
      <c r="A145" s="454"/>
      <c r="E145" s="536"/>
      <c r="F145" s="455"/>
    </row>
    <row collapsed="false" customFormat="false" customHeight="false" hidden="false" ht="15" outlineLevel="0" r="146">
      <c r="A146" s="454"/>
      <c r="F146" s="455"/>
    </row>
    <row collapsed="false" customFormat="false" customHeight="false" hidden="false" ht="15" outlineLevel="0" r="147">
      <c r="A147" s="438"/>
      <c r="B147" s="440"/>
      <c r="C147" s="440"/>
      <c r="D147" s="440"/>
      <c r="E147" s="440"/>
      <c r="F147" s="442"/>
    </row>
    <row collapsed="false" customFormat="false" customHeight="false" hidden="false" ht="15.75" outlineLevel="0" r="148">
      <c r="A148" s="438"/>
      <c r="B148" s="440"/>
      <c r="C148" s="440"/>
      <c r="D148" s="440"/>
      <c r="E148" s="440"/>
      <c r="F148" s="442"/>
    </row>
    <row collapsed="false" customFormat="false" customHeight="false" hidden="false" ht="20.25" outlineLevel="0" r="149">
      <c r="A149" s="456" t="s">
        <v>223</v>
      </c>
      <c r="B149" s="456"/>
      <c r="C149" s="456"/>
      <c r="D149" s="456"/>
      <c r="E149" s="456"/>
      <c r="F149" s="456"/>
    </row>
    <row collapsed="false" customFormat="false" customHeight="false" hidden="false" ht="15.75" outlineLevel="0" r="150">
      <c r="A150" s="537"/>
      <c r="B150" s="457"/>
      <c r="C150" s="457"/>
      <c r="D150" s="457"/>
      <c r="E150" s="457"/>
      <c r="F150" s="458"/>
    </row>
    <row collapsed="false" customFormat="false" customHeight="true" hidden="false" ht="15.75" outlineLevel="0" r="151">
      <c r="A151" s="538" t="s">
        <v>69</v>
      </c>
      <c r="B151" s="538"/>
      <c r="C151" s="457"/>
      <c r="D151" s="457"/>
      <c r="E151" s="457"/>
      <c r="F151" s="458"/>
    </row>
    <row collapsed="false" customFormat="false" customHeight="false" hidden="false" ht="15.75" outlineLevel="0" r="152">
      <c r="A152" s="538"/>
      <c r="B152" s="538"/>
      <c r="C152" s="539"/>
      <c r="D152" s="539"/>
      <c r="E152" s="539"/>
      <c r="F152" s="540"/>
    </row>
    <row collapsed="false" customFormat="false" customHeight="false" hidden="false" ht="15" outlineLevel="0" r="155"/>
    <row collapsed="false" customFormat="false" customHeight="false" hidden="false" ht="15" outlineLevel="0" r="156"/>
  </sheetData>
  <mergeCells count="18">
    <mergeCell ref="A1:F1"/>
    <mergeCell ref="A2:F2"/>
    <mergeCell ref="A21:F21"/>
    <mergeCell ref="A23:F23"/>
    <mergeCell ref="C29:D29"/>
    <mergeCell ref="C30:D30"/>
    <mergeCell ref="C55:D55"/>
    <mergeCell ref="C56:D56"/>
    <mergeCell ref="C79:D79"/>
    <mergeCell ref="C80:D80"/>
    <mergeCell ref="A112:F112"/>
    <mergeCell ref="B120:D120"/>
    <mergeCell ref="A125:F125"/>
    <mergeCell ref="D127:F127"/>
    <mergeCell ref="D128:F129"/>
    <mergeCell ref="D140:F141"/>
    <mergeCell ref="A149:F149"/>
    <mergeCell ref="A151:B152"/>
  </mergeCells>
  <sheetProtection objects="true" password="" scenarios="true" sheet="true"/>
  <dataValidations count="11">
    <dataValidation allowBlank="true" operator="between" showDropDown="false" showErrorMessage="true" showInputMessage="true" sqref="B127 B131 B135:B139 B143" type="list">
      <formula1>"SI,NO"</formula1>
      <formula2>0</formula2>
    </dataValidation>
    <dataValidation allowBlank="true" operator="between" showDropDown="false" showErrorMessage="true" showInputMessage="true" sqref="B34:B40 B60:B66" type="list">
      <formula1>TipoIntervento</formula1>
      <formula2>0</formula2>
    </dataValidation>
    <dataValidation allowBlank="true" operator="between" showDropDown="false" showErrorMessage="true" showInputMessage="true" sqref="C27:C28 C54" type="list">
      <formula1>Finiture</formula1>
      <formula2>0</formula2>
    </dataValidation>
    <dataValidation allowBlank="true" operator="between" showDropDown="false" showErrorMessage="true" showInputMessage="true" sqref="C25" type="list">
      <formula1>TipoFabbricato</formula1>
      <formula2>0</formula2>
    </dataValidation>
    <dataValidation allowBlank="true" operator="between" showDropDown="false" showErrorMessage="true" showInputMessage="true" sqref="C26" type="list">
      <formula1>Classificazione</formula1>
      <formula2>0</formula2>
    </dataValidation>
    <dataValidation allowBlank="true" operator="between" showDropDown="false" showErrorMessage="true" showInputMessage="true" sqref="C29 C55 C79:D79" type="list">
      <formula1>UT</formula1>
      <formula2>0</formula2>
    </dataValidation>
    <dataValidation allowBlank="true" operator="between" showDropDown="false" showErrorMessage="true" showInputMessage="true" sqref="B123" type="list">
      <formula1>TipoPagamento</formula1>
      <formula2>0</formula2>
    </dataValidation>
    <dataValidation allowBlank="true" operator="between" showDropDown="false" showErrorMessage="true" showInputMessage="true" sqref="C34:C39 C60:C65" type="list">
      <formula1>"h,mq,l,pz,a misura"</formula1>
      <formula2>0</formula2>
    </dataValidation>
    <dataValidation allowBlank="true" operator="between" showDropDown="false" showErrorMessage="true" showInputMessage="true" sqref="C80:D80" type="list">
      <formula1>TipoEventoDDLContenutoS2</formula1>
      <formula2>0</formula2>
    </dataValidation>
    <dataValidation allowBlank="true" operator="between" showDropDown="false" showErrorMessage="true" showInputMessage="true" sqref="C56:D56" type="list">
      <formula1>TipoEventoDDLRicercaGuastoS2</formula1>
      <formula2>0</formula2>
    </dataValidation>
    <dataValidation allowBlank="true" operator="between" showDropDown="false" showErrorMessage="true" showInputMessage="true" sqref="C30:D30" type="list">
      <formula1>TipoEventoDDLDannoPrevalenteS2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60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85" zoomScaleNormal="85" zoomScalePageLayoutView="100">
      <selection activeCell="C16" activeCellId="0" pane="topLeft" sqref="C16"/>
    </sheetView>
  </sheetViews>
  <sheetFormatPr defaultRowHeight="15"/>
  <cols>
    <col collapsed="false" hidden="false" max="1" min="1" style="0" width="50.4234693877551"/>
    <col collapsed="false" hidden="false" max="2" min="2" style="0" width="32.5714285714286"/>
    <col collapsed="false" hidden="false" max="3" min="3" style="0" width="38.1377551020408"/>
    <col collapsed="false" hidden="false" max="4" min="4" style="0" width="30.7040816326531"/>
    <col collapsed="false" hidden="false" max="5" min="5" style="0" width="21.2857142857143"/>
    <col collapsed="false" hidden="false" max="6" min="6" style="0" width="11.7091836734694"/>
    <col collapsed="false" hidden="false" max="7" min="7" style="0" width="4.86224489795918"/>
    <col collapsed="false" hidden="false" max="9" min="8" style="0" width="4.42857142857143"/>
    <col collapsed="false" hidden="false" max="1025" min="10" style="0" width="9.14285714285714"/>
  </cols>
  <sheetData>
    <row collapsed="false" customFormat="false" customHeight="false" hidden="false" ht="20.25" outlineLevel="0" r="1">
      <c r="A1" s="435" t="s">
        <v>0</v>
      </c>
      <c r="B1" s="435"/>
      <c r="C1" s="435"/>
      <c r="D1" s="435"/>
      <c r="E1" s="435"/>
      <c r="F1" s="435"/>
    </row>
    <row collapsed="false" customFormat="false" customHeight="false" hidden="false" ht="19.5" outlineLevel="0" r="2">
      <c r="A2" s="541" t="str">
        <f aca="false">+CONCATENATE("STUDIO ",(VLOOKUP("NomePerito",_RiservatoAxa_!A1:B210,2,0)))</f>
        <v>STUDIO perito</v>
      </c>
      <c r="B2" s="541"/>
      <c r="C2" s="541"/>
      <c r="D2" s="541"/>
      <c r="E2" s="541"/>
      <c r="F2" s="541"/>
      <c r="G2" s="437"/>
      <c r="H2" s="437"/>
      <c r="I2" s="437"/>
    </row>
    <row collapsed="false" customFormat="false" customHeight="false" hidden="false" ht="15" outlineLevel="0" r="3">
      <c r="A3" s="438"/>
      <c r="B3" s="439"/>
      <c r="C3" s="440"/>
      <c r="D3" s="441"/>
      <c r="E3" s="440"/>
      <c r="F3" s="442"/>
      <c r="G3" s="437"/>
      <c r="H3" s="437"/>
      <c r="I3" s="437"/>
    </row>
    <row collapsed="false" customFormat="false" customHeight="false" hidden="false" ht="15" outlineLevel="0" r="4">
      <c r="A4" s="438"/>
      <c r="B4" s="439"/>
      <c r="C4" s="440"/>
      <c r="D4" s="441"/>
      <c r="E4" s="440"/>
      <c r="F4" s="442"/>
      <c r="G4" s="437"/>
      <c r="H4" s="437"/>
      <c r="I4" s="437"/>
    </row>
    <row collapsed="false" customFormat="false" customHeight="false" hidden="false" ht="15" outlineLevel="0" r="5">
      <c r="A5" s="443" t="s">
        <v>63</v>
      </c>
      <c r="B5" s="266" t="str">
        <f aca="false">VLOOKUP("CodicePerito",_RiservatoAxa_!A1:B210,2,0)</f>
        <v>20140</v>
      </c>
      <c r="C5" s="440"/>
      <c r="D5" s="440"/>
      <c r="E5" s="440"/>
      <c r="F5" s="442"/>
      <c r="G5" s="437"/>
    </row>
    <row collapsed="false" customFormat="false" customHeight="false" hidden="false" ht="15" outlineLevel="0" r="6">
      <c r="A6" s="444" t="s">
        <v>66</v>
      </c>
      <c r="B6" s="268" t="str">
        <f aca="false">VLOOKUP("NomePerito",_RiservatoAxa_!A1:B210,2,0)</f>
        <v>perito</v>
      </c>
      <c r="C6" s="440"/>
      <c r="D6" s="440"/>
      <c r="E6" s="440"/>
      <c r="F6" s="442"/>
    </row>
    <row collapsed="false" customFormat="false" customHeight="false" hidden="false" ht="15" outlineLevel="0" r="7">
      <c r="A7" s="445" t="s">
        <v>67</v>
      </c>
      <c r="B7" s="270" t="str">
        <f aca="false">VLOOKUP("Liquidatore",_RiservatoAxa_!A1:B210,2,0)</f>
        <v>521 - Pronta_Liquidazione_3</v>
      </c>
      <c r="C7" s="440"/>
      <c r="D7" s="440"/>
      <c r="E7" s="440"/>
      <c r="F7" s="442"/>
    </row>
    <row collapsed="false" customFormat="false" customHeight="false" hidden="false" ht="15" outlineLevel="0" r="8">
      <c r="A8" s="438"/>
      <c r="B8" s="440"/>
      <c r="C8" s="440"/>
      <c r="D8" s="440"/>
      <c r="E8" s="440"/>
      <c r="F8" s="442"/>
    </row>
    <row collapsed="false" customFormat="false" customHeight="false" hidden="false" ht="15" outlineLevel="0" r="9">
      <c r="A9" s="447" t="s">
        <v>154</v>
      </c>
      <c r="B9" s="542"/>
      <c r="C9" s="440"/>
      <c r="D9" s="440"/>
      <c r="E9" s="440"/>
      <c r="F9" s="442"/>
    </row>
    <row collapsed="false" customFormat="false" customHeight="false" hidden="false" ht="15" outlineLevel="0" r="10">
      <c r="A10" s="443"/>
      <c r="B10" s="449"/>
      <c r="C10" s="440"/>
      <c r="D10" s="440"/>
      <c r="E10" s="440"/>
      <c r="F10" s="442"/>
    </row>
    <row collapsed="false" customFormat="false" customHeight="false" hidden="false" ht="15" outlineLevel="0" r="11">
      <c r="A11" s="444" t="s">
        <v>156</v>
      </c>
      <c r="B11" s="450"/>
      <c r="C11" s="440"/>
      <c r="D11" s="440"/>
      <c r="E11" s="440"/>
      <c r="F11" s="442"/>
    </row>
    <row collapsed="false" customFormat="false" customHeight="false" hidden="false" ht="15" outlineLevel="0" r="12">
      <c r="A12" s="444" t="s">
        <v>157</v>
      </c>
      <c r="B12" s="450"/>
      <c r="C12" s="440"/>
      <c r="D12" s="440"/>
      <c r="E12" s="440"/>
      <c r="F12" s="442"/>
    </row>
    <row collapsed="false" customFormat="false" customHeight="false" hidden="false" ht="15" outlineLevel="0" r="13">
      <c r="A13" s="444" t="s">
        <v>224</v>
      </c>
      <c r="B13" s="450"/>
      <c r="C13" s="440"/>
      <c r="D13" s="440"/>
      <c r="E13" s="440"/>
      <c r="F13" s="442"/>
    </row>
    <row collapsed="false" customFormat="false" customHeight="false" hidden="false" ht="15" outlineLevel="0" r="14">
      <c r="A14" s="444"/>
      <c r="B14" s="450"/>
      <c r="C14" s="440"/>
      <c r="D14" s="451" t="s">
        <v>158</v>
      </c>
      <c r="E14" s="278"/>
      <c r="F14" s="442"/>
    </row>
    <row collapsed="false" customFormat="false" customHeight="false" hidden="false" ht="15" outlineLevel="0" r="15">
      <c r="A15" s="444" t="s">
        <v>159</v>
      </c>
      <c r="B15" s="450"/>
      <c r="C15" s="440"/>
      <c r="D15" s="440"/>
      <c r="E15" s="440"/>
      <c r="F15" s="442"/>
    </row>
    <row collapsed="false" customFormat="false" customHeight="false" hidden="false" ht="15" outlineLevel="0" r="16">
      <c r="A16" s="444" t="s">
        <v>160</v>
      </c>
      <c r="B16" s="450"/>
      <c r="C16" s="440"/>
      <c r="D16" s="440"/>
      <c r="E16" s="440"/>
      <c r="F16" s="442"/>
    </row>
    <row collapsed="false" customFormat="false" customHeight="false" hidden="false" ht="15" outlineLevel="0" r="17">
      <c r="A17" s="444" t="s">
        <v>161</v>
      </c>
      <c r="B17" s="450"/>
      <c r="C17" s="280" t="str">
        <f aca="false">IF(LEN(B17)&gt;=3,"Attenzione!Inserire la signa provincia","")</f>
        <v/>
      </c>
      <c r="D17" s="440"/>
      <c r="E17" s="440"/>
      <c r="F17" s="442"/>
    </row>
    <row collapsed="false" customFormat="false" customHeight="false" hidden="false" ht="15" outlineLevel="0" r="18">
      <c r="A18" s="444" t="s">
        <v>72</v>
      </c>
      <c r="B18" s="452"/>
      <c r="C18" s="262"/>
      <c r="D18" s="440"/>
      <c r="E18" s="440"/>
      <c r="F18" s="442"/>
    </row>
    <row collapsed="false" customFormat="false" customHeight="false" hidden="false" ht="15" outlineLevel="0" r="19">
      <c r="A19" s="445" t="s">
        <v>162</v>
      </c>
      <c r="B19" s="453"/>
      <c r="C19" s="280" t="str">
        <f aca="false">+IF(AND(MID(B19,1,2)="IT",LEN(B19)&lt;&gt;27),"attenzione!lunghezza iban non corretta","")</f>
        <v/>
      </c>
      <c r="D19" s="440"/>
      <c r="E19" s="440"/>
      <c r="F19" s="442"/>
    </row>
    <row collapsed="false" customFormat="true" customHeight="false" hidden="false" ht="15.75" outlineLevel="0" r="20" s="437">
      <c r="A20" s="454"/>
      <c r="B20" s="446"/>
      <c r="C20" s="446"/>
      <c r="D20" s="446"/>
      <c r="E20" s="446"/>
      <c r="F20" s="455"/>
    </row>
    <row collapsed="false" customFormat="false" customHeight="false" hidden="false" ht="20.25" outlineLevel="0" r="21">
      <c r="A21" s="456" t="s">
        <v>163</v>
      </c>
      <c r="B21" s="456"/>
      <c r="C21" s="456"/>
      <c r="D21" s="456"/>
      <c r="E21" s="456"/>
      <c r="F21" s="456"/>
      <c r="G21" s="508"/>
      <c r="H21" s="446"/>
      <c r="I21" s="446"/>
      <c r="J21" s="446"/>
      <c r="K21" s="446"/>
      <c r="L21" s="446"/>
    </row>
    <row collapsed="false" customFormat="false" customHeight="false" hidden="false" ht="15" outlineLevel="0" r="22">
      <c r="A22" s="438"/>
      <c r="B22" s="457"/>
      <c r="C22" s="457"/>
      <c r="D22" s="457"/>
      <c r="E22" s="457"/>
      <c r="F22" s="458"/>
      <c r="G22" s="446"/>
      <c r="H22" s="446"/>
      <c r="I22" s="446"/>
      <c r="J22" s="446"/>
      <c r="K22" s="446"/>
      <c r="L22" s="446"/>
    </row>
    <row collapsed="false" customFormat="false" customHeight="false" hidden="false" ht="19.5" outlineLevel="0" r="23">
      <c r="A23" s="543" t="s">
        <v>164</v>
      </c>
      <c r="B23" s="543"/>
      <c r="C23" s="543"/>
      <c r="D23" s="543"/>
      <c r="E23" s="543"/>
      <c r="F23" s="543"/>
      <c r="G23" s="446"/>
      <c r="H23" s="446"/>
      <c r="I23" s="446"/>
      <c r="J23" s="446"/>
      <c r="K23" s="446"/>
      <c r="L23" s="446"/>
    </row>
    <row collapsed="false" customFormat="false" customHeight="false" hidden="false" ht="15.75" outlineLevel="0" r="24">
      <c r="A24" s="438"/>
      <c r="B24" s="457"/>
      <c r="C24" s="460"/>
      <c r="D24" s="457"/>
      <c r="E24" s="457"/>
      <c r="F24" s="458"/>
      <c r="G24" s="446"/>
      <c r="H24" s="446"/>
      <c r="I24" s="446"/>
      <c r="J24" s="446"/>
      <c r="K24" s="446"/>
      <c r="L24" s="446"/>
    </row>
    <row collapsed="false" customFormat="false" customHeight="false" hidden="false" ht="15" outlineLevel="0" r="25">
      <c r="A25" s="438"/>
      <c r="B25" s="461" t="s">
        <v>165</v>
      </c>
      <c r="C25" s="295"/>
      <c r="D25" s="440"/>
      <c r="E25" s="440"/>
      <c r="F25" s="442"/>
      <c r="G25" s="446"/>
      <c r="H25" s="446"/>
      <c r="I25" s="446"/>
      <c r="J25" s="446"/>
      <c r="K25" s="446"/>
      <c r="L25" s="446"/>
    </row>
    <row collapsed="false" customFormat="false" customHeight="false" hidden="false" ht="15" outlineLevel="0" r="26">
      <c r="A26" s="438"/>
      <c r="B26" s="462" t="s">
        <v>166</v>
      </c>
      <c r="C26" s="295"/>
      <c r="D26" s="440"/>
      <c r="E26" s="440"/>
      <c r="F26" s="442"/>
      <c r="G26" s="508"/>
      <c r="H26" s="446"/>
      <c r="I26" s="446"/>
      <c r="J26" s="446"/>
      <c r="K26" s="446"/>
      <c r="L26" s="446"/>
    </row>
    <row collapsed="false" customFormat="false" customHeight="false" hidden="false" ht="15" outlineLevel="0" r="27">
      <c r="A27" s="438"/>
      <c r="B27" s="463" t="s">
        <v>167</v>
      </c>
      <c r="C27" s="295"/>
      <c r="D27" s="440"/>
      <c r="E27" s="440"/>
      <c r="F27" s="458"/>
      <c r="G27" s="508"/>
      <c r="H27" s="446"/>
      <c r="I27" s="446"/>
      <c r="J27" s="446"/>
      <c r="K27" s="446"/>
      <c r="L27" s="446"/>
    </row>
    <row collapsed="false" customFormat="true" customHeight="false" hidden="false" ht="19.5" outlineLevel="0" r="28" s="437">
      <c r="A28" s="464" t="s">
        <v>168</v>
      </c>
      <c r="B28" s="446"/>
      <c r="C28" s="446"/>
      <c r="D28" s="446"/>
      <c r="E28" s="440"/>
      <c r="F28" s="458"/>
      <c r="G28" s="508"/>
      <c r="H28" s="446"/>
      <c r="I28" s="446"/>
      <c r="J28" s="446"/>
      <c r="K28" s="446"/>
      <c r="L28" s="446"/>
    </row>
    <row collapsed="false" customFormat="false" customHeight="false" hidden="false" ht="15" outlineLevel="1" r="29">
      <c r="A29" s="487"/>
      <c r="B29" s="461" t="s">
        <v>169</v>
      </c>
      <c r="C29" s="295"/>
      <c r="D29" s="295"/>
      <c r="E29" s="440"/>
      <c r="F29" s="458"/>
      <c r="G29" s="446"/>
      <c r="H29" s="446"/>
      <c r="I29" s="446"/>
      <c r="J29" s="446"/>
      <c r="K29" s="446"/>
      <c r="L29" s="446"/>
    </row>
    <row collapsed="false" customFormat="false" customHeight="false" hidden="false" ht="15" outlineLevel="1" r="30">
      <c r="A30" s="438"/>
      <c r="B30" s="463" t="s">
        <v>170</v>
      </c>
      <c r="C30" s="295"/>
      <c r="D30" s="295"/>
      <c r="E30" s="440"/>
      <c r="F30" s="442"/>
      <c r="G30" s="446"/>
      <c r="H30" s="446"/>
      <c r="I30" s="446"/>
      <c r="J30" s="446"/>
      <c r="K30" s="446"/>
      <c r="L30" s="446"/>
    </row>
    <row collapsed="false" customFormat="false" customHeight="false" hidden="false" ht="15" outlineLevel="1" r="31">
      <c r="A31" s="438"/>
      <c r="B31" s="440"/>
      <c r="C31" s="440"/>
      <c r="D31" s="440"/>
      <c r="E31" s="440"/>
      <c r="F31" s="442"/>
      <c r="G31" s="508"/>
      <c r="H31" s="446"/>
      <c r="I31" s="446"/>
      <c r="J31" s="446"/>
      <c r="K31" s="446"/>
      <c r="L31" s="446"/>
    </row>
    <row collapsed="false" customFormat="false" customHeight="false" hidden="false" ht="15.75" outlineLevel="1" r="32">
      <c r="A32" s="466"/>
      <c r="B32" s="440"/>
      <c r="C32" s="440"/>
      <c r="D32" s="440"/>
      <c r="E32" s="440"/>
      <c r="F32" s="442"/>
      <c r="G32" s="446"/>
      <c r="H32" s="446"/>
      <c r="I32" s="446"/>
      <c r="J32" s="446"/>
      <c r="K32" s="446"/>
      <c r="L32" s="446"/>
    </row>
    <row collapsed="false" customFormat="false" customHeight="false" hidden="false" ht="15" outlineLevel="1" r="33">
      <c r="A33" s="445" t="s">
        <v>171</v>
      </c>
      <c r="B33" s="467" t="s">
        <v>172</v>
      </c>
      <c r="C33" s="468" t="s">
        <v>173</v>
      </c>
      <c r="D33" s="469" t="s">
        <v>174</v>
      </c>
      <c r="E33" s="469" t="s">
        <v>175</v>
      </c>
      <c r="F33" s="470" t="s">
        <v>55</v>
      </c>
      <c r="G33" s="508"/>
      <c r="H33" s="446"/>
      <c r="I33" s="446"/>
    </row>
    <row collapsed="false" customFormat="false" customHeight="false" hidden="false" ht="15" outlineLevel="1" r="34">
      <c r="A34" s="312" t="s">
        <v>176</v>
      </c>
      <c r="B34" s="313"/>
      <c r="C34" s="314"/>
      <c r="D34" s="315"/>
      <c r="E34" s="315"/>
      <c r="F34" s="471" t="n">
        <f aca="false">+E34*D34</f>
        <v>0</v>
      </c>
      <c r="G34" s="544"/>
    </row>
    <row collapsed="false" customFormat="false" customHeight="false" hidden="false" ht="15" outlineLevel="1" r="35">
      <c r="A35" s="318" t="s">
        <v>176</v>
      </c>
      <c r="B35" s="319"/>
      <c r="C35" s="320"/>
      <c r="D35" s="321"/>
      <c r="E35" s="321"/>
      <c r="F35" s="472" t="n">
        <f aca="false">+E35*D35</f>
        <v>0</v>
      </c>
      <c r="G35" s="508"/>
    </row>
    <row collapsed="false" customFormat="false" customHeight="false" hidden="false" ht="15" outlineLevel="1" r="36">
      <c r="A36" s="318" t="s">
        <v>176</v>
      </c>
      <c r="B36" s="319"/>
      <c r="C36" s="320"/>
      <c r="D36" s="321"/>
      <c r="E36" s="321"/>
      <c r="F36" s="472" t="n">
        <f aca="false">+E36*D36</f>
        <v>0</v>
      </c>
      <c r="G36" s="544"/>
    </row>
    <row collapsed="false" customFormat="false" customHeight="false" hidden="false" ht="15" outlineLevel="1" r="37">
      <c r="A37" s="318" t="s">
        <v>176</v>
      </c>
      <c r="B37" s="319"/>
      <c r="C37" s="320"/>
      <c r="D37" s="321"/>
      <c r="E37" s="321"/>
      <c r="F37" s="472" t="n">
        <f aca="false">+E37*D37</f>
        <v>0</v>
      </c>
      <c r="G37" s="544"/>
    </row>
    <row collapsed="false" customFormat="false" customHeight="false" hidden="false" ht="15" outlineLevel="1" r="38">
      <c r="A38" s="318" t="s">
        <v>176</v>
      </c>
      <c r="B38" s="319"/>
      <c r="C38" s="320"/>
      <c r="D38" s="321"/>
      <c r="E38" s="321"/>
      <c r="F38" s="472" t="n">
        <f aca="false">+E38*D38</f>
        <v>0</v>
      </c>
      <c r="G38" s="544"/>
    </row>
    <row collapsed="false" customFormat="false" customHeight="false" hidden="false" ht="15" outlineLevel="1" r="39">
      <c r="A39" s="348" t="s">
        <v>176</v>
      </c>
      <c r="B39" s="319"/>
      <c r="C39" s="320"/>
      <c r="D39" s="321"/>
      <c r="E39" s="321"/>
      <c r="F39" s="472" t="n">
        <f aca="false">+E39*D39</f>
        <v>0</v>
      </c>
      <c r="G39" s="544"/>
    </row>
    <row collapsed="false" customFormat="false" customHeight="false" hidden="false" ht="15" outlineLevel="1" r="40">
      <c r="A40" s="473" t="s">
        <v>177</v>
      </c>
      <c r="B40" s="474"/>
      <c r="C40" s="475"/>
      <c r="D40" s="475"/>
      <c r="E40" s="475"/>
      <c r="F40" s="349" t="n">
        <f aca="false">SUM(F34:F39)</f>
        <v>0</v>
      </c>
      <c r="G40" s="544"/>
    </row>
    <row collapsed="false" customFormat="false" customHeight="false" hidden="false" ht="15" outlineLevel="1" r="41">
      <c r="A41" s="476" t="s">
        <v>178</v>
      </c>
      <c r="B41" s="477"/>
      <c r="C41" s="478"/>
      <c r="D41" s="478"/>
      <c r="E41" s="478"/>
      <c r="F41" s="479" t="n">
        <f aca="false">+'Dati Generali'!B105</f>
        <v>0</v>
      </c>
      <c r="G41" s="544"/>
    </row>
    <row collapsed="false" customFormat="false" customHeight="false" hidden="false" ht="15" outlineLevel="1" r="42">
      <c r="A42" s="480" t="s">
        <v>179</v>
      </c>
      <c r="B42" s="481"/>
      <c r="C42" s="482"/>
      <c r="D42" s="482"/>
      <c r="E42" s="482"/>
      <c r="F42" s="351" t="n">
        <f aca="false">F40*(1-(F41/100))</f>
        <v>0</v>
      </c>
      <c r="G42" s="544"/>
    </row>
    <row collapsed="false" customFormat="false" customHeight="false" hidden="false" ht="15" outlineLevel="1" r="43">
      <c r="A43" s="476" t="s">
        <v>180</v>
      </c>
      <c r="B43" s="477"/>
      <c r="C43" s="478"/>
      <c r="D43" s="478"/>
      <c r="E43" s="478"/>
      <c r="F43" s="352"/>
      <c r="G43" s="544"/>
    </row>
    <row collapsed="false" customFormat="false" customHeight="false" hidden="false" ht="15" outlineLevel="1" r="44">
      <c r="A44" s="480" t="s">
        <v>179</v>
      </c>
      <c r="B44" s="481"/>
      <c r="C44" s="482"/>
      <c r="D44" s="482"/>
      <c r="E44" s="482"/>
      <c r="F44" s="351" t="n">
        <f aca="false">F42*(1-(F43/100))</f>
        <v>0</v>
      </c>
      <c r="G44" s="544"/>
    </row>
    <row collapsed="false" customFormat="false" customHeight="false" hidden="false" ht="15" outlineLevel="1" r="45">
      <c r="A45" s="476" t="s">
        <v>181</v>
      </c>
      <c r="B45" s="477"/>
      <c r="C45" s="478"/>
      <c r="D45" s="478"/>
      <c r="E45" s="478"/>
      <c r="F45" s="352"/>
      <c r="G45" s="544"/>
    </row>
    <row collapsed="false" customFormat="false" customHeight="false" hidden="false" ht="15" outlineLevel="1" r="46">
      <c r="A46" s="480" t="s">
        <v>179</v>
      </c>
      <c r="B46" s="481"/>
      <c r="C46" s="482"/>
      <c r="D46" s="482"/>
      <c r="E46" s="482"/>
      <c r="F46" s="351" t="n">
        <f aca="false">F44+F45</f>
        <v>0</v>
      </c>
      <c r="G46" s="544"/>
    </row>
    <row collapsed="false" customFormat="false" customHeight="false" hidden="false" ht="15" outlineLevel="1" r="47">
      <c r="A47" s="476" t="s">
        <v>182</v>
      </c>
      <c r="B47" s="477"/>
      <c r="C47" s="478"/>
      <c r="D47" s="478"/>
      <c r="E47" s="478"/>
      <c r="F47" s="352" t="n">
        <v>0</v>
      </c>
      <c r="G47" s="544"/>
    </row>
    <row collapsed="false" customFormat="false" customHeight="false" hidden="false" ht="15" outlineLevel="1" r="48">
      <c r="A48" s="476" t="s">
        <v>183</v>
      </c>
      <c r="B48" s="477"/>
      <c r="C48" s="478"/>
      <c r="D48" s="478"/>
      <c r="E48" s="478"/>
      <c r="F48" s="352" t="n">
        <v>0</v>
      </c>
      <c r="G48" s="544"/>
    </row>
    <row collapsed="false" customFormat="false" customHeight="false" hidden="false" ht="15" outlineLevel="1" r="49">
      <c r="A49" s="480" t="s">
        <v>179</v>
      </c>
      <c r="B49" s="481"/>
      <c r="C49" s="482"/>
      <c r="D49" s="482"/>
      <c r="E49" s="482"/>
      <c r="F49" s="351" t="n">
        <f aca="false">MAX(F46*(1-(F48/100))-F47,0)</f>
        <v>0</v>
      </c>
      <c r="G49" s="544"/>
    </row>
    <row collapsed="false" customFormat="false" customHeight="false" hidden="false" ht="15" outlineLevel="1" r="50">
      <c r="A50" s="476" t="s">
        <v>184</v>
      </c>
      <c r="B50" s="477"/>
      <c r="C50" s="478"/>
      <c r="D50" s="478"/>
      <c r="E50" s="478"/>
      <c r="F50" s="352"/>
      <c r="G50" s="544"/>
    </row>
    <row collapsed="false" customFormat="false" customHeight="false" hidden="false" ht="15" outlineLevel="1" r="51">
      <c r="A51" s="483" t="s">
        <v>185</v>
      </c>
      <c r="B51" s="484"/>
      <c r="C51" s="485"/>
      <c r="D51" s="485"/>
      <c r="E51" s="485"/>
      <c r="F51" s="353" t="n">
        <f aca="false">MIN(F50,F49)</f>
        <v>0</v>
      </c>
      <c r="G51" s="544"/>
    </row>
    <row collapsed="false" customFormat="false" customHeight="false" hidden="false" ht="15" outlineLevel="1" r="52">
      <c r="A52" s="486" t="s">
        <v>186</v>
      </c>
      <c r="B52" s="440"/>
      <c r="C52" s="440"/>
      <c r="D52" s="440"/>
      <c r="E52" s="440"/>
      <c r="F52" s="442"/>
      <c r="G52" s="544"/>
    </row>
    <row collapsed="false" customFormat="false" customHeight="false" hidden="false" ht="15" outlineLevel="0" r="53">
      <c r="A53" s="438"/>
      <c r="B53" s="457"/>
      <c r="C53" s="457"/>
      <c r="D53" s="457"/>
      <c r="E53" s="457"/>
      <c r="F53" s="458"/>
      <c r="G53" s="508"/>
      <c r="H53" s="446"/>
      <c r="I53" s="446"/>
      <c r="J53" s="446"/>
      <c r="K53" s="446"/>
      <c r="L53" s="446"/>
    </row>
    <row collapsed="false" customFormat="true" customHeight="false" hidden="false" ht="19.5" outlineLevel="0" r="54" s="437">
      <c r="A54" s="464" t="s">
        <v>187</v>
      </c>
      <c r="B54" s="446"/>
      <c r="C54" s="446"/>
      <c r="D54" s="446"/>
      <c r="E54" s="446"/>
      <c r="F54" s="455"/>
      <c r="G54" s="508"/>
      <c r="H54" s="446"/>
      <c r="I54" s="446"/>
      <c r="J54" s="446"/>
      <c r="K54" s="446"/>
      <c r="L54" s="446"/>
    </row>
    <row collapsed="false" customFormat="false" customHeight="false" hidden="false" ht="15" outlineLevel="1" r="55">
      <c r="A55" s="438"/>
      <c r="B55" s="461" t="s">
        <v>188</v>
      </c>
      <c r="C55" s="295"/>
      <c r="D55" s="295"/>
      <c r="E55" s="440"/>
      <c r="F55" s="442"/>
      <c r="G55" s="446"/>
      <c r="H55" s="446"/>
      <c r="I55" s="446"/>
      <c r="J55" s="446"/>
      <c r="K55" s="446"/>
      <c r="L55" s="446"/>
    </row>
    <row collapsed="false" customFormat="false" customHeight="false" hidden="false" ht="15" outlineLevel="1" r="56">
      <c r="A56" s="438"/>
      <c r="B56" s="463" t="s">
        <v>170</v>
      </c>
      <c r="C56" s="295"/>
      <c r="D56" s="295"/>
      <c r="E56" s="440"/>
      <c r="F56" s="442"/>
      <c r="G56" s="446"/>
      <c r="H56" s="446"/>
      <c r="I56" s="446"/>
      <c r="J56" s="446"/>
      <c r="K56" s="446"/>
      <c r="L56" s="446"/>
    </row>
    <row collapsed="false" customFormat="false" customHeight="false" hidden="false" ht="15" outlineLevel="1" r="57">
      <c r="A57" s="438"/>
      <c r="B57" s="440"/>
      <c r="C57" s="440"/>
      <c r="D57" s="440"/>
      <c r="E57" s="440"/>
      <c r="F57" s="442"/>
      <c r="G57" s="508"/>
      <c r="H57" s="446"/>
      <c r="I57" s="446"/>
      <c r="J57" s="446"/>
      <c r="K57" s="446"/>
      <c r="L57" s="446"/>
    </row>
    <row collapsed="false" customFormat="false" customHeight="false" hidden="false" ht="15.75" outlineLevel="1" r="58">
      <c r="A58" s="466"/>
      <c r="B58" s="440"/>
      <c r="C58" s="440"/>
      <c r="D58" s="440"/>
      <c r="E58" s="440"/>
      <c r="F58" s="442"/>
      <c r="G58" s="446"/>
      <c r="H58" s="446"/>
      <c r="I58" s="446"/>
      <c r="J58" s="446"/>
      <c r="K58" s="446"/>
      <c r="L58" s="446"/>
    </row>
    <row collapsed="false" customFormat="false" customHeight="false" hidden="false" ht="15" outlineLevel="1" r="59">
      <c r="A59" s="445" t="s">
        <v>171</v>
      </c>
      <c r="B59" s="467" t="s">
        <v>172</v>
      </c>
      <c r="C59" s="468" t="s">
        <v>173</v>
      </c>
      <c r="D59" s="469" t="s">
        <v>174</v>
      </c>
      <c r="E59" s="469" t="s">
        <v>175</v>
      </c>
      <c r="F59" s="470" t="s">
        <v>55</v>
      </c>
      <c r="G59" s="508"/>
      <c r="H59" s="446"/>
      <c r="I59" s="446"/>
    </row>
    <row collapsed="false" customFormat="false" customHeight="false" hidden="false" ht="15" outlineLevel="1" r="60">
      <c r="A60" s="312" t="s">
        <v>176</v>
      </c>
      <c r="B60" s="313"/>
      <c r="C60" s="314"/>
      <c r="D60" s="315"/>
      <c r="E60" s="315"/>
      <c r="F60" s="471" t="n">
        <f aca="false">+E60*D60</f>
        <v>0</v>
      </c>
      <c r="G60" s="544"/>
    </row>
    <row collapsed="false" customFormat="false" customHeight="false" hidden="false" ht="15" outlineLevel="1" r="61">
      <c r="A61" s="318" t="s">
        <v>176</v>
      </c>
      <c r="B61" s="319"/>
      <c r="C61" s="320"/>
      <c r="D61" s="321"/>
      <c r="E61" s="321"/>
      <c r="F61" s="472" t="n">
        <f aca="false">+E61*D61</f>
        <v>0</v>
      </c>
      <c r="G61" s="508"/>
    </row>
    <row collapsed="false" customFormat="false" customHeight="false" hidden="false" ht="15" outlineLevel="1" r="62">
      <c r="A62" s="318" t="s">
        <v>176</v>
      </c>
      <c r="B62" s="319"/>
      <c r="C62" s="320"/>
      <c r="D62" s="321"/>
      <c r="E62" s="321"/>
      <c r="F62" s="472" t="n">
        <f aca="false">+E62*D62</f>
        <v>0</v>
      </c>
      <c r="G62" s="544"/>
    </row>
    <row collapsed="false" customFormat="false" customHeight="false" hidden="false" ht="15" outlineLevel="1" r="63">
      <c r="A63" s="318" t="s">
        <v>176</v>
      </c>
      <c r="B63" s="319"/>
      <c r="C63" s="320"/>
      <c r="D63" s="321"/>
      <c r="E63" s="321"/>
      <c r="F63" s="472" t="n">
        <f aca="false">+E63*D63</f>
        <v>0</v>
      </c>
      <c r="G63" s="544"/>
    </row>
    <row collapsed="false" customFormat="false" customHeight="false" hidden="false" ht="15" outlineLevel="1" r="64">
      <c r="A64" s="318" t="s">
        <v>176</v>
      </c>
      <c r="B64" s="319"/>
      <c r="C64" s="320"/>
      <c r="D64" s="321"/>
      <c r="E64" s="321"/>
      <c r="F64" s="472" t="n">
        <f aca="false">+E64*D64</f>
        <v>0</v>
      </c>
      <c r="G64" s="544"/>
    </row>
    <row collapsed="false" customFormat="false" customHeight="false" hidden="false" ht="15" outlineLevel="1" r="65">
      <c r="A65" s="348" t="s">
        <v>176</v>
      </c>
      <c r="B65" s="319"/>
      <c r="C65" s="320"/>
      <c r="D65" s="321"/>
      <c r="E65" s="321"/>
      <c r="F65" s="472" t="n">
        <f aca="false">+E65*D65</f>
        <v>0</v>
      </c>
      <c r="G65" s="544"/>
    </row>
    <row collapsed="false" customFormat="false" customHeight="false" hidden="false" ht="15" outlineLevel="1" r="66">
      <c r="A66" s="473" t="s">
        <v>177</v>
      </c>
      <c r="B66" s="474"/>
      <c r="C66" s="475"/>
      <c r="D66" s="475"/>
      <c r="E66" s="475"/>
      <c r="F66" s="349" t="n">
        <f aca="false">SUM(F60:F65)</f>
        <v>0</v>
      </c>
      <c r="G66" s="544"/>
    </row>
    <row collapsed="false" customFormat="false" customHeight="false" hidden="false" ht="15" outlineLevel="1" r="67">
      <c r="A67" s="476" t="s">
        <v>178</v>
      </c>
      <c r="B67" s="477"/>
      <c r="C67" s="478"/>
      <c r="D67" s="478"/>
      <c r="E67" s="478"/>
      <c r="F67" s="479" t="n">
        <f aca="false">+'Dati Generali'!B105</f>
        <v>0</v>
      </c>
      <c r="G67" s="544"/>
    </row>
    <row collapsed="false" customFormat="false" customHeight="false" hidden="false" ht="15" outlineLevel="1" r="68">
      <c r="A68" s="480" t="s">
        <v>179</v>
      </c>
      <c r="B68" s="481"/>
      <c r="C68" s="482"/>
      <c r="D68" s="482"/>
      <c r="E68" s="482"/>
      <c r="F68" s="351" t="n">
        <f aca="false">F66*(1-(F67/100))</f>
        <v>0</v>
      </c>
      <c r="G68" s="544"/>
    </row>
    <row collapsed="false" customFormat="false" customHeight="false" hidden="false" ht="15" outlineLevel="1" r="69">
      <c r="A69" s="476" t="s">
        <v>189</v>
      </c>
      <c r="B69" s="477"/>
      <c r="C69" s="478"/>
      <c r="D69" s="478"/>
      <c r="E69" s="478"/>
      <c r="F69" s="352"/>
      <c r="G69" s="544"/>
    </row>
    <row collapsed="false" customFormat="false" customHeight="false" hidden="false" ht="15" outlineLevel="1" r="70">
      <c r="A70" s="480" t="s">
        <v>179</v>
      </c>
      <c r="B70" s="481"/>
      <c r="C70" s="482"/>
      <c r="D70" s="482"/>
      <c r="E70" s="482"/>
      <c r="F70" s="351" t="n">
        <f aca="false">F68*(1-(F69/100))</f>
        <v>0</v>
      </c>
      <c r="G70" s="544"/>
    </row>
    <row collapsed="false" customFormat="false" customHeight="false" hidden="false" ht="15" outlineLevel="1" r="71">
      <c r="A71" s="476" t="s">
        <v>181</v>
      </c>
      <c r="B71" s="477"/>
      <c r="C71" s="478"/>
      <c r="D71" s="478"/>
      <c r="E71" s="478"/>
      <c r="F71" s="352"/>
      <c r="G71" s="544"/>
    </row>
    <row collapsed="false" customFormat="false" customHeight="false" hidden="false" ht="15" outlineLevel="1" r="72">
      <c r="A72" s="480" t="s">
        <v>179</v>
      </c>
      <c r="B72" s="481"/>
      <c r="C72" s="482"/>
      <c r="D72" s="482"/>
      <c r="E72" s="482"/>
      <c r="F72" s="351" t="n">
        <f aca="false">F70+F71</f>
        <v>0</v>
      </c>
      <c r="G72" s="544"/>
    </row>
    <row collapsed="false" customFormat="false" customHeight="false" hidden="false" ht="15" outlineLevel="1" r="73">
      <c r="A73" s="476" t="s">
        <v>182</v>
      </c>
      <c r="B73" s="477"/>
      <c r="C73" s="478"/>
      <c r="D73" s="478"/>
      <c r="E73" s="478"/>
      <c r="F73" s="352"/>
      <c r="G73" s="544"/>
    </row>
    <row collapsed="false" customFormat="false" customHeight="false" hidden="false" ht="15" outlineLevel="1" r="74">
      <c r="A74" s="476" t="s">
        <v>183</v>
      </c>
      <c r="B74" s="477"/>
      <c r="C74" s="478"/>
      <c r="D74" s="478"/>
      <c r="E74" s="478"/>
      <c r="F74" s="352"/>
      <c r="G74" s="544"/>
    </row>
    <row collapsed="false" customFormat="false" customHeight="false" hidden="false" ht="15" outlineLevel="1" r="75">
      <c r="A75" s="480" t="s">
        <v>179</v>
      </c>
      <c r="B75" s="481"/>
      <c r="C75" s="482"/>
      <c r="D75" s="482"/>
      <c r="E75" s="482"/>
      <c r="F75" s="351" t="n">
        <f aca="false">MAX(F72*(1-(F74/100))-F73,0)</f>
        <v>0</v>
      </c>
      <c r="G75" s="544"/>
    </row>
    <row collapsed="false" customFormat="false" customHeight="false" hidden="false" ht="15" outlineLevel="1" r="76">
      <c r="A76" s="476" t="s">
        <v>184</v>
      </c>
      <c r="B76" s="477"/>
      <c r="C76" s="478"/>
      <c r="D76" s="478"/>
      <c r="E76" s="478"/>
      <c r="F76" s="352"/>
      <c r="G76" s="544"/>
    </row>
    <row collapsed="false" customFormat="false" customHeight="false" hidden="false" ht="15" outlineLevel="1" r="77">
      <c r="A77" s="483" t="s">
        <v>185</v>
      </c>
      <c r="B77" s="484"/>
      <c r="C77" s="485"/>
      <c r="D77" s="485"/>
      <c r="E77" s="485"/>
      <c r="F77" s="353" t="n">
        <f aca="false">MIN(F76,F75)</f>
        <v>0</v>
      </c>
      <c r="G77" s="544"/>
    </row>
    <row collapsed="false" customFormat="false" customHeight="false" hidden="false" ht="15.75" outlineLevel="0" r="78">
      <c r="A78" s="438"/>
      <c r="B78" s="488"/>
      <c r="C78" s="457"/>
      <c r="D78" s="488"/>
      <c r="E78" s="457"/>
      <c r="F78" s="458"/>
      <c r="G78" s="544"/>
    </row>
    <row collapsed="false" customFormat="false" customHeight="false" hidden="false" ht="19.5" outlineLevel="0" r="79">
      <c r="A79" s="464" t="s">
        <v>190</v>
      </c>
      <c r="B79" s="461" t="s">
        <v>188</v>
      </c>
      <c r="C79" s="295"/>
      <c r="D79" s="295"/>
      <c r="E79" s="440"/>
      <c r="F79" s="442"/>
      <c r="G79" s="446"/>
      <c r="H79" s="446"/>
      <c r="I79" s="446"/>
      <c r="J79" s="446"/>
      <c r="K79" s="446"/>
      <c r="L79" s="446"/>
    </row>
    <row collapsed="false" customFormat="false" customHeight="false" hidden="false" ht="15" outlineLevel="1" r="80">
      <c r="A80" s="438"/>
      <c r="B80" s="463" t="s">
        <v>170</v>
      </c>
      <c r="C80" s="295"/>
      <c r="D80" s="295"/>
      <c r="E80" s="440"/>
      <c r="F80" s="442"/>
      <c r="G80" s="446"/>
      <c r="H80" s="446"/>
      <c r="I80" s="446"/>
      <c r="J80" s="446"/>
      <c r="K80" s="446"/>
      <c r="L80" s="446"/>
    </row>
    <row collapsed="false" customFormat="false" customHeight="false" hidden="false" ht="15.75" outlineLevel="1" r="81">
      <c r="A81" s="490"/>
      <c r="B81" s="457"/>
      <c r="C81" s="457"/>
      <c r="D81" s="457"/>
      <c r="E81" s="491"/>
      <c r="F81" s="458"/>
      <c r="G81" s="508"/>
      <c r="H81" s="446"/>
      <c r="I81" s="446"/>
      <c r="J81" s="446"/>
      <c r="K81" s="446"/>
      <c r="L81" s="446"/>
    </row>
    <row collapsed="false" customFormat="false" customHeight="false" hidden="false" ht="15.75" outlineLevel="1" r="82">
      <c r="A82" s="438"/>
      <c r="B82" s="457"/>
      <c r="C82" s="460"/>
      <c r="D82" s="457"/>
      <c r="E82" s="457"/>
      <c r="F82" s="458"/>
      <c r="G82" s="446"/>
      <c r="H82" s="446"/>
      <c r="I82" s="446"/>
      <c r="J82" s="446"/>
      <c r="K82" s="446"/>
      <c r="L82" s="446"/>
    </row>
    <row collapsed="false" customFormat="false" customHeight="false" hidden="false" ht="15.75" outlineLevel="1" r="83">
      <c r="A83" s="438"/>
      <c r="B83" s="488"/>
      <c r="C83" s="457"/>
      <c r="D83" s="488"/>
      <c r="E83" s="457"/>
      <c r="F83" s="458"/>
      <c r="G83" s="508"/>
      <c r="H83" s="446"/>
      <c r="I83" s="446"/>
    </row>
    <row collapsed="false" customFormat="false" customHeight="false" hidden="false" ht="32.25" outlineLevel="1" r="84">
      <c r="A84" s="492" t="s">
        <v>225</v>
      </c>
      <c r="B84" s="493" t="s">
        <v>192</v>
      </c>
      <c r="C84" s="493" t="s">
        <v>193</v>
      </c>
      <c r="D84" s="494" t="s">
        <v>194</v>
      </c>
      <c r="E84" s="495" t="s">
        <v>195</v>
      </c>
      <c r="F84" s="496" t="s">
        <v>196</v>
      </c>
      <c r="G84" s="544"/>
    </row>
    <row collapsed="false" customFormat="false" customHeight="false" hidden="false" ht="15" outlineLevel="1" r="85">
      <c r="A85" s="365"/>
      <c r="B85" s="315"/>
      <c r="C85" s="366"/>
      <c r="D85" s="315" t="n">
        <f aca="false">+B85-(C85*B85)</f>
        <v>0</v>
      </c>
      <c r="E85" s="497" t="n">
        <f aca="false">D85</f>
        <v>0</v>
      </c>
      <c r="F85" s="387"/>
      <c r="G85" s="508"/>
    </row>
    <row collapsed="false" customFormat="false" customHeight="false" hidden="false" ht="15" outlineLevel="1" r="86">
      <c r="A86" s="369"/>
      <c r="B86" s="321"/>
      <c r="C86" s="370"/>
      <c r="D86" s="321" t="n">
        <f aca="false">+B86-(C86*B86)</f>
        <v>0</v>
      </c>
      <c r="E86" s="389" t="n">
        <f aca="false">D86</f>
        <v>0</v>
      </c>
      <c r="F86" s="387"/>
      <c r="G86" s="544"/>
    </row>
    <row collapsed="false" customFormat="false" customHeight="false" hidden="false" ht="15" outlineLevel="1" r="87">
      <c r="A87" s="369"/>
      <c r="B87" s="321"/>
      <c r="C87" s="370"/>
      <c r="D87" s="321" t="n">
        <f aca="false">+B87-(C87*B87)</f>
        <v>0</v>
      </c>
      <c r="E87" s="389" t="n">
        <f aca="false">D87</f>
        <v>0</v>
      </c>
      <c r="F87" s="387"/>
      <c r="G87" s="544"/>
    </row>
    <row collapsed="false" customFormat="false" customHeight="false" hidden="false" ht="15" outlineLevel="1" r="88">
      <c r="A88" s="369"/>
      <c r="B88" s="372"/>
      <c r="C88" s="370"/>
      <c r="D88" s="321" t="n">
        <f aca="false">+B88-(C88*B88)</f>
        <v>0</v>
      </c>
      <c r="E88" s="389" t="n">
        <f aca="false">D88</f>
        <v>0</v>
      </c>
      <c r="F88" s="387"/>
      <c r="G88" s="544"/>
    </row>
    <row collapsed="false" customFormat="false" customHeight="false" hidden="false" ht="15" outlineLevel="1" r="89">
      <c r="A89" s="369"/>
      <c r="B89" s="372"/>
      <c r="C89" s="370"/>
      <c r="D89" s="321" t="n">
        <f aca="false">+B89-(C89*B89)</f>
        <v>0</v>
      </c>
      <c r="E89" s="498" t="n">
        <f aca="false">D89</f>
        <v>0</v>
      </c>
      <c r="F89" s="387"/>
      <c r="G89" s="544"/>
    </row>
    <row collapsed="false" customFormat="false" customHeight="false" hidden="false" ht="15" outlineLevel="1" r="90">
      <c r="A90" s="499" t="s">
        <v>226</v>
      </c>
      <c r="B90" s="500" t="s">
        <v>198</v>
      </c>
      <c r="C90" s="500" t="s">
        <v>199</v>
      </c>
      <c r="D90" s="469" t="s">
        <v>200</v>
      </c>
      <c r="E90" s="501"/>
      <c r="F90" s="387"/>
      <c r="G90" s="544"/>
    </row>
    <row collapsed="false" customFormat="false" customHeight="false" hidden="false" ht="15" outlineLevel="1" r="91">
      <c r="A91" s="369"/>
      <c r="B91" s="376" t="s">
        <v>176</v>
      </c>
      <c r="C91" s="370"/>
      <c r="D91" s="377"/>
      <c r="E91" s="502" t="n">
        <f aca="false">+C91*D91</f>
        <v>0</v>
      </c>
      <c r="F91" s="387"/>
      <c r="G91" s="544"/>
    </row>
    <row collapsed="false" customFormat="false" customHeight="false" hidden="false" ht="15" outlineLevel="1" r="92">
      <c r="A92" s="369"/>
      <c r="B92" s="379" t="s">
        <v>176</v>
      </c>
      <c r="C92" s="370"/>
      <c r="D92" s="321"/>
      <c r="E92" s="502" t="n">
        <f aca="false">+C92*D92</f>
        <v>0</v>
      </c>
      <c r="F92" s="387"/>
      <c r="G92" s="544"/>
    </row>
    <row collapsed="false" customFormat="false" customHeight="false" hidden="false" ht="15" outlineLevel="1" r="93">
      <c r="A93" s="369"/>
      <c r="B93" s="379" t="s">
        <v>176</v>
      </c>
      <c r="C93" s="370"/>
      <c r="D93" s="321"/>
      <c r="E93" s="502" t="n">
        <f aca="false">+C93*D93</f>
        <v>0</v>
      </c>
      <c r="F93" s="387"/>
      <c r="G93" s="544"/>
    </row>
    <row collapsed="false" customFormat="false" customHeight="false" hidden="false" ht="15" outlineLevel="1" r="94">
      <c r="A94" s="369"/>
      <c r="B94" s="379" t="s">
        <v>176</v>
      </c>
      <c r="C94" s="370"/>
      <c r="D94" s="321"/>
      <c r="E94" s="502" t="n">
        <f aca="false">+C94*D94</f>
        <v>0</v>
      </c>
      <c r="F94" s="387"/>
      <c r="G94" s="544"/>
    </row>
    <row collapsed="false" customFormat="false" customHeight="false" hidden="false" ht="15" outlineLevel="1" r="95">
      <c r="A95" s="369"/>
      <c r="B95" s="379" t="s">
        <v>176</v>
      </c>
      <c r="C95" s="370"/>
      <c r="D95" s="321"/>
      <c r="E95" s="502" t="n">
        <f aca="false">+C95*D95</f>
        <v>0</v>
      </c>
      <c r="F95" s="387"/>
      <c r="G95" s="544"/>
    </row>
    <row collapsed="false" customFormat="false" customHeight="false" hidden="false" ht="15" outlineLevel="1" r="96">
      <c r="A96" s="380"/>
      <c r="B96" s="381" t="s">
        <v>176</v>
      </c>
      <c r="C96" s="382"/>
      <c r="D96" s="383"/>
      <c r="E96" s="503" t="n">
        <f aca="false">+C96*D96</f>
        <v>0</v>
      </c>
      <c r="F96" s="387"/>
      <c r="G96" s="544"/>
    </row>
    <row collapsed="false" customFormat="false" customHeight="false" hidden="false" ht="15" outlineLevel="1" r="97">
      <c r="A97" s="480" t="s">
        <v>55</v>
      </c>
      <c r="B97" s="481"/>
      <c r="C97" s="482"/>
      <c r="D97" s="504"/>
      <c r="E97" s="386" t="n">
        <f aca="false">SUM(E85:E96)</f>
        <v>0</v>
      </c>
      <c r="F97" s="387"/>
      <c r="G97" s="544"/>
    </row>
    <row collapsed="false" customFormat="false" customHeight="false" hidden="false" ht="15" outlineLevel="1" r="98">
      <c r="A98" s="476" t="s">
        <v>189</v>
      </c>
      <c r="B98" s="477"/>
      <c r="C98" s="478"/>
      <c r="D98" s="505"/>
      <c r="E98" s="389"/>
      <c r="F98" s="506"/>
      <c r="G98" s="544"/>
    </row>
    <row collapsed="false" customFormat="false" customHeight="false" hidden="false" ht="15" outlineLevel="1" r="99">
      <c r="A99" s="480" t="s">
        <v>179</v>
      </c>
      <c r="B99" s="481"/>
      <c r="C99" s="482"/>
      <c r="D99" s="504"/>
      <c r="E99" s="386" t="n">
        <f aca="false">E97*(1-(E98/100))</f>
        <v>0</v>
      </c>
      <c r="F99" s="458"/>
      <c r="G99" s="544"/>
    </row>
    <row collapsed="false" customFormat="false" customHeight="false" hidden="false" ht="15" outlineLevel="1" r="100">
      <c r="A100" s="476" t="s">
        <v>181</v>
      </c>
      <c r="B100" s="477"/>
      <c r="C100" s="478"/>
      <c r="D100" s="505"/>
      <c r="E100" s="389"/>
      <c r="F100" s="458"/>
      <c r="G100" s="544"/>
    </row>
    <row collapsed="false" customFormat="false" customHeight="false" hidden="false" ht="15" outlineLevel="1" r="101">
      <c r="A101" s="480" t="s">
        <v>179</v>
      </c>
      <c r="B101" s="481"/>
      <c r="C101" s="482"/>
      <c r="D101" s="504"/>
      <c r="E101" s="386" t="n">
        <f aca="false">SUM(E99:E100)</f>
        <v>0</v>
      </c>
      <c r="F101" s="458"/>
      <c r="G101" s="544"/>
    </row>
    <row collapsed="false" customFormat="false" customHeight="false" hidden="false" ht="15" outlineLevel="1" r="102">
      <c r="A102" s="476" t="s">
        <v>182</v>
      </c>
      <c r="B102" s="477"/>
      <c r="C102" s="478"/>
      <c r="D102" s="505"/>
      <c r="E102" s="389"/>
      <c r="F102" s="458"/>
      <c r="G102" s="544"/>
    </row>
    <row collapsed="false" customFormat="false" customHeight="false" hidden="false" ht="15" outlineLevel="1" r="103">
      <c r="A103" s="476" t="s">
        <v>183</v>
      </c>
      <c r="B103" s="477"/>
      <c r="C103" s="478"/>
      <c r="D103" s="505"/>
      <c r="E103" s="389"/>
      <c r="F103" s="458"/>
      <c r="G103" s="544"/>
    </row>
    <row collapsed="false" customFormat="false" customHeight="false" hidden="false" ht="15" outlineLevel="1" r="104">
      <c r="A104" s="480" t="s">
        <v>179</v>
      </c>
      <c r="B104" s="481"/>
      <c r="C104" s="482"/>
      <c r="D104" s="504"/>
      <c r="E104" s="386" t="n">
        <f aca="false">MAX(E101*(1-(E103/100))-E102,0)</f>
        <v>0</v>
      </c>
      <c r="F104" s="458"/>
      <c r="G104" s="544"/>
    </row>
    <row collapsed="false" customFormat="false" customHeight="false" hidden="false" ht="15" outlineLevel="1" r="105">
      <c r="A105" s="476" t="s">
        <v>184</v>
      </c>
      <c r="B105" s="477"/>
      <c r="C105" s="478"/>
      <c r="D105" s="505"/>
      <c r="E105" s="389"/>
      <c r="F105" s="458"/>
      <c r="G105" s="544"/>
    </row>
    <row collapsed="false" customFormat="false" customHeight="false" hidden="false" ht="15" outlineLevel="1" r="106">
      <c r="A106" s="483" t="s">
        <v>185</v>
      </c>
      <c r="B106" s="484"/>
      <c r="C106" s="485"/>
      <c r="D106" s="507"/>
      <c r="E106" s="393" t="n">
        <f aca="false">MIN(E104,E105)</f>
        <v>0</v>
      </c>
      <c r="F106" s="458"/>
      <c r="G106" s="544"/>
    </row>
    <row collapsed="false" customFormat="false" customHeight="false" hidden="false" ht="15.75" outlineLevel="1" r="107">
      <c r="A107" s="490"/>
      <c r="B107" s="508"/>
      <c r="C107" s="457"/>
      <c r="D107" s="457"/>
      <c r="E107" s="491"/>
      <c r="F107" s="458"/>
      <c r="G107" s="544"/>
    </row>
    <row collapsed="false" customFormat="false" customHeight="false" hidden="false" ht="15.75" outlineLevel="1" r="108">
      <c r="A108" s="490"/>
      <c r="B108" s="457"/>
      <c r="C108" s="457"/>
      <c r="D108" s="457"/>
      <c r="E108" s="491"/>
      <c r="F108" s="458"/>
      <c r="G108" s="544"/>
    </row>
    <row collapsed="false" customFormat="false" customHeight="false" hidden="false" ht="15.75" outlineLevel="1" r="109">
      <c r="A109" s="466"/>
      <c r="B109" s="457"/>
      <c r="C109" s="457"/>
      <c r="D109" s="457"/>
      <c r="E109" s="508"/>
      <c r="F109" s="458"/>
      <c r="G109" s="544"/>
    </row>
    <row collapsed="false" customFormat="false" customHeight="false" hidden="false" ht="15.75" outlineLevel="1" r="110">
      <c r="A110" s="509"/>
      <c r="B110" s="457"/>
      <c r="C110" s="457"/>
      <c r="D110" s="457"/>
      <c r="E110" s="457"/>
      <c r="F110" s="458"/>
      <c r="G110" s="544"/>
    </row>
    <row collapsed="false" customFormat="false" customHeight="false" hidden="false" ht="16.5" outlineLevel="0" r="111">
      <c r="A111" s="509"/>
      <c r="B111" s="457"/>
      <c r="C111" s="457"/>
      <c r="D111" s="457"/>
      <c r="E111" s="457"/>
      <c r="F111" s="458"/>
    </row>
    <row collapsed="false" customFormat="false" customHeight="false" hidden="false" ht="20.25" outlineLevel="0" r="112">
      <c r="A112" s="456" t="s">
        <v>34</v>
      </c>
      <c r="B112" s="456"/>
      <c r="C112" s="456"/>
      <c r="D112" s="456"/>
      <c r="E112" s="456"/>
      <c r="F112" s="456"/>
    </row>
    <row collapsed="false" customFormat="false" customHeight="false" hidden="false" ht="15.75" outlineLevel="0" r="113">
      <c r="A113" s="509"/>
      <c r="B113" s="457"/>
      <c r="C113" s="457"/>
      <c r="D113" s="457"/>
      <c r="E113" s="457"/>
      <c r="F113" s="458"/>
    </row>
    <row collapsed="false" customFormat="true" customHeight="false" hidden="false" ht="30.75" outlineLevel="0" r="114" s="516">
      <c r="A114" s="510"/>
      <c r="B114" s="511" t="s">
        <v>227</v>
      </c>
      <c r="C114" s="512" t="s">
        <v>202</v>
      </c>
      <c r="D114" s="513" t="s">
        <v>203</v>
      </c>
      <c r="E114" s="514"/>
      <c r="F114" s="515"/>
    </row>
    <row collapsed="false" customFormat="false" customHeight="false" hidden="false" ht="15" outlineLevel="0" r="115">
      <c r="A115" s="447" t="s">
        <v>204</v>
      </c>
      <c r="B115" s="517" t="n">
        <f aca="false">F51</f>
        <v>0</v>
      </c>
      <c r="C115" s="404"/>
      <c r="D115" s="518"/>
      <c r="E115" s="457"/>
      <c r="F115" s="458"/>
    </row>
    <row collapsed="false" customFormat="false" customHeight="false" hidden="false" ht="15" outlineLevel="0" r="116">
      <c r="A116" s="519" t="s">
        <v>205</v>
      </c>
      <c r="B116" s="520" t="n">
        <f aca="false">F77</f>
        <v>0</v>
      </c>
      <c r="C116" s="408"/>
      <c r="D116" s="521"/>
      <c r="E116" s="457"/>
      <c r="F116" s="458"/>
    </row>
    <row collapsed="false" customFormat="false" customHeight="false" hidden="false" ht="15" outlineLevel="0" r="117">
      <c r="A117" s="519" t="s">
        <v>206</v>
      </c>
      <c r="B117" s="520" t="n">
        <f aca="false">E106</f>
        <v>0</v>
      </c>
      <c r="C117" s="408"/>
      <c r="D117" s="521"/>
      <c r="E117" s="457"/>
      <c r="F117" s="458"/>
    </row>
    <row collapsed="false" customFormat="false" customHeight="false" hidden="false" ht="15" outlineLevel="0" r="118">
      <c r="A118" s="519" t="s">
        <v>207</v>
      </c>
      <c r="B118" s="520" t="n">
        <f aca="false">SUM(B115:B117)</f>
        <v>0</v>
      </c>
      <c r="C118" s="408"/>
      <c r="D118" s="521"/>
      <c r="E118" s="457"/>
      <c r="F118" s="458"/>
    </row>
    <row collapsed="false" customFormat="false" customHeight="false" hidden="false" ht="15" outlineLevel="0" r="119">
      <c r="A119" s="522" t="s">
        <v>208</v>
      </c>
      <c r="B119" s="523"/>
      <c r="C119" s="408"/>
      <c r="D119" s="524"/>
      <c r="E119" s="457"/>
      <c r="F119" s="458"/>
    </row>
    <row collapsed="false" customFormat="false" customHeight="false" hidden="false" ht="15" outlineLevel="0" r="120">
      <c r="A120" s="525" t="s">
        <v>209</v>
      </c>
      <c r="B120" s="415" t="s">
        <v>210</v>
      </c>
      <c r="C120" s="415"/>
      <c r="D120" s="415"/>
      <c r="E120" s="457"/>
      <c r="F120" s="458"/>
    </row>
    <row collapsed="false" customFormat="false" customHeight="false" hidden="false" ht="15" outlineLevel="0" r="121">
      <c r="A121" s="526"/>
      <c r="B121" s="457"/>
      <c r="C121" s="457"/>
      <c r="D121" s="457"/>
      <c r="E121" s="457"/>
      <c r="F121" s="458"/>
    </row>
    <row collapsed="false" customFormat="false" customHeight="false" hidden="false" ht="15" outlineLevel="0" r="122">
      <c r="A122" s="527" t="s">
        <v>211</v>
      </c>
      <c r="B122" s="528" t="n">
        <f aca="false">IF(D119&gt;0,D119,IF(D118&gt;0,D118,IF(B119&gt;0,B119,B118)))</f>
        <v>0</v>
      </c>
      <c r="C122" s="457"/>
      <c r="D122" s="457"/>
      <c r="E122" s="457"/>
      <c r="F122" s="458"/>
    </row>
    <row collapsed="false" customFormat="false" customHeight="false" hidden="false" ht="15" outlineLevel="0" r="123">
      <c r="A123" s="527" t="s">
        <v>212</v>
      </c>
      <c r="B123" s="278" t="str">
        <f aca="false">IF(LEN(B11)&lt;=1,"Totale        -        48","")</f>
        <v>Totale        -        48</v>
      </c>
      <c r="C123" s="457"/>
      <c r="D123" s="457"/>
      <c r="E123" s="457"/>
      <c r="F123" s="458"/>
    </row>
    <row collapsed="false" customFormat="false" customHeight="false" hidden="false" ht="15.75" outlineLevel="0" r="124">
      <c r="A124" s="526"/>
      <c r="B124" s="457"/>
      <c r="C124" s="457"/>
      <c r="D124" s="457"/>
      <c r="E124" s="457"/>
      <c r="F124" s="458"/>
    </row>
    <row collapsed="false" customFormat="false" customHeight="false" hidden="false" ht="20.25" outlineLevel="0" r="125">
      <c r="A125" s="456" t="s">
        <v>213</v>
      </c>
      <c r="B125" s="456"/>
      <c r="C125" s="456"/>
      <c r="D125" s="456"/>
      <c r="E125" s="456"/>
      <c r="F125" s="456"/>
    </row>
    <row collapsed="false" customFormat="false" customHeight="false" hidden="false" ht="15" outlineLevel="0" r="126">
      <c r="A126" s="438"/>
      <c r="B126" s="440"/>
      <c r="C126" s="440"/>
      <c r="D126" s="440"/>
      <c r="E126" s="440"/>
      <c r="F126" s="442"/>
    </row>
    <row collapsed="false" customFormat="true" customHeight="true" hidden="false" ht="30" outlineLevel="0" r="127" s="516">
      <c r="A127" s="529" t="s">
        <v>44</v>
      </c>
      <c r="B127" s="422" t="str">
        <f aca="false">IF(LEN(B11)&lt;=1,"SI","")</f>
        <v>SI</v>
      </c>
      <c r="C127" s="514" t="s">
        <v>214</v>
      </c>
      <c r="D127" s="530" t="s">
        <v>69</v>
      </c>
      <c r="E127" s="530"/>
      <c r="F127" s="530"/>
    </row>
    <row collapsed="false" customFormat="false" customHeight="false" hidden="false" ht="15" outlineLevel="0" r="128">
      <c r="A128" s="531"/>
      <c r="B128" s="448"/>
      <c r="C128" s="440" t="s">
        <v>215</v>
      </c>
      <c r="D128" s="532" t="s">
        <v>69</v>
      </c>
      <c r="E128" s="532"/>
      <c r="F128" s="532"/>
    </row>
    <row collapsed="false" customFormat="false" customHeight="false" hidden="false" ht="15" outlineLevel="0" r="129">
      <c r="A129" s="438"/>
      <c r="B129" s="446"/>
      <c r="C129" s="440"/>
      <c r="D129" s="532"/>
      <c r="E129" s="532"/>
      <c r="F129" s="532"/>
    </row>
    <row collapsed="false" customFormat="false" customHeight="false" hidden="false" ht="15" outlineLevel="0" r="130">
      <c r="A130" s="438"/>
      <c r="B130" s="440"/>
      <c r="C130" s="440"/>
      <c r="D130" s="440"/>
      <c r="E130" s="440"/>
      <c r="F130" s="442"/>
    </row>
    <row collapsed="false" customFormat="false" customHeight="false" hidden="false" ht="15" outlineLevel="0" r="131">
      <c r="A131" s="527" t="s">
        <v>216</v>
      </c>
      <c r="B131" s="278" t="str">
        <f aca="false">IF(LEN(B11)&lt;=1,"NO","")</f>
        <v>NO</v>
      </c>
      <c r="C131" s="440"/>
      <c r="D131" s="440"/>
      <c r="E131" s="440"/>
      <c r="F131" s="442"/>
    </row>
    <row collapsed="false" customFormat="false" customHeight="false" hidden="false" ht="15" outlineLevel="0" r="132">
      <c r="A132" s="438"/>
      <c r="B132" s="440"/>
      <c r="C132" s="440"/>
      <c r="D132" s="440"/>
      <c r="E132" s="440"/>
      <c r="F132" s="442"/>
    </row>
    <row collapsed="false" customFormat="false" customHeight="false" hidden="false" ht="15" outlineLevel="0" r="133">
      <c r="A133" s="438"/>
      <c r="B133" s="440"/>
      <c r="C133" s="440"/>
      <c r="D133" s="440"/>
      <c r="E133" s="440"/>
      <c r="F133" s="442"/>
    </row>
    <row collapsed="false" customFormat="false" customHeight="false" hidden="false" ht="15" outlineLevel="0" r="134">
      <c r="A134" s="438"/>
      <c r="B134" s="440"/>
      <c r="C134" s="440"/>
      <c r="D134" s="440"/>
      <c r="E134" s="440"/>
      <c r="F134" s="442"/>
    </row>
    <row collapsed="false" customFormat="false" customHeight="false" hidden="false" ht="15.75" outlineLevel="0" r="135">
      <c r="A135" s="527" t="s">
        <v>217</v>
      </c>
      <c r="B135" s="278"/>
      <c r="C135" s="533"/>
      <c r="D135" s="533"/>
      <c r="E135" s="440"/>
      <c r="F135" s="442"/>
    </row>
    <row collapsed="false" customFormat="false" customHeight="false" hidden="false" ht="15.75" outlineLevel="0" r="136">
      <c r="A136" s="527" t="s">
        <v>218</v>
      </c>
      <c r="B136" s="278"/>
      <c r="C136" s="533"/>
      <c r="D136" s="533"/>
      <c r="E136" s="440"/>
      <c r="F136" s="442"/>
    </row>
    <row collapsed="false" customFormat="false" customHeight="false" hidden="false" ht="15.75" outlineLevel="0" r="137">
      <c r="A137" s="527" t="s">
        <v>219</v>
      </c>
      <c r="B137" s="278"/>
      <c r="C137" s="533"/>
      <c r="D137" s="533"/>
      <c r="E137" s="440"/>
      <c r="F137" s="442"/>
    </row>
    <row collapsed="false" customFormat="false" customHeight="false" hidden="false" ht="15.75" outlineLevel="0" r="138">
      <c r="A138" s="527" t="s">
        <v>220</v>
      </c>
      <c r="B138" s="278"/>
      <c r="C138" s="533"/>
      <c r="D138" s="533"/>
      <c r="E138" s="440"/>
      <c r="F138" s="442"/>
      <c r="G138" s="544"/>
    </row>
    <row collapsed="false" customFormat="false" customHeight="false" hidden="false" ht="15.75" outlineLevel="0" r="139">
      <c r="A139" s="527" t="s">
        <v>221</v>
      </c>
      <c r="B139" s="278"/>
      <c r="C139" s="533"/>
      <c r="D139" s="533"/>
      <c r="E139" s="440"/>
      <c r="F139" s="442"/>
      <c r="G139" s="544"/>
    </row>
    <row collapsed="false" customFormat="false" customHeight="false" hidden="false" ht="15" outlineLevel="0" r="140">
      <c r="A140" s="527" t="s">
        <v>222</v>
      </c>
      <c r="B140" s="278"/>
      <c r="C140" s="534" t="s">
        <v>215</v>
      </c>
      <c r="D140" s="532" t="s">
        <v>69</v>
      </c>
      <c r="E140" s="532"/>
      <c r="F140" s="532"/>
      <c r="G140" s="544"/>
    </row>
    <row collapsed="false" customFormat="false" customHeight="false" hidden="false" ht="15" outlineLevel="0" r="141">
      <c r="A141" s="438"/>
      <c r="B141" s="440"/>
      <c r="C141" s="440"/>
      <c r="D141" s="532"/>
      <c r="E141" s="532"/>
      <c r="F141" s="532"/>
      <c r="G141" s="544"/>
    </row>
    <row collapsed="false" customFormat="false" customHeight="false" hidden="false" ht="15" outlineLevel="0" r="142">
      <c r="A142" s="438"/>
      <c r="B142" s="440"/>
      <c r="C142" s="440"/>
      <c r="D142" s="440"/>
      <c r="E142" s="440"/>
      <c r="F142" s="442"/>
      <c r="G142" s="544"/>
    </row>
    <row collapsed="false" customFormat="false" customHeight="false" hidden="false" ht="15" outlineLevel="0" r="143">
      <c r="A143" s="444"/>
      <c r="B143" s="545"/>
      <c r="C143" s="440"/>
      <c r="D143" s="440"/>
      <c r="E143" s="536"/>
      <c r="F143" s="455"/>
      <c r="G143" s="544"/>
    </row>
    <row collapsed="false" customFormat="false" customHeight="true" hidden="false" ht="5.25" outlineLevel="0" r="144">
      <c r="A144" s="438"/>
      <c r="B144" s="440"/>
      <c r="C144" s="440"/>
      <c r="D144" s="440"/>
      <c r="E144" s="546"/>
      <c r="F144" s="442"/>
      <c r="G144" s="544"/>
    </row>
    <row collapsed="false" customFormat="false" customHeight="true" hidden="false" ht="5.25" outlineLevel="0" r="145">
      <c r="A145" s="438"/>
      <c r="B145" s="440"/>
      <c r="C145" s="440"/>
      <c r="D145" s="440"/>
      <c r="E145" s="546"/>
      <c r="F145" s="442"/>
      <c r="G145" s="544"/>
    </row>
    <row collapsed="false" customFormat="false" customHeight="true" hidden="false" ht="14.25" outlineLevel="0" r="146">
      <c r="A146" s="438"/>
      <c r="B146" s="440"/>
      <c r="C146" s="440"/>
      <c r="D146" s="440"/>
      <c r="E146" s="440"/>
      <c r="F146" s="442"/>
      <c r="G146" s="544"/>
    </row>
    <row collapsed="false" customFormat="false" customHeight="false" hidden="true" ht="15" outlineLevel="0" r="147">
      <c r="A147" s="438"/>
      <c r="B147" s="440"/>
      <c r="C147" s="440"/>
      <c r="D147" s="440"/>
      <c r="E147" s="440"/>
      <c r="F147" s="442"/>
      <c r="G147" s="544"/>
    </row>
    <row collapsed="false" customFormat="false" customHeight="false" hidden="false" ht="15.75" outlineLevel="0" r="148">
      <c r="A148" s="438"/>
      <c r="B148" s="440"/>
      <c r="C148" s="440"/>
      <c r="D148" s="440"/>
      <c r="E148" s="440"/>
      <c r="F148" s="442"/>
    </row>
    <row collapsed="false" customFormat="false" customHeight="false" hidden="false" ht="20.25" outlineLevel="0" r="149">
      <c r="A149" s="456" t="s">
        <v>223</v>
      </c>
      <c r="B149" s="456"/>
      <c r="C149" s="456"/>
      <c r="D149" s="456"/>
      <c r="E149" s="456"/>
      <c r="F149" s="456"/>
    </row>
    <row collapsed="false" customFormat="false" customHeight="false" hidden="false" ht="15.75" outlineLevel="0" r="150">
      <c r="A150" s="537"/>
      <c r="B150" s="457"/>
      <c r="C150" s="457"/>
      <c r="D150" s="457"/>
      <c r="E150" s="457"/>
      <c r="F150" s="458"/>
    </row>
    <row collapsed="false" customFormat="true" customHeight="true" hidden="false" ht="15.75" outlineLevel="0" r="151" s="440">
      <c r="A151" s="547" t="s">
        <v>69</v>
      </c>
      <c r="B151" s="547"/>
      <c r="C151" s="548"/>
      <c r="D151" s="548"/>
      <c r="E151" s="548"/>
      <c r="F151" s="549"/>
    </row>
    <row collapsed="false" customFormat="true" customHeight="true" hidden="false" ht="15.75" outlineLevel="0" r="152" s="440">
      <c r="A152" s="547"/>
      <c r="B152" s="547"/>
      <c r="C152" s="550"/>
      <c r="D152" s="550"/>
      <c r="E152" s="550"/>
      <c r="F152" s="551"/>
    </row>
    <row collapsed="false" customFormat="false" customHeight="false" hidden="false" ht="15.75" outlineLevel="0" r="156"/>
    <row collapsed="false" customFormat="false" customHeight="false" hidden="false" ht="15.75" outlineLevel="0" r="157"/>
    <row collapsed="false" customFormat="false" customHeight="false" hidden="false" ht="15.75" outlineLevel="0" r="160"/>
    <row collapsed="false" customFormat="false" customHeight="false" hidden="false" ht="15.75" outlineLevel="0" r="161"/>
  </sheetData>
  <mergeCells count="18">
    <mergeCell ref="A1:F1"/>
    <mergeCell ref="A2:F2"/>
    <mergeCell ref="A21:F21"/>
    <mergeCell ref="A23:F23"/>
    <mergeCell ref="C29:D29"/>
    <mergeCell ref="C30:D30"/>
    <mergeCell ref="C55:D55"/>
    <mergeCell ref="C56:D56"/>
    <mergeCell ref="C79:D79"/>
    <mergeCell ref="C80:D80"/>
    <mergeCell ref="A112:F112"/>
    <mergeCell ref="B120:D120"/>
    <mergeCell ref="A125:F125"/>
    <mergeCell ref="D127:F127"/>
    <mergeCell ref="D128:F129"/>
    <mergeCell ref="D140:F141"/>
    <mergeCell ref="A149:F149"/>
    <mergeCell ref="A151:B152"/>
  </mergeCells>
  <sheetProtection objects="true" password="" scenarios="true" sheet="true"/>
  <dataValidations count="11">
    <dataValidation allowBlank="true" operator="between" showDropDown="false" showErrorMessage="true" showInputMessage="true" sqref="B127 B131 B135:B139" type="list">
      <formula1>"SI,NO"</formula1>
      <formula2>0</formula2>
    </dataValidation>
    <dataValidation allowBlank="true" operator="between" showDropDown="false" showErrorMessage="true" showInputMessage="true" sqref="B34:B40 B60:B66" type="list">
      <formula1>TipoIntervento</formula1>
      <formula2>0</formula2>
    </dataValidation>
    <dataValidation allowBlank="true" operator="between" showDropDown="false" showErrorMessage="true" showInputMessage="true" sqref="C27:C28 C54" type="list">
      <formula1>Finiture</formula1>
      <formula2>0</formula2>
    </dataValidation>
    <dataValidation allowBlank="true" operator="between" showDropDown="false" showErrorMessage="true" showInputMessage="true" sqref="C25" type="list">
      <formula1>TipoFabbricato</formula1>
      <formula2>0</formula2>
    </dataValidation>
    <dataValidation allowBlank="true" operator="between" showDropDown="false" showErrorMessage="true" showInputMessage="true" sqref="C26" type="list">
      <formula1>Classificazione</formula1>
      <formula2>0</formula2>
    </dataValidation>
    <dataValidation allowBlank="true" operator="between" showDropDown="false" showErrorMessage="true" showInputMessage="true" sqref="C29 C55 C79:D79" type="list">
      <formula1>UT</formula1>
      <formula2>0</formula2>
    </dataValidation>
    <dataValidation allowBlank="true" operator="between" showDropDown="false" showErrorMessage="true" showInputMessage="true" sqref="B123" type="list">
      <formula1>TipoPagamento</formula1>
      <formula2>0</formula2>
    </dataValidation>
    <dataValidation allowBlank="true" operator="between" showDropDown="false" showErrorMessage="true" showInputMessage="true" sqref="C34:C39 C60:C65" type="list">
      <formula1>"h,mq,l,pz,a misura"</formula1>
      <formula2>0</formula2>
    </dataValidation>
    <dataValidation allowBlank="true" operator="between" showDropDown="false" showErrorMessage="true" showInputMessage="true" sqref="C30:D30" type="list">
      <formula1>TipoEventoDDLDannoPrevalenteS3</formula1>
      <formula2>0</formula2>
    </dataValidation>
    <dataValidation allowBlank="true" operator="between" showDropDown="false" showErrorMessage="true" showInputMessage="true" sqref="C56:D56" type="list">
      <formula1>TipoEventoDDLRicercaGuastoS3</formula1>
      <formula2>0</formula2>
    </dataValidation>
    <dataValidation allowBlank="true" operator="between" showDropDown="false" showErrorMessage="true" showInputMessage="true" sqref="C80:D80" type="list">
      <formula1>TipoEventoDDLContenutoS3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57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85" zoomScaleNormal="85" zoomScalePageLayoutView="100">
      <selection activeCell="A1" activeCellId="0" pane="topLeft" sqref="A1"/>
    </sheetView>
  </sheetViews>
  <sheetFormatPr defaultRowHeight="15"/>
  <cols>
    <col collapsed="false" hidden="false" max="1" min="1" style="0" width="56.4285714285714"/>
    <col collapsed="false" hidden="false" max="2" min="2" style="0" width="31.280612244898"/>
    <col collapsed="false" hidden="false" max="3" min="3" style="0" width="36.4183673469388"/>
    <col collapsed="false" hidden="false" max="4" min="4" style="0" width="31.1479591836735"/>
    <col collapsed="false" hidden="false" max="5" min="5" style="0" width="20.4183673469388"/>
    <col collapsed="false" hidden="false" max="6" min="6" style="0" width="13.4285714285714"/>
    <col collapsed="false" hidden="false" max="7" min="7" style="0" width="4.86224489795918"/>
    <col collapsed="false" hidden="false" max="9" min="8" style="0" width="4.42857142857143"/>
    <col collapsed="false" hidden="false" max="1025" min="10" style="0" width="9.14285714285714"/>
  </cols>
  <sheetData>
    <row collapsed="false" customFormat="false" customHeight="false" hidden="false" ht="20.25" outlineLevel="0" r="1">
      <c r="A1" s="552" t="s">
        <v>0</v>
      </c>
      <c r="B1" s="552"/>
      <c r="C1" s="552"/>
      <c r="D1" s="552"/>
      <c r="E1" s="552"/>
      <c r="F1" s="552"/>
    </row>
    <row collapsed="false" customFormat="false" customHeight="false" hidden="false" ht="19.5" outlineLevel="0" r="2">
      <c r="A2" s="553" t="n">
        <f aca="false">+CONCATENATE("STUDIO ",(VLOOKUP("NomePerito",_RiservatoAxa_!A1:B210,2,0)))</f>
        <v>0</v>
      </c>
      <c r="B2" s="553"/>
      <c r="C2" s="553"/>
      <c r="D2" s="553"/>
      <c r="E2" s="553"/>
      <c r="F2" s="553"/>
      <c r="G2" s="554"/>
      <c r="H2" s="554"/>
      <c r="I2" s="554"/>
    </row>
    <row collapsed="false" customFormat="false" customHeight="false" hidden="false" ht="15" outlineLevel="0" r="3">
      <c r="A3" s="555"/>
      <c r="B3" s="556"/>
      <c r="C3" s="557"/>
      <c r="D3" s="558"/>
      <c r="E3" s="557"/>
      <c r="F3" s="559"/>
      <c r="G3" s="554"/>
      <c r="H3" s="554"/>
      <c r="I3" s="554"/>
    </row>
    <row collapsed="false" customFormat="false" customHeight="false" hidden="false" ht="15" outlineLevel="0" r="4">
      <c r="A4" s="555"/>
      <c r="B4" s="556"/>
      <c r="C4" s="557"/>
      <c r="D4" s="558"/>
      <c r="E4" s="557"/>
      <c r="F4" s="559"/>
      <c r="G4" s="554"/>
      <c r="H4" s="554"/>
      <c r="I4" s="554"/>
    </row>
    <row collapsed="false" customFormat="false" customHeight="false" hidden="false" ht="15" outlineLevel="0" r="5">
      <c r="A5" s="560" t="s">
        <v>63</v>
      </c>
      <c r="B5" s="561" t="n">
        <f aca="false">VLOOKUP("CodicePerito",_RiservatoAxa_!A1:B210,2,0)</f>
        <v>0</v>
      </c>
      <c r="C5" s="557"/>
      <c r="D5" s="557"/>
      <c r="E5" s="557"/>
      <c r="F5" s="559"/>
      <c r="G5" s="554"/>
    </row>
    <row collapsed="false" customFormat="false" customHeight="false" hidden="false" ht="15" outlineLevel="0" r="6">
      <c r="A6" s="562" t="s">
        <v>66</v>
      </c>
      <c r="B6" s="563" t="n">
        <f aca="false">VLOOKUP("NomePerito",_RiservatoAxa_!A1:B210,2,0)</f>
        <v>0</v>
      </c>
      <c r="C6" s="557"/>
      <c r="D6" s="557"/>
      <c r="E6" s="557"/>
      <c r="F6" s="559"/>
    </row>
    <row collapsed="false" customFormat="false" customHeight="false" hidden="false" ht="15" outlineLevel="0" r="7">
      <c r="A7" s="564" t="s">
        <v>67</v>
      </c>
      <c r="B7" s="565" t="n">
        <f aca="false">VLOOKUP("Liquidatore",_RiservatoAxa_!A1:B210,2,0)</f>
        <v>0</v>
      </c>
      <c r="C7" s="557"/>
      <c r="D7" s="557"/>
      <c r="E7" s="557"/>
      <c r="F7" s="559"/>
    </row>
    <row collapsed="false" customFormat="false" customHeight="false" hidden="false" ht="15" outlineLevel="0" r="8">
      <c r="A8" s="555"/>
      <c r="B8" s="557"/>
      <c r="C8" s="557"/>
      <c r="D8" s="557"/>
      <c r="E8" s="557"/>
      <c r="F8" s="559"/>
    </row>
    <row collapsed="false" customFormat="false" customHeight="false" hidden="false" ht="15" outlineLevel="0" r="9">
      <c r="A9" s="566" t="s">
        <v>154</v>
      </c>
      <c r="B9" s="567"/>
      <c r="C9" s="557"/>
      <c r="D9" s="557"/>
      <c r="E9" s="557"/>
      <c r="F9" s="559"/>
    </row>
    <row collapsed="false" customFormat="false" customHeight="false" hidden="false" ht="15" outlineLevel="0" r="10">
      <c r="A10" s="560"/>
      <c r="B10" s="568"/>
      <c r="C10" s="557"/>
      <c r="D10" s="557"/>
      <c r="E10" s="557"/>
      <c r="F10" s="559"/>
    </row>
    <row collapsed="false" customFormat="false" customHeight="false" hidden="false" ht="15" outlineLevel="0" r="11">
      <c r="A11" s="562" t="s">
        <v>156</v>
      </c>
      <c r="B11" s="452"/>
      <c r="C11" s="569"/>
      <c r="D11" s="557"/>
      <c r="E11" s="557"/>
      <c r="F11" s="559"/>
    </row>
    <row collapsed="false" customFormat="false" customHeight="false" hidden="false" ht="15" outlineLevel="0" r="12">
      <c r="A12" s="562" t="s">
        <v>157</v>
      </c>
      <c r="B12" s="452"/>
      <c r="C12" s="569"/>
      <c r="D12" s="557"/>
      <c r="E12" s="557"/>
      <c r="F12" s="559"/>
    </row>
    <row collapsed="false" customFormat="false" customHeight="false" hidden="false" ht="15" outlineLevel="0" r="13">
      <c r="A13" s="562" t="s">
        <v>224</v>
      </c>
      <c r="B13" s="452"/>
      <c r="C13" s="557"/>
      <c r="D13" s="557"/>
      <c r="E13" s="557"/>
      <c r="F13" s="559"/>
    </row>
    <row collapsed="false" customFormat="false" customHeight="false" hidden="false" ht="15" outlineLevel="0" r="14">
      <c r="A14" s="562"/>
      <c r="B14" s="452"/>
      <c r="C14" s="557"/>
      <c r="D14" s="570" t="s">
        <v>158</v>
      </c>
      <c r="E14" s="571"/>
      <c r="F14" s="559"/>
    </row>
    <row collapsed="false" customFormat="false" customHeight="false" hidden="false" ht="15" outlineLevel="0" r="15">
      <c r="A15" s="562" t="s">
        <v>159</v>
      </c>
      <c r="B15" s="452"/>
      <c r="C15" s="557"/>
      <c r="D15" s="557"/>
      <c r="E15" s="557"/>
      <c r="F15" s="559"/>
    </row>
    <row collapsed="false" customFormat="false" customHeight="false" hidden="false" ht="15" outlineLevel="0" r="16">
      <c r="A16" s="562" t="s">
        <v>160</v>
      </c>
      <c r="B16" s="452"/>
      <c r="C16" s="276"/>
      <c r="D16" s="557"/>
      <c r="E16" s="557"/>
      <c r="F16" s="559"/>
    </row>
    <row collapsed="false" customFormat="false" customHeight="false" hidden="false" ht="15" outlineLevel="0" r="17">
      <c r="A17" s="562" t="s">
        <v>161</v>
      </c>
      <c r="B17" s="452"/>
      <c r="C17" s="569" t="n">
        <f aca="false">IF(LEN(B17)&gt;=3,"Attenzione!Inserire la signa provincia","")</f>
        <v>0</v>
      </c>
      <c r="D17" s="557"/>
      <c r="E17" s="557"/>
      <c r="F17" s="559"/>
    </row>
    <row collapsed="false" customFormat="false" customHeight="false" hidden="false" ht="15" outlineLevel="0" r="18">
      <c r="A18" s="562" t="s">
        <v>72</v>
      </c>
      <c r="B18" s="452"/>
      <c r="C18" s="276"/>
      <c r="D18" s="557"/>
      <c r="E18" s="557"/>
      <c r="F18" s="559"/>
    </row>
    <row collapsed="false" customFormat="false" customHeight="false" hidden="false" ht="15" outlineLevel="0" r="19">
      <c r="A19" s="564" t="s">
        <v>162</v>
      </c>
      <c r="B19" s="275"/>
      <c r="C19" s="569" t="n">
        <f aca="false">+IF(AND(MID(B19,1,2)="IT",LEN(B19)&lt;&gt;27),"attenzione!lunghezza iban non corretta","")</f>
        <v>0</v>
      </c>
      <c r="D19" s="557"/>
      <c r="E19" s="557"/>
      <c r="F19" s="559"/>
    </row>
    <row collapsed="false" customFormat="true" customHeight="false" hidden="false" ht="15.75" outlineLevel="0" r="20" s="554">
      <c r="A20" s="572"/>
      <c r="B20" s="573"/>
      <c r="C20" s="573"/>
      <c r="D20" s="573"/>
      <c r="E20" s="573"/>
      <c r="F20" s="574"/>
    </row>
    <row collapsed="false" customFormat="false" customHeight="false" hidden="false" ht="20.25" outlineLevel="0" r="21">
      <c r="A21" s="575" t="s">
        <v>163</v>
      </c>
      <c r="B21" s="575"/>
      <c r="C21" s="575"/>
      <c r="D21" s="575"/>
      <c r="E21" s="575"/>
      <c r="F21" s="575"/>
      <c r="G21" s="576"/>
      <c r="H21" s="573"/>
      <c r="I21" s="573"/>
      <c r="J21" s="573"/>
      <c r="K21" s="573"/>
      <c r="L21" s="573"/>
    </row>
    <row collapsed="false" customFormat="false" customHeight="false" hidden="false" ht="15" outlineLevel="0" r="22">
      <c r="A22" s="555"/>
      <c r="B22" s="577"/>
      <c r="C22" s="577"/>
      <c r="D22" s="577"/>
      <c r="E22" s="577"/>
      <c r="F22" s="578"/>
      <c r="G22" s="573"/>
      <c r="H22" s="573"/>
      <c r="I22" s="573"/>
      <c r="J22" s="573"/>
      <c r="K22" s="573"/>
      <c r="L22" s="573"/>
    </row>
    <row collapsed="false" customFormat="false" customHeight="false" hidden="false" ht="19.5" outlineLevel="0" r="23">
      <c r="A23" s="579" t="s">
        <v>164</v>
      </c>
      <c r="B23" s="579"/>
      <c r="C23" s="579"/>
      <c r="D23" s="579"/>
      <c r="E23" s="579"/>
      <c r="F23" s="579"/>
      <c r="G23" s="573"/>
      <c r="H23" s="573"/>
      <c r="I23" s="573"/>
      <c r="J23" s="573"/>
      <c r="K23" s="573"/>
      <c r="L23" s="573"/>
    </row>
    <row collapsed="false" customFormat="false" customHeight="false" hidden="false" ht="15.75" outlineLevel="0" r="24">
      <c r="A24" s="555"/>
      <c r="B24" s="577"/>
      <c r="C24" s="580"/>
      <c r="D24" s="577"/>
      <c r="E24" s="577"/>
      <c r="F24" s="578"/>
      <c r="G24" s="573"/>
      <c r="H24" s="573"/>
      <c r="I24" s="573"/>
      <c r="J24" s="573"/>
      <c r="K24" s="573"/>
      <c r="L24" s="573"/>
    </row>
    <row collapsed="false" customFormat="false" customHeight="false" hidden="false" ht="15" outlineLevel="0" r="25">
      <c r="A25" s="555"/>
      <c r="B25" s="581" t="s">
        <v>165</v>
      </c>
      <c r="C25" s="275"/>
      <c r="D25" s="557"/>
      <c r="E25" s="557"/>
      <c r="F25" s="559"/>
      <c r="G25" s="573"/>
      <c r="H25" s="573"/>
      <c r="I25" s="573"/>
      <c r="J25" s="573"/>
      <c r="K25" s="573"/>
      <c r="L25" s="573"/>
    </row>
    <row collapsed="false" customFormat="false" customHeight="false" hidden="false" ht="15" outlineLevel="0" r="26">
      <c r="A26" s="555"/>
      <c r="B26" s="582" t="s">
        <v>166</v>
      </c>
      <c r="C26" s="275"/>
      <c r="D26" s="557"/>
      <c r="E26" s="557"/>
      <c r="F26" s="559"/>
      <c r="G26" s="576"/>
      <c r="H26" s="573"/>
      <c r="I26" s="573"/>
      <c r="J26" s="573"/>
      <c r="K26" s="573"/>
      <c r="L26" s="573"/>
    </row>
    <row collapsed="false" customFormat="false" customHeight="false" hidden="false" ht="15" outlineLevel="0" r="27">
      <c r="A27" s="555"/>
      <c r="B27" s="583" t="s">
        <v>167</v>
      </c>
      <c r="C27" s="275"/>
      <c r="D27" s="557"/>
      <c r="E27" s="557"/>
      <c r="F27" s="578"/>
      <c r="G27" s="576"/>
      <c r="H27" s="573"/>
      <c r="I27" s="573"/>
      <c r="J27" s="573"/>
      <c r="K27" s="573"/>
      <c r="L27" s="573"/>
    </row>
    <row collapsed="false" customFormat="true" customHeight="false" hidden="false" ht="19.5" outlineLevel="0" r="28" s="554">
      <c r="A28" s="584" t="s">
        <v>168</v>
      </c>
      <c r="B28" s="573"/>
      <c r="C28" s="573"/>
      <c r="D28" s="573"/>
      <c r="E28" s="557"/>
      <c r="F28" s="578"/>
      <c r="G28" s="576"/>
      <c r="H28" s="573"/>
      <c r="I28" s="573"/>
      <c r="J28" s="573"/>
      <c r="K28" s="573"/>
      <c r="L28" s="573"/>
    </row>
    <row collapsed="false" customFormat="false" customHeight="false" hidden="false" ht="15" outlineLevel="1" r="29">
      <c r="A29" s="585"/>
      <c r="B29" s="581" t="s">
        <v>169</v>
      </c>
      <c r="C29" s="275"/>
      <c r="D29" s="275"/>
      <c r="E29" s="557"/>
      <c r="F29" s="578"/>
      <c r="G29" s="573"/>
      <c r="H29" s="573"/>
      <c r="I29" s="573"/>
      <c r="J29" s="573"/>
      <c r="K29" s="573"/>
      <c r="L29" s="573"/>
    </row>
    <row collapsed="false" customFormat="false" customHeight="false" hidden="false" ht="15" outlineLevel="1" r="30">
      <c r="A30" s="555"/>
      <c r="B30" s="583" t="s">
        <v>170</v>
      </c>
      <c r="C30" s="275"/>
      <c r="D30" s="275"/>
      <c r="E30" s="557"/>
      <c r="F30" s="559"/>
      <c r="G30" s="573"/>
      <c r="H30" s="573"/>
      <c r="I30" s="573"/>
      <c r="J30" s="573"/>
      <c r="K30" s="573"/>
      <c r="L30" s="573"/>
    </row>
    <row collapsed="false" customFormat="false" customHeight="false" hidden="false" ht="15" outlineLevel="1" r="31">
      <c r="A31" s="555"/>
      <c r="B31" s="557"/>
      <c r="C31" s="557"/>
      <c r="D31" s="557"/>
      <c r="E31" s="557"/>
      <c r="F31" s="559"/>
      <c r="G31" s="576"/>
      <c r="H31" s="573"/>
      <c r="I31" s="573"/>
      <c r="J31" s="573"/>
      <c r="K31" s="573"/>
      <c r="L31" s="573"/>
    </row>
    <row collapsed="false" customFormat="false" customHeight="false" hidden="false" ht="15.75" outlineLevel="1" r="32">
      <c r="A32" s="586"/>
      <c r="B32" s="557"/>
      <c r="C32" s="557"/>
      <c r="D32" s="557"/>
      <c r="E32" s="557"/>
      <c r="F32" s="559"/>
      <c r="G32" s="573"/>
      <c r="H32" s="573"/>
      <c r="I32" s="573"/>
      <c r="J32" s="573"/>
      <c r="K32" s="573"/>
      <c r="L32" s="573"/>
    </row>
    <row collapsed="false" customFormat="false" customHeight="false" hidden="false" ht="15" outlineLevel="1" r="33">
      <c r="A33" s="564" t="s">
        <v>171</v>
      </c>
      <c r="B33" s="587" t="s">
        <v>172</v>
      </c>
      <c r="C33" s="588" t="s">
        <v>173</v>
      </c>
      <c r="D33" s="589" t="s">
        <v>174</v>
      </c>
      <c r="E33" s="589" t="s">
        <v>175</v>
      </c>
      <c r="F33" s="590" t="s">
        <v>55</v>
      </c>
      <c r="G33" s="576"/>
      <c r="H33" s="573"/>
      <c r="I33" s="573"/>
    </row>
    <row collapsed="false" customFormat="false" customHeight="false" hidden="false" ht="15" outlineLevel="1" r="34">
      <c r="A34" s="591" t="s">
        <v>176</v>
      </c>
      <c r="B34" s="592"/>
      <c r="C34" s="593"/>
      <c r="D34" s="594"/>
      <c r="E34" s="594"/>
      <c r="F34" s="595" t="n">
        <f aca="false">+E34*D34</f>
        <v>0</v>
      </c>
      <c r="G34" s="596"/>
    </row>
    <row collapsed="false" customFormat="false" customHeight="false" hidden="false" ht="15" outlineLevel="1" r="35">
      <c r="A35" s="597" t="s">
        <v>176</v>
      </c>
      <c r="B35" s="598"/>
      <c r="C35" s="599"/>
      <c r="D35" s="377"/>
      <c r="E35" s="377"/>
      <c r="F35" s="600" t="n">
        <f aca="false">+E35*D35</f>
        <v>0</v>
      </c>
      <c r="G35" s="576"/>
    </row>
    <row collapsed="false" customFormat="false" customHeight="false" hidden="false" ht="15" outlineLevel="1" r="36">
      <c r="A36" s="597" t="s">
        <v>176</v>
      </c>
      <c r="B36" s="598"/>
      <c r="C36" s="599"/>
      <c r="D36" s="377"/>
      <c r="E36" s="377"/>
      <c r="F36" s="600" t="n">
        <f aca="false">+E36*D36</f>
        <v>0</v>
      </c>
      <c r="G36" s="596"/>
    </row>
    <row collapsed="false" customFormat="false" customHeight="false" hidden="false" ht="15" outlineLevel="1" r="37">
      <c r="A37" s="597" t="s">
        <v>176</v>
      </c>
      <c r="B37" s="598"/>
      <c r="C37" s="599"/>
      <c r="D37" s="377"/>
      <c r="E37" s="377"/>
      <c r="F37" s="600" t="n">
        <f aca="false">+E37*D37</f>
        <v>0</v>
      </c>
      <c r="G37" s="596"/>
    </row>
    <row collapsed="false" customFormat="false" customHeight="false" hidden="false" ht="15" outlineLevel="1" r="38">
      <c r="A38" s="597" t="s">
        <v>176</v>
      </c>
      <c r="B38" s="598"/>
      <c r="C38" s="599"/>
      <c r="D38" s="377"/>
      <c r="E38" s="377"/>
      <c r="F38" s="600" t="n">
        <f aca="false">+E38*D38</f>
        <v>0</v>
      </c>
      <c r="G38" s="596"/>
    </row>
    <row collapsed="false" customFormat="false" customHeight="false" hidden="false" ht="15" outlineLevel="1" r="39">
      <c r="A39" s="601" t="s">
        <v>176</v>
      </c>
      <c r="B39" s="598"/>
      <c r="C39" s="599"/>
      <c r="D39" s="377"/>
      <c r="E39" s="377"/>
      <c r="F39" s="600" t="n">
        <f aca="false">+E39*D39</f>
        <v>0</v>
      </c>
      <c r="G39" s="596"/>
    </row>
    <row collapsed="false" customFormat="false" customHeight="false" hidden="false" ht="15" outlineLevel="1" r="40">
      <c r="A40" s="602" t="s">
        <v>177</v>
      </c>
      <c r="B40" s="603"/>
      <c r="C40" s="604"/>
      <c r="D40" s="604"/>
      <c r="E40" s="604"/>
      <c r="F40" s="605" t="n">
        <f aca="false">SUM(F34:F39)</f>
        <v>0</v>
      </c>
      <c r="G40" s="596"/>
    </row>
    <row collapsed="false" customFormat="false" customHeight="false" hidden="false" ht="15" outlineLevel="1" r="41">
      <c r="A41" s="606" t="s">
        <v>178</v>
      </c>
      <c r="B41" s="607"/>
      <c r="C41" s="608"/>
      <c r="D41" s="608"/>
      <c r="E41" s="608"/>
      <c r="F41" s="609" t="n">
        <f aca="false">+'Dati Generali'!B105</f>
        <v>0</v>
      </c>
      <c r="G41" s="596"/>
    </row>
    <row collapsed="false" customFormat="false" customHeight="false" hidden="false" ht="15" outlineLevel="1" r="42">
      <c r="A42" s="610" t="s">
        <v>179</v>
      </c>
      <c r="B42" s="611"/>
      <c r="C42" s="612"/>
      <c r="D42" s="612"/>
      <c r="E42" s="612"/>
      <c r="F42" s="613" t="n">
        <f aca="false">F40*(1-(F41/100))</f>
        <v>0</v>
      </c>
      <c r="G42" s="596"/>
    </row>
    <row collapsed="false" customFormat="false" customHeight="false" hidden="false" ht="15" outlineLevel="1" r="43">
      <c r="A43" s="606" t="s">
        <v>189</v>
      </c>
      <c r="B43" s="607"/>
      <c r="C43" s="608"/>
      <c r="D43" s="608"/>
      <c r="E43" s="608"/>
      <c r="F43" s="609"/>
      <c r="G43" s="596"/>
    </row>
    <row collapsed="false" customFormat="false" customHeight="false" hidden="false" ht="15" outlineLevel="1" r="44">
      <c r="A44" s="610" t="s">
        <v>179</v>
      </c>
      <c r="B44" s="611"/>
      <c r="C44" s="612"/>
      <c r="D44" s="612"/>
      <c r="E44" s="612"/>
      <c r="F44" s="613" t="n">
        <f aca="false">F42*(1-(F43/100))</f>
        <v>0</v>
      </c>
      <c r="G44" s="596"/>
    </row>
    <row collapsed="false" customFormat="false" customHeight="false" hidden="false" ht="15" outlineLevel="1" r="45">
      <c r="A45" s="606" t="s">
        <v>181</v>
      </c>
      <c r="B45" s="607"/>
      <c r="C45" s="608"/>
      <c r="D45" s="608"/>
      <c r="E45" s="608"/>
      <c r="F45" s="609"/>
      <c r="G45" s="596"/>
    </row>
    <row collapsed="false" customFormat="false" customHeight="false" hidden="false" ht="15" outlineLevel="1" r="46">
      <c r="A46" s="610" t="s">
        <v>179</v>
      </c>
      <c r="B46" s="611"/>
      <c r="C46" s="612"/>
      <c r="D46" s="612"/>
      <c r="E46" s="612"/>
      <c r="F46" s="613" t="n">
        <f aca="false">F44+F45</f>
        <v>0</v>
      </c>
      <c r="G46" s="596"/>
    </row>
    <row collapsed="false" customFormat="false" customHeight="false" hidden="false" ht="15" outlineLevel="1" r="47">
      <c r="A47" s="606" t="s">
        <v>182</v>
      </c>
      <c r="B47" s="607"/>
      <c r="C47" s="608"/>
      <c r="D47" s="608"/>
      <c r="E47" s="608"/>
      <c r="F47" s="609"/>
      <c r="G47" s="596"/>
    </row>
    <row collapsed="false" customFormat="false" customHeight="false" hidden="false" ht="15" outlineLevel="1" r="48">
      <c r="A48" s="606" t="s">
        <v>183</v>
      </c>
      <c r="B48" s="607"/>
      <c r="C48" s="608"/>
      <c r="D48" s="608"/>
      <c r="E48" s="608"/>
      <c r="F48" s="609"/>
      <c r="G48" s="596"/>
    </row>
    <row collapsed="false" customFormat="false" customHeight="false" hidden="false" ht="15" outlineLevel="1" r="49">
      <c r="A49" s="610" t="s">
        <v>179</v>
      </c>
      <c r="B49" s="611"/>
      <c r="C49" s="612"/>
      <c r="D49" s="612"/>
      <c r="E49" s="612"/>
      <c r="F49" s="613" t="n">
        <f aca="false">MAX(F46*(1-(F48/100))-F47,0)</f>
        <v>0</v>
      </c>
      <c r="G49" s="596"/>
    </row>
    <row collapsed="false" customFormat="false" customHeight="false" hidden="false" ht="15" outlineLevel="1" r="50">
      <c r="A50" s="606" t="s">
        <v>184</v>
      </c>
      <c r="B50" s="607"/>
      <c r="C50" s="608"/>
      <c r="D50" s="608"/>
      <c r="E50" s="608"/>
      <c r="F50" s="609"/>
      <c r="G50" s="596"/>
    </row>
    <row collapsed="false" customFormat="false" customHeight="false" hidden="false" ht="15" outlineLevel="1" r="51">
      <c r="A51" s="614" t="s">
        <v>185</v>
      </c>
      <c r="B51" s="615"/>
      <c r="C51" s="616"/>
      <c r="D51" s="616"/>
      <c r="E51" s="616"/>
      <c r="F51" s="617" t="n">
        <f aca="false">MIN(F50,F49)</f>
        <v>0</v>
      </c>
      <c r="G51" s="596"/>
    </row>
    <row collapsed="false" customFormat="false" customHeight="false" hidden="false" ht="15" outlineLevel="1" r="52">
      <c r="A52" s="618" t="s">
        <v>186</v>
      </c>
      <c r="B52" s="557"/>
      <c r="C52" s="557"/>
      <c r="D52" s="557"/>
      <c r="E52" s="557"/>
      <c r="F52" s="559"/>
      <c r="G52" s="596"/>
    </row>
    <row collapsed="false" customFormat="false" customHeight="false" hidden="false" ht="15" outlineLevel="0" r="53">
      <c r="A53" s="555"/>
      <c r="B53" s="577"/>
      <c r="C53" s="577"/>
      <c r="D53" s="577"/>
      <c r="E53" s="577"/>
      <c r="F53" s="578"/>
      <c r="G53" s="576"/>
      <c r="H53" s="573"/>
      <c r="I53" s="573"/>
      <c r="J53" s="573"/>
      <c r="K53" s="573"/>
      <c r="L53" s="573"/>
    </row>
    <row collapsed="false" customFormat="true" customHeight="false" hidden="false" ht="19.5" outlineLevel="0" r="54" s="554">
      <c r="A54" s="584" t="s">
        <v>187</v>
      </c>
      <c r="B54" s="573"/>
      <c r="C54" s="573"/>
      <c r="D54" s="573"/>
      <c r="E54" s="573"/>
      <c r="F54" s="574"/>
      <c r="G54" s="576"/>
      <c r="H54" s="573"/>
      <c r="I54" s="573"/>
      <c r="J54" s="573"/>
      <c r="K54" s="573"/>
      <c r="L54" s="573"/>
    </row>
    <row collapsed="false" customFormat="false" customHeight="false" hidden="false" ht="15" outlineLevel="1" r="55">
      <c r="A55" s="585"/>
      <c r="B55" s="581" t="s">
        <v>188</v>
      </c>
      <c r="C55" s="275"/>
      <c r="D55" s="275"/>
      <c r="E55" s="557"/>
      <c r="F55" s="559"/>
      <c r="G55" s="573"/>
      <c r="H55" s="573"/>
      <c r="I55" s="573"/>
      <c r="J55" s="573"/>
      <c r="K55" s="573"/>
      <c r="L55" s="573"/>
    </row>
    <row collapsed="false" customFormat="false" customHeight="false" hidden="false" ht="15" outlineLevel="1" r="56">
      <c r="A56" s="555"/>
      <c r="B56" s="583" t="s">
        <v>170</v>
      </c>
      <c r="C56" s="275"/>
      <c r="D56" s="275"/>
      <c r="E56" s="557"/>
      <c r="F56" s="559"/>
      <c r="G56" s="573"/>
      <c r="H56" s="573"/>
      <c r="I56" s="573"/>
      <c r="J56" s="573"/>
      <c r="K56" s="573"/>
      <c r="L56" s="573"/>
    </row>
    <row collapsed="false" customFormat="false" customHeight="false" hidden="false" ht="15" outlineLevel="1" r="57">
      <c r="A57" s="555"/>
      <c r="B57" s="557"/>
      <c r="C57" s="557"/>
      <c r="D57" s="557"/>
      <c r="E57" s="557"/>
      <c r="F57" s="559"/>
      <c r="G57" s="576"/>
      <c r="H57" s="573"/>
      <c r="I57" s="573"/>
      <c r="J57" s="573"/>
      <c r="K57" s="573"/>
      <c r="L57" s="573"/>
    </row>
    <row collapsed="false" customFormat="false" customHeight="false" hidden="false" ht="15.75" outlineLevel="1" r="58">
      <c r="A58" s="586"/>
      <c r="B58" s="557"/>
      <c r="C58" s="557"/>
      <c r="D58" s="557"/>
      <c r="E58" s="557"/>
      <c r="F58" s="559"/>
      <c r="G58" s="573"/>
      <c r="H58" s="573"/>
      <c r="I58" s="573"/>
      <c r="J58" s="573"/>
      <c r="K58" s="573"/>
      <c r="L58" s="573"/>
    </row>
    <row collapsed="false" customFormat="false" customHeight="false" hidden="false" ht="15" outlineLevel="1" r="59">
      <c r="A59" s="564" t="s">
        <v>171</v>
      </c>
      <c r="B59" s="587" t="s">
        <v>172</v>
      </c>
      <c r="C59" s="588" t="s">
        <v>173</v>
      </c>
      <c r="D59" s="589" t="s">
        <v>174</v>
      </c>
      <c r="E59" s="589" t="s">
        <v>175</v>
      </c>
      <c r="F59" s="590" t="s">
        <v>55</v>
      </c>
      <c r="G59" s="576"/>
      <c r="H59" s="573"/>
      <c r="I59" s="573"/>
    </row>
    <row collapsed="false" customFormat="false" customHeight="false" hidden="false" ht="15" outlineLevel="1" r="60">
      <c r="A60" s="591" t="s">
        <v>176</v>
      </c>
      <c r="B60" s="592"/>
      <c r="C60" s="593"/>
      <c r="D60" s="594"/>
      <c r="E60" s="594"/>
      <c r="F60" s="595" t="n">
        <f aca="false">+E60*D60</f>
        <v>0</v>
      </c>
      <c r="G60" s="596"/>
    </row>
    <row collapsed="false" customFormat="false" customHeight="false" hidden="false" ht="15" outlineLevel="1" r="61">
      <c r="A61" s="597" t="s">
        <v>176</v>
      </c>
      <c r="B61" s="598"/>
      <c r="C61" s="599"/>
      <c r="D61" s="377"/>
      <c r="E61" s="377"/>
      <c r="F61" s="600" t="n">
        <f aca="false">+E61*D61</f>
        <v>0</v>
      </c>
      <c r="G61" s="576"/>
    </row>
    <row collapsed="false" customFormat="false" customHeight="false" hidden="false" ht="15" outlineLevel="1" r="62">
      <c r="A62" s="597" t="s">
        <v>176</v>
      </c>
      <c r="B62" s="598"/>
      <c r="C62" s="599"/>
      <c r="D62" s="377"/>
      <c r="E62" s="377"/>
      <c r="F62" s="600" t="n">
        <f aca="false">+E62*D62</f>
        <v>0</v>
      </c>
      <c r="G62" s="596"/>
    </row>
    <row collapsed="false" customFormat="false" customHeight="false" hidden="false" ht="15" outlineLevel="1" r="63">
      <c r="A63" s="597" t="s">
        <v>176</v>
      </c>
      <c r="B63" s="598"/>
      <c r="C63" s="599"/>
      <c r="D63" s="377"/>
      <c r="E63" s="377"/>
      <c r="F63" s="600" t="n">
        <f aca="false">+E63*D63</f>
        <v>0</v>
      </c>
      <c r="G63" s="596"/>
    </row>
    <row collapsed="false" customFormat="false" customHeight="false" hidden="false" ht="15" outlineLevel="1" r="64">
      <c r="A64" s="597" t="s">
        <v>176</v>
      </c>
      <c r="B64" s="598"/>
      <c r="C64" s="599"/>
      <c r="D64" s="377"/>
      <c r="E64" s="377"/>
      <c r="F64" s="600" t="n">
        <f aca="false">+E64*D64</f>
        <v>0</v>
      </c>
      <c r="G64" s="596"/>
    </row>
    <row collapsed="false" customFormat="false" customHeight="false" hidden="false" ht="15" outlineLevel="1" r="65">
      <c r="A65" s="601" t="s">
        <v>176</v>
      </c>
      <c r="B65" s="598"/>
      <c r="C65" s="599"/>
      <c r="D65" s="377"/>
      <c r="E65" s="377"/>
      <c r="F65" s="600" t="n">
        <f aca="false">+E65*D65</f>
        <v>0</v>
      </c>
      <c r="G65" s="596"/>
    </row>
    <row collapsed="false" customFormat="false" customHeight="false" hidden="false" ht="15" outlineLevel="1" r="66">
      <c r="A66" s="602" t="s">
        <v>177</v>
      </c>
      <c r="B66" s="603"/>
      <c r="C66" s="604"/>
      <c r="D66" s="604"/>
      <c r="E66" s="604"/>
      <c r="F66" s="605" t="n">
        <f aca="false">SUM(F60:F65)</f>
        <v>0</v>
      </c>
      <c r="G66" s="596"/>
    </row>
    <row collapsed="false" customFormat="false" customHeight="false" hidden="false" ht="15" outlineLevel="1" r="67">
      <c r="A67" s="606" t="s">
        <v>178</v>
      </c>
      <c r="B67" s="607"/>
      <c r="C67" s="608"/>
      <c r="D67" s="608"/>
      <c r="E67" s="608"/>
      <c r="F67" s="609" t="n">
        <f aca="false">+'Dati Generali'!B105</f>
        <v>0</v>
      </c>
      <c r="G67" s="596"/>
    </row>
    <row collapsed="false" customFormat="false" customHeight="false" hidden="false" ht="15" outlineLevel="1" r="68">
      <c r="A68" s="610" t="s">
        <v>179</v>
      </c>
      <c r="B68" s="611"/>
      <c r="C68" s="612"/>
      <c r="D68" s="612"/>
      <c r="E68" s="612"/>
      <c r="F68" s="613" t="n">
        <f aca="false">F66*(1-(F67/100))</f>
        <v>0</v>
      </c>
      <c r="G68" s="596"/>
    </row>
    <row collapsed="false" customFormat="false" customHeight="false" hidden="false" ht="15" outlineLevel="1" r="69">
      <c r="A69" s="606" t="s">
        <v>189</v>
      </c>
      <c r="B69" s="607"/>
      <c r="C69" s="608"/>
      <c r="D69" s="608"/>
      <c r="E69" s="608"/>
      <c r="F69" s="609"/>
      <c r="G69" s="596"/>
    </row>
    <row collapsed="false" customFormat="false" customHeight="false" hidden="false" ht="15" outlineLevel="1" r="70">
      <c r="A70" s="610" t="s">
        <v>179</v>
      </c>
      <c r="B70" s="611"/>
      <c r="C70" s="612"/>
      <c r="D70" s="612"/>
      <c r="E70" s="612"/>
      <c r="F70" s="613" t="n">
        <f aca="false">F68*(1-(F69/100))</f>
        <v>0</v>
      </c>
      <c r="G70" s="596"/>
    </row>
    <row collapsed="false" customFormat="false" customHeight="false" hidden="false" ht="15" outlineLevel="1" r="71">
      <c r="A71" s="606" t="s">
        <v>181</v>
      </c>
      <c r="B71" s="607"/>
      <c r="C71" s="608"/>
      <c r="D71" s="608"/>
      <c r="E71" s="608"/>
      <c r="F71" s="609"/>
      <c r="G71" s="596"/>
    </row>
    <row collapsed="false" customFormat="false" customHeight="false" hidden="false" ht="15" outlineLevel="1" r="72">
      <c r="A72" s="610" t="s">
        <v>179</v>
      </c>
      <c r="B72" s="611"/>
      <c r="C72" s="612"/>
      <c r="D72" s="612"/>
      <c r="E72" s="612"/>
      <c r="F72" s="613" t="n">
        <f aca="false">F70+F71</f>
        <v>0</v>
      </c>
      <c r="G72" s="596"/>
    </row>
    <row collapsed="false" customFormat="false" customHeight="false" hidden="false" ht="15" outlineLevel="1" r="73">
      <c r="A73" s="606" t="s">
        <v>182</v>
      </c>
      <c r="B73" s="607"/>
      <c r="C73" s="608"/>
      <c r="D73" s="608"/>
      <c r="E73" s="608"/>
      <c r="F73" s="609"/>
      <c r="G73" s="596"/>
    </row>
    <row collapsed="false" customFormat="false" customHeight="false" hidden="false" ht="15" outlineLevel="1" r="74">
      <c r="A74" s="606" t="s">
        <v>183</v>
      </c>
      <c r="B74" s="607"/>
      <c r="C74" s="608"/>
      <c r="D74" s="608"/>
      <c r="E74" s="608"/>
      <c r="F74" s="609"/>
      <c r="G74" s="596"/>
    </row>
    <row collapsed="false" customFormat="false" customHeight="false" hidden="false" ht="15" outlineLevel="1" r="75">
      <c r="A75" s="610" t="s">
        <v>179</v>
      </c>
      <c r="B75" s="611"/>
      <c r="C75" s="612"/>
      <c r="D75" s="612"/>
      <c r="E75" s="612"/>
      <c r="F75" s="613" t="n">
        <f aca="false">MAX(F72*(1-(F74/100))-F73,0)</f>
        <v>0</v>
      </c>
      <c r="G75" s="596"/>
    </row>
    <row collapsed="false" customFormat="false" customHeight="false" hidden="false" ht="15" outlineLevel="1" r="76">
      <c r="A76" s="606" t="s">
        <v>184</v>
      </c>
      <c r="B76" s="607"/>
      <c r="C76" s="608"/>
      <c r="D76" s="608"/>
      <c r="E76" s="608"/>
      <c r="F76" s="609"/>
      <c r="G76" s="596"/>
    </row>
    <row collapsed="false" customFormat="false" customHeight="false" hidden="false" ht="15" outlineLevel="1" r="77">
      <c r="A77" s="614" t="s">
        <v>185</v>
      </c>
      <c r="B77" s="615"/>
      <c r="C77" s="616"/>
      <c r="D77" s="616"/>
      <c r="E77" s="616"/>
      <c r="F77" s="617" t="n">
        <f aca="false">MIN(F76,F75)</f>
        <v>0</v>
      </c>
      <c r="G77" s="596"/>
    </row>
    <row collapsed="false" customFormat="false" customHeight="false" hidden="false" ht="15.75" outlineLevel="0" r="78">
      <c r="A78" s="555"/>
      <c r="B78" s="619"/>
      <c r="C78" s="577"/>
      <c r="D78" s="619"/>
      <c r="E78" s="577"/>
      <c r="F78" s="578"/>
      <c r="G78" s="596"/>
    </row>
    <row collapsed="false" customFormat="false" customHeight="false" hidden="false" ht="19.5" outlineLevel="0" r="79">
      <c r="A79" s="584" t="s">
        <v>190</v>
      </c>
      <c r="B79" s="581" t="s">
        <v>188</v>
      </c>
      <c r="C79" s="275"/>
      <c r="D79" s="275"/>
      <c r="E79" s="557"/>
      <c r="F79" s="559"/>
      <c r="G79" s="573"/>
      <c r="H79" s="573"/>
      <c r="I79" s="573"/>
      <c r="J79" s="573"/>
      <c r="K79" s="573"/>
      <c r="L79" s="573"/>
    </row>
    <row collapsed="false" customFormat="false" customHeight="false" hidden="false" ht="15" outlineLevel="1" r="80">
      <c r="A80" s="555"/>
      <c r="B80" s="583" t="s">
        <v>170</v>
      </c>
      <c r="C80" s="275"/>
      <c r="D80" s="275"/>
      <c r="E80" s="557"/>
      <c r="F80" s="559"/>
      <c r="G80" s="573"/>
      <c r="H80" s="573"/>
      <c r="I80" s="573"/>
      <c r="J80" s="573"/>
      <c r="K80" s="573"/>
      <c r="L80" s="573"/>
    </row>
    <row collapsed="false" customFormat="false" customHeight="false" hidden="false" ht="15.75" outlineLevel="1" r="81">
      <c r="A81" s="620"/>
      <c r="B81" s="577"/>
      <c r="C81" s="577"/>
      <c r="D81" s="577"/>
      <c r="E81" s="621"/>
      <c r="F81" s="578"/>
      <c r="G81" s="576"/>
      <c r="H81" s="573"/>
      <c r="I81" s="573"/>
      <c r="J81" s="573"/>
      <c r="K81" s="573"/>
      <c r="L81" s="573"/>
    </row>
    <row collapsed="false" customFormat="false" customHeight="false" hidden="false" ht="15.75" outlineLevel="1" r="82">
      <c r="A82" s="555"/>
      <c r="B82" s="577"/>
      <c r="C82" s="580"/>
      <c r="D82" s="577"/>
      <c r="E82" s="577"/>
      <c r="F82" s="578"/>
      <c r="G82" s="573"/>
      <c r="H82" s="573"/>
      <c r="I82" s="573"/>
      <c r="J82" s="573"/>
      <c r="K82" s="573"/>
      <c r="L82" s="573"/>
    </row>
    <row collapsed="false" customFormat="false" customHeight="false" hidden="false" ht="15.75" outlineLevel="1" r="83">
      <c r="A83" s="555"/>
      <c r="B83" s="619"/>
      <c r="C83" s="577"/>
      <c r="D83" s="619"/>
      <c r="E83" s="577"/>
      <c r="F83" s="578"/>
      <c r="G83" s="576"/>
      <c r="H83" s="573"/>
      <c r="I83" s="573"/>
    </row>
    <row collapsed="false" customFormat="false" customHeight="false" hidden="false" ht="32.25" outlineLevel="1" r="84">
      <c r="A84" s="622" t="s">
        <v>225</v>
      </c>
      <c r="B84" s="623" t="s">
        <v>192</v>
      </c>
      <c r="C84" s="623" t="s">
        <v>193</v>
      </c>
      <c r="D84" s="624" t="s">
        <v>194</v>
      </c>
      <c r="E84" s="625" t="s">
        <v>195</v>
      </c>
      <c r="F84" s="626" t="s">
        <v>196</v>
      </c>
      <c r="G84" s="596"/>
    </row>
    <row collapsed="false" customFormat="false" customHeight="false" hidden="false" ht="15" outlineLevel="1" r="85">
      <c r="A85" s="627"/>
      <c r="B85" s="594"/>
      <c r="C85" s="594"/>
      <c r="D85" s="594" t="n">
        <f aca="false">+B85-(C85*B85)</f>
        <v>0</v>
      </c>
      <c r="E85" s="628" t="n">
        <f aca="false">D85</f>
        <v>0</v>
      </c>
      <c r="F85" s="629"/>
      <c r="G85" s="576"/>
    </row>
    <row collapsed="false" customFormat="false" customHeight="false" hidden="false" ht="15" outlineLevel="1" r="86">
      <c r="A86" s="630"/>
      <c r="B86" s="377"/>
      <c r="C86" s="377"/>
      <c r="D86" s="377" t="n">
        <f aca="false">+B86-(C86*B86)</f>
        <v>0</v>
      </c>
      <c r="E86" s="631" t="n">
        <f aca="false">D86</f>
        <v>0</v>
      </c>
      <c r="F86" s="629"/>
      <c r="G86" s="596"/>
    </row>
    <row collapsed="false" customFormat="false" customHeight="false" hidden="false" ht="15" outlineLevel="1" r="87">
      <c r="A87" s="630"/>
      <c r="B87" s="377"/>
      <c r="C87" s="377"/>
      <c r="D87" s="377" t="n">
        <f aca="false">+B87-(C87*B87)</f>
        <v>0</v>
      </c>
      <c r="E87" s="631" t="n">
        <f aca="false">D87</f>
        <v>0</v>
      </c>
      <c r="F87" s="629"/>
      <c r="G87" s="596"/>
    </row>
    <row collapsed="false" customFormat="false" customHeight="false" hidden="false" ht="15" outlineLevel="1" r="88">
      <c r="A88" s="630"/>
      <c r="B88" s="632"/>
      <c r="C88" s="377"/>
      <c r="D88" s="377" t="n">
        <f aca="false">+B88-(C88*B88)</f>
        <v>0</v>
      </c>
      <c r="E88" s="631" t="n">
        <f aca="false">D88</f>
        <v>0</v>
      </c>
      <c r="F88" s="629"/>
      <c r="G88" s="596"/>
    </row>
    <row collapsed="false" customFormat="false" customHeight="false" hidden="false" ht="15" outlineLevel="1" r="89">
      <c r="A89" s="630"/>
      <c r="B89" s="632"/>
      <c r="C89" s="377"/>
      <c r="D89" s="377" t="n">
        <f aca="false">+B89-(C89*B89)</f>
        <v>0</v>
      </c>
      <c r="E89" s="633" t="n">
        <f aca="false">D89</f>
        <v>0</v>
      </c>
      <c r="F89" s="629"/>
      <c r="G89" s="596"/>
    </row>
    <row collapsed="false" customFormat="false" customHeight="false" hidden="false" ht="15" outlineLevel="1" r="90">
      <c r="A90" s="634" t="s">
        <v>226</v>
      </c>
      <c r="B90" s="635" t="s">
        <v>198</v>
      </c>
      <c r="C90" s="635" t="s">
        <v>199</v>
      </c>
      <c r="D90" s="589" t="s">
        <v>200</v>
      </c>
      <c r="E90" s="636"/>
      <c r="F90" s="629"/>
      <c r="G90" s="596"/>
    </row>
    <row collapsed="false" customFormat="false" customHeight="false" hidden="false" ht="15" outlineLevel="1" r="91">
      <c r="A91" s="630"/>
      <c r="B91" s="637" t="s">
        <v>176</v>
      </c>
      <c r="C91" s="377"/>
      <c r="D91" s="377"/>
      <c r="E91" s="502" t="n">
        <f aca="false">+C91*D91</f>
        <v>0</v>
      </c>
      <c r="F91" s="629"/>
      <c r="G91" s="596"/>
    </row>
    <row collapsed="false" customFormat="false" customHeight="false" hidden="false" ht="15" outlineLevel="1" r="92">
      <c r="A92" s="630"/>
      <c r="B92" s="638" t="s">
        <v>176</v>
      </c>
      <c r="C92" s="377"/>
      <c r="D92" s="377"/>
      <c r="E92" s="502" t="n">
        <f aca="false">+C92*D92</f>
        <v>0</v>
      </c>
      <c r="F92" s="629"/>
      <c r="G92" s="596"/>
    </row>
    <row collapsed="false" customFormat="false" customHeight="false" hidden="false" ht="15" outlineLevel="1" r="93">
      <c r="A93" s="630"/>
      <c r="B93" s="638" t="s">
        <v>176</v>
      </c>
      <c r="C93" s="377"/>
      <c r="D93" s="377"/>
      <c r="E93" s="502" t="n">
        <f aca="false">+C93*D93</f>
        <v>0</v>
      </c>
      <c r="F93" s="629"/>
      <c r="G93" s="596"/>
    </row>
    <row collapsed="false" customFormat="false" customHeight="false" hidden="false" ht="15" outlineLevel="1" r="94">
      <c r="A94" s="630"/>
      <c r="B94" s="638" t="s">
        <v>176</v>
      </c>
      <c r="C94" s="377"/>
      <c r="D94" s="377"/>
      <c r="E94" s="502" t="n">
        <f aca="false">+C94*D94</f>
        <v>0</v>
      </c>
      <c r="F94" s="629"/>
      <c r="G94" s="596"/>
    </row>
    <row collapsed="false" customFormat="false" customHeight="false" hidden="false" ht="15" outlineLevel="1" r="95">
      <c r="A95" s="630"/>
      <c r="B95" s="638" t="s">
        <v>176</v>
      </c>
      <c r="C95" s="377"/>
      <c r="D95" s="377"/>
      <c r="E95" s="502" t="n">
        <f aca="false">+C95*D95</f>
        <v>0</v>
      </c>
      <c r="F95" s="629"/>
      <c r="G95" s="596"/>
    </row>
    <row collapsed="false" customFormat="false" customHeight="false" hidden="false" ht="15" outlineLevel="1" r="96">
      <c r="A96" s="639"/>
      <c r="B96" s="640" t="s">
        <v>176</v>
      </c>
      <c r="C96" s="641"/>
      <c r="D96" s="641"/>
      <c r="E96" s="503" t="n">
        <f aca="false">+C96*D96</f>
        <v>0</v>
      </c>
      <c r="F96" s="629"/>
      <c r="G96" s="596"/>
    </row>
    <row collapsed="false" customFormat="false" customHeight="false" hidden="false" ht="15" outlineLevel="1" r="97">
      <c r="A97" s="610" t="s">
        <v>55</v>
      </c>
      <c r="B97" s="611"/>
      <c r="C97" s="612"/>
      <c r="D97" s="642"/>
      <c r="E97" s="643" t="n">
        <f aca="false">SUM(E85:E96)</f>
        <v>0</v>
      </c>
      <c r="F97" s="629"/>
      <c r="G97" s="596"/>
    </row>
    <row collapsed="false" customFormat="false" customHeight="false" hidden="false" ht="15" outlineLevel="1" r="98">
      <c r="A98" s="606" t="s">
        <v>189</v>
      </c>
      <c r="B98" s="607"/>
      <c r="C98" s="608"/>
      <c r="D98" s="644"/>
      <c r="E98" s="631"/>
      <c r="F98" s="645"/>
      <c r="G98" s="596"/>
    </row>
    <row collapsed="false" customFormat="false" customHeight="false" hidden="false" ht="15" outlineLevel="1" r="99">
      <c r="A99" s="610" t="s">
        <v>179</v>
      </c>
      <c r="B99" s="611"/>
      <c r="C99" s="612"/>
      <c r="D99" s="642"/>
      <c r="E99" s="643" t="n">
        <f aca="false">E97*(1-(E98/100))</f>
        <v>0</v>
      </c>
      <c r="F99" s="578"/>
      <c r="G99" s="596"/>
    </row>
    <row collapsed="false" customFormat="false" customHeight="false" hidden="false" ht="15" outlineLevel="1" r="100">
      <c r="A100" s="606" t="s">
        <v>181</v>
      </c>
      <c r="B100" s="607"/>
      <c r="C100" s="608"/>
      <c r="D100" s="644"/>
      <c r="E100" s="631"/>
      <c r="F100" s="578"/>
      <c r="G100" s="596"/>
    </row>
    <row collapsed="false" customFormat="false" customHeight="false" hidden="false" ht="15" outlineLevel="1" r="101">
      <c r="A101" s="610" t="s">
        <v>179</v>
      </c>
      <c r="B101" s="611"/>
      <c r="C101" s="612"/>
      <c r="D101" s="642"/>
      <c r="E101" s="643" t="n">
        <f aca="false">SUM(E99:E100)</f>
        <v>0</v>
      </c>
      <c r="F101" s="578"/>
      <c r="G101" s="596"/>
    </row>
    <row collapsed="false" customFormat="false" customHeight="false" hidden="false" ht="15" outlineLevel="1" r="102">
      <c r="A102" s="606" t="s">
        <v>182</v>
      </c>
      <c r="B102" s="607"/>
      <c r="C102" s="608"/>
      <c r="D102" s="644"/>
      <c r="E102" s="631" t="n">
        <v>0</v>
      </c>
      <c r="F102" s="578"/>
      <c r="G102" s="596"/>
    </row>
    <row collapsed="false" customFormat="false" customHeight="false" hidden="false" ht="15" outlineLevel="1" r="103">
      <c r="A103" s="606" t="s">
        <v>183</v>
      </c>
      <c r="B103" s="607"/>
      <c r="C103" s="608"/>
      <c r="D103" s="644"/>
      <c r="E103" s="631" t="n">
        <v>0</v>
      </c>
      <c r="F103" s="578"/>
      <c r="G103" s="596"/>
    </row>
    <row collapsed="false" customFormat="false" customHeight="false" hidden="false" ht="15" outlineLevel="1" r="104">
      <c r="A104" s="610" t="s">
        <v>179</v>
      </c>
      <c r="B104" s="611"/>
      <c r="C104" s="612"/>
      <c r="D104" s="642"/>
      <c r="E104" s="643" t="n">
        <f aca="false">MAX(E101*(1-(E103/100))-E102,0)</f>
        <v>0</v>
      </c>
      <c r="F104" s="578"/>
      <c r="G104" s="596"/>
    </row>
    <row collapsed="false" customFormat="false" customHeight="false" hidden="false" ht="15" outlineLevel="1" r="105">
      <c r="A105" s="606" t="s">
        <v>184</v>
      </c>
      <c r="B105" s="607"/>
      <c r="C105" s="608"/>
      <c r="D105" s="644"/>
      <c r="E105" s="631"/>
      <c r="F105" s="578"/>
      <c r="G105" s="596"/>
    </row>
    <row collapsed="false" customFormat="false" customHeight="false" hidden="false" ht="15" outlineLevel="1" r="106">
      <c r="A106" s="614" t="s">
        <v>185</v>
      </c>
      <c r="B106" s="615"/>
      <c r="C106" s="616"/>
      <c r="D106" s="646"/>
      <c r="E106" s="647" t="n">
        <f aca="false">MIN(E104,E105)</f>
        <v>0</v>
      </c>
      <c r="F106" s="578"/>
      <c r="G106" s="596"/>
    </row>
    <row collapsed="false" customFormat="false" customHeight="false" hidden="false" ht="15.75" outlineLevel="1" r="107">
      <c r="A107" s="620"/>
      <c r="B107" s="576"/>
      <c r="C107" s="577"/>
      <c r="D107" s="577"/>
      <c r="E107" s="621"/>
      <c r="F107" s="578"/>
      <c r="G107" s="596"/>
    </row>
    <row collapsed="false" customFormat="false" customHeight="false" hidden="false" ht="15.75" outlineLevel="1" r="108">
      <c r="A108" s="620"/>
      <c r="B108" s="577"/>
      <c r="C108" s="577"/>
      <c r="D108" s="577"/>
      <c r="E108" s="621"/>
      <c r="F108" s="578"/>
      <c r="G108" s="596"/>
    </row>
    <row collapsed="false" customFormat="false" customHeight="false" hidden="false" ht="15.75" outlineLevel="1" r="109">
      <c r="A109" s="586"/>
      <c r="B109" s="577"/>
      <c r="C109" s="577"/>
      <c r="D109" s="577"/>
      <c r="E109" s="576"/>
      <c r="F109" s="578"/>
      <c r="G109" s="596"/>
    </row>
    <row collapsed="false" customFormat="false" customHeight="false" hidden="false" ht="15.75" outlineLevel="1" r="110">
      <c r="A110" s="648"/>
      <c r="B110" s="577"/>
      <c r="C110" s="577"/>
      <c r="D110" s="577"/>
      <c r="E110" s="577"/>
      <c r="F110" s="578"/>
      <c r="G110" s="596"/>
    </row>
    <row collapsed="false" customFormat="false" customHeight="false" hidden="false" ht="16.5" outlineLevel="0" r="111">
      <c r="A111" s="648"/>
      <c r="B111" s="577"/>
      <c r="C111" s="577"/>
      <c r="D111" s="577"/>
      <c r="E111" s="577"/>
      <c r="F111" s="578"/>
    </row>
    <row collapsed="false" customFormat="false" customHeight="false" hidden="false" ht="20.25" outlineLevel="0" r="112">
      <c r="A112" s="575" t="s">
        <v>34</v>
      </c>
      <c r="B112" s="575"/>
      <c r="C112" s="575"/>
      <c r="D112" s="575"/>
      <c r="E112" s="575"/>
      <c r="F112" s="575"/>
    </row>
    <row collapsed="false" customFormat="false" customHeight="false" hidden="false" ht="15.75" outlineLevel="0" r="113">
      <c r="A113" s="648"/>
      <c r="B113" s="577"/>
      <c r="C113" s="577"/>
      <c r="D113" s="577"/>
      <c r="E113" s="577"/>
      <c r="F113" s="578"/>
    </row>
    <row collapsed="false" customFormat="true" customHeight="false" hidden="false" ht="30.75" outlineLevel="0" r="114" s="655">
      <c r="A114" s="649"/>
      <c r="B114" s="650" t="s">
        <v>227</v>
      </c>
      <c r="C114" s="651" t="s">
        <v>202</v>
      </c>
      <c r="D114" s="652" t="s">
        <v>203</v>
      </c>
      <c r="E114" s="653"/>
      <c r="F114" s="654"/>
    </row>
    <row collapsed="false" customFormat="false" customHeight="false" hidden="false" ht="15" outlineLevel="0" r="115">
      <c r="A115" s="566" t="s">
        <v>204</v>
      </c>
      <c r="B115" s="603" t="n">
        <f aca="false">F51</f>
        <v>0</v>
      </c>
      <c r="C115" s="594"/>
      <c r="D115" s="656"/>
      <c r="E115" s="577"/>
      <c r="F115" s="578"/>
    </row>
    <row collapsed="false" customFormat="false" customHeight="false" hidden="false" ht="15" outlineLevel="0" r="116">
      <c r="A116" s="657" t="s">
        <v>205</v>
      </c>
      <c r="B116" s="611" t="n">
        <f aca="false">F77</f>
        <v>0</v>
      </c>
      <c r="C116" s="377"/>
      <c r="D116" s="658"/>
      <c r="E116" s="577"/>
      <c r="F116" s="578"/>
    </row>
    <row collapsed="false" customFormat="false" customHeight="false" hidden="false" ht="15" outlineLevel="0" r="117">
      <c r="A117" s="657" t="s">
        <v>206</v>
      </c>
      <c r="B117" s="611" t="n">
        <f aca="false">E106</f>
        <v>0</v>
      </c>
      <c r="C117" s="377"/>
      <c r="D117" s="658"/>
      <c r="E117" s="577"/>
      <c r="F117" s="578"/>
    </row>
    <row collapsed="false" customFormat="false" customHeight="false" hidden="false" ht="15" outlineLevel="0" r="118">
      <c r="A118" s="657" t="s">
        <v>207</v>
      </c>
      <c r="B118" s="611" t="n">
        <f aca="false">SUM(B115:B117)</f>
        <v>0</v>
      </c>
      <c r="C118" s="377"/>
      <c r="D118" s="658"/>
      <c r="E118" s="577"/>
      <c r="F118" s="578"/>
    </row>
    <row collapsed="false" customFormat="false" customHeight="false" hidden="false" ht="15" outlineLevel="0" r="119">
      <c r="A119" s="659" t="s">
        <v>208</v>
      </c>
      <c r="B119" s="660"/>
      <c r="C119" s="377"/>
      <c r="D119" s="661"/>
      <c r="E119" s="577"/>
      <c r="F119" s="578"/>
    </row>
    <row collapsed="false" customFormat="false" customHeight="false" hidden="false" ht="15" outlineLevel="0" r="120">
      <c r="A120" s="662" t="s">
        <v>209</v>
      </c>
      <c r="B120" s="663" t="s">
        <v>210</v>
      </c>
      <c r="C120" s="663"/>
      <c r="D120" s="663"/>
      <c r="E120" s="577"/>
      <c r="F120" s="578"/>
    </row>
    <row collapsed="false" customFormat="false" customHeight="false" hidden="false" ht="15" outlineLevel="0" r="121">
      <c r="A121" s="664"/>
      <c r="B121" s="577"/>
      <c r="C121" s="577"/>
      <c r="D121" s="577"/>
      <c r="E121" s="577"/>
      <c r="F121" s="578"/>
    </row>
    <row collapsed="false" customFormat="false" customHeight="false" hidden="false" ht="15" outlineLevel="0" r="122">
      <c r="A122" s="665" t="s">
        <v>211</v>
      </c>
      <c r="B122" s="666" t="n">
        <f aca="false">IF(D119&gt;0,D119,IF(D118&gt;0,D118,IF(B119&gt;0,B119,B118)))</f>
        <v>0</v>
      </c>
      <c r="C122" s="577"/>
      <c r="D122" s="577"/>
      <c r="E122" s="577"/>
      <c r="F122" s="578"/>
    </row>
    <row collapsed="false" customFormat="false" customHeight="false" hidden="false" ht="15" outlineLevel="0" r="123">
      <c r="A123" s="665" t="s">
        <v>212</v>
      </c>
      <c r="B123" s="571" t="n">
        <f aca="false">IF(LEN(B11)&lt;=1,"Totale        -        48","")</f>
        <v>0</v>
      </c>
      <c r="C123" s="577"/>
      <c r="D123" s="577"/>
      <c r="E123" s="577"/>
      <c r="F123" s="578"/>
    </row>
    <row collapsed="false" customFormat="false" customHeight="false" hidden="false" ht="15.75" outlineLevel="0" r="124">
      <c r="A124" s="664"/>
      <c r="B124" s="577"/>
      <c r="C124" s="577"/>
      <c r="D124" s="577"/>
      <c r="E124" s="577"/>
      <c r="F124" s="578"/>
    </row>
    <row collapsed="false" customFormat="false" customHeight="false" hidden="false" ht="20.25" outlineLevel="0" r="125">
      <c r="A125" s="575" t="s">
        <v>213</v>
      </c>
      <c r="B125" s="575"/>
      <c r="C125" s="575"/>
      <c r="D125" s="575"/>
      <c r="E125" s="575"/>
      <c r="F125" s="575"/>
    </row>
    <row collapsed="false" customFormat="false" customHeight="false" hidden="false" ht="15" outlineLevel="0" r="126">
      <c r="A126" s="555"/>
      <c r="B126" s="557"/>
      <c r="C126" s="557"/>
      <c r="D126" s="667" t="s">
        <v>69</v>
      </c>
      <c r="E126" s="667"/>
      <c r="F126" s="667"/>
    </row>
    <row collapsed="false" customFormat="true" customHeight="false" hidden="false" ht="30" outlineLevel="0" r="127" s="655">
      <c r="A127" s="668" t="s">
        <v>44</v>
      </c>
      <c r="B127" s="669" t="n">
        <f aca="false">IF(LEN(B11)&lt;=1,"SI","")</f>
        <v>0</v>
      </c>
      <c r="C127" s="653" t="s">
        <v>214</v>
      </c>
      <c r="D127" s="667"/>
      <c r="E127" s="667"/>
      <c r="F127" s="667"/>
    </row>
    <row collapsed="false" customFormat="false" customHeight="false" hidden="false" ht="15" outlineLevel="0" r="128">
      <c r="A128" s="670"/>
      <c r="B128" s="671"/>
      <c r="C128" s="557" t="s">
        <v>215</v>
      </c>
      <c r="D128" s="667" t="s">
        <v>228</v>
      </c>
      <c r="E128" s="667"/>
      <c r="F128" s="667"/>
    </row>
    <row collapsed="false" customFormat="false" customHeight="false" hidden="false" ht="15" outlineLevel="0" r="129">
      <c r="A129" s="555"/>
      <c r="B129" s="573"/>
      <c r="C129" s="557"/>
      <c r="D129" s="667"/>
      <c r="E129" s="667"/>
      <c r="F129" s="667"/>
    </row>
    <row collapsed="false" customFormat="false" customHeight="false" hidden="false" ht="15" outlineLevel="0" r="130">
      <c r="A130" s="555"/>
      <c r="B130" s="557"/>
      <c r="C130" s="557"/>
      <c r="D130" s="557"/>
      <c r="E130" s="557"/>
      <c r="F130" s="559"/>
    </row>
    <row collapsed="false" customFormat="false" customHeight="false" hidden="false" ht="15" outlineLevel="0" r="131">
      <c r="A131" s="665" t="s">
        <v>216</v>
      </c>
      <c r="B131" s="571" t="n">
        <f aca="false">IF(LEN(B11)&lt;=1,"NO","")</f>
        <v>0</v>
      </c>
      <c r="C131" s="557"/>
      <c r="D131" s="557"/>
      <c r="E131" s="557"/>
      <c r="F131" s="559"/>
    </row>
    <row collapsed="false" customFormat="false" customHeight="false" hidden="false" ht="15" outlineLevel="0" r="132">
      <c r="A132" s="555"/>
      <c r="B132" s="557"/>
      <c r="C132" s="557"/>
      <c r="D132" s="557"/>
      <c r="E132" s="557"/>
      <c r="F132" s="559"/>
    </row>
    <row collapsed="false" customFormat="false" customHeight="false" hidden="false" ht="15" outlineLevel="0" r="133">
      <c r="A133" s="555"/>
      <c r="B133" s="557"/>
      <c r="C133" s="557"/>
      <c r="D133" s="557"/>
      <c r="E133" s="557"/>
      <c r="F133" s="559"/>
    </row>
    <row collapsed="false" customFormat="false" customHeight="false" hidden="false" ht="15" outlineLevel="0" r="134">
      <c r="A134" s="555"/>
      <c r="B134" s="557"/>
      <c r="C134" s="557"/>
      <c r="D134" s="557"/>
      <c r="E134" s="557"/>
      <c r="F134" s="559"/>
    </row>
    <row collapsed="false" customFormat="false" customHeight="false" hidden="false" ht="15.75" outlineLevel="0" r="135">
      <c r="A135" s="665" t="s">
        <v>217</v>
      </c>
      <c r="B135" s="571"/>
      <c r="C135" s="672"/>
      <c r="D135" s="672"/>
      <c r="E135" s="557"/>
      <c r="F135" s="559"/>
    </row>
    <row collapsed="false" customFormat="false" customHeight="false" hidden="false" ht="15.75" outlineLevel="0" r="136">
      <c r="A136" s="665" t="s">
        <v>218</v>
      </c>
      <c r="B136" s="571"/>
      <c r="C136" s="672"/>
      <c r="D136" s="672"/>
      <c r="E136" s="557"/>
      <c r="F136" s="559"/>
    </row>
    <row collapsed="false" customFormat="false" customHeight="false" hidden="false" ht="15.75" outlineLevel="0" r="137">
      <c r="A137" s="665" t="s">
        <v>219</v>
      </c>
      <c r="B137" s="571"/>
      <c r="C137" s="672"/>
      <c r="D137" s="672"/>
      <c r="E137" s="557"/>
      <c r="F137" s="559"/>
    </row>
    <row collapsed="false" customFormat="false" customHeight="false" hidden="false" ht="15.75" outlineLevel="0" r="138">
      <c r="A138" s="665" t="s">
        <v>220</v>
      </c>
      <c r="B138" s="571"/>
      <c r="C138" s="672"/>
      <c r="D138" s="672"/>
      <c r="E138" s="557"/>
      <c r="F138" s="559"/>
      <c r="G138" s="596"/>
    </row>
    <row collapsed="false" customFormat="false" customHeight="false" hidden="false" ht="15.75" outlineLevel="0" r="139">
      <c r="A139" s="665" t="s">
        <v>221</v>
      </c>
      <c r="B139" s="571"/>
      <c r="C139" s="672"/>
      <c r="D139" s="672"/>
      <c r="E139" s="557"/>
      <c r="F139" s="559"/>
      <c r="G139" s="596"/>
    </row>
    <row collapsed="false" customFormat="false" customHeight="false" hidden="false" ht="15" outlineLevel="0" r="140">
      <c r="A140" s="665" t="s">
        <v>222</v>
      </c>
      <c r="B140" s="571"/>
      <c r="C140" s="673" t="s">
        <v>215</v>
      </c>
      <c r="D140" s="667" t="s">
        <v>69</v>
      </c>
      <c r="E140" s="667"/>
      <c r="F140" s="667"/>
      <c r="G140" s="596"/>
    </row>
    <row collapsed="false" customFormat="false" customHeight="false" hidden="false" ht="15" outlineLevel="0" r="141">
      <c r="A141" s="555"/>
      <c r="B141" s="557"/>
      <c r="C141" s="557"/>
      <c r="D141" s="667"/>
      <c r="E141" s="667"/>
      <c r="F141" s="667"/>
      <c r="G141" s="596"/>
    </row>
    <row collapsed="false" customFormat="false" customHeight="true" hidden="false" ht="9" outlineLevel="0" r="142">
      <c r="A142" s="555"/>
      <c r="B142" s="557"/>
      <c r="C142" s="557"/>
      <c r="D142" s="557"/>
      <c r="E142" s="557"/>
      <c r="F142" s="559"/>
      <c r="G142" s="596"/>
    </row>
    <row collapsed="false" customFormat="false" customHeight="true" hidden="false" ht="9" outlineLevel="0" r="143">
      <c r="A143" s="674"/>
      <c r="B143" s="612"/>
      <c r="C143" s="573"/>
      <c r="D143" s="573"/>
      <c r="E143" s="675"/>
      <c r="F143" s="574"/>
      <c r="G143" s="596"/>
    </row>
    <row collapsed="false" customFormat="false" customHeight="true" hidden="false" ht="4.5" outlineLevel="0" r="144">
      <c r="A144" s="572"/>
      <c r="B144" s="573"/>
      <c r="C144" s="573"/>
      <c r="D144" s="573"/>
      <c r="E144" s="675"/>
      <c r="F144" s="574"/>
      <c r="G144" s="596"/>
    </row>
    <row collapsed="false" customFormat="false" customHeight="true" hidden="false" ht="8.25" outlineLevel="0" r="145">
      <c r="A145" s="572"/>
      <c r="B145" s="573"/>
      <c r="C145" s="573"/>
      <c r="D145" s="573"/>
      <c r="E145" s="675"/>
      <c r="F145" s="574"/>
      <c r="G145" s="596"/>
    </row>
    <row collapsed="false" customFormat="false" customHeight="true" hidden="false" ht="13.5" outlineLevel="0" r="146">
      <c r="A146" s="572"/>
      <c r="B146" s="573"/>
      <c r="C146" s="573"/>
      <c r="D146" s="573"/>
      <c r="E146" s="573"/>
      <c r="F146" s="574"/>
      <c r="G146" s="596"/>
    </row>
    <row collapsed="false" customFormat="false" customHeight="true" hidden="false" ht="5.25" outlineLevel="0" r="147">
      <c r="A147" s="572"/>
      <c r="B147" s="573"/>
      <c r="C147" s="573"/>
      <c r="D147" s="573"/>
      <c r="E147" s="573"/>
      <c r="F147" s="574"/>
      <c r="G147" s="596"/>
    </row>
    <row collapsed="false" customFormat="false" customHeight="false" hidden="false" ht="15.75" outlineLevel="0" r="148">
      <c r="A148" s="555"/>
      <c r="B148" s="557"/>
      <c r="C148" s="557"/>
      <c r="D148" s="557"/>
      <c r="E148" s="557"/>
      <c r="F148" s="559"/>
    </row>
    <row collapsed="false" customFormat="false" customHeight="false" hidden="false" ht="20.25" outlineLevel="0" r="149">
      <c r="A149" s="575" t="s">
        <v>223</v>
      </c>
      <c r="B149" s="575"/>
      <c r="C149" s="575"/>
      <c r="D149" s="575"/>
      <c r="E149" s="575"/>
      <c r="F149" s="575"/>
    </row>
    <row collapsed="false" customFormat="false" customHeight="false" hidden="false" ht="15" outlineLevel="0" r="150">
      <c r="A150" s="664"/>
      <c r="B150" s="577"/>
      <c r="C150" s="577"/>
      <c r="D150" s="577"/>
      <c r="E150" s="577"/>
      <c r="F150" s="578"/>
    </row>
    <row collapsed="false" customFormat="false" customHeight="true" hidden="false" ht="15.75" outlineLevel="0" r="151">
      <c r="A151" s="676" t="s">
        <v>69</v>
      </c>
      <c r="B151" s="676"/>
      <c r="C151" s="577"/>
      <c r="D151" s="577"/>
      <c r="E151" s="577"/>
      <c r="F151" s="578"/>
    </row>
    <row collapsed="false" customFormat="false" customHeight="true" hidden="false" ht="15.75" outlineLevel="0" r="152">
      <c r="A152" s="676"/>
      <c r="B152" s="676"/>
      <c r="C152" s="677"/>
      <c r="D152" s="677"/>
      <c r="E152" s="677"/>
      <c r="F152" s="678"/>
    </row>
    <row collapsed="false" customFormat="false" customHeight="false" hidden="false" ht="15.75" outlineLevel="0" r="157"/>
    <row collapsed="false" customFormat="false" customHeight="false" hidden="false" ht="15.75" outlineLevel="0" r="158"/>
    <row collapsed="false" customFormat="false" customHeight="false" hidden="false" ht="15.75" outlineLevel="0" r="159"/>
    <row collapsed="false" customFormat="false" customHeight="false" hidden="false" ht="15.75" outlineLevel="0" r="160"/>
    <row collapsed="false" customFormat="false" customHeight="false" hidden="false" ht="15.75" outlineLevel="0" r="161"/>
  </sheetData>
  <mergeCells count="18">
    <mergeCell ref="A1:F1"/>
    <mergeCell ref="A2:F2"/>
    <mergeCell ref="A21:F21"/>
    <mergeCell ref="A23:F23"/>
    <mergeCell ref="C29:D29"/>
    <mergeCell ref="C30:D30"/>
    <mergeCell ref="C55:D55"/>
    <mergeCell ref="C56:D56"/>
    <mergeCell ref="C79:D79"/>
    <mergeCell ref="C80:D80"/>
    <mergeCell ref="A112:F112"/>
    <mergeCell ref="B120:D120"/>
    <mergeCell ref="A125:F125"/>
    <mergeCell ref="D126:F127"/>
    <mergeCell ref="D128:F129"/>
    <mergeCell ref="D140:F141"/>
    <mergeCell ref="A149:F149"/>
    <mergeCell ref="A151:B152"/>
  </mergeCells>
  <sheetProtection objects="true" password="" scenarios="true" sheet="true"/>
  <dataValidations count="11">
    <dataValidation allowBlank="true" operator="between" showDropDown="false" showErrorMessage="true" showInputMessage="true" sqref="B127 B131 B135:B139 B143" type="list">
      <formula1>"SI,NO"</formula1>
      <formula2>0</formula2>
    </dataValidation>
    <dataValidation allowBlank="true" operator="between" showDropDown="false" showErrorMessage="true" showInputMessage="true" sqref="B34:B40 B60:B66" type="list">
      <formula1>TipoIntervento</formula1>
      <formula2>0</formula2>
    </dataValidation>
    <dataValidation allowBlank="true" operator="between" showDropDown="false" showErrorMessage="true" showInputMessage="true" sqref="C27:C28 C54" type="list">
      <formula1>Finiture</formula1>
      <formula2>0</formula2>
    </dataValidation>
    <dataValidation allowBlank="true" operator="between" showDropDown="false" showErrorMessage="true" showInputMessage="true" sqref="C25" type="list">
      <formula1>TipoFabbricato</formula1>
      <formula2>0</formula2>
    </dataValidation>
    <dataValidation allowBlank="true" operator="between" showDropDown="false" showErrorMessage="true" showInputMessage="true" sqref="C26" type="list">
      <formula1>Classificazione</formula1>
      <formula2>0</formula2>
    </dataValidation>
    <dataValidation allowBlank="true" operator="between" showDropDown="false" showErrorMessage="true" showInputMessage="true" sqref="C29 C55 C79:D79" type="list">
      <formula1>UT</formula1>
      <formula2>0</formula2>
    </dataValidation>
    <dataValidation allowBlank="true" operator="between" showDropDown="false" showErrorMessage="true" showInputMessage="true" sqref="B123" type="list">
      <formula1>TipoPagamento</formula1>
      <formula2>0</formula2>
    </dataValidation>
    <dataValidation allowBlank="true" operator="between" showDropDown="false" showErrorMessage="true" showInputMessage="true" sqref="C34:C39 C60:C65" type="list">
      <formula1>"h,mq,l,pz,a misura"</formula1>
      <formula2>0</formula2>
    </dataValidation>
    <dataValidation allowBlank="true" operator="between" showDropDown="false" showErrorMessage="true" showInputMessage="true" sqref="C80:D80" type="list">
      <formula1>TipoEventoDDLContenutoS4</formula1>
      <formula2>0</formula2>
    </dataValidation>
    <dataValidation allowBlank="true" operator="between" showDropDown="false" showErrorMessage="true" showInputMessage="true" sqref="C56:D56" type="list">
      <formula1>TipoEventoDDLRicercaGuastoS4</formula1>
      <formula2>0</formula2>
    </dataValidation>
    <dataValidation allowBlank="true" operator="between" showDropDown="false" showErrorMessage="true" showInputMessage="true" sqref="C30:D30" type="list">
      <formula1>TipoEventoDDLDannoPrevalenteS4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60"/>
  <sheetViews>
    <sheetView colorId="64" defaultGridColor="true" rightToLeft="false" showFormulas="false" showGridLines="false" showOutlineSymbols="true" showRowColHeaders="true" showZeros="true" tabSelected="false" topLeftCell="A10" view="normal" windowProtection="false" workbookViewId="0" zoomScale="85" zoomScaleNormal="85" zoomScalePageLayoutView="100">
      <selection activeCell="C29" activeCellId="0" pane="topLeft" sqref="C29"/>
    </sheetView>
  </sheetViews>
  <sheetFormatPr defaultRowHeight="15"/>
  <cols>
    <col collapsed="false" hidden="false" max="1" min="1" style="0" width="55.2857142857143"/>
    <col collapsed="false" hidden="false" max="2" min="2" style="0" width="33.1428571428571"/>
    <col collapsed="false" hidden="false" max="3" min="3" style="0" width="34"/>
    <col collapsed="false" hidden="false" max="4" min="4" style="0" width="33.5663265306122"/>
    <col collapsed="false" hidden="false" max="5" min="5" style="0" width="18.5765306122449"/>
    <col collapsed="false" hidden="false" max="6" min="6" style="0" width="10.8520408163265"/>
    <col collapsed="false" hidden="false" max="7" min="7" style="0" width="4.86224489795918"/>
    <col collapsed="false" hidden="false" max="9" min="8" style="0" width="4.42857142857143"/>
    <col collapsed="false" hidden="false" max="1025" min="10" style="0" width="9.14285714285714"/>
  </cols>
  <sheetData>
    <row collapsed="false" customFormat="false" customHeight="false" hidden="false" ht="20.25" outlineLevel="0" r="1">
      <c r="A1" s="435" t="s">
        <v>0</v>
      </c>
      <c r="B1" s="435"/>
      <c r="C1" s="435"/>
      <c r="D1" s="435"/>
      <c r="E1" s="435"/>
      <c r="F1" s="435"/>
    </row>
    <row collapsed="false" customFormat="false" customHeight="false" hidden="false" ht="19.5" outlineLevel="0" r="2">
      <c r="A2" s="541" t="str">
        <f aca="false">+CONCATENATE("STUDIO ",(VLOOKUP("NomePerito",_RiservatoAxa_!A1:B210,2,0)))</f>
        <v>STUDIO perito</v>
      </c>
      <c r="B2" s="541"/>
      <c r="C2" s="541"/>
      <c r="D2" s="541"/>
      <c r="E2" s="541"/>
      <c r="F2" s="541"/>
      <c r="G2" s="437"/>
      <c r="H2" s="437"/>
      <c r="I2" s="437"/>
    </row>
    <row collapsed="false" customFormat="false" customHeight="false" hidden="false" ht="15" outlineLevel="0" r="3">
      <c r="A3" s="438"/>
      <c r="B3" s="439"/>
      <c r="C3" s="440"/>
      <c r="D3" s="441"/>
      <c r="E3" s="440"/>
      <c r="F3" s="442"/>
      <c r="G3" s="437"/>
      <c r="H3" s="437"/>
      <c r="I3" s="437"/>
    </row>
    <row collapsed="false" customFormat="false" customHeight="false" hidden="false" ht="15" outlineLevel="0" r="4">
      <c r="A4" s="438"/>
      <c r="B4" s="439"/>
      <c r="C4" s="440"/>
      <c r="D4" s="441"/>
      <c r="E4" s="440"/>
      <c r="F4" s="442"/>
      <c r="G4" s="437"/>
      <c r="H4" s="437"/>
      <c r="I4" s="437"/>
    </row>
    <row collapsed="false" customFormat="false" customHeight="false" hidden="false" ht="15" outlineLevel="0" r="5">
      <c r="A5" s="443" t="s">
        <v>63</v>
      </c>
      <c r="B5" s="266" t="str">
        <f aca="false">VLOOKUP("CodicePerito",_RiservatoAxa_!A1:B210,2,0)</f>
        <v>20140</v>
      </c>
      <c r="C5" s="440"/>
      <c r="D5" s="440"/>
      <c r="E5" s="440"/>
      <c r="F5" s="442"/>
      <c r="G5" s="437"/>
    </row>
    <row collapsed="false" customFormat="false" customHeight="false" hidden="false" ht="15" outlineLevel="0" r="6">
      <c r="A6" s="444" t="s">
        <v>66</v>
      </c>
      <c r="B6" s="268" t="str">
        <f aca="false">VLOOKUP("NomePerito",_RiservatoAxa_!A1:B210,2,0)</f>
        <v>perito</v>
      </c>
      <c r="C6" s="440"/>
      <c r="D6" s="440"/>
      <c r="E6" s="440"/>
      <c r="F6" s="442"/>
    </row>
    <row collapsed="false" customFormat="false" customHeight="false" hidden="false" ht="15" outlineLevel="0" r="7">
      <c r="A7" s="445" t="s">
        <v>67</v>
      </c>
      <c r="B7" s="270" t="str">
        <f aca="false">VLOOKUP("Liquidatore",_RiservatoAxa_!A1:B210,2,0)</f>
        <v>521 - Pronta_Liquidazione_3</v>
      </c>
      <c r="C7" s="440"/>
      <c r="D7" s="440"/>
      <c r="E7" s="440"/>
      <c r="F7" s="442"/>
    </row>
    <row collapsed="false" customFormat="false" customHeight="false" hidden="false" ht="15" outlineLevel="0" r="8">
      <c r="A8" s="438"/>
      <c r="B8" s="440"/>
      <c r="C8" s="440"/>
      <c r="D8" s="440"/>
      <c r="E8" s="440"/>
      <c r="F8" s="442"/>
    </row>
    <row collapsed="false" customFormat="false" customHeight="false" hidden="false" ht="15" outlineLevel="0" r="9">
      <c r="A9" s="447" t="s">
        <v>154</v>
      </c>
      <c r="B9" s="542"/>
      <c r="C9" s="440"/>
      <c r="D9" s="440"/>
      <c r="E9" s="440"/>
      <c r="F9" s="442"/>
    </row>
    <row collapsed="false" customFormat="false" customHeight="false" hidden="false" ht="15" outlineLevel="0" r="10">
      <c r="A10" s="443"/>
      <c r="B10" s="449"/>
      <c r="C10" s="440"/>
      <c r="D10" s="440"/>
      <c r="E10" s="440"/>
      <c r="F10" s="442"/>
    </row>
    <row collapsed="false" customFormat="false" customHeight="false" hidden="false" ht="15" outlineLevel="0" r="11">
      <c r="A11" s="444" t="s">
        <v>156</v>
      </c>
      <c r="B11" s="450"/>
      <c r="C11" s="440"/>
      <c r="D11" s="440"/>
      <c r="E11" s="440"/>
      <c r="F11" s="442"/>
    </row>
    <row collapsed="false" customFormat="false" customHeight="false" hidden="false" ht="15" outlineLevel="0" r="12">
      <c r="A12" s="444" t="s">
        <v>157</v>
      </c>
      <c r="B12" s="450"/>
      <c r="C12" s="440"/>
      <c r="D12" s="440"/>
      <c r="E12" s="440"/>
      <c r="F12" s="442"/>
    </row>
    <row collapsed="false" customFormat="false" customHeight="false" hidden="false" ht="15" outlineLevel="0" r="13">
      <c r="A13" s="444" t="s">
        <v>224</v>
      </c>
      <c r="B13" s="450"/>
      <c r="C13" s="440"/>
      <c r="D13" s="440"/>
      <c r="E13" s="440"/>
      <c r="F13" s="442"/>
    </row>
    <row collapsed="false" customFormat="false" customHeight="false" hidden="false" ht="15" outlineLevel="0" r="14">
      <c r="A14" s="444"/>
      <c r="B14" s="450"/>
      <c r="C14" s="440"/>
      <c r="D14" s="451" t="s">
        <v>158</v>
      </c>
      <c r="E14" s="278"/>
      <c r="F14" s="442"/>
    </row>
    <row collapsed="false" customFormat="false" customHeight="false" hidden="false" ht="15" outlineLevel="0" r="15">
      <c r="A15" s="444" t="s">
        <v>159</v>
      </c>
      <c r="B15" s="450"/>
      <c r="C15" s="440"/>
      <c r="D15" s="440"/>
      <c r="E15" s="440"/>
      <c r="F15" s="442"/>
    </row>
    <row collapsed="false" customFormat="false" customHeight="false" hidden="false" ht="15" outlineLevel="0" r="16">
      <c r="A16" s="444" t="s">
        <v>160</v>
      </c>
      <c r="B16" s="450"/>
      <c r="C16" s="440"/>
      <c r="D16" s="440"/>
      <c r="E16" s="440"/>
      <c r="F16" s="442"/>
    </row>
    <row collapsed="false" customFormat="false" customHeight="false" hidden="false" ht="15" outlineLevel="0" r="17">
      <c r="A17" s="444" t="s">
        <v>161</v>
      </c>
      <c r="B17" s="450"/>
      <c r="C17" s="280" t="str">
        <f aca="false">IF(LEN(B17)&gt;=3,"Attenzione!Inserire la signa provincia","")</f>
        <v/>
      </c>
      <c r="D17" s="440"/>
      <c r="E17" s="440"/>
      <c r="F17" s="442"/>
    </row>
    <row collapsed="false" customFormat="false" customHeight="false" hidden="false" ht="15" outlineLevel="0" r="18">
      <c r="A18" s="444" t="s">
        <v>72</v>
      </c>
      <c r="B18" s="452"/>
      <c r="C18" s="262"/>
      <c r="D18" s="440"/>
      <c r="E18" s="440"/>
      <c r="F18" s="442"/>
    </row>
    <row collapsed="false" customFormat="false" customHeight="false" hidden="false" ht="15" outlineLevel="0" r="19">
      <c r="A19" s="445" t="s">
        <v>162</v>
      </c>
      <c r="B19" s="295"/>
      <c r="C19" s="440" t="str">
        <f aca="false">+IF(AND(MID(B19,1,2)="IT",LEN(B19)&lt;&gt;27),"attenzione!lunghezza iban non corretta","")</f>
        <v/>
      </c>
      <c r="D19" s="440"/>
      <c r="E19" s="440"/>
      <c r="F19" s="442"/>
    </row>
    <row collapsed="false" customFormat="true" customHeight="false" hidden="false" ht="15.75" outlineLevel="0" r="20" s="437">
      <c r="A20" s="454"/>
      <c r="B20" s="446"/>
      <c r="C20" s="446"/>
      <c r="D20" s="446"/>
      <c r="E20" s="446"/>
      <c r="F20" s="455"/>
    </row>
    <row collapsed="false" customFormat="false" customHeight="false" hidden="false" ht="20.25" outlineLevel="0" r="21">
      <c r="A21" s="456" t="s">
        <v>163</v>
      </c>
      <c r="B21" s="456"/>
      <c r="C21" s="456"/>
      <c r="D21" s="456"/>
      <c r="E21" s="456"/>
      <c r="F21" s="456"/>
      <c r="G21" s="508"/>
      <c r="H21" s="446"/>
      <c r="I21" s="446"/>
      <c r="J21" s="446"/>
      <c r="K21" s="446"/>
      <c r="L21" s="446"/>
    </row>
    <row collapsed="false" customFormat="false" customHeight="false" hidden="false" ht="15" outlineLevel="0" r="22">
      <c r="A22" s="438"/>
      <c r="B22" s="457"/>
      <c r="C22" s="457"/>
      <c r="D22" s="457"/>
      <c r="E22" s="457"/>
      <c r="F22" s="458"/>
      <c r="G22" s="446"/>
      <c r="H22" s="446"/>
      <c r="I22" s="446"/>
      <c r="J22" s="446"/>
      <c r="K22" s="446"/>
      <c r="L22" s="446"/>
    </row>
    <row collapsed="false" customFormat="false" customHeight="false" hidden="false" ht="19.5" outlineLevel="0" r="23">
      <c r="A23" s="543" t="s">
        <v>164</v>
      </c>
      <c r="B23" s="543"/>
      <c r="C23" s="543"/>
      <c r="D23" s="543"/>
      <c r="E23" s="543"/>
      <c r="F23" s="543"/>
      <c r="G23" s="446"/>
      <c r="H23" s="446"/>
      <c r="I23" s="446"/>
      <c r="J23" s="446"/>
      <c r="K23" s="446"/>
      <c r="L23" s="446"/>
    </row>
    <row collapsed="false" customFormat="false" customHeight="false" hidden="false" ht="15.75" outlineLevel="0" r="24">
      <c r="A24" s="438"/>
      <c r="B24" s="457"/>
      <c r="C24" s="460"/>
      <c r="D24" s="457"/>
      <c r="E24" s="457"/>
      <c r="F24" s="458"/>
      <c r="G24" s="446"/>
      <c r="H24" s="446"/>
      <c r="I24" s="446"/>
      <c r="J24" s="446"/>
      <c r="K24" s="446"/>
      <c r="L24" s="446"/>
    </row>
    <row collapsed="false" customFormat="false" customHeight="false" hidden="false" ht="15" outlineLevel="0" r="25">
      <c r="A25" s="438"/>
      <c r="B25" s="461" t="s">
        <v>165</v>
      </c>
      <c r="C25" s="295" t="s">
        <v>229</v>
      </c>
      <c r="D25" s="440"/>
      <c r="E25" s="440"/>
      <c r="F25" s="442"/>
      <c r="G25" s="446"/>
      <c r="H25" s="446"/>
      <c r="I25" s="446"/>
      <c r="J25" s="446"/>
      <c r="K25" s="446"/>
      <c r="L25" s="446"/>
    </row>
    <row collapsed="false" customFormat="false" customHeight="false" hidden="false" ht="15" outlineLevel="0" r="26">
      <c r="A26" s="438"/>
      <c r="B26" s="462" t="s">
        <v>166</v>
      </c>
      <c r="C26" s="295"/>
      <c r="D26" s="440"/>
      <c r="E26" s="440"/>
      <c r="F26" s="442"/>
      <c r="G26" s="508"/>
      <c r="H26" s="446"/>
      <c r="I26" s="446"/>
      <c r="J26" s="446"/>
      <c r="K26" s="446"/>
      <c r="L26" s="446"/>
    </row>
    <row collapsed="false" customFormat="false" customHeight="false" hidden="false" ht="15" outlineLevel="0" r="27">
      <c r="A27" s="438"/>
      <c r="B27" s="463" t="s">
        <v>167</v>
      </c>
      <c r="C27" s="295"/>
      <c r="D27" s="440"/>
      <c r="E27" s="440"/>
      <c r="F27" s="458"/>
      <c r="G27" s="508"/>
      <c r="H27" s="446"/>
      <c r="I27" s="446"/>
      <c r="J27" s="446"/>
      <c r="K27" s="446"/>
      <c r="L27" s="446"/>
    </row>
    <row collapsed="false" customFormat="true" customHeight="false" hidden="false" ht="19.5" outlineLevel="0" r="28" s="437">
      <c r="A28" s="464" t="s">
        <v>168</v>
      </c>
      <c r="B28" s="446"/>
      <c r="C28" s="446"/>
      <c r="D28" s="446"/>
      <c r="E28" s="440"/>
      <c r="F28" s="458"/>
      <c r="G28" s="508"/>
      <c r="H28" s="446"/>
      <c r="I28" s="446"/>
      <c r="J28" s="446"/>
      <c r="K28" s="446"/>
      <c r="L28" s="446"/>
    </row>
    <row collapsed="false" customFormat="false" customHeight="false" hidden="false" ht="15" outlineLevel="1" r="29">
      <c r="A29" s="487"/>
      <c r="B29" s="461" t="s">
        <v>169</v>
      </c>
      <c r="C29" s="295" t="s">
        <v>230</v>
      </c>
      <c r="D29" s="295"/>
      <c r="E29" s="440"/>
      <c r="F29" s="458"/>
      <c r="G29" s="446"/>
      <c r="H29" s="446"/>
      <c r="I29" s="446"/>
      <c r="J29" s="446"/>
      <c r="K29" s="446"/>
      <c r="L29" s="446"/>
    </row>
    <row collapsed="false" customFormat="false" customHeight="false" hidden="false" ht="15" outlineLevel="1" r="30">
      <c r="A30" s="438"/>
      <c r="B30" s="463" t="s">
        <v>170</v>
      </c>
      <c r="C30" s="295"/>
      <c r="D30" s="295"/>
      <c r="E30" s="440"/>
      <c r="F30" s="442"/>
      <c r="G30" s="446"/>
      <c r="H30" s="446"/>
      <c r="I30" s="446"/>
      <c r="J30" s="446"/>
      <c r="K30" s="446"/>
      <c r="L30" s="446"/>
    </row>
    <row collapsed="false" customFormat="false" customHeight="false" hidden="false" ht="15" outlineLevel="1" r="31">
      <c r="A31" s="438"/>
      <c r="B31" s="440"/>
      <c r="C31" s="440"/>
      <c r="D31" s="440"/>
      <c r="E31" s="440"/>
      <c r="F31" s="442"/>
      <c r="G31" s="508"/>
      <c r="H31" s="446"/>
      <c r="I31" s="446"/>
      <c r="J31" s="446"/>
      <c r="K31" s="446"/>
      <c r="L31" s="446"/>
    </row>
    <row collapsed="false" customFormat="false" customHeight="false" hidden="false" ht="15.75" outlineLevel="1" r="32">
      <c r="A32" s="466"/>
      <c r="B32" s="440"/>
      <c r="C32" s="440"/>
      <c r="D32" s="440"/>
      <c r="E32" s="440"/>
      <c r="F32" s="442"/>
      <c r="G32" s="446"/>
      <c r="H32" s="446"/>
      <c r="I32" s="446"/>
      <c r="J32" s="446"/>
      <c r="K32" s="446"/>
      <c r="L32" s="446"/>
    </row>
    <row collapsed="false" customFormat="false" customHeight="false" hidden="false" ht="15" outlineLevel="1" r="33">
      <c r="A33" s="445" t="s">
        <v>171</v>
      </c>
      <c r="B33" s="467" t="s">
        <v>172</v>
      </c>
      <c r="C33" s="679" t="s">
        <v>173</v>
      </c>
      <c r="D33" s="500" t="s">
        <v>174</v>
      </c>
      <c r="E33" s="469" t="s">
        <v>175</v>
      </c>
      <c r="F33" s="470" t="s">
        <v>55</v>
      </c>
      <c r="G33" s="508"/>
      <c r="H33" s="446"/>
      <c r="I33" s="446"/>
    </row>
    <row collapsed="false" customFormat="false" customHeight="false" hidden="false" ht="15" outlineLevel="1" r="34">
      <c r="A34" s="312" t="s">
        <v>176</v>
      </c>
      <c r="B34" s="313"/>
      <c r="C34" s="314"/>
      <c r="D34" s="315"/>
      <c r="E34" s="315"/>
      <c r="F34" s="471" t="n">
        <f aca="false">+E34*D34</f>
        <v>0</v>
      </c>
      <c r="G34" s="544"/>
    </row>
    <row collapsed="false" customFormat="false" customHeight="false" hidden="false" ht="15" outlineLevel="1" r="35">
      <c r="A35" s="318" t="s">
        <v>176</v>
      </c>
      <c r="B35" s="319"/>
      <c r="C35" s="320"/>
      <c r="D35" s="321"/>
      <c r="E35" s="321"/>
      <c r="F35" s="472" t="n">
        <f aca="false">+E35*D35</f>
        <v>0</v>
      </c>
      <c r="G35" s="508"/>
    </row>
    <row collapsed="false" customFormat="false" customHeight="false" hidden="false" ht="15" outlineLevel="1" r="36">
      <c r="A36" s="318" t="s">
        <v>176</v>
      </c>
      <c r="B36" s="319"/>
      <c r="C36" s="320"/>
      <c r="D36" s="321"/>
      <c r="E36" s="321"/>
      <c r="F36" s="472" t="n">
        <f aca="false">+E36*D36</f>
        <v>0</v>
      </c>
      <c r="G36" s="544"/>
    </row>
    <row collapsed="false" customFormat="false" customHeight="false" hidden="false" ht="15" outlineLevel="1" r="37">
      <c r="A37" s="318" t="s">
        <v>176</v>
      </c>
      <c r="B37" s="319"/>
      <c r="C37" s="320"/>
      <c r="D37" s="321"/>
      <c r="E37" s="321"/>
      <c r="F37" s="472" t="n">
        <f aca="false">+E37*D37</f>
        <v>0</v>
      </c>
      <c r="G37" s="544"/>
    </row>
    <row collapsed="false" customFormat="false" customHeight="false" hidden="false" ht="15" outlineLevel="1" r="38">
      <c r="A38" s="318" t="s">
        <v>176</v>
      </c>
      <c r="B38" s="319"/>
      <c r="C38" s="320"/>
      <c r="D38" s="321"/>
      <c r="E38" s="321"/>
      <c r="F38" s="472" t="n">
        <f aca="false">+E38*D38</f>
        <v>0</v>
      </c>
      <c r="G38" s="544"/>
    </row>
    <row collapsed="false" customFormat="false" customHeight="false" hidden="false" ht="15" outlineLevel="1" r="39">
      <c r="A39" s="348" t="s">
        <v>176</v>
      </c>
      <c r="B39" s="319"/>
      <c r="C39" s="320"/>
      <c r="D39" s="321"/>
      <c r="E39" s="321"/>
      <c r="F39" s="472" t="n">
        <f aca="false">+E39*D39</f>
        <v>0</v>
      </c>
      <c r="G39" s="544"/>
    </row>
    <row collapsed="false" customFormat="false" customHeight="false" hidden="false" ht="15" outlineLevel="1" r="40">
      <c r="A40" s="473" t="s">
        <v>177</v>
      </c>
      <c r="B40" s="474"/>
      <c r="C40" s="475"/>
      <c r="D40" s="475"/>
      <c r="E40" s="475"/>
      <c r="F40" s="349" t="n">
        <f aca="false">SUM(F34:F39)</f>
        <v>0</v>
      </c>
      <c r="G40" s="544"/>
    </row>
    <row collapsed="false" customFormat="false" customHeight="false" hidden="false" ht="15" outlineLevel="1" r="41">
      <c r="A41" s="476" t="s">
        <v>178</v>
      </c>
      <c r="B41" s="477"/>
      <c r="C41" s="478"/>
      <c r="D41" s="478"/>
      <c r="E41" s="478"/>
      <c r="F41" s="479" t="n">
        <f aca="false">+'Dati Generali'!B105</f>
        <v>0</v>
      </c>
      <c r="G41" s="544"/>
    </row>
    <row collapsed="false" customFormat="false" customHeight="false" hidden="false" ht="15" outlineLevel="1" r="42">
      <c r="A42" s="480" t="s">
        <v>179</v>
      </c>
      <c r="B42" s="481"/>
      <c r="C42" s="482"/>
      <c r="D42" s="482"/>
      <c r="E42" s="482"/>
      <c r="F42" s="351" t="n">
        <f aca="false">F40*(1-(F41/100))</f>
        <v>0</v>
      </c>
      <c r="G42" s="544"/>
    </row>
    <row collapsed="false" customFormat="false" customHeight="false" hidden="false" ht="15" outlineLevel="1" r="43">
      <c r="A43" s="476" t="s">
        <v>189</v>
      </c>
      <c r="B43" s="477"/>
      <c r="C43" s="478"/>
      <c r="D43" s="478"/>
      <c r="E43" s="478"/>
      <c r="F43" s="352"/>
      <c r="G43" s="544"/>
    </row>
    <row collapsed="false" customFormat="false" customHeight="false" hidden="false" ht="15" outlineLevel="1" r="44">
      <c r="A44" s="480" t="s">
        <v>179</v>
      </c>
      <c r="B44" s="481"/>
      <c r="C44" s="482"/>
      <c r="D44" s="482"/>
      <c r="E44" s="482"/>
      <c r="F44" s="351" t="n">
        <f aca="false">F42*(1-(F43/100))</f>
        <v>0</v>
      </c>
      <c r="G44" s="544"/>
    </row>
    <row collapsed="false" customFormat="false" customHeight="false" hidden="false" ht="15" outlineLevel="1" r="45">
      <c r="A45" s="476" t="s">
        <v>181</v>
      </c>
      <c r="B45" s="477"/>
      <c r="C45" s="478"/>
      <c r="D45" s="478"/>
      <c r="E45" s="478"/>
      <c r="F45" s="352"/>
      <c r="G45" s="544"/>
    </row>
    <row collapsed="false" customFormat="false" customHeight="false" hidden="false" ht="15" outlineLevel="1" r="46">
      <c r="A46" s="480" t="s">
        <v>179</v>
      </c>
      <c r="B46" s="481"/>
      <c r="C46" s="482"/>
      <c r="D46" s="482"/>
      <c r="E46" s="482"/>
      <c r="F46" s="351" t="n">
        <f aca="false">F44+F45</f>
        <v>0</v>
      </c>
      <c r="G46" s="544"/>
    </row>
    <row collapsed="false" customFormat="false" customHeight="false" hidden="false" ht="15" outlineLevel="1" r="47">
      <c r="A47" s="476" t="s">
        <v>182</v>
      </c>
      <c r="B47" s="477"/>
      <c r="C47" s="478"/>
      <c r="D47" s="478"/>
      <c r="E47" s="478"/>
      <c r="F47" s="352"/>
      <c r="G47" s="544"/>
    </row>
    <row collapsed="false" customFormat="false" customHeight="false" hidden="false" ht="15" outlineLevel="1" r="48">
      <c r="A48" s="476" t="s">
        <v>183</v>
      </c>
      <c r="B48" s="477"/>
      <c r="C48" s="478"/>
      <c r="D48" s="478"/>
      <c r="E48" s="478"/>
      <c r="F48" s="352"/>
      <c r="G48" s="544"/>
    </row>
    <row collapsed="false" customFormat="false" customHeight="false" hidden="false" ht="15" outlineLevel="1" r="49">
      <c r="A49" s="480" t="s">
        <v>179</v>
      </c>
      <c r="B49" s="481"/>
      <c r="C49" s="482"/>
      <c r="D49" s="482"/>
      <c r="E49" s="482"/>
      <c r="F49" s="351" t="n">
        <f aca="false">MAX(F46*(1-(F48/100))-F47,0)</f>
        <v>0</v>
      </c>
      <c r="G49" s="544"/>
    </row>
    <row collapsed="false" customFormat="false" customHeight="false" hidden="false" ht="15" outlineLevel="1" r="50">
      <c r="A50" s="476" t="s">
        <v>184</v>
      </c>
      <c r="B50" s="477"/>
      <c r="C50" s="478"/>
      <c r="D50" s="478"/>
      <c r="E50" s="478"/>
      <c r="F50" s="352"/>
      <c r="G50" s="544"/>
    </row>
    <row collapsed="false" customFormat="false" customHeight="false" hidden="false" ht="15" outlineLevel="1" r="51">
      <c r="A51" s="483" t="s">
        <v>185</v>
      </c>
      <c r="B51" s="484"/>
      <c r="C51" s="485"/>
      <c r="D51" s="485"/>
      <c r="E51" s="485"/>
      <c r="F51" s="353" t="n">
        <f aca="false">MIN(F50,F49)</f>
        <v>0</v>
      </c>
      <c r="G51" s="544"/>
    </row>
    <row collapsed="false" customFormat="false" customHeight="false" hidden="false" ht="15" outlineLevel="1" r="52">
      <c r="A52" s="486" t="s">
        <v>186</v>
      </c>
      <c r="B52" s="440"/>
      <c r="C52" s="440"/>
      <c r="D52" s="440"/>
      <c r="E52" s="440"/>
      <c r="F52" s="442"/>
      <c r="G52" s="544"/>
    </row>
    <row collapsed="false" customFormat="false" customHeight="false" hidden="false" ht="15" outlineLevel="0" r="53">
      <c r="A53" s="438"/>
      <c r="B53" s="457"/>
      <c r="C53" s="457"/>
      <c r="D53" s="457"/>
      <c r="E53" s="457"/>
      <c r="F53" s="458"/>
      <c r="G53" s="508"/>
      <c r="H53" s="446"/>
      <c r="I53" s="446"/>
      <c r="J53" s="446"/>
      <c r="K53" s="446"/>
      <c r="L53" s="446"/>
    </row>
    <row collapsed="false" customFormat="true" customHeight="false" hidden="false" ht="19.5" outlineLevel="0" r="54" s="437">
      <c r="A54" s="464" t="s">
        <v>187</v>
      </c>
      <c r="B54" s="446"/>
      <c r="C54" s="446"/>
      <c r="D54" s="446"/>
      <c r="E54" s="446"/>
      <c r="F54" s="455"/>
      <c r="G54" s="508"/>
      <c r="H54" s="446"/>
      <c r="I54" s="446"/>
      <c r="J54" s="446"/>
      <c r="K54" s="446"/>
      <c r="L54" s="446"/>
    </row>
    <row collapsed="false" customFormat="false" customHeight="false" hidden="false" ht="15" outlineLevel="1" r="55">
      <c r="A55" s="487"/>
      <c r="B55" s="461" t="s">
        <v>188</v>
      </c>
      <c r="C55" s="295"/>
      <c r="D55" s="295"/>
      <c r="E55" s="440"/>
      <c r="F55" s="442"/>
      <c r="G55" s="446"/>
      <c r="H55" s="446"/>
      <c r="I55" s="446"/>
      <c r="J55" s="446"/>
      <c r="K55" s="446"/>
      <c r="L55" s="446"/>
    </row>
    <row collapsed="false" customFormat="false" customHeight="false" hidden="false" ht="15" outlineLevel="1" r="56">
      <c r="A56" s="438"/>
      <c r="B56" s="463" t="s">
        <v>170</v>
      </c>
      <c r="C56" s="295"/>
      <c r="D56" s="295"/>
      <c r="E56" s="440"/>
      <c r="F56" s="442"/>
      <c r="G56" s="446"/>
      <c r="H56" s="446"/>
      <c r="I56" s="446"/>
      <c r="J56" s="446"/>
      <c r="K56" s="446"/>
      <c r="L56" s="446"/>
    </row>
    <row collapsed="false" customFormat="false" customHeight="false" hidden="false" ht="15" outlineLevel="1" r="57">
      <c r="A57" s="438"/>
      <c r="B57" s="440"/>
      <c r="C57" s="440"/>
      <c r="D57" s="440"/>
      <c r="E57" s="440"/>
      <c r="F57" s="442"/>
      <c r="G57" s="508"/>
      <c r="H57" s="446"/>
      <c r="I57" s="446"/>
      <c r="J57" s="446"/>
      <c r="K57" s="446"/>
      <c r="L57" s="446"/>
    </row>
    <row collapsed="false" customFormat="false" customHeight="false" hidden="false" ht="15.75" outlineLevel="1" r="58">
      <c r="A58" s="466"/>
      <c r="B58" s="440"/>
      <c r="C58" s="440"/>
      <c r="D58" s="440"/>
      <c r="E58" s="440"/>
      <c r="F58" s="442"/>
      <c r="G58" s="446"/>
      <c r="H58" s="446"/>
      <c r="I58" s="446"/>
      <c r="J58" s="446"/>
      <c r="K58" s="446"/>
      <c r="L58" s="446"/>
    </row>
    <row collapsed="false" customFormat="false" customHeight="false" hidden="false" ht="15" outlineLevel="1" r="59">
      <c r="A59" s="445" t="s">
        <v>171</v>
      </c>
      <c r="B59" s="467" t="s">
        <v>172</v>
      </c>
      <c r="C59" s="679" t="s">
        <v>173</v>
      </c>
      <c r="D59" s="500" t="s">
        <v>174</v>
      </c>
      <c r="E59" s="469" t="s">
        <v>175</v>
      </c>
      <c r="F59" s="470" t="s">
        <v>55</v>
      </c>
      <c r="G59" s="508"/>
      <c r="H59" s="446"/>
      <c r="I59" s="446"/>
    </row>
    <row collapsed="false" customFormat="false" customHeight="false" hidden="false" ht="15" outlineLevel="1" r="60">
      <c r="A60" s="312" t="s">
        <v>176</v>
      </c>
      <c r="B60" s="313"/>
      <c r="C60" s="314"/>
      <c r="D60" s="315"/>
      <c r="E60" s="315"/>
      <c r="F60" s="471" t="n">
        <f aca="false">+E60*D60</f>
        <v>0</v>
      </c>
      <c r="G60" s="544"/>
    </row>
    <row collapsed="false" customFormat="false" customHeight="false" hidden="false" ht="15" outlineLevel="1" r="61">
      <c r="A61" s="318" t="s">
        <v>176</v>
      </c>
      <c r="B61" s="319"/>
      <c r="C61" s="320"/>
      <c r="D61" s="321"/>
      <c r="E61" s="321"/>
      <c r="F61" s="472"/>
      <c r="G61" s="508"/>
    </row>
    <row collapsed="false" customFormat="false" customHeight="false" hidden="false" ht="15" outlineLevel="1" r="62">
      <c r="A62" s="318" t="s">
        <v>176</v>
      </c>
      <c r="B62" s="319"/>
      <c r="C62" s="320"/>
      <c r="D62" s="321"/>
      <c r="E62" s="321"/>
      <c r="F62" s="472"/>
      <c r="G62" s="544"/>
    </row>
    <row collapsed="false" customFormat="false" customHeight="false" hidden="false" ht="15" outlineLevel="1" r="63">
      <c r="A63" s="318" t="s">
        <v>176</v>
      </c>
      <c r="B63" s="319"/>
      <c r="C63" s="320"/>
      <c r="D63" s="321"/>
      <c r="E63" s="321"/>
      <c r="F63" s="472"/>
      <c r="G63" s="544"/>
    </row>
    <row collapsed="false" customFormat="false" customHeight="false" hidden="false" ht="15" outlineLevel="1" r="64">
      <c r="A64" s="318" t="s">
        <v>176</v>
      </c>
      <c r="B64" s="319"/>
      <c r="C64" s="320"/>
      <c r="D64" s="321"/>
      <c r="E64" s="321"/>
      <c r="F64" s="472"/>
      <c r="G64" s="544"/>
    </row>
    <row collapsed="false" customFormat="false" customHeight="false" hidden="false" ht="15" outlineLevel="1" r="65">
      <c r="A65" s="348" t="s">
        <v>176</v>
      </c>
      <c r="B65" s="319"/>
      <c r="C65" s="320"/>
      <c r="D65" s="321"/>
      <c r="E65" s="321"/>
      <c r="F65" s="472"/>
      <c r="G65" s="544"/>
    </row>
    <row collapsed="false" customFormat="false" customHeight="false" hidden="false" ht="15" outlineLevel="1" r="66">
      <c r="A66" s="473" t="s">
        <v>177</v>
      </c>
      <c r="B66" s="474"/>
      <c r="C66" s="475"/>
      <c r="D66" s="475"/>
      <c r="E66" s="475"/>
      <c r="F66" s="349" t="n">
        <f aca="false">SUM(F60:F65)</f>
        <v>0</v>
      </c>
      <c r="G66" s="544"/>
    </row>
    <row collapsed="false" customFormat="false" customHeight="false" hidden="false" ht="15" outlineLevel="1" r="67">
      <c r="A67" s="476" t="s">
        <v>178</v>
      </c>
      <c r="B67" s="477"/>
      <c r="C67" s="478"/>
      <c r="D67" s="478"/>
      <c r="E67" s="478"/>
      <c r="F67" s="479" t="n">
        <f aca="false">+'Dati Generali'!B105</f>
        <v>0</v>
      </c>
      <c r="G67" s="544"/>
    </row>
    <row collapsed="false" customFormat="false" customHeight="false" hidden="false" ht="15" outlineLevel="1" r="68">
      <c r="A68" s="480" t="s">
        <v>179</v>
      </c>
      <c r="B68" s="481"/>
      <c r="C68" s="482"/>
      <c r="D68" s="482"/>
      <c r="E68" s="482"/>
      <c r="F68" s="351" t="n">
        <f aca="false">F66*(1-(F67/100))</f>
        <v>0</v>
      </c>
      <c r="G68" s="544"/>
    </row>
    <row collapsed="false" customFormat="false" customHeight="false" hidden="false" ht="15" outlineLevel="1" r="69">
      <c r="A69" s="476" t="s">
        <v>189</v>
      </c>
      <c r="B69" s="477"/>
      <c r="C69" s="478"/>
      <c r="D69" s="478"/>
      <c r="E69" s="478"/>
      <c r="F69" s="352"/>
      <c r="G69" s="544"/>
    </row>
    <row collapsed="false" customFormat="false" customHeight="false" hidden="false" ht="15" outlineLevel="1" r="70">
      <c r="A70" s="480" t="s">
        <v>179</v>
      </c>
      <c r="B70" s="481"/>
      <c r="C70" s="482"/>
      <c r="D70" s="482"/>
      <c r="E70" s="482"/>
      <c r="F70" s="351" t="n">
        <f aca="false">F68*(1-(F69/100))</f>
        <v>0</v>
      </c>
      <c r="G70" s="544"/>
    </row>
    <row collapsed="false" customFormat="false" customHeight="false" hidden="false" ht="15" outlineLevel="1" r="71">
      <c r="A71" s="476" t="s">
        <v>181</v>
      </c>
      <c r="B71" s="477"/>
      <c r="C71" s="478"/>
      <c r="D71" s="478"/>
      <c r="E71" s="478"/>
      <c r="F71" s="352"/>
      <c r="G71" s="544"/>
    </row>
    <row collapsed="false" customFormat="false" customHeight="false" hidden="false" ht="15" outlineLevel="1" r="72">
      <c r="A72" s="480" t="s">
        <v>179</v>
      </c>
      <c r="B72" s="481"/>
      <c r="C72" s="482"/>
      <c r="D72" s="482"/>
      <c r="E72" s="482"/>
      <c r="F72" s="351" t="n">
        <f aca="false">F70+F71</f>
        <v>0</v>
      </c>
      <c r="G72" s="544"/>
    </row>
    <row collapsed="false" customFormat="false" customHeight="false" hidden="false" ht="15" outlineLevel="1" r="73">
      <c r="A73" s="476" t="s">
        <v>182</v>
      </c>
      <c r="B73" s="477"/>
      <c r="C73" s="478"/>
      <c r="D73" s="478"/>
      <c r="E73" s="478"/>
      <c r="F73" s="352"/>
      <c r="G73" s="544"/>
    </row>
    <row collapsed="false" customFormat="false" customHeight="false" hidden="false" ht="15" outlineLevel="1" r="74">
      <c r="A74" s="476" t="s">
        <v>183</v>
      </c>
      <c r="B74" s="477"/>
      <c r="C74" s="478"/>
      <c r="D74" s="478"/>
      <c r="E74" s="478"/>
      <c r="F74" s="352"/>
      <c r="G74" s="544"/>
    </row>
    <row collapsed="false" customFormat="false" customHeight="false" hidden="false" ht="15" outlineLevel="1" r="75">
      <c r="A75" s="480" t="s">
        <v>179</v>
      </c>
      <c r="B75" s="481"/>
      <c r="C75" s="482"/>
      <c r="D75" s="482"/>
      <c r="E75" s="482"/>
      <c r="F75" s="351" t="n">
        <f aca="false">MAX(F72*(1-(F74/100))-F73,0)</f>
        <v>0</v>
      </c>
      <c r="G75" s="544"/>
    </row>
    <row collapsed="false" customFormat="false" customHeight="false" hidden="false" ht="15" outlineLevel="1" r="76">
      <c r="A76" s="476" t="s">
        <v>184</v>
      </c>
      <c r="B76" s="477"/>
      <c r="C76" s="478"/>
      <c r="D76" s="478"/>
      <c r="E76" s="478"/>
      <c r="F76" s="352"/>
      <c r="G76" s="544"/>
    </row>
    <row collapsed="false" customFormat="false" customHeight="false" hidden="false" ht="15" outlineLevel="1" r="77">
      <c r="A77" s="483" t="s">
        <v>185</v>
      </c>
      <c r="B77" s="484"/>
      <c r="C77" s="485"/>
      <c r="D77" s="485"/>
      <c r="E77" s="485"/>
      <c r="F77" s="353" t="n">
        <f aca="false">MIN(F76,F75)</f>
        <v>0</v>
      </c>
      <c r="G77" s="544"/>
    </row>
    <row collapsed="false" customFormat="false" customHeight="false" hidden="false" ht="15.75" outlineLevel="0" r="78">
      <c r="A78" s="438"/>
      <c r="B78" s="488"/>
      <c r="C78" s="457"/>
      <c r="D78" s="488"/>
      <c r="E78" s="457"/>
      <c r="F78" s="458"/>
      <c r="G78" s="544"/>
    </row>
    <row collapsed="false" customFormat="false" customHeight="false" hidden="false" ht="19.5" outlineLevel="0" r="79">
      <c r="A79" s="464" t="s">
        <v>190</v>
      </c>
      <c r="B79" s="461" t="s">
        <v>188</v>
      </c>
      <c r="C79" s="295"/>
      <c r="D79" s="295"/>
      <c r="E79" s="440"/>
      <c r="F79" s="442"/>
      <c r="G79" s="446"/>
      <c r="H79" s="446"/>
      <c r="I79" s="446"/>
      <c r="J79" s="446"/>
      <c r="K79" s="446"/>
      <c r="L79" s="446"/>
    </row>
    <row collapsed="false" customFormat="false" customHeight="false" hidden="false" ht="15" outlineLevel="1" r="80">
      <c r="A80" s="438"/>
      <c r="B80" s="463" t="s">
        <v>170</v>
      </c>
      <c r="C80" s="295"/>
      <c r="D80" s="295"/>
      <c r="E80" s="440"/>
      <c r="F80" s="442"/>
      <c r="G80" s="446"/>
      <c r="H80" s="446"/>
      <c r="I80" s="446"/>
      <c r="J80" s="446"/>
      <c r="K80" s="446"/>
      <c r="L80" s="446"/>
    </row>
    <row collapsed="false" customFormat="false" customHeight="false" hidden="false" ht="15.75" outlineLevel="1" r="81">
      <c r="A81" s="490"/>
      <c r="B81" s="457"/>
      <c r="C81" s="457"/>
      <c r="D81" s="457"/>
      <c r="E81" s="491"/>
      <c r="F81" s="458"/>
      <c r="G81" s="508"/>
      <c r="H81" s="446"/>
      <c r="I81" s="446"/>
      <c r="J81" s="446"/>
      <c r="K81" s="446"/>
      <c r="L81" s="446"/>
    </row>
    <row collapsed="false" customFormat="false" customHeight="false" hidden="false" ht="15.75" outlineLevel="1" r="82">
      <c r="A82" s="438"/>
      <c r="B82" s="457"/>
      <c r="C82" s="460"/>
      <c r="D82" s="457"/>
      <c r="E82" s="457"/>
      <c r="F82" s="458"/>
      <c r="G82" s="446"/>
      <c r="H82" s="446"/>
      <c r="I82" s="446"/>
      <c r="J82" s="446"/>
      <c r="K82" s="446"/>
      <c r="L82" s="446"/>
    </row>
    <row collapsed="false" customFormat="false" customHeight="false" hidden="false" ht="15.75" outlineLevel="1" r="83">
      <c r="A83" s="438"/>
      <c r="B83" s="488"/>
      <c r="C83" s="457"/>
      <c r="D83" s="488"/>
      <c r="E83" s="457"/>
      <c r="F83" s="458"/>
      <c r="G83" s="508"/>
      <c r="H83" s="446"/>
      <c r="I83" s="446"/>
    </row>
    <row collapsed="false" customFormat="false" customHeight="false" hidden="false" ht="32.25" outlineLevel="1" r="84">
      <c r="A84" s="492" t="s">
        <v>225</v>
      </c>
      <c r="B84" s="493" t="s">
        <v>192</v>
      </c>
      <c r="C84" s="493" t="s">
        <v>193</v>
      </c>
      <c r="D84" s="494" t="s">
        <v>194</v>
      </c>
      <c r="E84" s="495" t="s">
        <v>195</v>
      </c>
      <c r="F84" s="496" t="s">
        <v>196</v>
      </c>
      <c r="G84" s="544"/>
    </row>
    <row collapsed="false" customFormat="false" customHeight="false" hidden="false" ht="15" outlineLevel="1" r="85">
      <c r="A85" s="365"/>
      <c r="B85" s="315"/>
      <c r="C85" s="366"/>
      <c r="D85" s="315" t="n">
        <f aca="false">+B85-(C85*B85)</f>
        <v>0</v>
      </c>
      <c r="E85" s="497" t="n">
        <f aca="false">D85</f>
        <v>0</v>
      </c>
      <c r="F85" s="387"/>
      <c r="G85" s="508"/>
    </row>
    <row collapsed="false" customFormat="false" customHeight="false" hidden="false" ht="15" outlineLevel="1" r="86">
      <c r="A86" s="369"/>
      <c r="B86" s="321"/>
      <c r="C86" s="370"/>
      <c r="D86" s="321" t="n">
        <f aca="false">+B86-(C86*B86)</f>
        <v>0</v>
      </c>
      <c r="E86" s="389" t="n">
        <f aca="false">D86</f>
        <v>0</v>
      </c>
      <c r="F86" s="387"/>
      <c r="G86" s="544"/>
    </row>
    <row collapsed="false" customFormat="false" customHeight="false" hidden="false" ht="15" outlineLevel="1" r="87">
      <c r="A87" s="369"/>
      <c r="B87" s="321"/>
      <c r="C87" s="370"/>
      <c r="D87" s="321" t="n">
        <f aca="false">+B87-(C87*B87)</f>
        <v>0</v>
      </c>
      <c r="E87" s="389" t="n">
        <f aca="false">D87</f>
        <v>0</v>
      </c>
      <c r="F87" s="387"/>
      <c r="G87" s="544"/>
    </row>
    <row collapsed="false" customFormat="false" customHeight="false" hidden="false" ht="15" outlineLevel="1" r="88">
      <c r="A88" s="369"/>
      <c r="B88" s="372"/>
      <c r="C88" s="370"/>
      <c r="D88" s="321" t="n">
        <f aca="false">+B88-(C88*B88)</f>
        <v>0</v>
      </c>
      <c r="E88" s="389" t="n">
        <f aca="false">D88</f>
        <v>0</v>
      </c>
      <c r="F88" s="387"/>
      <c r="G88" s="544"/>
    </row>
    <row collapsed="false" customFormat="false" customHeight="false" hidden="false" ht="15" outlineLevel="1" r="89">
      <c r="A89" s="369"/>
      <c r="B89" s="372"/>
      <c r="C89" s="370"/>
      <c r="D89" s="321" t="n">
        <f aca="false">+B89-(C89*B89)</f>
        <v>0</v>
      </c>
      <c r="E89" s="498" t="n">
        <f aca="false">D89</f>
        <v>0</v>
      </c>
      <c r="F89" s="387"/>
      <c r="G89" s="544"/>
    </row>
    <row collapsed="false" customFormat="false" customHeight="false" hidden="false" ht="15" outlineLevel="1" r="90">
      <c r="A90" s="499" t="s">
        <v>226</v>
      </c>
      <c r="B90" s="500" t="s">
        <v>198</v>
      </c>
      <c r="C90" s="500" t="s">
        <v>199</v>
      </c>
      <c r="D90" s="469" t="s">
        <v>200</v>
      </c>
      <c r="E90" s="501"/>
      <c r="F90" s="387"/>
      <c r="G90" s="544"/>
    </row>
    <row collapsed="false" customFormat="false" customHeight="false" hidden="false" ht="15" outlineLevel="1" r="91">
      <c r="A91" s="369"/>
      <c r="B91" s="376" t="s">
        <v>176</v>
      </c>
      <c r="C91" s="370"/>
      <c r="D91" s="377"/>
      <c r="E91" s="502" t="n">
        <f aca="false">+C91*D91</f>
        <v>0</v>
      </c>
      <c r="F91" s="387"/>
      <c r="G91" s="544"/>
    </row>
    <row collapsed="false" customFormat="false" customHeight="false" hidden="false" ht="15" outlineLevel="1" r="92">
      <c r="A92" s="369"/>
      <c r="B92" s="379" t="s">
        <v>176</v>
      </c>
      <c r="C92" s="370"/>
      <c r="D92" s="321"/>
      <c r="E92" s="502" t="n">
        <f aca="false">+C92*D92</f>
        <v>0</v>
      </c>
      <c r="F92" s="387"/>
      <c r="G92" s="544"/>
    </row>
    <row collapsed="false" customFormat="false" customHeight="false" hidden="false" ht="15" outlineLevel="1" r="93">
      <c r="A93" s="369"/>
      <c r="B93" s="379" t="s">
        <v>176</v>
      </c>
      <c r="C93" s="370"/>
      <c r="D93" s="321"/>
      <c r="E93" s="502" t="n">
        <f aca="false">+C93*D93</f>
        <v>0</v>
      </c>
      <c r="F93" s="387"/>
      <c r="G93" s="544"/>
    </row>
    <row collapsed="false" customFormat="false" customHeight="false" hidden="false" ht="15" outlineLevel="1" r="94">
      <c r="A94" s="369"/>
      <c r="B94" s="379" t="s">
        <v>176</v>
      </c>
      <c r="C94" s="370"/>
      <c r="D94" s="321"/>
      <c r="E94" s="502" t="n">
        <f aca="false">+C94*D94</f>
        <v>0</v>
      </c>
      <c r="F94" s="387"/>
      <c r="G94" s="544"/>
    </row>
    <row collapsed="false" customFormat="false" customHeight="false" hidden="false" ht="15" outlineLevel="1" r="95">
      <c r="A95" s="369"/>
      <c r="B95" s="379" t="s">
        <v>176</v>
      </c>
      <c r="C95" s="370"/>
      <c r="D95" s="321"/>
      <c r="E95" s="502" t="n">
        <f aca="false">+C95*D95</f>
        <v>0</v>
      </c>
      <c r="F95" s="387"/>
      <c r="G95" s="544"/>
    </row>
    <row collapsed="false" customFormat="false" customHeight="false" hidden="false" ht="15" outlineLevel="1" r="96">
      <c r="A96" s="380"/>
      <c r="B96" s="381" t="s">
        <v>176</v>
      </c>
      <c r="C96" s="382"/>
      <c r="D96" s="383"/>
      <c r="E96" s="503" t="n">
        <f aca="false">+C96*D96</f>
        <v>0</v>
      </c>
      <c r="F96" s="387"/>
      <c r="G96" s="544"/>
    </row>
    <row collapsed="false" customFormat="false" customHeight="false" hidden="false" ht="15" outlineLevel="1" r="97">
      <c r="A97" s="480" t="s">
        <v>55</v>
      </c>
      <c r="B97" s="481"/>
      <c r="C97" s="482"/>
      <c r="D97" s="504"/>
      <c r="E97" s="386" t="n">
        <f aca="false">SUM(E85:E96)</f>
        <v>0</v>
      </c>
      <c r="F97" s="387"/>
      <c r="G97" s="544"/>
    </row>
    <row collapsed="false" customFormat="false" customHeight="false" hidden="false" ht="15" outlineLevel="1" r="98">
      <c r="A98" s="476" t="s">
        <v>189</v>
      </c>
      <c r="B98" s="477"/>
      <c r="C98" s="478"/>
      <c r="D98" s="505"/>
      <c r="E98" s="389"/>
      <c r="F98" s="506"/>
      <c r="G98" s="544"/>
    </row>
    <row collapsed="false" customFormat="false" customHeight="false" hidden="false" ht="15" outlineLevel="1" r="99">
      <c r="A99" s="480" t="s">
        <v>179</v>
      </c>
      <c r="B99" s="481"/>
      <c r="C99" s="482"/>
      <c r="D99" s="504"/>
      <c r="E99" s="386" t="n">
        <f aca="false">E97*(1-(E98/100))</f>
        <v>0</v>
      </c>
      <c r="F99" s="458"/>
      <c r="G99" s="544"/>
    </row>
    <row collapsed="false" customFormat="false" customHeight="false" hidden="false" ht="15" outlineLevel="1" r="100">
      <c r="A100" s="476" t="s">
        <v>181</v>
      </c>
      <c r="B100" s="477"/>
      <c r="C100" s="478"/>
      <c r="D100" s="505"/>
      <c r="E100" s="389"/>
      <c r="F100" s="458"/>
      <c r="G100" s="544"/>
    </row>
    <row collapsed="false" customFormat="false" customHeight="false" hidden="false" ht="15" outlineLevel="1" r="101">
      <c r="A101" s="480" t="s">
        <v>179</v>
      </c>
      <c r="B101" s="481"/>
      <c r="C101" s="482"/>
      <c r="D101" s="504"/>
      <c r="E101" s="386" t="n">
        <f aca="false">SUM(E99:E100)</f>
        <v>0</v>
      </c>
      <c r="F101" s="458"/>
      <c r="G101" s="544"/>
    </row>
    <row collapsed="false" customFormat="false" customHeight="false" hidden="false" ht="15" outlineLevel="1" r="102">
      <c r="A102" s="476" t="s">
        <v>182</v>
      </c>
      <c r="B102" s="477"/>
      <c r="C102" s="478"/>
      <c r="D102" s="505"/>
      <c r="E102" s="389"/>
      <c r="F102" s="458"/>
      <c r="G102" s="544"/>
    </row>
    <row collapsed="false" customFormat="false" customHeight="false" hidden="false" ht="15" outlineLevel="1" r="103">
      <c r="A103" s="476" t="s">
        <v>183</v>
      </c>
      <c r="B103" s="477"/>
      <c r="C103" s="478"/>
      <c r="D103" s="505"/>
      <c r="E103" s="389"/>
      <c r="F103" s="458"/>
      <c r="G103" s="544"/>
    </row>
    <row collapsed="false" customFormat="false" customHeight="false" hidden="false" ht="15" outlineLevel="1" r="104">
      <c r="A104" s="480" t="s">
        <v>179</v>
      </c>
      <c r="B104" s="481"/>
      <c r="C104" s="482"/>
      <c r="D104" s="504"/>
      <c r="E104" s="386" t="n">
        <f aca="false">MAX(E101*(1-(E103/100))-E102,0)</f>
        <v>0</v>
      </c>
      <c r="F104" s="458"/>
      <c r="G104" s="544"/>
    </row>
    <row collapsed="false" customFormat="false" customHeight="false" hidden="false" ht="15" outlineLevel="1" r="105">
      <c r="A105" s="476" t="s">
        <v>184</v>
      </c>
      <c r="B105" s="477"/>
      <c r="C105" s="478"/>
      <c r="D105" s="505"/>
      <c r="E105" s="389"/>
      <c r="F105" s="458"/>
      <c r="G105" s="544"/>
    </row>
    <row collapsed="false" customFormat="false" customHeight="false" hidden="false" ht="15" outlineLevel="1" r="106">
      <c r="A106" s="483" t="s">
        <v>185</v>
      </c>
      <c r="B106" s="484"/>
      <c r="C106" s="485"/>
      <c r="D106" s="507"/>
      <c r="E106" s="393" t="n">
        <f aca="false">MIN(E104,E105)</f>
        <v>0</v>
      </c>
      <c r="F106" s="458"/>
      <c r="G106" s="544"/>
    </row>
    <row collapsed="false" customFormat="false" customHeight="false" hidden="false" ht="15.75" outlineLevel="1" r="107">
      <c r="A107" s="490"/>
      <c r="B107" s="508"/>
      <c r="C107" s="457"/>
      <c r="D107" s="457"/>
      <c r="E107" s="491"/>
      <c r="F107" s="458"/>
      <c r="G107" s="544"/>
    </row>
    <row collapsed="false" customFormat="false" customHeight="false" hidden="false" ht="15.75" outlineLevel="1" r="108">
      <c r="A108" s="490"/>
      <c r="B108" s="457"/>
      <c r="C108" s="457"/>
      <c r="D108" s="457"/>
      <c r="E108" s="491"/>
      <c r="F108" s="458"/>
      <c r="G108" s="544"/>
    </row>
    <row collapsed="false" customFormat="false" customHeight="false" hidden="false" ht="15.75" outlineLevel="1" r="109">
      <c r="A109" s="466"/>
      <c r="B109" s="457"/>
      <c r="C109" s="457"/>
      <c r="D109" s="457"/>
      <c r="E109" s="508"/>
      <c r="F109" s="458"/>
      <c r="G109" s="544"/>
    </row>
    <row collapsed="false" customFormat="false" customHeight="false" hidden="false" ht="15.75" outlineLevel="1" r="110">
      <c r="A110" s="509"/>
      <c r="B110" s="457"/>
      <c r="C110" s="457"/>
      <c r="D110" s="457"/>
      <c r="E110" s="457"/>
      <c r="F110" s="458"/>
      <c r="G110" s="544"/>
    </row>
    <row collapsed="false" customFormat="false" customHeight="false" hidden="false" ht="16.5" outlineLevel="0" r="111">
      <c r="A111" s="509"/>
      <c r="B111" s="457"/>
      <c r="C111" s="457"/>
      <c r="D111" s="457"/>
      <c r="E111" s="457"/>
      <c r="F111" s="458"/>
    </row>
    <row collapsed="false" customFormat="false" customHeight="false" hidden="false" ht="20.25" outlineLevel="0" r="112">
      <c r="A112" s="456" t="s">
        <v>34</v>
      </c>
      <c r="B112" s="456"/>
      <c r="C112" s="456"/>
      <c r="D112" s="456"/>
      <c r="E112" s="456"/>
      <c r="F112" s="456"/>
    </row>
    <row collapsed="false" customFormat="false" customHeight="false" hidden="false" ht="15.75" outlineLevel="0" r="113">
      <c r="A113" s="509"/>
      <c r="B113" s="457"/>
      <c r="C113" s="457"/>
      <c r="D113" s="457"/>
      <c r="E113" s="457"/>
      <c r="F113" s="458"/>
    </row>
    <row collapsed="false" customFormat="true" customHeight="false" hidden="false" ht="30.75" outlineLevel="0" r="114" s="516">
      <c r="A114" s="510"/>
      <c r="B114" s="511" t="s">
        <v>227</v>
      </c>
      <c r="C114" s="512" t="s">
        <v>202</v>
      </c>
      <c r="D114" s="513" t="s">
        <v>203</v>
      </c>
      <c r="E114" s="514"/>
      <c r="F114" s="515"/>
    </row>
    <row collapsed="false" customFormat="false" customHeight="false" hidden="false" ht="15" outlineLevel="0" r="115">
      <c r="A115" s="447" t="s">
        <v>204</v>
      </c>
      <c r="B115" s="517" t="n">
        <f aca="false">F51</f>
        <v>0</v>
      </c>
      <c r="C115" s="404"/>
      <c r="D115" s="518"/>
      <c r="E115" s="457"/>
      <c r="F115" s="458"/>
    </row>
    <row collapsed="false" customFormat="false" customHeight="false" hidden="false" ht="15" outlineLevel="0" r="116">
      <c r="A116" s="519" t="s">
        <v>205</v>
      </c>
      <c r="B116" s="520" t="n">
        <f aca="false">F77</f>
        <v>0</v>
      </c>
      <c r="C116" s="408"/>
      <c r="D116" s="521"/>
      <c r="E116" s="457"/>
      <c r="F116" s="458"/>
    </row>
    <row collapsed="false" customFormat="false" customHeight="false" hidden="false" ht="15" outlineLevel="0" r="117">
      <c r="A117" s="519" t="s">
        <v>206</v>
      </c>
      <c r="B117" s="520" t="n">
        <f aca="false">E106</f>
        <v>0</v>
      </c>
      <c r="C117" s="408"/>
      <c r="D117" s="521"/>
      <c r="E117" s="457"/>
      <c r="F117" s="458"/>
    </row>
    <row collapsed="false" customFormat="false" customHeight="false" hidden="false" ht="15" outlineLevel="0" r="118">
      <c r="A118" s="519" t="s">
        <v>207</v>
      </c>
      <c r="B118" s="520" t="n">
        <f aca="false">SUM(B115:B117)</f>
        <v>0</v>
      </c>
      <c r="C118" s="408"/>
      <c r="D118" s="521"/>
      <c r="E118" s="457"/>
      <c r="F118" s="458"/>
    </row>
    <row collapsed="false" customFormat="false" customHeight="false" hidden="false" ht="15" outlineLevel="0" r="119">
      <c r="A119" s="522" t="s">
        <v>208</v>
      </c>
      <c r="B119" s="523"/>
      <c r="C119" s="408"/>
      <c r="D119" s="524"/>
      <c r="E119" s="457"/>
      <c r="F119" s="458"/>
    </row>
    <row collapsed="false" customFormat="false" customHeight="false" hidden="false" ht="15" outlineLevel="0" r="120">
      <c r="A120" s="525" t="s">
        <v>209</v>
      </c>
      <c r="B120" s="415" t="s">
        <v>210</v>
      </c>
      <c r="C120" s="415"/>
      <c r="D120" s="415"/>
      <c r="E120" s="457"/>
      <c r="F120" s="458"/>
    </row>
    <row collapsed="false" customFormat="false" customHeight="false" hidden="false" ht="15" outlineLevel="0" r="121">
      <c r="A121" s="526"/>
      <c r="B121" s="457"/>
      <c r="C121" s="457"/>
      <c r="D121" s="457"/>
      <c r="E121" s="457"/>
      <c r="F121" s="458"/>
    </row>
    <row collapsed="false" customFormat="false" customHeight="false" hidden="false" ht="15" outlineLevel="0" r="122">
      <c r="A122" s="527" t="s">
        <v>211</v>
      </c>
      <c r="B122" s="528" t="n">
        <f aca="false">IF(D119&gt;0,D119,IF(D118&gt;0,D118,IF(B119&gt;0,B119,B118)))</f>
        <v>0</v>
      </c>
      <c r="C122" s="457"/>
      <c r="D122" s="457"/>
      <c r="E122" s="457"/>
      <c r="F122" s="458"/>
    </row>
    <row collapsed="false" customFormat="false" customHeight="false" hidden="false" ht="15" outlineLevel="0" r="123">
      <c r="A123" s="527" t="s">
        <v>212</v>
      </c>
      <c r="B123" s="278" t="str">
        <f aca="false">IF(LEN(B11)&lt;=1,"Totale        -        48","")</f>
        <v>Totale        -        48</v>
      </c>
      <c r="C123" s="457"/>
      <c r="D123" s="457"/>
      <c r="E123" s="457"/>
      <c r="F123" s="458"/>
    </row>
    <row collapsed="false" customFormat="false" customHeight="false" hidden="false" ht="15.75" outlineLevel="0" r="124">
      <c r="A124" s="526"/>
      <c r="B124" s="457"/>
      <c r="C124" s="457"/>
      <c r="D124" s="457"/>
      <c r="E124" s="457"/>
      <c r="F124" s="458"/>
    </row>
    <row collapsed="false" customFormat="false" customHeight="false" hidden="false" ht="20.25" outlineLevel="0" r="125">
      <c r="A125" s="456" t="s">
        <v>213</v>
      </c>
      <c r="B125" s="456"/>
      <c r="C125" s="456"/>
      <c r="D125" s="456"/>
      <c r="E125" s="456"/>
      <c r="F125" s="456"/>
    </row>
    <row collapsed="false" customFormat="false" customHeight="false" hidden="false" ht="15" outlineLevel="0" r="126">
      <c r="A126" s="438"/>
      <c r="B126" s="440"/>
      <c r="C126" s="440"/>
      <c r="D126" s="440"/>
      <c r="E126" s="440"/>
      <c r="F126" s="442"/>
    </row>
    <row collapsed="false" customFormat="true" customHeight="true" hidden="false" ht="30" outlineLevel="0" r="127" s="516">
      <c r="A127" s="529" t="s">
        <v>44</v>
      </c>
      <c r="B127" s="422" t="str">
        <f aca="false">IF(LEN(B11)&lt;=1,"SI","")</f>
        <v>SI</v>
      </c>
      <c r="C127" s="514" t="s">
        <v>214</v>
      </c>
      <c r="D127" s="530" t="s">
        <v>69</v>
      </c>
      <c r="E127" s="530"/>
      <c r="F127" s="530"/>
    </row>
    <row collapsed="false" customFormat="false" customHeight="false" hidden="false" ht="15" outlineLevel="0" r="128">
      <c r="A128" s="531"/>
      <c r="B128" s="448"/>
      <c r="C128" s="534" t="s">
        <v>215</v>
      </c>
      <c r="D128" s="532" t="s">
        <v>69</v>
      </c>
      <c r="E128" s="532"/>
      <c r="F128" s="532"/>
    </row>
    <row collapsed="false" customFormat="false" customHeight="false" hidden="false" ht="15" outlineLevel="0" r="129">
      <c r="A129" s="438"/>
      <c r="B129" s="446"/>
      <c r="C129" s="440"/>
      <c r="D129" s="532"/>
      <c r="E129" s="532"/>
      <c r="F129" s="532"/>
    </row>
    <row collapsed="false" customFormat="false" customHeight="false" hidden="false" ht="15" outlineLevel="0" r="130">
      <c r="A130" s="438"/>
      <c r="B130" s="440"/>
      <c r="C130" s="440"/>
      <c r="D130" s="440"/>
      <c r="E130" s="440"/>
      <c r="F130" s="442"/>
    </row>
    <row collapsed="false" customFormat="false" customHeight="false" hidden="false" ht="15" outlineLevel="0" r="131">
      <c r="A131" s="527" t="s">
        <v>216</v>
      </c>
      <c r="B131" s="278" t="str">
        <f aca="false">IF(LEN(B11)&lt;=1,"NO","")</f>
        <v>NO</v>
      </c>
      <c r="C131" s="440"/>
      <c r="D131" s="440"/>
      <c r="E131" s="440"/>
      <c r="F131" s="442"/>
    </row>
    <row collapsed="false" customFormat="false" customHeight="false" hidden="false" ht="15" outlineLevel="0" r="132">
      <c r="A132" s="438"/>
      <c r="B132" s="440"/>
      <c r="C132" s="440"/>
      <c r="D132" s="440"/>
      <c r="E132" s="440"/>
      <c r="F132" s="442"/>
    </row>
    <row collapsed="false" customFormat="false" customHeight="false" hidden="false" ht="15" outlineLevel="0" r="133">
      <c r="A133" s="438"/>
      <c r="B133" s="440"/>
      <c r="C133" s="440"/>
      <c r="D133" s="440"/>
      <c r="E133" s="440"/>
      <c r="F133" s="442"/>
    </row>
    <row collapsed="false" customFormat="false" customHeight="false" hidden="false" ht="15" outlineLevel="0" r="134">
      <c r="A134" s="438"/>
      <c r="B134" s="440"/>
      <c r="C134" s="440"/>
      <c r="D134" s="440"/>
      <c r="E134" s="440"/>
      <c r="F134" s="442"/>
    </row>
    <row collapsed="false" customFormat="false" customHeight="false" hidden="false" ht="15.75" outlineLevel="0" r="135">
      <c r="A135" s="527" t="s">
        <v>217</v>
      </c>
      <c r="B135" s="278"/>
      <c r="C135" s="533"/>
      <c r="D135" s="533"/>
      <c r="E135" s="440"/>
      <c r="F135" s="442"/>
    </row>
    <row collapsed="false" customFormat="false" customHeight="false" hidden="false" ht="15.75" outlineLevel="0" r="136">
      <c r="A136" s="527" t="s">
        <v>218</v>
      </c>
      <c r="B136" s="278"/>
      <c r="C136" s="533"/>
      <c r="D136" s="533"/>
      <c r="E136" s="440"/>
      <c r="F136" s="442"/>
    </row>
    <row collapsed="false" customFormat="false" customHeight="false" hidden="false" ht="15.75" outlineLevel="0" r="137">
      <c r="A137" s="527" t="s">
        <v>219</v>
      </c>
      <c r="B137" s="278"/>
      <c r="C137" s="533"/>
      <c r="D137" s="533"/>
      <c r="E137" s="440"/>
      <c r="F137" s="442"/>
    </row>
    <row collapsed="false" customFormat="false" customHeight="false" hidden="false" ht="15.75" outlineLevel="0" r="138">
      <c r="A138" s="527" t="s">
        <v>220</v>
      </c>
      <c r="B138" s="278"/>
      <c r="C138" s="533"/>
      <c r="D138" s="533"/>
      <c r="E138" s="440"/>
      <c r="F138" s="442"/>
      <c r="G138" s="544"/>
    </row>
    <row collapsed="false" customFormat="false" customHeight="false" hidden="false" ht="15.75" outlineLevel="0" r="139">
      <c r="A139" s="527" t="s">
        <v>221</v>
      </c>
      <c r="B139" s="278"/>
      <c r="C139" s="533"/>
      <c r="D139" s="533"/>
      <c r="E139" s="440"/>
      <c r="F139" s="442"/>
      <c r="G139" s="544"/>
    </row>
    <row collapsed="false" customFormat="false" customHeight="false" hidden="false" ht="15" outlineLevel="0" r="140">
      <c r="A140" s="527" t="s">
        <v>222</v>
      </c>
      <c r="B140" s="278"/>
      <c r="C140" s="534" t="s">
        <v>215</v>
      </c>
      <c r="D140" s="680" t="s">
        <v>69</v>
      </c>
      <c r="E140" s="681"/>
      <c r="F140" s="682"/>
      <c r="G140" s="544"/>
    </row>
    <row collapsed="false" customFormat="false" customHeight="false" hidden="false" ht="15" outlineLevel="0" r="141">
      <c r="A141" s="438"/>
      <c r="B141" s="440"/>
      <c r="C141" s="440"/>
      <c r="D141" s="683"/>
      <c r="E141" s="684"/>
      <c r="F141" s="685"/>
      <c r="G141" s="544"/>
    </row>
    <row collapsed="false" customFormat="false" customHeight="true" hidden="false" ht="9.75" outlineLevel="0" r="142">
      <c r="A142" s="438"/>
      <c r="B142" s="440"/>
      <c r="C142" s="440"/>
      <c r="D142" s="440"/>
      <c r="E142" s="440"/>
      <c r="F142" s="442"/>
      <c r="G142" s="544"/>
    </row>
    <row collapsed="false" customFormat="false" customHeight="true" hidden="false" ht="6" outlineLevel="0" r="143">
      <c r="A143" s="438"/>
      <c r="B143" s="440"/>
      <c r="C143" s="440"/>
      <c r="D143" s="440"/>
      <c r="E143" s="440"/>
      <c r="F143" s="442"/>
      <c r="G143" s="544"/>
    </row>
    <row collapsed="false" customFormat="false" customHeight="false" hidden="false" ht="15" outlineLevel="0" r="144">
      <c r="A144" s="438"/>
      <c r="B144" s="440"/>
      <c r="C144" s="440"/>
      <c r="D144" s="440"/>
      <c r="E144" s="440"/>
      <c r="F144" s="442"/>
      <c r="G144" s="544"/>
    </row>
    <row collapsed="false" customFormat="false" customHeight="true" hidden="false" ht="11.25" outlineLevel="0" r="145">
      <c r="A145" s="438"/>
      <c r="B145" s="440"/>
      <c r="C145" s="440"/>
      <c r="D145" s="440"/>
      <c r="E145" s="440"/>
      <c r="F145" s="442"/>
      <c r="G145" s="544"/>
    </row>
    <row collapsed="false" customFormat="false" customHeight="false" hidden="true" ht="15" outlineLevel="0" r="146">
      <c r="A146" s="438"/>
      <c r="B146" s="440"/>
      <c r="C146" s="440"/>
      <c r="D146" s="440"/>
      <c r="E146" s="440"/>
      <c r="F146" s="442"/>
      <c r="G146" s="544"/>
    </row>
    <row collapsed="false" customFormat="false" customHeight="true" hidden="false" ht="4.5" outlineLevel="0" r="147">
      <c r="A147" s="438"/>
      <c r="B147" s="440"/>
      <c r="C147" s="440"/>
      <c r="D147" s="440"/>
      <c r="E147" s="440"/>
      <c r="F147" s="442"/>
      <c r="G147" s="544"/>
    </row>
    <row collapsed="false" customFormat="false" customHeight="false" hidden="false" ht="15.75" outlineLevel="0" r="148">
      <c r="A148" s="438"/>
      <c r="B148" s="440"/>
      <c r="C148" s="440"/>
      <c r="D148" s="440"/>
      <c r="E148" s="440"/>
      <c r="F148" s="442"/>
    </row>
    <row collapsed="false" customFormat="false" customHeight="false" hidden="false" ht="20.25" outlineLevel="0" r="149">
      <c r="A149" s="456" t="s">
        <v>231</v>
      </c>
      <c r="B149" s="456"/>
      <c r="C149" s="456"/>
      <c r="D149" s="456"/>
      <c r="E149" s="456"/>
      <c r="F149" s="456"/>
    </row>
    <row collapsed="false" customFormat="false" customHeight="false" hidden="false" ht="15.75" outlineLevel="0" r="150">
      <c r="A150" s="537"/>
      <c r="B150" s="457"/>
      <c r="C150" s="457"/>
      <c r="D150" s="457"/>
      <c r="E150" s="457"/>
      <c r="F150" s="458"/>
    </row>
    <row collapsed="false" customFormat="false" customHeight="true" hidden="false" ht="15.75" outlineLevel="0" r="151">
      <c r="A151" s="686" t="s">
        <v>69</v>
      </c>
      <c r="B151" s="686"/>
      <c r="C151" s="687"/>
      <c r="D151" s="687"/>
      <c r="E151" s="687"/>
      <c r="F151" s="688"/>
    </row>
    <row collapsed="false" customFormat="false" customHeight="true" hidden="false" ht="15.75" outlineLevel="0" r="152">
      <c r="A152" s="686"/>
      <c r="B152" s="686"/>
      <c r="C152" s="689"/>
      <c r="D152" s="689"/>
      <c r="E152" s="689"/>
      <c r="F152" s="690"/>
    </row>
    <row collapsed="false" customFormat="false" customHeight="false" hidden="false" ht="15.75" outlineLevel="0" r="154"/>
    <row collapsed="false" customFormat="false" customHeight="false" hidden="false" ht="15.75" outlineLevel="0" r="155"/>
    <row collapsed="false" customFormat="false" customHeight="false" hidden="false" ht="15.75" outlineLevel="0" r="156"/>
    <row collapsed="false" customFormat="false" customHeight="false" hidden="false" ht="15.75" outlineLevel="0" r="157"/>
    <row collapsed="false" customFormat="false" customHeight="false" hidden="false" ht="15.75" outlineLevel="0" r="160"/>
    <row collapsed="false" customFormat="false" customHeight="false" hidden="false" ht="15.75" outlineLevel="0" r="161"/>
  </sheetData>
  <mergeCells count="17">
    <mergeCell ref="A1:F1"/>
    <mergeCell ref="A2:F2"/>
    <mergeCell ref="A21:F21"/>
    <mergeCell ref="A23:F23"/>
    <mergeCell ref="C29:D29"/>
    <mergeCell ref="C30:D30"/>
    <mergeCell ref="C55:D55"/>
    <mergeCell ref="C56:D56"/>
    <mergeCell ref="C79:D79"/>
    <mergeCell ref="C80:D80"/>
    <mergeCell ref="A112:F112"/>
    <mergeCell ref="B120:D120"/>
    <mergeCell ref="A125:F125"/>
    <mergeCell ref="D127:F127"/>
    <mergeCell ref="D128:F129"/>
    <mergeCell ref="A149:F149"/>
    <mergeCell ref="A151:B152"/>
  </mergeCells>
  <sheetProtection objects="true" password="" scenarios="true" sheet="true"/>
  <dataValidations count="11">
    <dataValidation allowBlank="true" operator="between" showDropDown="false" showErrorMessage="true" showInputMessage="true" sqref="B127 B131 B135:B139" type="list">
      <formula1>"SI,NO"</formula1>
      <formula2>0</formula2>
    </dataValidation>
    <dataValidation allowBlank="true" operator="between" showDropDown="false" showErrorMessage="true" showInputMessage="true" sqref="B34:B40 B60:B66" type="list">
      <formula1>TipoIntervento</formula1>
      <formula2>0</formula2>
    </dataValidation>
    <dataValidation allowBlank="true" operator="between" showDropDown="false" showErrorMessage="true" showInputMessage="true" sqref="C27:C28 C54" type="list">
      <formula1>Finiture</formula1>
      <formula2>0</formula2>
    </dataValidation>
    <dataValidation allowBlank="true" operator="between" showDropDown="false" showErrorMessage="true" showInputMessage="true" sqref="C25" type="list">
      <formula1>TipoFabbricato</formula1>
      <formula2>0</formula2>
    </dataValidation>
    <dataValidation allowBlank="true" operator="between" showDropDown="false" showErrorMessage="true" showInputMessage="true" sqref="C26" type="list">
      <formula1>Classificazione</formula1>
      <formula2>0</formula2>
    </dataValidation>
    <dataValidation allowBlank="true" operator="between" showDropDown="false" showErrorMessage="true" showInputMessage="true" sqref="C29 C55 C79:D79" type="list">
      <formula1>UT</formula1>
      <formula2>0</formula2>
    </dataValidation>
    <dataValidation allowBlank="true" operator="between" showDropDown="false" showErrorMessage="true" showInputMessage="true" sqref="B123" type="list">
      <formula1>TipoPagamento</formula1>
      <formula2>0</formula2>
    </dataValidation>
    <dataValidation allowBlank="true" operator="between" showDropDown="false" showErrorMessage="true" showInputMessage="true" sqref="C34:C39 C60:C65" type="list">
      <formula1>"h,mq,l,pz,a misura"</formula1>
      <formula2>0</formula2>
    </dataValidation>
    <dataValidation allowBlank="true" operator="between" showDropDown="false" showErrorMessage="true" showInputMessage="true" sqref="C30:D30" type="list">
      <formula1>TipoEventoDDLDannoPrevalenteS5</formula1>
      <formula2>0</formula2>
    </dataValidation>
    <dataValidation allowBlank="true" operator="between" showDropDown="false" showErrorMessage="true" showInputMessage="true" sqref="C56:D56" type="list">
      <formula1>TipoEventoDDLRicercaGuastoS5</formula1>
      <formula2>0</formula2>
    </dataValidation>
    <dataValidation allowBlank="true" operator="between" showDropDown="false" showErrorMessage="true" showInputMessage="true" sqref="C80:D80" type="list">
      <formula1>TipoEventoDDLContenutoS5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0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85" zoomScaleNormal="85" zoomScalePageLayoutView="100">
      <selection activeCell="C2" activeCellId="0" pane="topLeft" sqref="C2"/>
    </sheetView>
  </sheetViews>
  <sheetFormatPr defaultRowHeight="12.75"/>
  <cols>
    <col collapsed="false" hidden="false" max="1" min="1" style="0" width="30.0051020408163"/>
    <col collapsed="false" hidden="false" max="2" min="2" style="0" width="25"/>
    <col collapsed="false" hidden="false" max="3" min="3" style="691" width="16.1428571428571"/>
    <col collapsed="false" hidden="false" max="4" min="4" style="0" width="34.1428571428571"/>
    <col collapsed="false" hidden="false" max="5" min="5" style="0" width="100.714285714286"/>
    <col collapsed="false" hidden="false" max="6" min="6" style="0" width="9.14285714285714"/>
    <col collapsed="false" hidden="false" max="7" min="7" style="0" width="46.4183673469388"/>
    <col collapsed="false" hidden="false" max="8" min="8" style="0" width="44"/>
    <col collapsed="false" hidden="false" max="10" min="9" style="0" width="9.14285714285714"/>
    <col collapsed="false" hidden="false" max="1025" min="11" style="691" width="9.14285714285714"/>
  </cols>
  <sheetData>
    <row collapsed="false" customFormat="false" customHeight="false" hidden="false" ht="12.75" outlineLevel="0" r="1">
      <c r="A1" s="692" t="s">
        <v>232</v>
      </c>
      <c r="C1" s="691" t="s">
        <v>32</v>
      </c>
      <c r="D1" s="692" t="s">
        <v>233</v>
      </c>
      <c r="G1" s="692" t="s">
        <v>234</v>
      </c>
    </row>
    <row collapsed="false" customFormat="false" customHeight="false" hidden="false" ht="12.75" outlineLevel="0" r="2">
      <c r="A2" s="693" t="s">
        <v>235</v>
      </c>
      <c r="B2" s="694" t="s">
        <v>236</v>
      </c>
      <c r="D2" s="693" t="s">
        <v>237</v>
      </c>
      <c r="E2" s="693" t="s">
        <v>238</v>
      </c>
      <c r="G2" s="693" t="s">
        <v>239</v>
      </c>
      <c r="H2" s="693" t="s">
        <v>240</v>
      </c>
      <c r="I2" s="695" t="s">
        <v>241</v>
      </c>
    </row>
    <row collapsed="false" customFormat="false" customHeight="false" hidden="false" ht="12.75" outlineLevel="0" r="3">
      <c r="A3" s="696" t="s">
        <v>242</v>
      </c>
      <c r="B3" s="697" t="s">
        <v>243</v>
      </c>
      <c r="D3" s="698" t="s">
        <v>244</v>
      </c>
      <c r="E3" s="698" t="s">
        <v>245</v>
      </c>
      <c r="G3" s="696" t="s">
        <v>246</v>
      </c>
      <c r="H3" s="697" t="n">
        <f aca="false">+'Dati Generali'!$E$13</f>
        <v>0</v>
      </c>
      <c r="I3" s="317" t="s">
        <v>247</v>
      </c>
    </row>
    <row collapsed="false" customFormat="false" customHeight="false" hidden="false" ht="12.75" outlineLevel="0" r="4">
      <c r="A4" s="696" t="s">
        <v>248</v>
      </c>
      <c r="B4" s="697" t="s">
        <v>249</v>
      </c>
      <c r="D4" s="698" t="s">
        <v>244</v>
      </c>
      <c r="E4" s="698" t="s">
        <v>230</v>
      </c>
      <c r="G4" s="696" t="s">
        <v>250</v>
      </c>
      <c r="H4" s="697" t="n">
        <f aca="false">+'ACQUA CONDOTTA SINTESI'!B58</f>
        <v>0</v>
      </c>
      <c r="I4" s="317"/>
    </row>
    <row collapsed="false" customFormat="false" customHeight="false" hidden="false" ht="12.75" outlineLevel="0" r="5">
      <c r="A5" s="696" t="s">
        <v>251</v>
      </c>
      <c r="B5" s="697" t="s">
        <v>252</v>
      </c>
      <c r="D5" s="698" t="s">
        <v>253</v>
      </c>
      <c r="E5" s="698"/>
      <c r="G5" s="696" t="s">
        <v>254</v>
      </c>
      <c r="H5" s="697" t="n">
        <f aca="false">+'Dati Generali'!$E$5</f>
        <v>0</v>
      </c>
      <c r="I5" s="317" t="s">
        <v>247</v>
      </c>
    </row>
    <row collapsed="false" customFormat="false" customHeight="false" hidden="false" ht="12.75" outlineLevel="0" r="6">
      <c r="A6" s="696" t="s">
        <v>255</v>
      </c>
      <c r="B6" s="697" t="s">
        <v>256</v>
      </c>
      <c r="D6" s="698" t="s">
        <v>257</v>
      </c>
      <c r="E6" s="698" t="s">
        <v>258</v>
      </c>
      <c r="G6" s="696" t="s">
        <v>259</v>
      </c>
      <c r="H6" s="699" t="n">
        <f aca="false">+'Dati Generali'!$B$47</f>
        <v>0</v>
      </c>
      <c r="I6" s="285" t="s">
        <v>247</v>
      </c>
    </row>
    <row collapsed="false" customFormat="false" customHeight="false" hidden="false" ht="12.75" outlineLevel="0" r="7">
      <c r="A7" s="696" t="s">
        <v>260</v>
      </c>
      <c r="B7" s="697" t="s">
        <v>261</v>
      </c>
      <c r="D7" s="698" t="s">
        <v>257</v>
      </c>
      <c r="E7" s="698" t="s">
        <v>262</v>
      </c>
      <c r="G7" s="696" t="s">
        <v>263</v>
      </c>
      <c r="H7" s="699" t="n">
        <f aca="false">+'Dati Generali'!$E$47</f>
        <v>0</v>
      </c>
    </row>
    <row collapsed="false" customFormat="false" customHeight="false" hidden="false" ht="12.75" outlineLevel="0" r="8">
      <c r="A8" s="696" t="s">
        <v>3</v>
      </c>
      <c r="B8" s="697" t="s">
        <v>264</v>
      </c>
      <c r="D8" s="700" t="s">
        <v>265</v>
      </c>
      <c r="E8" s="700"/>
      <c r="G8" s="696" t="s">
        <v>266</v>
      </c>
      <c r="H8" s="699" t="n">
        <f aca="false">+'Dati Generali'!$B$75</f>
        <v>0</v>
      </c>
      <c r="I8" s="285" t="s">
        <v>247</v>
      </c>
    </row>
    <row collapsed="false" customFormat="false" customHeight="false" hidden="false" ht="12.75" outlineLevel="0" r="9">
      <c r="A9" s="696" t="s">
        <v>267</v>
      </c>
      <c r="B9" s="697" t="s">
        <v>268</v>
      </c>
      <c r="D9" s="700" t="s">
        <v>269</v>
      </c>
      <c r="E9" s="700" t="s">
        <v>270</v>
      </c>
      <c r="G9" s="696" t="s">
        <v>271</v>
      </c>
      <c r="H9" s="701" t="n">
        <f aca="false">+'Dati Generali'!$B$83</f>
        <v>0</v>
      </c>
      <c r="I9" s="285" t="s">
        <v>272</v>
      </c>
    </row>
    <row collapsed="false" customFormat="false" customHeight="false" hidden="false" ht="12.85" outlineLevel="0" r="10">
      <c r="A10" s="696" t="s">
        <v>273</v>
      </c>
      <c r="B10" s="697" t="s">
        <v>274</v>
      </c>
      <c r="D10" s="700" t="s">
        <v>269</v>
      </c>
      <c r="E10" s="700" t="s">
        <v>275</v>
      </c>
      <c r="G10" s="696" t="s">
        <v>276</v>
      </c>
      <c r="H10" s="701" t="n">
        <f aca="false">+'Dati Generali'!$B$84</f>
        <v>0</v>
      </c>
      <c r="I10" s="285" t="s">
        <v>272</v>
      </c>
    </row>
    <row collapsed="false" customFormat="false" customHeight="false" hidden="false" ht="12.75" outlineLevel="0" r="11">
      <c r="A11" s="696" t="s">
        <v>277</v>
      </c>
      <c r="B11" s="697" t="s">
        <v>277</v>
      </c>
      <c r="D11" s="700" t="s">
        <v>269</v>
      </c>
      <c r="E11" s="700" t="s">
        <v>278</v>
      </c>
      <c r="G11" s="696" t="s">
        <v>279</v>
      </c>
      <c r="H11" s="699" t="n">
        <f aca="false">+'Dati Generali'!$E$83</f>
        <v>0</v>
      </c>
      <c r="I11" s="285" t="s">
        <v>247</v>
      </c>
    </row>
    <row collapsed="false" customFormat="false" customHeight="false" hidden="false" ht="12.75" outlineLevel="0" r="12">
      <c r="A12" s="696" t="s">
        <v>280</v>
      </c>
      <c r="B12" s="697"/>
      <c r="D12" s="700" t="s">
        <v>269</v>
      </c>
      <c r="E12" s="700" t="s">
        <v>281</v>
      </c>
      <c r="G12" s="696" t="s">
        <v>282</v>
      </c>
      <c r="H12" s="699" t="n">
        <f aca="false">+'Dati Generali'!$D$99</f>
        <v>0</v>
      </c>
      <c r="I12" s="285" t="s">
        <v>247</v>
      </c>
    </row>
    <row collapsed="false" customFormat="false" customHeight="false" hidden="false" ht="12.75" outlineLevel="0" r="13">
      <c r="A13" s="696" t="s">
        <v>283</v>
      </c>
      <c r="B13" s="697" t="s">
        <v>284</v>
      </c>
      <c r="D13" s="700" t="s">
        <v>269</v>
      </c>
      <c r="E13" s="700" t="s">
        <v>285</v>
      </c>
      <c r="G13" s="696" t="s">
        <v>286</v>
      </c>
      <c r="H13" s="702" t="n">
        <f aca="false">+'Dati Generali'!$F$99</f>
        <v>0</v>
      </c>
      <c r="I13" s="285" t="s">
        <v>272</v>
      </c>
    </row>
    <row collapsed="false" customFormat="false" customHeight="false" hidden="false" ht="12.75" outlineLevel="0" r="14">
      <c r="A14" s="696" t="s">
        <v>287</v>
      </c>
      <c r="B14" s="697" t="s">
        <v>288</v>
      </c>
      <c r="D14" s="700" t="s">
        <v>269</v>
      </c>
      <c r="E14" s="700" t="s">
        <v>289</v>
      </c>
      <c r="G14" s="696" t="s">
        <v>290</v>
      </c>
      <c r="H14" s="699" t="n">
        <f aca="false">+'Dati Generali'!$B$108</f>
        <v>0</v>
      </c>
      <c r="I14" s="285" t="s">
        <v>247</v>
      </c>
    </row>
    <row collapsed="false" customFormat="false" customHeight="false" hidden="false" ht="12.75" outlineLevel="0" r="15">
      <c r="A15" s="696" t="s">
        <v>291</v>
      </c>
      <c r="B15" s="697" t="s">
        <v>292</v>
      </c>
      <c r="D15" s="700" t="s">
        <v>293</v>
      </c>
      <c r="E15" s="700"/>
      <c r="G15" s="696" t="s">
        <v>294</v>
      </c>
      <c r="H15" s="702" t="n">
        <f aca="false">+'Dati Generali'!$B$116</f>
        <v>0</v>
      </c>
      <c r="I15" s="285" t="s">
        <v>272</v>
      </c>
    </row>
    <row collapsed="false" customFormat="false" customHeight="false" hidden="false" ht="12.75" outlineLevel="0" r="16">
      <c r="A16" s="696" t="s">
        <v>295</v>
      </c>
      <c r="B16" s="697" t="s">
        <v>296</v>
      </c>
      <c r="D16" s="700" t="s">
        <v>269</v>
      </c>
      <c r="E16" s="700" t="s">
        <v>278</v>
      </c>
      <c r="G16" s="696" t="s">
        <v>297</v>
      </c>
      <c r="H16" s="699" t="n">
        <f aca="false">+'Dati Generali'!$B$117</f>
        <v>0</v>
      </c>
      <c r="I16" s="285" t="s">
        <v>247</v>
      </c>
    </row>
    <row collapsed="false" customFormat="false" customHeight="false" hidden="false" ht="12.75" outlineLevel="0" r="17">
      <c r="A17" s="696" t="s">
        <v>298</v>
      </c>
      <c r="B17" s="697" t="s">
        <v>299</v>
      </c>
      <c r="D17" s="700" t="s">
        <v>254</v>
      </c>
      <c r="E17" s="700" t="s">
        <v>300</v>
      </c>
      <c r="G17" s="696" t="s">
        <v>301</v>
      </c>
      <c r="H17" s="699" t="n">
        <f aca="false">+'Dati Generali'!$E$116</f>
        <v>0</v>
      </c>
      <c r="I17" s="285" t="s">
        <v>247</v>
      </c>
    </row>
    <row collapsed="false" customFormat="false" customHeight="false" hidden="false" ht="12.75" outlineLevel="0" r="18">
      <c r="A18" s="696" t="s">
        <v>302</v>
      </c>
      <c r="B18" s="697" t="s">
        <v>299</v>
      </c>
      <c r="D18" s="700" t="s">
        <v>254</v>
      </c>
      <c r="E18" s="700" t="s">
        <v>303</v>
      </c>
      <c r="G18" s="696" t="s">
        <v>304</v>
      </c>
      <c r="H18" s="699" t="str">
        <f aca="false">+'ACQUA CONDOTTA SINTESI'!B62</f>
        <v>NO</v>
      </c>
      <c r="I18" s="285" t="s">
        <v>247</v>
      </c>
    </row>
    <row collapsed="false" customFormat="false" customHeight="false" hidden="false" ht="15" outlineLevel="0" r="19">
      <c r="A19" s="696" t="s">
        <v>305</v>
      </c>
      <c r="B19" s="697" t="s">
        <v>306</v>
      </c>
      <c r="D19" s="700" t="s">
        <v>254</v>
      </c>
      <c r="E19" s="700" t="s">
        <v>307</v>
      </c>
      <c r="G19" s="696" t="s">
        <v>308</v>
      </c>
      <c r="H19" s="703" t="n">
        <f aca="false">'ACQUA CONDOTTA SINTESI'!B76</f>
        <v>0</v>
      </c>
      <c r="I19" s="285" t="s">
        <v>272</v>
      </c>
    </row>
    <row collapsed="false" customFormat="false" customHeight="false" hidden="false" ht="15" outlineLevel="0" r="20">
      <c r="A20" s="696" t="s">
        <v>309</v>
      </c>
      <c r="B20" s="697" t="s">
        <v>310</v>
      </c>
      <c r="D20" s="700" t="s">
        <v>254</v>
      </c>
      <c r="E20" s="700" t="s">
        <v>311</v>
      </c>
      <c r="G20" s="696" t="s">
        <v>312</v>
      </c>
      <c r="H20" s="703" t="str">
        <f aca="false">VLOOKUP("progincarico",_RiservatoAxa_!A2:B211,2,0)</f>
        <v>3349368</v>
      </c>
      <c r="I20" s="285" t="s">
        <v>247</v>
      </c>
    </row>
    <row collapsed="false" customFormat="false" customHeight="false" hidden="false" ht="15" outlineLevel="0" r="21">
      <c r="A21" s="696" t="s">
        <v>313</v>
      </c>
      <c r="B21" s="697" t="s">
        <v>314</v>
      </c>
      <c r="D21" s="700" t="s">
        <v>254</v>
      </c>
      <c r="E21" s="700" t="s">
        <v>315</v>
      </c>
      <c r="G21" s="696" t="s">
        <v>316</v>
      </c>
      <c r="H21" s="703" t="str">
        <f aca="false">VLOOKUP("ProgModello",_RiservatoAxa_!A2:B211,2,0)</f>
        <v>225</v>
      </c>
      <c r="I21" s="285" t="s">
        <v>247</v>
      </c>
    </row>
    <row collapsed="false" customFormat="false" customHeight="false" hidden="false" ht="15" outlineLevel="0" r="22">
      <c r="A22" s="696" t="s">
        <v>317</v>
      </c>
      <c r="B22" s="697" t="s">
        <v>318</v>
      </c>
      <c r="D22" s="700" t="s">
        <v>254</v>
      </c>
      <c r="E22" s="700" t="s">
        <v>319</v>
      </c>
      <c r="G22" s="696" t="s">
        <v>320</v>
      </c>
      <c r="H22" s="703" t="n">
        <f aca="false">'Dati Generali'!B32</f>
        <v>0</v>
      </c>
      <c r="I22" s="285" t="s">
        <v>247</v>
      </c>
      <c r="J22" s="317" t="s">
        <v>321</v>
      </c>
    </row>
    <row collapsed="false" customFormat="false" customHeight="false" hidden="false" ht="15" outlineLevel="0" r="23">
      <c r="A23" s="696" t="s">
        <v>322</v>
      </c>
      <c r="B23" s="697" t="s">
        <v>323</v>
      </c>
      <c r="D23" s="700" t="s">
        <v>254</v>
      </c>
      <c r="E23" s="700" t="s">
        <v>324</v>
      </c>
      <c r="G23" s="696" t="s">
        <v>325</v>
      </c>
      <c r="H23" s="703" t="str">
        <f aca="false">'Dati Generali'!B36</f>
        <v/>
      </c>
      <c r="I23" s="285" t="s">
        <v>247</v>
      </c>
    </row>
    <row collapsed="false" customFormat="false" customHeight="false" hidden="false" ht="15" outlineLevel="0" r="24">
      <c r="A24" s="696" t="s">
        <v>326</v>
      </c>
      <c r="B24" s="697" t="s">
        <v>327</v>
      </c>
      <c r="D24" s="700" t="s">
        <v>254</v>
      </c>
      <c r="E24" s="700" t="s">
        <v>328</v>
      </c>
      <c r="G24" s="696" t="s">
        <v>329</v>
      </c>
      <c r="H24" s="703" t="str">
        <f aca="false">'ACQUA CONDOTTA SINTESI'!B54</f>
        <v>NO</v>
      </c>
      <c r="I24" s="285" t="s">
        <v>247</v>
      </c>
    </row>
    <row collapsed="false" customFormat="false" customHeight="false" hidden="false" ht="15" outlineLevel="0" r="25">
      <c r="A25" s="696" t="s">
        <v>330</v>
      </c>
      <c r="B25" s="699" t="s">
        <v>331</v>
      </c>
      <c r="D25" s="700" t="s">
        <v>254</v>
      </c>
      <c r="E25" s="700" t="s">
        <v>332</v>
      </c>
      <c r="G25" s="696" t="s">
        <v>333</v>
      </c>
      <c r="H25" s="703" t="n">
        <f aca="false">'Dati Generali'!B25</f>
        <v>0</v>
      </c>
      <c r="I25" s="285" t="s">
        <v>247</v>
      </c>
    </row>
    <row collapsed="false" customFormat="false" customHeight="false" hidden="false" ht="15" outlineLevel="0" r="26">
      <c r="A26" s="696" t="s">
        <v>334</v>
      </c>
      <c r="B26" s="699" t="s">
        <v>331</v>
      </c>
      <c r="D26" s="700" t="s">
        <v>254</v>
      </c>
      <c r="E26" s="700" t="s">
        <v>335</v>
      </c>
      <c r="G26" s="696" t="s">
        <v>336</v>
      </c>
      <c r="H26" s="703" t="n">
        <f aca="false">+'Dati Generali'!B61</f>
        <v>0</v>
      </c>
    </row>
    <row collapsed="false" customFormat="false" customHeight="false" hidden="false" ht="15" outlineLevel="0" r="27">
      <c r="A27" s="696" t="s">
        <v>337</v>
      </c>
      <c r="B27" s="699" t="s">
        <v>338</v>
      </c>
      <c r="D27" s="700" t="s">
        <v>254</v>
      </c>
      <c r="E27" s="700" t="s">
        <v>339</v>
      </c>
      <c r="G27" s="696" t="s">
        <v>340</v>
      </c>
      <c r="H27" s="704" t="n">
        <f aca="false">+Soggetto1!F40+Soggetto1!F66+Soggetto1!E97+Soggetto2!F40+Soggetto2!F66+Soggetto2!E97+Soggetto3!F40+Soggetto3!F66+Soggetto3!E97+Soggetto4!F40+Soggetto4!F66+Soggetto4!E97+Soggetto5!F40+Soggetto5!F66+Soggetto5!E97</f>
        <v>0</v>
      </c>
    </row>
    <row collapsed="false" customFormat="false" customHeight="false" hidden="false" ht="12.75" outlineLevel="0" r="28">
      <c r="A28" s="705" t="s">
        <v>71</v>
      </c>
      <c r="B28" s="699" t="s">
        <v>341</v>
      </c>
      <c r="D28" s="700" t="s">
        <v>254</v>
      </c>
      <c r="E28" s="700" t="s">
        <v>342</v>
      </c>
      <c r="G28" s="706" t="s">
        <v>343</v>
      </c>
      <c r="H28" s="706" t="str">
        <f aca="false">Soggetto1!B10</f>
        <v>20342955</v>
      </c>
      <c r="I28" s="285" t="s">
        <v>247</v>
      </c>
    </row>
    <row collapsed="false" customFormat="false" customHeight="false" hidden="false" ht="12.75" outlineLevel="0" r="29">
      <c r="A29" s="696" t="s">
        <v>344</v>
      </c>
      <c r="B29" s="699" t="s">
        <v>345</v>
      </c>
      <c r="D29" s="700" t="s">
        <v>254</v>
      </c>
      <c r="E29" s="700" t="s">
        <v>346</v>
      </c>
      <c r="G29" s="706" t="s">
        <v>347</v>
      </c>
      <c r="H29" s="707" t="str">
        <f aca="false">IF(AND('ACQUA CONDOTTA SINTESI'!B76="Eseguita con Pagamento - 3",Soggetto1!$B$122=0)," ",IF(Soggetto1!$C$11&lt;&gt;"",Soggetto1!$C$11,Soggetto1!$B$11))</f>
        <v>casa111</v>
      </c>
      <c r="I29" s="285" t="s">
        <v>247</v>
      </c>
    </row>
    <row collapsed="false" customFormat="false" customHeight="false" hidden="false" ht="12.75" outlineLevel="0" r="30">
      <c r="A30" s="696" t="s">
        <v>348</v>
      </c>
      <c r="B30" s="699"/>
      <c r="D30" s="700" t="s">
        <v>254</v>
      </c>
      <c r="E30" s="700" t="s">
        <v>349</v>
      </c>
      <c r="G30" s="706" t="s">
        <v>350</v>
      </c>
      <c r="H30" s="706" t="n">
        <f aca="false">IF(Soggetto1!$C$12&lt;&gt;"",Soggetto1!$C$12,Soggetto1!$B$12)</f>
        <v>0</v>
      </c>
      <c r="I30" s="285" t="s">
        <v>247</v>
      </c>
    </row>
    <row collapsed="false" customFormat="false" customHeight="false" hidden="false" ht="12.75" outlineLevel="0" r="31">
      <c r="A31" s="696" t="s">
        <v>351</v>
      </c>
      <c r="B31" s="699" t="s">
        <v>352</v>
      </c>
      <c r="D31" s="700" t="s">
        <v>254</v>
      </c>
      <c r="E31" s="700" t="s">
        <v>353</v>
      </c>
      <c r="G31" s="706" t="s">
        <v>354</v>
      </c>
      <c r="H31" s="706" t="str">
        <f aca="false">Soggetto1!$B$14</f>
        <v>CONTRAENTE IMPRESA</v>
      </c>
      <c r="I31" s="285" t="s">
        <v>247</v>
      </c>
    </row>
    <row collapsed="false" customFormat="false" customHeight="false" hidden="false" ht="12.75" outlineLevel="0" r="32">
      <c r="A32" s="696" t="s">
        <v>347</v>
      </c>
      <c r="B32" s="708" t="s">
        <v>341</v>
      </c>
      <c r="D32" s="700" t="s">
        <v>254</v>
      </c>
      <c r="E32" s="700" t="s">
        <v>355</v>
      </c>
      <c r="G32" s="706" t="s">
        <v>356</v>
      </c>
      <c r="H32" s="706" t="str">
        <f aca="false">Soggetto1!$B$15</f>
        <v>casa111</v>
      </c>
      <c r="I32" s="285" t="s">
        <v>247</v>
      </c>
    </row>
    <row collapsed="false" customFormat="false" customHeight="false" hidden="false" ht="12.75" outlineLevel="0" r="33">
      <c r="A33" s="696" t="s">
        <v>350</v>
      </c>
      <c r="B33" s="708"/>
      <c r="D33" s="700" t="s">
        <v>254</v>
      </c>
      <c r="E33" s="700" t="s">
        <v>357</v>
      </c>
      <c r="G33" s="706" t="s">
        <v>358</v>
      </c>
      <c r="H33" s="706" t="str">
        <f aca="false">Soggetto1!$B$16</f>
        <v>torino</v>
      </c>
      <c r="I33" s="285" t="s">
        <v>247</v>
      </c>
    </row>
    <row collapsed="false" customFormat="false" customHeight="false" hidden="false" ht="12.75" outlineLevel="0" r="34">
      <c r="A34" s="696" t="s">
        <v>354</v>
      </c>
      <c r="B34" s="699" t="s">
        <v>359</v>
      </c>
      <c r="D34" s="709" t="s">
        <v>254</v>
      </c>
      <c r="E34" s="709" t="s">
        <v>360</v>
      </c>
      <c r="G34" s="706" t="s">
        <v>361</v>
      </c>
      <c r="H34" s="706" t="str">
        <f aca="false">+Soggetto1!B17</f>
        <v>to</v>
      </c>
      <c r="I34" s="285" t="s">
        <v>247</v>
      </c>
    </row>
    <row collapsed="false" customFormat="false" customHeight="false" hidden="false" ht="12.75" outlineLevel="0" r="35">
      <c r="A35" s="696" t="s">
        <v>356</v>
      </c>
      <c r="B35" s="699" t="s">
        <v>341</v>
      </c>
      <c r="D35" s="709" t="s">
        <v>254</v>
      </c>
      <c r="E35" s="709" t="s">
        <v>362</v>
      </c>
      <c r="G35" s="706" t="s">
        <v>363</v>
      </c>
      <c r="H35" s="706" t="n">
        <f aca="false">IF(Soggetto1!$C$18&lt;&gt;"",Soggetto1!$C$18,Soggetto1!$B$18)</f>
        <v>22222</v>
      </c>
      <c r="I35" s="285" t="s">
        <v>247</v>
      </c>
    </row>
    <row collapsed="false" customFormat="false" customHeight="false" hidden="false" ht="12.75" outlineLevel="0" r="36">
      <c r="A36" s="696" t="s">
        <v>358</v>
      </c>
      <c r="B36" s="699" t="s">
        <v>364</v>
      </c>
      <c r="D36" s="709" t="s">
        <v>254</v>
      </c>
      <c r="E36" s="709" t="s">
        <v>365</v>
      </c>
      <c r="G36" s="706" t="s">
        <v>366</v>
      </c>
      <c r="H36" s="706" t="n">
        <f aca="false">Soggetto1!$B$19</f>
        <v>0</v>
      </c>
      <c r="I36" s="285" t="s">
        <v>247</v>
      </c>
    </row>
    <row collapsed="false" customFormat="false" customHeight="false" hidden="false" ht="12.75" outlineLevel="0" r="37">
      <c r="A37" s="696" t="s">
        <v>361</v>
      </c>
      <c r="B37" s="699" t="s">
        <v>367</v>
      </c>
      <c r="D37" s="709" t="s">
        <v>254</v>
      </c>
      <c r="E37" s="709" t="s">
        <v>368</v>
      </c>
      <c r="G37" s="706" t="s">
        <v>369</v>
      </c>
      <c r="H37" s="706" t="n">
        <f aca="false">Soggetto1!$C$25</f>
        <v>0</v>
      </c>
      <c r="I37" s="285" t="s">
        <v>247</v>
      </c>
    </row>
    <row collapsed="false" customFormat="false" customHeight="false" hidden="false" ht="12.75" outlineLevel="0" r="38">
      <c r="A38" s="696" t="s">
        <v>370</v>
      </c>
      <c r="B38" s="699" t="n">
        <v>22222</v>
      </c>
      <c r="D38" s="709" t="s">
        <v>254</v>
      </c>
      <c r="E38" s="709" t="s">
        <v>371</v>
      </c>
      <c r="G38" s="706" t="s">
        <v>372</v>
      </c>
      <c r="H38" s="706" t="n">
        <f aca="false">Soggetto1!$C$26</f>
        <v>0</v>
      </c>
      <c r="I38" s="285" t="s">
        <v>247</v>
      </c>
    </row>
    <row collapsed="false" customFormat="false" customHeight="false" hidden="false" ht="12.75" outlineLevel="0" r="39">
      <c r="A39" s="696" t="s">
        <v>366</v>
      </c>
      <c r="B39" s="699"/>
      <c r="D39" s="709" t="s">
        <v>254</v>
      </c>
      <c r="E39" s="709" t="s">
        <v>373</v>
      </c>
      <c r="G39" s="706" t="s">
        <v>374</v>
      </c>
      <c r="H39" s="706" t="n">
        <f aca="false">Soggetto1!$C$27</f>
        <v>0</v>
      </c>
      <c r="I39" s="285" t="s">
        <v>247</v>
      </c>
    </row>
    <row collapsed="false" customFormat="false" customHeight="false" hidden="false" ht="12.75" outlineLevel="0" r="40">
      <c r="A40" s="696" t="s">
        <v>375</v>
      </c>
      <c r="B40" s="699" t="s">
        <v>376</v>
      </c>
      <c r="D40" s="709" t="s">
        <v>254</v>
      </c>
      <c r="E40" s="709" t="s">
        <v>377</v>
      </c>
      <c r="G40" s="710" t="s">
        <v>378</v>
      </c>
      <c r="H40" s="710" t="n">
        <f aca="false">Soggetto1!$C$29</f>
        <v>0</v>
      </c>
      <c r="I40" s="285" t="s">
        <v>247</v>
      </c>
    </row>
    <row collapsed="false" customFormat="false" customHeight="false" hidden="false" ht="12.75" outlineLevel="0" r="41">
      <c r="A41" s="696" t="s">
        <v>379</v>
      </c>
      <c r="B41" s="699"/>
      <c r="D41" s="709" t="s">
        <v>254</v>
      </c>
      <c r="E41" s="709" t="s">
        <v>380</v>
      </c>
      <c r="G41" s="706" t="s">
        <v>381</v>
      </c>
      <c r="H41" s="706" t="n">
        <f aca="false">Soggetto1!C30</f>
        <v>0</v>
      </c>
      <c r="I41" s="285" t="s">
        <v>247</v>
      </c>
    </row>
    <row collapsed="false" customFormat="false" customHeight="false" hidden="false" ht="12.75" outlineLevel="0" r="42">
      <c r="A42" s="696"/>
      <c r="B42" s="696"/>
      <c r="D42" s="709" t="s">
        <v>382</v>
      </c>
      <c r="E42" s="709"/>
      <c r="G42" s="706" t="s">
        <v>383</v>
      </c>
      <c r="H42" s="706" t="n">
        <f aca="false">Soggetto1!$B$34</f>
        <v>0</v>
      </c>
      <c r="I42" s="285" t="s">
        <v>247</v>
      </c>
    </row>
    <row collapsed="false" customFormat="false" customHeight="false" hidden="false" ht="12.75" outlineLevel="0" r="43">
      <c r="A43" s="696"/>
      <c r="B43" s="696"/>
      <c r="D43" s="709" t="s">
        <v>384</v>
      </c>
      <c r="E43" s="709" t="s">
        <v>385</v>
      </c>
      <c r="G43" s="706" t="s">
        <v>386</v>
      </c>
      <c r="H43" s="706" t="n">
        <f aca="false">Soggetto1!$B$35</f>
        <v>0</v>
      </c>
      <c r="I43" s="285" t="s">
        <v>247</v>
      </c>
    </row>
    <row collapsed="false" customFormat="false" customHeight="false" hidden="false" ht="12.75" outlineLevel="0" r="44">
      <c r="A44" s="696"/>
      <c r="B44" s="696"/>
      <c r="D44" s="709" t="s">
        <v>384</v>
      </c>
      <c r="E44" s="709" t="s">
        <v>387</v>
      </c>
      <c r="G44" s="706" t="s">
        <v>388</v>
      </c>
      <c r="H44" s="706" t="n">
        <f aca="false">Soggetto1!$B$36</f>
        <v>0</v>
      </c>
      <c r="I44" s="285" t="s">
        <v>247</v>
      </c>
    </row>
    <row collapsed="false" customFormat="false" customHeight="false" hidden="false" ht="12.75" outlineLevel="0" r="45">
      <c r="A45" s="696"/>
      <c r="B45" s="696"/>
      <c r="D45" s="709" t="s">
        <v>384</v>
      </c>
      <c r="E45" s="709" t="s">
        <v>389</v>
      </c>
      <c r="G45" s="706" t="s">
        <v>390</v>
      </c>
      <c r="H45" s="706" t="n">
        <f aca="false">Soggetto1!$B$37</f>
        <v>0</v>
      </c>
      <c r="I45" s="285" t="s">
        <v>247</v>
      </c>
    </row>
    <row collapsed="false" customFormat="false" customHeight="false" hidden="false" ht="12.75" outlineLevel="0" r="46">
      <c r="A46" s="696"/>
      <c r="B46" s="696"/>
      <c r="D46" s="709" t="s">
        <v>384</v>
      </c>
      <c r="E46" s="709" t="s">
        <v>391</v>
      </c>
      <c r="G46" s="706" t="s">
        <v>392</v>
      </c>
      <c r="H46" s="706" t="n">
        <f aca="false">Soggetto1!$B$38</f>
        <v>0</v>
      </c>
      <c r="I46" s="285" t="s">
        <v>247</v>
      </c>
    </row>
    <row collapsed="false" customFormat="false" customHeight="false" hidden="false" ht="12.75" outlineLevel="0" r="47">
      <c r="A47" s="696"/>
      <c r="B47" s="696"/>
      <c r="D47" s="709" t="s">
        <v>384</v>
      </c>
      <c r="E47" s="709" t="s">
        <v>393</v>
      </c>
      <c r="G47" s="706" t="s">
        <v>394</v>
      </c>
      <c r="H47" s="706" t="n">
        <f aca="false">Soggetto1!$B$39</f>
        <v>0</v>
      </c>
      <c r="I47" s="285" t="s">
        <v>272</v>
      </c>
    </row>
    <row collapsed="false" customFormat="false" customHeight="false" hidden="false" ht="12.75" outlineLevel="0" r="48">
      <c r="A48" s="696"/>
      <c r="B48" s="696"/>
      <c r="D48" s="709" t="s">
        <v>384</v>
      </c>
      <c r="E48" s="709" t="s">
        <v>395</v>
      </c>
      <c r="G48" s="706" t="s">
        <v>396</v>
      </c>
      <c r="H48" s="706" t="n">
        <f aca="false">Soggetto1!$C$34</f>
        <v>0</v>
      </c>
      <c r="I48" s="285" t="s">
        <v>272</v>
      </c>
    </row>
    <row collapsed="false" customFormat="false" customHeight="false" hidden="false" ht="12.75" outlineLevel="0" r="49">
      <c r="D49" s="709" t="s">
        <v>384</v>
      </c>
      <c r="E49" s="709" t="s">
        <v>397</v>
      </c>
      <c r="G49" s="706" t="s">
        <v>398</v>
      </c>
      <c r="H49" s="706" t="n">
        <f aca="false">Soggetto1!$C$35</f>
        <v>0</v>
      </c>
      <c r="I49" s="285" t="s">
        <v>272</v>
      </c>
    </row>
    <row collapsed="false" customFormat="false" customHeight="false" hidden="false" ht="12.75" outlineLevel="0" r="50">
      <c r="D50" s="709" t="s">
        <v>399</v>
      </c>
      <c r="E50" s="709"/>
      <c r="G50" s="706" t="s">
        <v>400</v>
      </c>
      <c r="H50" s="706" t="n">
        <f aca="false">Soggetto1!$C$36</f>
        <v>0</v>
      </c>
      <c r="I50" s="285" t="s">
        <v>272</v>
      </c>
    </row>
    <row collapsed="false" customFormat="false" customHeight="false" hidden="false" ht="12.75" outlineLevel="0" r="51">
      <c r="D51" s="709" t="s">
        <v>401</v>
      </c>
      <c r="E51" s="709" t="s">
        <v>229</v>
      </c>
      <c r="G51" s="706" t="s">
        <v>402</v>
      </c>
      <c r="H51" s="706" t="n">
        <f aca="false">Soggetto1!$C$37</f>
        <v>0</v>
      </c>
      <c r="I51" s="285" t="s">
        <v>272</v>
      </c>
    </row>
    <row collapsed="false" customFormat="false" customHeight="false" hidden="false" ht="12.75" outlineLevel="0" r="52">
      <c r="D52" s="711" t="s">
        <v>401</v>
      </c>
      <c r="E52" s="711" t="s">
        <v>403</v>
      </c>
      <c r="G52" s="706" t="s">
        <v>404</v>
      </c>
      <c r="H52" s="706" t="n">
        <f aca="false">Soggetto1!$C$38</f>
        <v>0</v>
      </c>
      <c r="I52" s="285" t="s">
        <v>272</v>
      </c>
    </row>
    <row collapsed="false" customFormat="false" customHeight="false" hidden="false" ht="12.75" outlineLevel="0" r="53">
      <c r="D53" s="711" t="s">
        <v>401</v>
      </c>
      <c r="E53" s="711" t="s">
        <v>405</v>
      </c>
      <c r="G53" s="706" t="s">
        <v>406</v>
      </c>
      <c r="H53" s="706" t="n">
        <f aca="false">Soggetto1!$C$39</f>
        <v>0</v>
      </c>
      <c r="I53" s="285" t="s">
        <v>272</v>
      </c>
    </row>
    <row collapsed="false" customFormat="false" customHeight="false" hidden="false" ht="12.75" outlineLevel="0" r="54">
      <c r="D54" s="711" t="s">
        <v>401</v>
      </c>
      <c r="E54" s="711" t="s">
        <v>407</v>
      </c>
      <c r="G54" s="706" t="s">
        <v>408</v>
      </c>
      <c r="H54" s="706" t="n">
        <f aca="false">Soggetto1!$D$34</f>
        <v>0</v>
      </c>
      <c r="I54" s="285" t="s">
        <v>272</v>
      </c>
    </row>
    <row collapsed="false" customFormat="false" customHeight="false" hidden="false" ht="12.75" outlineLevel="0" r="55">
      <c r="D55" s="711" t="s">
        <v>401</v>
      </c>
      <c r="E55" s="711" t="s">
        <v>409</v>
      </c>
      <c r="G55" s="706" t="s">
        <v>410</v>
      </c>
      <c r="H55" s="706" t="n">
        <f aca="false">Soggetto1!$D$35</f>
        <v>0</v>
      </c>
      <c r="I55" s="285" t="s">
        <v>272</v>
      </c>
    </row>
    <row collapsed="false" customFormat="false" customHeight="false" hidden="false" ht="12.75" outlineLevel="0" r="56">
      <c r="D56" s="711" t="s">
        <v>401</v>
      </c>
      <c r="E56" s="711" t="s">
        <v>411</v>
      </c>
      <c r="G56" s="706" t="s">
        <v>412</v>
      </c>
      <c r="H56" s="706" t="n">
        <f aca="false">Soggetto1!$D$36</f>
        <v>0</v>
      </c>
      <c r="I56" s="285" t="s">
        <v>272</v>
      </c>
    </row>
    <row collapsed="false" customFormat="false" customHeight="false" hidden="false" ht="12.75" outlineLevel="0" r="57">
      <c r="D57" s="711" t="s">
        <v>413</v>
      </c>
      <c r="E57" s="711"/>
      <c r="G57" s="706" t="s">
        <v>414</v>
      </c>
      <c r="H57" s="706" t="n">
        <f aca="false">Soggetto1!$D$37</f>
        <v>0</v>
      </c>
      <c r="I57" s="285" t="s">
        <v>272</v>
      </c>
    </row>
    <row collapsed="false" customFormat="false" customHeight="false" hidden="false" ht="12.75" outlineLevel="0" r="58">
      <c r="D58" s="711" t="s">
        <v>166</v>
      </c>
      <c r="E58" s="711" t="s">
        <v>415</v>
      </c>
      <c r="G58" s="706" t="s">
        <v>416</v>
      </c>
      <c r="H58" s="706" t="n">
        <f aca="false">Soggetto1!$D$38</f>
        <v>0</v>
      </c>
      <c r="I58" s="285" t="s">
        <v>272</v>
      </c>
    </row>
    <row collapsed="false" customFormat="false" customHeight="false" hidden="false" ht="12.75" outlineLevel="0" r="59">
      <c r="D59" s="712" t="s">
        <v>166</v>
      </c>
      <c r="E59" s="712" t="s">
        <v>417</v>
      </c>
      <c r="G59" s="706" t="s">
        <v>418</v>
      </c>
      <c r="H59" s="706" t="n">
        <f aca="false">Soggetto1!$D$39</f>
        <v>0</v>
      </c>
      <c r="I59" s="285" t="s">
        <v>272</v>
      </c>
    </row>
    <row collapsed="false" customFormat="false" customHeight="false" hidden="false" ht="12.75" outlineLevel="0" r="60">
      <c r="D60" s="712" t="s">
        <v>166</v>
      </c>
      <c r="E60" s="712" t="s">
        <v>419</v>
      </c>
      <c r="G60" s="706" t="s">
        <v>420</v>
      </c>
      <c r="H60" s="713" t="n">
        <f aca="false">Soggetto1!$E$34</f>
        <v>0</v>
      </c>
      <c r="I60" s="285" t="s">
        <v>272</v>
      </c>
    </row>
    <row collapsed="false" customFormat="false" customHeight="false" hidden="false" ht="12.75" outlineLevel="0" r="61">
      <c r="D61" s="712" t="s">
        <v>166</v>
      </c>
      <c r="E61" s="712" t="s">
        <v>421</v>
      </c>
      <c r="G61" s="706" t="s">
        <v>422</v>
      </c>
      <c r="H61" s="713" t="n">
        <f aca="false">Soggetto1!$E$35</f>
        <v>0</v>
      </c>
      <c r="I61" s="285" t="s">
        <v>272</v>
      </c>
    </row>
    <row collapsed="false" customFormat="false" customHeight="false" hidden="false" ht="12.75" outlineLevel="0" r="62">
      <c r="D62" s="712" t="s">
        <v>423</v>
      </c>
      <c r="E62" s="712"/>
      <c r="G62" s="706" t="s">
        <v>424</v>
      </c>
      <c r="H62" s="713" t="n">
        <f aca="false">Soggetto1!$E$36</f>
        <v>0</v>
      </c>
      <c r="I62" s="285" t="s">
        <v>272</v>
      </c>
    </row>
    <row collapsed="false" customFormat="false" customHeight="false" hidden="false" ht="12.75" outlineLevel="0" r="63">
      <c r="D63" s="712" t="s">
        <v>425</v>
      </c>
      <c r="E63" s="712" t="s">
        <v>426</v>
      </c>
      <c r="G63" s="706" t="s">
        <v>427</v>
      </c>
      <c r="H63" s="713" t="n">
        <f aca="false">Soggetto1!$E$37</f>
        <v>0</v>
      </c>
      <c r="I63" s="285" t="s">
        <v>272</v>
      </c>
    </row>
    <row collapsed="false" customFormat="false" customHeight="false" hidden="false" ht="12.75" outlineLevel="0" r="64">
      <c r="D64" s="714" t="s">
        <v>425</v>
      </c>
      <c r="E64" s="714" t="s">
        <v>428</v>
      </c>
      <c r="G64" s="706" t="s">
        <v>429</v>
      </c>
      <c r="H64" s="713" t="n">
        <f aca="false">Soggetto1!$E$38</f>
        <v>0</v>
      </c>
      <c r="I64" s="285" t="s">
        <v>272</v>
      </c>
    </row>
    <row collapsed="false" customFormat="false" customHeight="false" hidden="false" ht="12.75" outlineLevel="0" r="65">
      <c r="D65" s="714" t="s">
        <v>425</v>
      </c>
      <c r="E65" s="714" t="s">
        <v>430</v>
      </c>
      <c r="G65" s="706" t="s">
        <v>431</v>
      </c>
      <c r="H65" s="713" t="n">
        <f aca="false">Soggetto1!$E$39</f>
        <v>0</v>
      </c>
      <c r="I65" s="285" t="s">
        <v>272</v>
      </c>
    </row>
    <row collapsed="false" customFormat="false" customHeight="false" hidden="false" ht="12.75" outlineLevel="0" r="66">
      <c r="D66" s="714" t="s">
        <v>425</v>
      </c>
      <c r="E66" s="714" t="s">
        <v>432</v>
      </c>
      <c r="G66" s="706" t="s">
        <v>433</v>
      </c>
      <c r="H66" s="713" t="n">
        <f aca="false">Soggetto1!$F$34</f>
        <v>0</v>
      </c>
      <c r="I66" s="285" t="s">
        <v>272</v>
      </c>
    </row>
    <row collapsed="false" customFormat="false" customHeight="false" hidden="false" ht="12.75" outlineLevel="0" r="67">
      <c r="D67" s="714" t="s">
        <v>425</v>
      </c>
      <c r="E67" s="714" t="s">
        <v>434</v>
      </c>
      <c r="G67" s="706" t="s">
        <v>435</v>
      </c>
      <c r="H67" s="713" t="n">
        <f aca="false">Soggetto1!$F$35</f>
        <v>0</v>
      </c>
      <c r="I67" s="285" t="s">
        <v>247</v>
      </c>
    </row>
    <row collapsed="false" customFormat="false" customHeight="false" hidden="false" ht="12.75" outlineLevel="0" r="68">
      <c r="D68" s="714" t="s">
        <v>436</v>
      </c>
      <c r="E68" s="714"/>
      <c r="G68" s="706" t="s">
        <v>437</v>
      </c>
      <c r="H68" s="713" t="n">
        <f aca="false">Soggetto1!$F$36</f>
        <v>0</v>
      </c>
      <c r="I68" s="285" t="s">
        <v>247</v>
      </c>
    </row>
    <row collapsed="false" customFormat="false" customHeight="false" hidden="false" ht="12.75" outlineLevel="0" r="69">
      <c r="D69" s="714" t="s">
        <v>438</v>
      </c>
      <c r="E69" s="714" t="s">
        <v>439</v>
      </c>
      <c r="G69" s="706" t="s">
        <v>440</v>
      </c>
      <c r="H69" s="713" t="n">
        <f aca="false">Soggetto1!$F$37</f>
        <v>0</v>
      </c>
      <c r="I69" s="285" t="s">
        <v>247</v>
      </c>
    </row>
    <row collapsed="false" customFormat="false" customHeight="false" hidden="false" ht="12.75" outlineLevel="0" r="70">
      <c r="D70" s="715" t="s">
        <v>438</v>
      </c>
      <c r="E70" s="715" t="s">
        <v>441</v>
      </c>
      <c r="F70" s="691" t="s">
        <v>442</v>
      </c>
      <c r="G70" s="706" t="s">
        <v>443</v>
      </c>
      <c r="H70" s="713" t="n">
        <f aca="false">Soggetto1!$F$38</f>
        <v>0</v>
      </c>
      <c r="I70" s="285" t="s">
        <v>247</v>
      </c>
    </row>
    <row collapsed="false" customFormat="false" customHeight="false" hidden="false" ht="12.75" outlineLevel="0" r="71">
      <c r="D71" s="715" t="s">
        <v>444</v>
      </c>
      <c r="E71" s="715"/>
      <c r="F71" s="691" t="s">
        <v>445</v>
      </c>
      <c r="G71" s="706" t="s">
        <v>446</v>
      </c>
      <c r="H71" s="713" t="n">
        <f aca="false">Soggetto1!$F$39</f>
        <v>0</v>
      </c>
      <c r="I71" s="285" t="s">
        <v>247</v>
      </c>
    </row>
    <row collapsed="false" customFormat="false" customHeight="false" hidden="false" ht="12.75" outlineLevel="0" r="72">
      <c r="D72" s="715" t="s">
        <v>425</v>
      </c>
      <c r="E72" s="715" t="s">
        <v>434</v>
      </c>
      <c r="F72" s="691" t="s">
        <v>447</v>
      </c>
      <c r="G72" s="706" t="s">
        <v>448</v>
      </c>
      <c r="H72" s="713" t="n">
        <f aca="false">Soggetto1!$F$40</f>
        <v>0</v>
      </c>
      <c r="I72" s="285" t="s">
        <v>247</v>
      </c>
    </row>
    <row collapsed="false" customFormat="false" customHeight="false" hidden="false" ht="12.75" outlineLevel="0" r="73">
      <c r="D73" s="715" t="s">
        <v>436</v>
      </c>
      <c r="E73" s="715"/>
      <c r="G73" s="706" t="s">
        <v>449</v>
      </c>
      <c r="H73" s="713" t="n">
        <f aca="false">Soggetto1!$F$51</f>
        <v>0</v>
      </c>
      <c r="I73" s="285" t="s">
        <v>247</v>
      </c>
    </row>
    <row collapsed="false" customFormat="false" customHeight="false" hidden="false" ht="12.75" outlineLevel="0" r="74">
      <c r="D74" s="716" t="s">
        <v>438</v>
      </c>
      <c r="E74" s="716" t="s">
        <v>439</v>
      </c>
      <c r="G74" s="710" t="s">
        <v>450</v>
      </c>
      <c r="H74" s="710" t="n">
        <f aca="false">Soggetto1!$C$55</f>
        <v>0</v>
      </c>
      <c r="I74" s="285" t="s">
        <v>247</v>
      </c>
    </row>
    <row collapsed="false" customFormat="false" customHeight="false" hidden="false" ht="12.75" outlineLevel="0" r="75">
      <c r="D75" s="716" t="s">
        <v>438</v>
      </c>
      <c r="E75" s="716" t="s">
        <v>441</v>
      </c>
      <c r="G75" s="706" t="s">
        <v>451</v>
      </c>
      <c r="H75" s="706" t="n">
        <f aca="false">Soggetto1!$C$56</f>
        <v>0</v>
      </c>
      <c r="I75" s="285" t="s">
        <v>247</v>
      </c>
    </row>
    <row collapsed="false" customFormat="false" customHeight="false" hidden="false" ht="12.75" outlineLevel="0" r="76">
      <c r="D76" s="716" t="s">
        <v>444</v>
      </c>
      <c r="E76" s="716"/>
      <c r="G76" s="706" t="s">
        <v>452</v>
      </c>
      <c r="H76" s="706" t="n">
        <f aca="false">Soggetto1!$B$60</f>
        <v>0</v>
      </c>
      <c r="I76" s="285" t="s">
        <v>247</v>
      </c>
    </row>
    <row collapsed="false" customFormat="false" customHeight="false" hidden="false" ht="12.75" outlineLevel="0" r="77">
      <c r="D77" s="716" t="s">
        <v>453</v>
      </c>
      <c r="E77" s="716" t="s">
        <v>454</v>
      </c>
      <c r="G77" s="706" t="s">
        <v>455</v>
      </c>
      <c r="H77" s="706" t="n">
        <f aca="false">Soggetto1!$B$61</f>
        <v>0</v>
      </c>
      <c r="I77" s="285" t="s">
        <v>247</v>
      </c>
    </row>
    <row collapsed="false" customFormat="false" customHeight="false" hidden="false" ht="12.75" outlineLevel="0" r="78">
      <c r="D78" s="716" t="s">
        <v>453</v>
      </c>
      <c r="E78" s="716" t="s">
        <v>275</v>
      </c>
      <c r="G78" s="706" t="s">
        <v>456</v>
      </c>
      <c r="H78" s="706" t="n">
        <f aca="false">Soggetto1!$B$62</f>
        <v>0</v>
      </c>
      <c r="I78" s="285" t="s">
        <v>247</v>
      </c>
    </row>
    <row collapsed="false" customFormat="false" customHeight="false" hidden="false" ht="12.75" outlineLevel="0" r="79">
      <c r="D79" s="716" t="s">
        <v>453</v>
      </c>
      <c r="E79" s="716" t="s">
        <v>457</v>
      </c>
      <c r="G79" s="706" t="s">
        <v>458</v>
      </c>
      <c r="H79" s="706" t="n">
        <f aca="false">Soggetto1!$B$63</f>
        <v>0</v>
      </c>
      <c r="I79" s="285" t="s">
        <v>247</v>
      </c>
    </row>
    <row collapsed="false" customFormat="false" customHeight="false" hidden="false" ht="12.75" outlineLevel="0" r="80">
      <c r="D80" s="716" t="s">
        <v>453</v>
      </c>
      <c r="E80" s="716" t="s">
        <v>278</v>
      </c>
      <c r="G80" s="706" t="s">
        <v>459</v>
      </c>
      <c r="H80" s="706" t="n">
        <f aca="false">Soggetto1!$B$64</f>
        <v>0</v>
      </c>
      <c r="I80" s="285" t="s">
        <v>247</v>
      </c>
    </row>
    <row collapsed="false" customFormat="false" customHeight="false" hidden="false" ht="12.75" outlineLevel="0" r="81">
      <c r="D81" s="716" t="s">
        <v>453</v>
      </c>
      <c r="E81" s="716" t="s">
        <v>460</v>
      </c>
      <c r="G81" s="706" t="s">
        <v>461</v>
      </c>
      <c r="H81" s="706" t="n">
        <f aca="false">Soggetto1!$B$65</f>
        <v>0</v>
      </c>
      <c r="I81" s="285" t="s">
        <v>272</v>
      </c>
    </row>
    <row collapsed="false" customFormat="false" customHeight="false" hidden="false" ht="12.75" outlineLevel="0" r="82">
      <c r="D82" s="716" t="s">
        <v>453</v>
      </c>
      <c r="E82" s="716" t="s">
        <v>281</v>
      </c>
      <c r="G82" s="706" t="s">
        <v>462</v>
      </c>
      <c r="H82" s="706" t="n">
        <f aca="false">Soggetto1!$C$60</f>
        <v>0</v>
      </c>
      <c r="I82" s="285" t="s">
        <v>272</v>
      </c>
    </row>
    <row collapsed="false" customFormat="false" customHeight="false" hidden="false" ht="12.75" outlineLevel="0" r="83">
      <c r="D83" s="716" t="s">
        <v>453</v>
      </c>
      <c r="E83" s="716" t="s">
        <v>463</v>
      </c>
      <c r="G83" s="706" t="s">
        <v>464</v>
      </c>
      <c r="H83" s="706" t="n">
        <f aca="false">Soggetto1!$C61</f>
        <v>0</v>
      </c>
      <c r="I83" s="285" t="s">
        <v>272</v>
      </c>
    </row>
    <row collapsed="false" customFormat="false" customHeight="false" hidden="false" ht="12.75" outlineLevel="0" r="84">
      <c r="D84" s="716" t="s">
        <v>453</v>
      </c>
      <c r="E84" s="716" t="s">
        <v>465</v>
      </c>
      <c r="G84" s="706" t="s">
        <v>466</v>
      </c>
      <c r="H84" s="706" t="n">
        <f aca="false">Soggetto1!$C$62</f>
        <v>0</v>
      </c>
      <c r="I84" s="285" t="s">
        <v>272</v>
      </c>
    </row>
    <row collapsed="false" customFormat="false" customHeight="false" hidden="false" ht="12.75" outlineLevel="0" r="85">
      <c r="D85" s="716" t="s">
        <v>453</v>
      </c>
      <c r="E85" s="716" t="s">
        <v>289</v>
      </c>
      <c r="G85" s="706" t="s">
        <v>467</v>
      </c>
      <c r="H85" s="706" t="n">
        <f aca="false">Soggetto1!$C$63</f>
        <v>0</v>
      </c>
      <c r="I85" s="285" t="s">
        <v>272</v>
      </c>
    </row>
    <row collapsed="false" customFormat="false" customHeight="false" hidden="false" ht="12.75" outlineLevel="0" r="86">
      <c r="D86" s="716" t="s">
        <v>453</v>
      </c>
      <c r="E86" s="716" t="s">
        <v>468</v>
      </c>
      <c r="G86" s="706" t="s">
        <v>469</v>
      </c>
      <c r="H86" s="706" t="n">
        <f aca="false">Soggetto1!$C$64</f>
        <v>0</v>
      </c>
      <c r="I86" s="285" t="s">
        <v>272</v>
      </c>
    </row>
    <row collapsed="false" customFormat="false" customHeight="false" hidden="false" ht="12.75" outlineLevel="0" r="87">
      <c r="D87" s="716" t="s">
        <v>453</v>
      </c>
      <c r="E87" s="716" t="s">
        <v>470</v>
      </c>
      <c r="G87" s="706" t="s">
        <v>471</v>
      </c>
      <c r="H87" s="706" t="n">
        <f aca="false">Soggetto1!$C$65</f>
        <v>0</v>
      </c>
      <c r="I87" s="285" t="s">
        <v>272</v>
      </c>
    </row>
    <row collapsed="false" customFormat="false" customHeight="false" hidden="false" ht="12.75" outlineLevel="0" r="88">
      <c r="D88" s="716" t="s">
        <v>453</v>
      </c>
      <c r="E88" s="716" t="s">
        <v>472</v>
      </c>
      <c r="G88" s="706" t="s">
        <v>473</v>
      </c>
      <c r="H88" s="706" t="n">
        <f aca="false">Soggetto1!$D$60</f>
        <v>0</v>
      </c>
      <c r="I88" s="285" t="s">
        <v>272</v>
      </c>
    </row>
    <row collapsed="false" customFormat="false" customHeight="false" hidden="false" ht="12.75" outlineLevel="0" r="89">
      <c r="D89" s="716" t="s">
        <v>453</v>
      </c>
      <c r="E89" s="716" t="s">
        <v>474</v>
      </c>
      <c r="G89" s="706" t="s">
        <v>475</v>
      </c>
      <c r="H89" s="706" t="n">
        <f aca="false">Soggetto1!$D$61</f>
        <v>0</v>
      </c>
      <c r="I89" s="285" t="s">
        <v>272</v>
      </c>
    </row>
    <row collapsed="false" customFormat="false" customHeight="false" hidden="false" ht="12.75" outlineLevel="0" r="90">
      <c r="D90" s="716" t="s">
        <v>476</v>
      </c>
      <c r="E90" s="716"/>
      <c r="G90" s="706" t="s">
        <v>477</v>
      </c>
      <c r="H90" s="706" t="n">
        <f aca="false">Soggetto1!$D$62</f>
        <v>0</v>
      </c>
      <c r="I90" s="285" t="s">
        <v>272</v>
      </c>
    </row>
    <row collapsed="false" customFormat="false" customHeight="false" hidden="false" ht="12.75" outlineLevel="0" r="91">
      <c r="D91" s="711" t="s">
        <v>478</v>
      </c>
      <c r="E91" s="711" t="s">
        <v>479</v>
      </c>
      <c r="G91" s="706" t="s">
        <v>480</v>
      </c>
      <c r="H91" s="706" t="n">
        <f aca="false">Soggetto1!$D$63</f>
        <v>0</v>
      </c>
      <c r="I91" s="285" t="s">
        <v>272</v>
      </c>
    </row>
    <row collapsed="false" customFormat="false" customHeight="false" hidden="false" ht="12.75" outlineLevel="0" r="92">
      <c r="D92" s="711" t="s">
        <v>478</v>
      </c>
      <c r="E92" s="711" t="s">
        <v>481</v>
      </c>
      <c r="G92" s="706" t="s">
        <v>482</v>
      </c>
      <c r="H92" s="706" t="n">
        <f aca="false">Soggetto1!$D$64</f>
        <v>0</v>
      </c>
      <c r="I92" s="285" t="s">
        <v>272</v>
      </c>
    </row>
    <row collapsed="false" customFormat="false" customHeight="false" hidden="false" ht="12.75" outlineLevel="0" r="93">
      <c r="D93" s="711" t="s">
        <v>478</v>
      </c>
      <c r="E93" s="711" t="s">
        <v>483</v>
      </c>
      <c r="G93" s="706" t="s">
        <v>484</v>
      </c>
      <c r="H93" s="706" t="n">
        <f aca="false">Soggetto1!$D$65</f>
        <v>0</v>
      </c>
      <c r="I93" s="285" t="s">
        <v>272</v>
      </c>
    </row>
    <row collapsed="false" customFormat="false" customHeight="false" hidden="false" ht="12.75" outlineLevel="0" r="94">
      <c r="D94" s="711" t="s">
        <v>478</v>
      </c>
      <c r="E94" s="711" t="s">
        <v>485</v>
      </c>
      <c r="G94" s="706" t="s">
        <v>486</v>
      </c>
      <c r="H94" s="713" t="n">
        <f aca="false">Soggetto1!$E$60</f>
        <v>0</v>
      </c>
      <c r="I94" s="285" t="s">
        <v>272</v>
      </c>
    </row>
    <row collapsed="false" customFormat="false" customHeight="false" hidden="false" ht="12.75" outlineLevel="0" r="95">
      <c r="D95" s="711" t="s">
        <v>478</v>
      </c>
      <c r="E95" s="711" t="s">
        <v>454</v>
      </c>
      <c r="G95" s="706" t="s">
        <v>487</v>
      </c>
      <c r="H95" s="713" t="n">
        <f aca="false">Soggetto1!$E$61</f>
        <v>0</v>
      </c>
      <c r="I95" s="285" t="s">
        <v>272</v>
      </c>
    </row>
    <row collapsed="false" customFormat="false" customHeight="false" hidden="false" ht="12.75" outlineLevel="0" r="96">
      <c r="D96" s="711" t="s">
        <v>478</v>
      </c>
      <c r="E96" s="711" t="s">
        <v>488</v>
      </c>
      <c r="G96" s="706" t="s">
        <v>489</v>
      </c>
      <c r="H96" s="713" t="n">
        <f aca="false">Soggetto1!$E$62</f>
        <v>0</v>
      </c>
      <c r="I96" s="285" t="s">
        <v>272</v>
      </c>
    </row>
    <row collapsed="false" customFormat="false" customHeight="false" hidden="false" ht="12.75" outlineLevel="0" r="97">
      <c r="D97" s="711" t="s">
        <v>478</v>
      </c>
      <c r="E97" s="711" t="s">
        <v>490</v>
      </c>
      <c r="G97" s="706" t="s">
        <v>491</v>
      </c>
      <c r="H97" s="713" t="n">
        <f aca="false">Soggetto1!$E$63</f>
        <v>0</v>
      </c>
      <c r="I97" s="285" t="s">
        <v>272</v>
      </c>
    </row>
    <row collapsed="false" customFormat="false" customHeight="false" hidden="false" ht="12.75" outlineLevel="0" r="98">
      <c r="D98" s="711" t="s">
        <v>478</v>
      </c>
      <c r="E98" s="711" t="s">
        <v>460</v>
      </c>
      <c r="G98" s="706" t="s">
        <v>492</v>
      </c>
      <c r="H98" s="713" t="n">
        <f aca="false">Soggetto1!$E$64</f>
        <v>0</v>
      </c>
      <c r="I98" s="285" t="s">
        <v>272</v>
      </c>
    </row>
    <row collapsed="false" customFormat="false" customHeight="false" hidden="false" ht="12.75" outlineLevel="0" r="99">
      <c r="D99" s="711" t="s">
        <v>478</v>
      </c>
      <c r="E99" s="711" t="s">
        <v>463</v>
      </c>
      <c r="G99" s="706" t="s">
        <v>493</v>
      </c>
      <c r="H99" s="713" t="n">
        <f aca="false">Soggetto1!$E$65</f>
        <v>0</v>
      </c>
      <c r="I99" s="285" t="s">
        <v>272</v>
      </c>
    </row>
    <row collapsed="false" customFormat="false" customHeight="false" hidden="false" ht="12.75" outlineLevel="0" r="100">
      <c r="D100" s="711" t="s">
        <v>478</v>
      </c>
      <c r="E100" s="711" t="s">
        <v>468</v>
      </c>
      <c r="G100" s="706" t="s">
        <v>494</v>
      </c>
      <c r="H100" s="713" t="n">
        <f aca="false">Soggetto1!$F$60</f>
        <v>0</v>
      </c>
      <c r="I100" s="285" t="s">
        <v>272</v>
      </c>
    </row>
    <row collapsed="false" customFormat="false" customHeight="false" hidden="false" ht="12.75" outlineLevel="0" r="101">
      <c r="D101" s="711" t="s">
        <v>495</v>
      </c>
      <c r="E101" s="711"/>
      <c r="G101" s="706" t="s">
        <v>496</v>
      </c>
      <c r="H101" s="713" t="n">
        <f aca="false">Soggetto1!$F$61</f>
        <v>0</v>
      </c>
      <c r="I101" s="285" t="s">
        <v>247</v>
      </c>
    </row>
    <row collapsed="false" customFormat="false" customHeight="false" hidden="false" ht="12.75" outlineLevel="0" r="102">
      <c r="D102" s="693" t="s">
        <v>497</v>
      </c>
      <c r="E102" s="693" t="s">
        <v>498</v>
      </c>
      <c r="G102" s="706" t="s">
        <v>499</v>
      </c>
      <c r="H102" s="713" t="n">
        <f aca="false">Soggetto1!$F$62</f>
        <v>0</v>
      </c>
      <c r="I102" s="285" t="s">
        <v>247</v>
      </c>
    </row>
    <row collapsed="false" customFormat="false" customHeight="false" hidden="false" ht="12.75" outlineLevel="0" r="103">
      <c r="D103" s="693" t="s">
        <v>497</v>
      </c>
      <c r="E103" s="693" t="s">
        <v>270</v>
      </c>
      <c r="G103" s="706" t="s">
        <v>500</v>
      </c>
      <c r="H103" s="713" t="n">
        <f aca="false">Soggetto1!$F$63</f>
        <v>0</v>
      </c>
      <c r="I103" s="285" t="s">
        <v>272</v>
      </c>
    </row>
    <row collapsed="false" customFormat="false" customHeight="false" hidden="false" ht="12.75" outlineLevel="0" r="104">
      <c r="D104" s="693" t="s">
        <v>497</v>
      </c>
      <c r="E104" s="693" t="s">
        <v>479</v>
      </c>
      <c r="G104" s="706" t="s">
        <v>501</v>
      </c>
      <c r="H104" s="713" t="n">
        <f aca="false">Soggetto1!$F$64</f>
        <v>0</v>
      </c>
      <c r="I104" s="285" t="s">
        <v>272</v>
      </c>
    </row>
    <row collapsed="false" customFormat="false" customHeight="false" hidden="false" ht="12.75" outlineLevel="0" r="105">
      <c r="D105" s="693" t="s">
        <v>497</v>
      </c>
      <c r="E105" s="693" t="s">
        <v>481</v>
      </c>
      <c r="G105" s="706" t="s">
        <v>502</v>
      </c>
      <c r="H105" s="713" t="n">
        <f aca="false">Soggetto1!$F$65</f>
        <v>0</v>
      </c>
      <c r="I105" s="285" t="s">
        <v>272</v>
      </c>
    </row>
    <row collapsed="false" customFormat="false" customHeight="false" hidden="false" ht="12.75" outlineLevel="0" r="106">
      <c r="D106" s="693" t="s">
        <v>497</v>
      </c>
      <c r="E106" s="693" t="s">
        <v>483</v>
      </c>
      <c r="G106" s="706" t="s">
        <v>503</v>
      </c>
      <c r="H106" s="713" t="n">
        <f aca="false">Soggetto1!$F$66</f>
        <v>0</v>
      </c>
      <c r="I106" s="285" t="s">
        <v>272</v>
      </c>
    </row>
    <row collapsed="false" customFormat="false" customHeight="false" hidden="false" ht="12.75" outlineLevel="0" r="107">
      <c r="D107" s="693" t="s">
        <v>497</v>
      </c>
      <c r="E107" s="693" t="s">
        <v>504</v>
      </c>
      <c r="G107" s="706" t="s">
        <v>505</v>
      </c>
      <c r="H107" s="713" t="n">
        <f aca="false">Soggetto1!$F$77</f>
        <v>0</v>
      </c>
      <c r="I107" s="285" t="s">
        <v>272</v>
      </c>
    </row>
    <row collapsed="false" customFormat="false" customHeight="false" hidden="false" ht="12.75" outlineLevel="0" r="108">
      <c r="D108" s="693" t="s">
        <v>497</v>
      </c>
      <c r="E108" s="693" t="s">
        <v>485</v>
      </c>
      <c r="G108" s="710" t="s">
        <v>506</v>
      </c>
      <c r="H108" s="710" t="n">
        <f aca="false">Soggetto1!$C$79</f>
        <v>0</v>
      </c>
      <c r="I108" s="285" t="s">
        <v>272</v>
      </c>
    </row>
    <row collapsed="false" customFormat="false" customHeight="false" hidden="false" ht="12.75" outlineLevel="0" r="109">
      <c r="D109" s="693" t="s">
        <v>497</v>
      </c>
      <c r="E109" s="693" t="s">
        <v>454</v>
      </c>
      <c r="G109" s="706" t="s">
        <v>507</v>
      </c>
      <c r="H109" s="706" t="n">
        <f aca="false">Soggetto1!$C$80</f>
        <v>0</v>
      </c>
      <c r="I109" s="285" t="s">
        <v>272</v>
      </c>
    </row>
    <row collapsed="false" customFormat="false" customHeight="false" hidden="false" ht="12.75" outlineLevel="0" r="110">
      <c r="D110" s="693" t="s">
        <v>497</v>
      </c>
      <c r="E110" s="693" t="s">
        <v>275</v>
      </c>
      <c r="G110" s="706" t="s">
        <v>508</v>
      </c>
      <c r="H110" s="713" t="n">
        <f aca="false">Soggetto1!$E$97</f>
        <v>0</v>
      </c>
      <c r="I110" s="285" t="s">
        <v>272</v>
      </c>
    </row>
    <row collapsed="false" customFormat="false" customHeight="false" hidden="false" ht="12.75" outlineLevel="0" r="111">
      <c r="D111" s="693" t="s">
        <v>497</v>
      </c>
      <c r="E111" s="693" t="s">
        <v>457</v>
      </c>
      <c r="G111" s="706" t="s">
        <v>509</v>
      </c>
      <c r="H111" s="713" t="n">
        <f aca="false">Soggetto1!$E$106</f>
        <v>0</v>
      </c>
      <c r="I111" s="285" t="s">
        <v>272</v>
      </c>
    </row>
    <row collapsed="false" customFormat="false" customHeight="false" hidden="false" ht="12.75" outlineLevel="0" r="112">
      <c r="D112" s="693" t="s">
        <v>497</v>
      </c>
      <c r="E112" s="693" t="s">
        <v>278</v>
      </c>
      <c r="G112" s="706" t="s">
        <v>510</v>
      </c>
      <c r="H112" s="713" t="n">
        <f aca="false">+Soggetto1!$B$118</f>
        <v>0</v>
      </c>
      <c r="I112" s="285" t="s">
        <v>272</v>
      </c>
    </row>
    <row collapsed="false" customFormat="false" customHeight="false" hidden="false" ht="12.75" outlineLevel="0" r="113">
      <c r="D113" s="693" t="s">
        <v>497</v>
      </c>
      <c r="E113" s="693" t="s">
        <v>488</v>
      </c>
      <c r="G113" s="706" t="s">
        <v>511</v>
      </c>
      <c r="H113" s="713" t="n">
        <f aca="false">+Soggetto1!$B$119</f>
        <v>0</v>
      </c>
      <c r="I113" s="285" t="s">
        <v>247</v>
      </c>
    </row>
    <row collapsed="false" customFormat="false" customHeight="false" hidden="false" ht="12.75" outlineLevel="0" r="114">
      <c r="D114" s="693" t="s">
        <v>497</v>
      </c>
      <c r="E114" s="693" t="s">
        <v>490</v>
      </c>
      <c r="G114" s="706" t="s">
        <v>512</v>
      </c>
      <c r="H114" s="713" t="n">
        <f aca="false">+Soggetto1!$D$115</f>
        <v>0</v>
      </c>
      <c r="I114" s="285" t="s">
        <v>247</v>
      </c>
    </row>
    <row collapsed="false" customFormat="false" customHeight="false" hidden="false" ht="12.75" outlineLevel="0" r="115">
      <c r="D115" s="693" t="s">
        <v>497</v>
      </c>
      <c r="E115" s="693" t="s">
        <v>460</v>
      </c>
      <c r="G115" s="706" t="s">
        <v>513</v>
      </c>
      <c r="H115" s="713" t="n">
        <f aca="false">+Soggetto1!$D$116</f>
        <v>0</v>
      </c>
      <c r="I115" s="285" t="s">
        <v>247</v>
      </c>
    </row>
    <row collapsed="false" customFormat="false" customHeight="false" hidden="false" ht="12.75" outlineLevel="0" r="116">
      <c r="D116" s="693" t="s">
        <v>497</v>
      </c>
      <c r="E116" s="693" t="s">
        <v>281</v>
      </c>
      <c r="G116" s="706" t="s">
        <v>514</v>
      </c>
      <c r="H116" s="713" t="n">
        <f aca="false">+Soggetto1!$D$117</f>
        <v>0</v>
      </c>
      <c r="I116" s="285" t="s">
        <v>247</v>
      </c>
    </row>
    <row collapsed="false" customFormat="false" customHeight="false" hidden="false" ht="12.75" outlineLevel="0" r="117">
      <c r="D117" s="693" t="s">
        <v>497</v>
      </c>
      <c r="E117" s="693" t="s">
        <v>515</v>
      </c>
      <c r="G117" s="706" t="s">
        <v>516</v>
      </c>
      <c r="H117" s="713" t="n">
        <f aca="false">+Soggetto1!$D$118</f>
        <v>0</v>
      </c>
      <c r="I117" s="285" t="s">
        <v>247</v>
      </c>
    </row>
    <row collapsed="false" customFormat="false" customHeight="false" hidden="false" ht="12.75" outlineLevel="0" r="118">
      <c r="D118" s="693" t="s">
        <v>497</v>
      </c>
      <c r="E118" s="693" t="s">
        <v>465</v>
      </c>
      <c r="G118" s="706" t="s">
        <v>517</v>
      </c>
      <c r="H118" s="713" t="n">
        <f aca="false">+Soggetto1!$D$119</f>
        <v>0</v>
      </c>
      <c r="I118" s="285" t="s">
        <v>247</v>
      </c>
    </row>
    <row collapsed="false" customFormat="false" customHeight="false" hidden="false" ht="12.75" outlineLevel="0" r="119">
      <c r="D119" s="693" t="s">
        <v>497</v>
      </c>
      <c r="E119" s="693" t="s">
        <v>289</v>
      </c>
      <c r="G119" s="706" t="s">
        <v>518</v>
      </c>
      <c r="H119" s="713" t="n">
        <f aca="false">+Soggetto1!$B$122</f>
        <v>0</v>
      </c>
    </row>
    <row collapsed="false" customFormat="false" customHeight="false" hidden="false" ht="12.75" outlineLevel="0" r="120">
      <c r="D120" s="693" t="s">
        <v>497</v>
      </c>
      <c r="E120" s="693" t="s">
        <v>468</v>
      </c>
      <c r="G120" s="706" t="s">
        <v>519</v>
      </c>
      <c r="H120" s="713" t="n">
        <f aca="false">+Soggetto1!$B$123</f>
        <v>0</v>
      </c>
      <c r="I120" s="691" t="s">
        <v>520</v>
      </c>
    </row>
    <row collapsed="false" customFormat="false" customHeight="false" hidden="false" ht="12.75" outlineLevel="0" r="121">
      <c r="D121" s="693" t="s">
        <v>497</v>
      </c>
      <c r="E121" s="693" t="s">
        <v>470</v>
      </c>
      <c r="G121" s="706" t="s">
        <v>521</v>
      </c>
      <c r="H121" s="706" t="str">
        <f aca="false">+Soggetto1!$B$127</f>
        <v>SI</v>
      </c>
      <c r="I121" s="285" t="s">
        <v>247</v>
      </c>
    </row>
    <row collapsed="false" customFormat="false" customHeight="false" hidden="false" ht="12.75" outlineLevel="0" r="122">
      <c r="D122" s="693" t="s">
        <v>497</v>
      </c>
      <c r="E122" s="693" t="s">
        <v>472</v>
      </c>
      <c r="G122" s="706" t="s">
        <v>522</v>
      </c>
      <c r="H122" s="706" t="str">
        <f aca="false">+Soggetto1!$B$131</f>
        <v>NO</v>
      </c>
      <c r="I122" s="285" t="s">
        <v>247</v>
      </c>
    </row>
    <row collapsed="false" customFormat="false" customHeight="false" hidden="false" ht="12.75" outlineLevel="0" r="123">
      <c r="D123" s="693" t="s">
        <v>497</v>
      </c>
      <c r="E123" s="693" t="s">
        <v>474</v>
      </c>
      <c r="G123" s="706" t="s">
        <v>523</v>
      </c>
      <c r="H123" s="706" t="n">
        <f aca="false">+'Dati Generali'!$A$218</f>
        <v>0</v>
      </c>
      <c r="I123" s="285" t="s">
        <v>247</v>
      </c>
    </row>
    <row collapsed="false" customFormat="false" customHeight="false" hidden="false" ht="12.75" outlineLevel="0" r="124">
      <c r="D124" s="693" t="s">
        <v>524</v>
      </c>
      <c r="E124" s="693"/>
      <c r="G124" s="717" t="s">
        <v>525</v>
      </c>
      <c r="H124" s="717" t="n">
        <f aca="false">Soggetto2!$B$11</f>
        <v>0</v>
      </c>
      <c r="I124" s="285" t="s">
        <v>247</v>
      </c>
    </row>
    <row collapsed="false" customFormat="false" customHeight="false" hidden="false" ht="12.75" outlineLevel="0" r="125">
      <c r="D125" s="693" t="s">
        <v>438</v>
      </c>
      <c r="E125" s="693" t="s">
        <v>177</v>
      </c>
      <c r="G125" s="717" t="s">
        <v>526</v>
      </c>
      <c r="H125" s="717" t="n">
        <f aca="false">Soggetto2!$B$12</f>
        <v>0</v>
      </c>
      <c r="I125" s="285" t="s">
        <v>247</v>
      </c>
    </row>
    <row collapsed="false" customFormat="false" customHeight="false" hidden="false" ht="12.75" outlineLevel="0" r="126">
      <c r="D126" s="693" t="s">
        <v>438</v>
      </c>
      <c r="E126" s="693" t="s">
        <v>527</v>
      </c>
      <c r="G126" s="717" t="s">
        <v>528</v>
      </c>
      <c r="H126" s="717" t="n">
        <f aca="false">Soggetto2!$B$14</f>
        <v>0</v>
      </c>
      <c r="I126" s="285" t="s">
        <v>247</v>
      </c>
    </row>
    <row collapsed="false" customFormat="false" customHeight="false" hidden="false" ht="12.75" outlineLevel="0" r="127">
      <c r="D127" s="693" t="s">
        <v>444</v>
      </c>
      <c r="E127" s="693"/>
      <c r="G127" s="717" t="s">
        <v>529</v>
      </c>
      <c r="H127" s="717" t="n">
        <f aca="false">Soggetto2!$B$15</f>
        <v>0</v>
      </c>
      <c r="I127" s="285" t="s">
        <v>247</v>
      </c>
    </row>
    <row collapsed="false" customFormat="false" customHeight="false" hidden="false" ht="12.75" outlineLevel="0" r="128">
      <c r="G128" s="717" t="s">
        <v>530</v>
      </c>
      <c r="H128" s="717" t="n">
        <f aca="false">Soggetto2!$B$16</f>
        <v>0</v>
      </c>
      <c r="I128" s="285" t="s">
        <v>247</v>
      </c>
    </row>
    <row collapsed="false" customFormat="false" customHeight="false" hidden="false" ht="12.75" outlineLevel="0" r="129">
      <c r="G129" s="717" t="s">
        <v>531</v>
      </c>
      <c r="H129" s="717" t="n">
        <f aca="false">Soggetto2!$B$17</f>
        <v>0</v>
      </c>
      <c r="I129" s="285" t="s">
        <v>247</v>
      </c>
    </row>
    <row collapsed="false" customFormat="false" customHeight="false" hidden="false" ht="12.75" outlineLevel="0" r="130">
      <c r="G130" s="717" t="s">
        <v>532</v>
      </c>
      <c r="H130" s="717" t="n">
        <f aca="false">Soggetto2!$B$18</f>
        <v>0</v>
      </c>
      <c r="I130" s="285" t="s">
        <v>247</v>
      </c>
    </row>
    <row collapsed="false" customFormat="false" customHeight="false" hidden="false" ht="12.75" outlineLevel="0" r="131">
      <c r="G131" s="717" t="s">
        <v>533</v>
      </c>
      <c r="H131" s="717" t="str">
        <f aca="false">IF(LEN(Soggetto2!$B$19)&lt;10,"",Soggetto2!$B$19)</f>
        <v/>
      </c>
      <c r="I131" s="285" t="s">
        <v>247</v>
      </c>
    </row>
    <row collapsed="false" customFormat="false" customHeight="false" hidden="false" ht="12.75" outlineLevel="0" r="132">
      <c r="G132" s="717" t="s">
        <v>534</v>
      </c>
      <c r="H132" s="717" t="n">
        <f aca="false">Soggetto2!$C$25</f>
        <v>0</v>
      </c>
      <c r="I132" s="285" t="s">
        <v>247</v>
      </c>
    </row>
    <row collapsed="false" customFormat="false" customHeight="false" hidden="false" ht="12.75" outlineLevel="0" r="133">
      <c r="G133" s="717" t="s">
        <v>535</v>
      </c>
      <c r="H133" s="717" t="n">
        <f aca="false">Soggetto2!$C$26</f>
        <v>0</v>
      </c>
      <c r="I133" s="285" t="s">
        <v>247</v>
      </c>
    </row>
    <row collapsed="false" customFormat="false" customHeight="false" hidden="false" ht="12.75" outlineLevel="0" r="134">
      <c r="G134" s="717" t="s">
        <v>536</v>
      </c>
      <c r="H134" s="717" t="n">
        <f aca="false">Soggetto2!$C$27</f>
        <v>0</v>
      </c>
      <c r="I134" s="285" t="s">
        <v>247</v>
      </c>
    </row>
    <row collapsed="false" customFormat="false" customHeight="false" hidden="false" ht="12.75" outlineLevel="0" r="135">
      <c r="G135" s="710" t="s">
        <v>537</v>
      </c>
      <c r="H135" s="710" t="n">
        <f aca="false">Soggetto2!$C$29</f>
        <v>0</v>
      </c>
      <c r="I135" s="285" t="s">
        <v>247</v>
      </c>
    </row>
    <row collapsed="false" customFormat="false" customHeight="false" hidden="false" ht="12.75" outlineLevel="0" r="136">
      <c r="G136" s="717" t="s">
        <v>538</v>
      </c>
      <c r="H136" s="717" t="n">
        <f aca="false">Soggetto2!$C$30</f>
        <v>0</v>
      </c>
      <c r="I136" s="285" t="s">
        <v>247</v>
      </c>
    </row>
    <row collapsed="false" customFormat="false" customHeight="false" hidden="false" ht="12.75" outlineLevel="0" r="137">
      <c r="G137" s="717" t="s">
        <v>539</v>
      </c>
      <c r="H137" s="717" t="n">
        <f aca="false">Soggetto2!$B$34</f>
        <v>0</v>
      </c>
      <c r="I137" s="285" t="s">
        <v>247</v>
      </c>
    </row>
    <row collapsed="false" customFormat="false" customHeight="false" hidden="false" ht="12.75" outlineLevel="0" r="138">
      <c r="G138" s="717" t="s">
        <v>540</v>
      </c>
      <c r="H138" s="717" t="n">
        <f aca="false">Soggetto2!$B$35</f>
        <v>0</v>
      </c>
      <c r="I138" s="285" t="s">
        <v>247</v>
      </c>
    </row>
    <row collapsed="false" customFormat="false" customHeight="false" hidden="false" ht="12.75" outlineLevel="0" r="139">
      <c r="G139" s="717" t="s">
        <v>541</v>
      </c>
      <c r="H139" s="717" t="n">
        <f aca="false">Soggetto2!$B$36</f>
        <v>0</v>
      </c>
      <c r="I139" s="285" t="s">
        <v>247</v>
      </c>
    </row>
    <row collapsed="false" customFormat="false" customHeight="false" hidden="false" ht="12.75" outlineLevel="0" r="140">
      <c r="G140" s="717" t="s">
        <v>542</v>
      </c>
      <c r="H140" s="717" t="n">
        <f aca="false">Soggetto2!$B$37</f>
        <v>0</v>
      </c>
      <c r="I140" s="285" t="s">
        <v>247</v>
      </c>
    </row>
    <row collapsed="false" customFormat="false" customHeight="false" hidden="false" ht="12.75" outlineLevel="0" r="141">
      <c r="G141" s="717" t="s">
        <v>543</v>
      </c>
      <c r="H141" s="717" t="n">
        <f aca="false">Soggetto2!$B$38</f>
        <v>0</v>
      </c>
      <c r="I141" s="285" t="s">
        <v>247</v>
      </c>
    </row>
    <row collapsed="false" customFormat="false" customHeight="false" hidden="false" ht="12.75" outlineLevel="0" r="142">
      <c r="G142" s="717" t="s">
        <v>544</v>
      </c>
      <c r="H142" s="717" t="n">
        <f aca="false">Soggetto2!$B$39</f>
        <v>0</v>
      </c>
      <c r="I142" s="285" t="s">
        <v>272</v>
      </c>
    </row>
    <row collapsed="false" customFormat="false" customHeight="false" hidden="false" ht="12.75" outlineLevel="0" r="143">
      <c r="G143" s="717" t="s">
        <v>545</v>
      </c>
      <c r="H143" s="717" t="n">
        <f aca="false">Soggetto2!$C$34</f>
        <v>0</v>
      </c>
      <c r="I143" s="285" t="s">
        <v>272</v>
      </c>
    </row>
    <row collapsed="false" customFormat="false" customHeight="false" hidden="false" ht="12.75" outlineLevel="0" r="144">
      <c r="G144" s="717" t="s">
        <v>546</v>
      </c>
      <c r="H144" s="717" t="n">
        <f aca="false">Soggetto2!$C$35</f>
        <v>0</v>
      </c>
      <c r="I144" s="285" t="s">
        <v>272</v>
      </c>
    </row>
    <row collapsed="false" customFormat="false" customHeight="false" hidden="false" ht="12.75" outlineLevel="0" r="145">
      <c r="G145" s="717" t="s">
        <v>547</v>
      </c>
      <c r="H145" s="717" t="n">
        <f aca="false">Soggetto2!$C$36</f>
        <v>0</v>
      </c>
      <c r="I145" s="285" t="s">
        <v>272</v>
      </c>
    </row>
    <row collapsed="false" customFormat="false" customHeight="false" hidden="false" ht="12.75" outlineLevel="0" r="146">
      <c r="G146" s="717" t="s">
        <v>548</v>
      </c>
      <c r="H146" s="717" t="n">
        <f aca="false">Soggetto2!$C$37</f>
        <v>0</v>
      </c>
      <c r="I146" s="285" t="s">
        <v>272</v>
      </c>
    </row>
    <row collapsed="false" customFormat="false" customHeight="false" hidden="false" ht="12.75" outlineLevel="0" r="147">
      <c r="G147" s="717" t="s">
        <v>549</v>
      </c>
      <c r="H147" s="717" t="n">
        <f aca="false">Soggetto2!$C$38</f>
        <v>0</v>
      </c>
      <c r="I147" s="285" t="s">
        <v>272</v>
      </c>
    </row>
    <row collapsed="false" customFormat="false" customHeight="false" hidden="false" ht="12.75" outlineLevel="0" r="148">
      <c r="G148" s="717" t="s">
        <v>550</v>
      </c>
      <c r="H148" s="717" t="n">
        <f aca="false">Soggetto2!$C$39</f>
        <v>0</v>
      </c>
      <c r="I148" s="285" t="s">
        <v>272</v>
      </c>
    </row>
    <row collapsed="false" customFormat="false" customHeight="false" hidden="false" ht="12.75" outlineLevel="0" r="149">
      <c r="G149" s="717" t="s">
        <v>551</v>
      </c>
      <c r="H149" s="717" t="n">
        <f aca="false">Soggetto2!$D$34</f>
        <v>0</v>
      </c>
      <c r="I149" s="285" t="s">
        <v>272</v>
      </c>
    </row>
    <row collapsed="false" customFormat="false" customHeight="false" hidden="false" ht="12.75" outlineLevel="0" r="150">
      <c r="G150" s="717" t="s">
        <v>552</v>
      </c>
      <c r="H150" s="717" t="n">
        <f aca="false">Soggetto2!$D$35</f>
        <v>0</v>
      </c>
      <c r="I150" s="285" t="s">
        <v>272</v>
      </c>
    </row>
    <row collapsed="false" customFormat="false" customHeight="false" hidden="false" ht="12.75" outlineLevel="0" r="151">
      <c r="G151" s="717" t="s">
        <v>553</v>
      </c>
      <c r="H151" s="717" t="n">
        <f aca="false">Soggetto2!$D$36</f>
        <v>0</v>
      </c>
      <c r="I151" s="285" t="s">
        <v>272</v>
      </c>
    </row>
    <row collapsed="false" customFormat="false" customHeight="false" hidden="false" ht="12.75" outlineLevel="0" r="152">
      <c r="G152" s="717" t="s">
        <v>554</v>
      </c>
      <c r="H152" s="717" t="n">
        <f aca="false">Soggetto2!$D$37</f>
        <v>0</v>
      </c>
      <c r="I152" s="285" t="s">
        <v>272</v>
      </c>
    </row>
    <row collapsed="false" customFormat="false" customHeight="false" hidden="false" ht="12.75" outlineLevel="0" r="153">
      <c r="G153" s="717" t="s">
        <v>555</v>
      </c>
      <c r="H153" s="717" t="n">
        <f aca="false">Soggetto2!$D$38</f>
        <v>0</v>
      </c>
      <c r="I153" s="285" t="s">
        <v>272</v>
      </c>
    </row>
    <row collapsed="false" customFormat="false" customHeight="false" hidden="false" ht="12.75" outlineLevel="0" r="154">
      <c r="G154" s="717" t="s">
        <v>556</v>
      </c>
      <c r="H154" s="717" t="n">
        <f aca="false">Soggetto2!$D$39</f>
        <v>0</v>
      </c>
      <c r="I154" s="285" t="s">
        <v>272</v>
      </c>
    </row>
    <row collapsed="false" customFormat="false" customHeight="false" hidden="false" ht="12.75" outlineLevel="0" r="155">
      <c r="G155" s="717" t="s">
        <v>557</v>
      </c>
      <c r="H155" s="718" t="n">
        <f aca="false">Soggetto2!$E$34</f>
        <v>0</v>
      </c>
      <c r="I155" s="285" t="s">
        <v>272</v>
      </c>
    </row>
    <row collapsed="false" customFormat="false" customHeight="false" hidden="false" ht="12.75" outlineLevel="0" r="156">
      <c r="G156" s="717" t="s">
        <v>558</v>
      </c>
      <c r="H156" s="718" t="n">
        <f aca="false">Soggetto2!$E$35</f>
        <v>0</v>
      </c>
      <c r="I156" s="285" t="s">
        <v>272</v>
      </c>
    </row>
    <row collapsed="false" customFormat="false" customHeight="false" hidden="false" ht="12.75" outlineLevel="0" r="157">
      <c r="G157" s="717" t="s">
        <v>559</v>
      </c>
      <c r="H157" s="718" t="n">
        <f aca="false">Soggetto2!$E$36</f>
        <v>0</v>
      </c>
      <c r="I157" s="285" t="s">
        <v>272</v>
      </c>
    </row>
    <row collapsed="false" customFormat="false" customHeight="false" hidden="false" ht="12.75" outlineLevel="0" r="158">
      <c r="G158" s="717" t="s">
        <v>560</v>
      </c>
      <c r="H158" s="718" t="n">
        <f aca="false">Soggetto2!$E$37</f>
        <v>0</v>
      </c>
      <c r="I158" s="285" t="s">
        <v>272</v>
      </c>
    </row>
    <row collapsed="false" customFormat="false" customHeight="false" hidden="false" ht="12.75" outlineLevel="0" r="159">
      <c r="G159" s="717" t="s">
        <v>561</v>
      </c>
      <c r="H159" s="718" t="n">
        <f aca="false">Soggetto2!$E$38</f>
        <v>0</v>
      </c>
      <c r="I159" s="285" t="s">
        <v>272</v>
      </c>
    </row>
    <row collapsed="false" customFormat="false" customHeight="false" hidden="false" ht="12.75" outlineLevel="0" r="160">
      <c r="G160" s="717" t="s">
        <v>562</v>
      </c>
      <c r="H160" s="718" t="n">
        <f aca="false">Soggetto2!$E$39</f>
        <v>0</v>
      </c>
      <c r="I160" s="285" t="s">
        <v>272</v>
      </c>
    </row>
    <row collapsed="false" customFormat="false" customHeight="false" hidden="false" ht="12.75" outlineLevel="0" r="161">
      <c r="G161" s="717" t="s">
        <v>563</v>
      </c>
      <c r="H161" s="718" t="n">
        <f aca="false">Soggetto2!$F$34</f>
        <v>0</v>
      </c>
      <c r="I161" s="285" t="s">
        <v>272</v>
      </c>
    </row>
    <row collapsed="false" customFormat="false" customHeight="false" hidden="false" ht="12.75" outlineLevel="0" r="162">
      <c r="G162" s="717" t="s">
        <v>564</v>
      </c>
      <c r="H162" s="718" t="n">
        <f aca="false">Soggetto2!$F$35</f>
        <v>0</v>
      </c>
      <c r="I162" s="285" t="s">
        <v>247</v>
      </c>
    </row>
    <row collapsed="false" customFormat="false" customHeight="false" hidden="false" ht="12.75" outlineLevel="0" r="163">
      <c r="G163" s="717" t="s">
        <v>565</v>
      </c>
      <c r="H163" s="718" t="n">
        <f aca="false">Soggetto2!$F$36</f>
        <v>0</v>
      </c>
      <c r="I163" s="285" t="s">
        <v>247</v>
      </c>
    </row>
    <row collapsed="false" customFormat="false" customHeight="false" hidden="false" ht="12.75" outlineLevel="0" r="164">
      <c r="G164" s="717" t="s">
        <v>566</v>
      </c>
      <c r="H164" s="718" t="n">
        <f aca="false">Soggetto2!$F$37</f>
        <v>0</v>
      </c>
      <c r="I164" s="285" t="s">
        <v>247</v>
      </c>
    </row>
    <row collapsed="false" customFormat="false" customHeight="false" hidden="false" ht="12.75" outlineLevel="0" r="165">
      <c r="G165" s="717" t="s">
        <v>567</v>
      </c>
      <c r="H165" s="718" t="n">
        <f aca="false">Soggetto2!$F$38</f>
        <v>0</v>
      </c>
      <c r="I165" s="285" t="s">
        <v>247</v>
      </c>
    </row>
    <row collapsed="false" customFormat="false" customHeight="false" hidden="false" ht="12.75" outlineLevel="0" r="166">
      <c r="G166" s="717" t="s">
        <v>568</v>
      </c>
      <c r="H166" s="718" t="n">
        <f aca="false">Soggetto2!$F$39</f>
        <v>0</v>
      </c>
      <c r="I166" s="285" t="s">
        <v>247</v>
      </c>
    </row>
    <row collapsed="false" customFormat="false" customHeight="false" hidden="false" ht="12.75" outlineLevel="0" r="167">
      <c r="G167" s="717" t="s">
        <v>569</v>
      </c>
      <c r="H167" s="718" t="n">
        <f aca="false">Soggetto2!$F$40</f>
        <v>0</v>
      </c>
      <c r="I167" s="285" t="s">
        <v>247</v>
      </c>
    </row>
    <row collapsed="false" customFormat="false" customHeight="false" hidden="false" ht="12.75" outlineLevel="0" r="168">
      <c r="G168" s="717" t="s">
        <v>570</v>
      </c>
      <c r="H168" s="718" t="n">
        <f aca="false">Soggetto2!$F$51</f>
        <v>0</v>
      </c>
      <c r="I168" s="285" t="s">
        <v>247</v>
      </c>
    </row>
    <row collapsed="false" customFormat="false" customHeight="false" hidden="false" ht="12.75" outlineLevel="0" r="169">
      <c r="G169" s="710" t="s">
        <v>571</v>
      </c>
      <c r="H169" s="710" t="n">
        <f aca="false">Soggetto2!$C$55</f>
        <v>0</v>
      </c>
      <c r="I169" s="285" t="s">
        <v>247</v>
      </c>
    </row>
    <row collapsed="false" customFormat="false" customHeight="false" hidden="false" ht="12.75" outlineLevel="0" r="170">
      <c r="G170" s="717" t="s">
        <v>572</v>
      </c>
      <c r="H170" s="717" t="n">
        <f aca="false">Soggetto2!$C$56</f>
        <v>0</v>
      </c>
      <c r="I170" s="285" t="s">
        <v>247</v>
      </c>
    </row>
    <row collapsed="false" customFormat="false" customHeight="false" hidden="false" ht="12.75" outlineLevel="0" r="171">
      <c r="G171" s="717" t="s">
        <v>573</v>
      </c>
      <c r="H171" s="717" t="n">
        <f aca="false">Soggetto2!$B$60</f>
        <v>0</v>
      </c>
      <c r="I171" s="285" t="s">
        <v>247</v>
      </c>
    </row>
    <row collapsed="false" customFormat="false" customHeight="false" hidden="false" ht="12.75" outlineLevel="0" r="172">
      <c r="G172" s="717" t="s">
        <v>574</v>
      </c>
      <c r="H172" s="717" t="n">
        <f aca="false">Soggetto2!$B$61</f>
        <v>0</v>
      </c>
      <c r="I172" s="285" t="s">
        <v>247</v>
      </c>
    </row>
    <row collapsed="false" customFormat="false" customHeight="false" hidden="false" ht="12.75" outlineLevel="0" r="173">
      <c r="G173" s="717" t="s">
        <v>575</v>
      </c>
      <c r="H173" s="717" t="n">
        <f aca="false">Soggetto2!$B$62</f>
        <v>0</v>
      </c>
      <c r="I173" s="285" t="s">
        <v>247</v>
      </c>
    </row>
    <row collapsed="false" customFormat="false" customHeight="false" hidden="false" ht="12.75" outlineLevel="0" r="174">
      <c r="G174" s="717" t="s">
        <v>576</v>
      </c>
      <c r="H174" s="717" t="n">
        <f aca="false">Soggetto2!$B$63</f>
        <v>0</v>
      </c>
      <c r="I174" s="285" t="s">
        <v>247</v>
      </c>
    </row>
    <row collapsed="false" customFormat="false" customHeight="false" hidden="false" ht="12.75" outlineLevel="0" r="175">
      <c r="G175" s="717" t="s">
        <v>577</v>
      </c>
      <c r="H175" s="717" t="n">
        <f aca="false">Soggetto2!$B$64</f>
        <v>0</v>
      </c>
      <c r="I175" s="285" t="s">
        <v>247</v>
      </c>
    </row>
    <row collapsed="false" customFormat="false" customHeight="false" hidden="false" ht="12.75" outlineLevel="0" r="176">
      <c r="G176" s="717" t="s">
        <v>578</v>
      </c>
      <c r="H176" s="717" t="n">
        <f aca="false">Soggetto2!$B$65</f>
        <v>0</v>
      </c>
      <c r="I176" s="285" t="s">
        <v>272</v>
      </c>
    </row>
    <row collapsed="false" customFormat="false" customHeight="false" hidden="false" ht="12.75" outlineLevel="0" r="177">
      <c r="G177" s="717" t="s">
        <v>579</v>
      </c>
      <c r="H177" s="717" t="n">
        <f aca="false">Soggetto2!$C$60</f>
        <v>0</v>
      </c>
      <c r="I177" s="285" t="s">
        <v>272</v>
      </c>
    </row>
    <row collapsed="false" customFormat="false" customHeight="false" hidden="false" ht="12.75" outlineLevel="0" r="178">
      <c r="G178" s="717" t="s">
        <v>580</v>
      </c>
      <c r="H178" s="717" t="n">
        <f aca="false">Soggetto2!$C$61</f>
        <v>0</v>
      </c>
      <c r="I178" s="285" t="s">
        <v>272</v>
      </c>
    </row>
    <row collapsed="false" customFormat="false" customHeight="false" hidden="false" ht="12.75" outlineLevel="0" r="179">
      <c r="G179" s="717" t="s">
        <v>581</v>
      </c>
      <c r="H179" s="717" t="n">
        <f aca="false">Soggetto2!$C$62</f>
        <v>0</v>
      </c>
      <c r="I179" s="285" t="s">
        <v>272</v>
      </c>
    </row>
    <row collapsed="false" customFormat="false" customHeight="false" hidden="false" ht="12.75" outlineLevel="0" r="180">
      <c r="G180" s="717" t="s">
        <v>582</v>
      </c>
      <c r="H180" s="717" t="n">
        <f aca="false">Soggetto2!$C$63</f>
        <v>0</v>
      </c>
      <c r="I180" s="285" t="s">
        <v>272</v>
      </c>
    </row>
    <row collapsed="false" customFormat="false" customHeight="false" hidden="false" ht="12.75" outlineLevel="0" r="181">
      <c r="G181" s="717" t="s">
        <v>583</v>
      </c>
      <c r="H181" s="717" t="n">
        <f aca="false">Soggetto2!$C$64</f>
        <v>0</v>
      </c>
      <c r="I181" s="285" t="s">
        <v>272</v>
      </c>
    </row>
    <row collapsed="false" customFormat="false" customHeight="false" hidden="false" ht="12.75" outlineLevel="0" r="182">
      <c r="G182" s="717" t="s">
        <v>584</v>
      </c>
      <c r="H182" s="717" t="n">
        <f aca="false">Soggetto2!$C$65</f>
        <v>0</v>
      </c>
      <c r="I182" s="285" t="s">
        <v>272</v>
      </c>
    </row>
    <row collapsed="false" customFormat="false" customHeight="false" hidden="false" ht="12.75" outlineLevel="0" r="183">
      <c r="G183" s="717" t="s">
        <v>585</v>
      </c>
      <c r="H183" s="717" t="n">
        <f aca="false">Soggetto2!$D$60</f>
        <v>0</v>
      </c>
      <c r="I183" s="285" t="s">
        <v>272</v>
      </c>
    </row>
    <row collapsed="false" customFormat="false" customHeight="false" hidden="false" ht="12.75" outlineLevel="0" r="184">
      <c r="G184" s="717" t="s">
        <v>586</v>
      </c>
      <c r="H184" s="717" t="n">
        <f aca="false">Soggetto2!$D$61</f>
        <v>0</v>
      </c>
      <c r="I184" s="285" t="s">
        <v>272</v>
      </c>
    </row>
    <row collapsed="false" customFormat="false" customHeight="false" hidden="false" ht="12.75" outlineLevel="0" r="185">
      <c r="G185" s="717" t="s">
        <v>587</v>
      </c>
      <c r="H185" s="717" t="n">
        <f aca="false">Soggetto2!$D$62</f>
        <v>0</v>
      </c>
      <c r="I185" s="285" t="s">
        <v>272</v>
      </c>
    </row>
    <row collapsed="false" customFormat="false" customHeight="false" hidden="false" ht="12.75" outlineLevel="0" r="186">
      <c r="G186" s="717" t="s">
        <v>588</v>
      </c>
      <c r="H186" s="717" t="n">
        <f aca="false">Soggetto2!$D$63</f>
        <v>0</v>
      </c>
      <c r="I186" s="285" t="s">
        <v>272</v>
      </c>
    </row>
    <row collapsed="false" customFormat="false" customHeight="false" hidden="false" ht="12.75" outlineLevel="0" r="187">
      <c r="G187" s="717" t="s">
        <v>589</v>
      </c>
      <c r="H187" s="717" t="n">
        <f aca="false">Soggetto2!$D$64</f>
        <v>0</v>
      </c>
      <c r="I187" s="285" t="s">
        <v>272</v>
      </c>
    </row>
    <row collapsed="false" customFormat="false" customHeight="false" hidden="false" ht="12.75" outlineLevel="0" r="188">
      <c r="G188" s="717" t="s">
        <v>590</v>
      </c>
      <c r="H188" s="717" t="n">
        <f aca="false">Soggetto2!$D$65</f>
        <v>0</v>
      </c>
      <c r="I188" s="285" t="s">
        <v>272</v>
      </c>
    </row>
    <row collapsed="false" customFormat="false" customHeight="false" hidden="false" ht="12.75" outlineLevel="0" r="189">
      <c r="G189" s="717" t="s">
        <v>591</v>
      </c>
      <c r="H189" s="718" t="n">
        <f aca="false">Soggetto2!$E$60</f>
        <v>0</v>
      </c>
      <c r="I189" s="285" t="s">
        <v>272</v>
      </c>
    </row>
    <row collapsed="false" customFormat="false" customHeight="false" hidden="false" ht="12.75" outlineLevel="0" r="190">
      <c r="G190" s="717" t="s">
        <v>592</v>
      </c>
      <c r="H190" s="718" t="n">
        <f aca="false">Soggetto2!$E$61</f>
        <v>0</v>
      </c>
      <c r="I190" s="285" t="s">
        <v>272</v>
      </c>
    </row>
    <row collapsed="false" customFormat="false" customHeight="false" hidden="false" ht="12.75" outlineLevel="0" r="191">
      <c r="G191" s="717" t="s">
        <v>593</v>
      </c>
      <c r="H191" s="718" t="n">
        <f aca="false">Soggetto2!$E$62</f>
        <v>0</v>
      </c>
      <c r="I191" s="285" t="s">
        <v>272</v>
      </c>
    </row>
    <row collapsed="false" customFormat="false" customHeight="false" hidden="false" ht="12.75" outlineLevel="0" r="192">
      <c r="G192" s="717" t="s">
        <v>594</v>
      </c>
      <c r="H192" s="718" t="n">
        <f aca="false">Soggetto2!$E$63</f>
        <v>0</v>
      </c>
      <c r="I192" s="285" t="s">
        <v>272</v>
      </c>
    </row>
    <row collapsed="false" customFormat="false" customHeight="false" hidden="false" ht="12.75" outlineLevel="0" r="193">
      <c r="G193" s="717" t="s">
        <v>595</v>
      </c>
      <c r="H193" s="718" t="n">
        <f aca="false">Soggetto2!$E$64</f>
        <v>0</v>
      </c>
      <c r="I193" s="285" t="s">
        <v>272</v>
      </c>
    </row>
    <row collapsed="false" customFormat="false" customHeight="false" hidden="false" ht="12.75" outlineLevel="0" r="194">
      <c r="G194" s="717" t="s">
        <v>596</v>
      </c>
      <c r="H194" s="718" t="n">
        <f aca="false">Soggetto2!$E$65</f>
        <v>0</v>
      </c>
      <c r="I194" s="285" t="s">
        <v>272</v>
      </c>
    </row>
    <row collapsed="false" customFormat="false" customHeight="false" hidden="false" ht="12.75" outlineLevel="0" r="195">
      <c r="G195" s="717" t="s">
        <v>597</v>
      </c>
      <c r="H195" s="718" t="n">
        <f aca="false">Soggetto2!$F$60</f>
        <v>0</v>
      </c>
      <c r="I195" s="285" t="s">
        <v>272</v>
      </c>
    </row>
    <row collapsed="false" customFormat="false" customHeight="false" hidden="false" ht="12.75" outlineLevel="0" r="196">
      <c r="G196" s="717" t="s">
        <v>598</v>
      </c>
      <c r="H196" s="718" t="n">
        <f aca="false">Soggetto2!$F$61</f>
        <v>0</v>
      </c>
      <c r="I196" s="285" t="s">
        <v>247</v>
      </c>
    </row>
    <row collapsed="false" customFormat="false" customHeight="false" hidden="false" ht="12.75" outlineLevel="0" r="197">
      <c r="G197" s="717" t="s">
        <v>599</v>
      </c>
      <c r="H197" s="718" t="n">
        <f aca="false">Soggetto2!$F$62</f>
        <v>0</v>
      </c>
      <c r="I197" s="285" t="s">
        <v>247</v>
      </c>
    </row>
    <row collapsed="false" customFormat="false" customHeight="false" hidden="false" ht="12.75" outlineLevel="0" r="198">
      <c r="G198" s="717" t="s">
        <v>600</v>
      </c>
      <c r="H198" s="718" t="n">
        <f aca="false">Soggetto2!$F$63</f>
        <v>0</v>
      </c>
      <c r="I198" s="285" t="s">
        <v>272</v>
      </c>
    </row>
    <row collapsed="false" customFormat="false" customHeight="false" hidden="false" ht="12.75" outlineLevel="0" r="199">
      <c r="G199" s="717" t="s">
        <v>601</v>
      </c>
      <c r="H199" s="718" t="n">
        <f aca="false">Soggetto2!$F$64</f>
        <v>0</v>
      </c>
      <c r="I199" s="285" t="s">
        <v>272</v>
      </c>
    </row>
    <row collapsed="false" customFormat="false" customHeight="false" hidden="false" ht="12.75" outlineLevel="0" r="200">
      <c r="G200" s="717" t="s">
        <v>602</v>
      </c>
      <c r="H200" s="718" t="n">
        <f aca="false">Soggetto2!$F$65</f>
        <v>0</v>
      </c>
      <c r="I200" s="285" t="s">
        <v>272</v>
      </c>
    </row>
    <row collapsed="false" customFormat="false" customHeight="false" hidden="false" ht="12.75" outlineLevel="0" r="201">
      <c r="G201" s="717" t="s">
        <v>603</v>
      </c>
      <c r="H201" s="718" t="n">
        <f aca="false">Soggetto2!$F$66</f>
        <v>0</v>
      </c>
      <c r="I201" s="285" t="s">
        <v>272</v>
      </c>
    </row>
    <row collapsed="false" customFormat="false" customHeight="false" hidden="false" ht="12.75" outlineLevel="0" r="202">
      <c r="G202" s="717" t="s">
        <v>604</v>
      </c>
      <c r="H202" s="718" t="n">
        <f aca="false">Soggetto2!$F$77</f>
        <v>0</v>
      </c>
      <c r="I202" s="285" t="s">
        <v>272</v>
      </c>
    </row>
    <row collapsed="false" customFormat="false" customHeight="false" hidden="false" ht="12.75" outlineLevel="0" r="203">
      <c r="G203" s="710" t="s">
        <v>605</v>
      </c>
      <c r="H203" s="710" t="n">
        <f aca="false">Soggetto2!$C$79</f>
        <v>0</v>
      </c>
      <c r="I203" s="285" t="s">
        <v>272</v>
      </c>
    </row>
    <row collapsed="false" customFormat="false" customHeight="false" hidden="false" ht="12.75" outlineLevel="0" r="204">
      <c r="G204" s="717" t="s">
        <v>606</v>
      </c>
      <c r="H204" s="717" t="n">
        <f aca="false">Soggetto2!$C$80</f>
        <v>0</v>
      </c>
      <c r="I204" s="285" t="s">
        <v>272</v>
      </c>
    </row>
    <row collapsed="false" customFormat="false" customHeight="false" hidden="false" ht="12.75" outlineLevel="0" r="205">
      <c r="G205" s="717" t="s">
        <v>607</v>
      </c>
      <c r="H205" s="718" t="n">
        <f aca="false">Soggetto2!$E$97</f>
        <v>0</v>
      </c>
      <c r="I205" s="285" t="s">
        <v>272</v>
      </c>
    </row>
    <row collapsed="false" customFormat="false" customHeight="false" hidden="false" ht="12.75" outlineLevel="0" r="206">
      <c r="G206" s="717" t="s">
        <v>608</v>
      </c>
      <c r="H206" s="718" t="n">
        <f aca="false">Soggetto2!$E$106</f>
        <v>0</v>
      </c>
      <c r="I206" s="285" t="s">
        <v>272</v>
      </c>
    </row>
    <row collapsed="false" customFormat="false" customHeight="false" hidden="false" ht="12.75" outlineLevel="0" r="207">
      <c r="G207" s="717" t="s">
        <v>609</v>
      </c>
      <c r="H207" s="718" t="n">
        <f aca="false">Soggetto2!$B$118</f>
        <v>0</v>
      </c>
      <c r="I207" s="285" t="s">
        <v>272</v>
      </c>
    </row>
    <row collapsed="false" customFormat="false" customHeight="false" hidden="false" ht="12.75" outlineLevel="0" r="208">
      <c r="G208" s="717" t="s">
        <v>610</v>
      </c>
      <c r="H208" s="718" t="n">
        <f aca="false">Soggetto2!$B$119</f>
        <v>0</v>
      </c>
      <c r="I208" s="285" t="s">
        <v>247</v>
      </c>
    </row>
    <row collapsed="false" customFormat="false" customHeight="false" hidden="false" ht="12.75" outlineLevel="0" r="209">
      <c r="G209" s="717" t="s">
        <v>611</v>
      </c>
      <c r="H209" s="718" t="n">
        <f aca="false">Soggetto2!$D$115</f>
        <v>0</v>
      </c>
      <c r="I209" s="285" t="s">
        <v>247</v>
      </c>
    </row>
    <row collapsed="false" customFormat="false" customHeight="false" hidden="false" ht="12.75" outlineLevel="0" r="210">
      <c r="G210" s="717" t="s">
        <v>612</v>
      </c>
      <c r="H210" s="718" t="n">
        <f aca="false">Soggetto2!$D$116</f>
        <v>0</v>
      </c>
      <c r="I210" s="285" t="s">
        <v>247</v>
      </c>
    </row>
    <row collapsed="false" customFormat="false" customHeight="false" hidden="false" ht="12.75" outlineLevel="0" r="211">
      <c r="G211" s="717" t="s">
        <v>613</v>
      </c>
      <c r="H211" s="718" t="n">
        <f aca="false">Soggetto2!$D$117</f>
        <v>0</v>
      </c>
      <c r="I211" s="285" t="s">
        <v>247</v>
      </c>
    </row>
    <row collapsed="false" customFormat="false" customHeight="false" hidden="false" ht="15" outlineLevel="0" r="212">
      <c r="G212" s="717" t="s">
        <v>614</v>
      </c>
      <c r="H212" s="718" t="n">
        <f aca="false">Soggetto2!$D$118</f>
        <v>0</v>
      </c>
      <c r="I212" s="719" t="s">
        <v>615</v>
      </c>
    </row>
    <row collapsed="false" customFormat="false" customHeight="false" hidden="false" ht="15" outlineLevel="0" r="213">
      <c r="G213" s="717" t="s">
        <v>616</v>
      </c>
      <c r="H213" s="718" t="n">
        <f aca="false">Soggetto2!$D$119</f>
        <v>0</v>
      </c>
      <c r="I213" s="719"/>
    </row>
    <row collapsed="false" customFormat="false" customHeight="false" hidden="false" ht="12.75" outlineLevel="0" r="214">
      <c r="G214" s="717" t="s">
        <v>617</v>
      </c>
      <c r="H214" s="718" t="n">
        <f aca="false">Soggetto2!$B$122</f>
        <v>0</v>
      </c>
    </row>
    <row collapsed="false" customFormat="false" customHeight="false" hidden="false" ht="12.75" outlineLevel="0" r="215">
      <c r="G215" s="717" t="s">
        <v>618</v>
      </c>
      <c r="H215" s="718" t="n">
        <f aca="false">Soggetto2!$B$123</f>
        <v>0</v>
      </c>
    </row>
    <row collapsed="false" customFormat="false" customHeight="false" hidden="false" ht="12.75" outlineLevel="0" r="216">
      <c r="G216" s="717" t="s">
        <v>619</v>
      </c>
      <c r="H216" s="717" t="str">
        <f aca="false">Soggetto2!$B$127</f>
        <v>SI</v>
      </c>
    </row>
    <row collapsed="false" customFormat="false" customHeight="false" hidden="false" ht="12.75" outlineLevel="0" r="217">
      <c r="G217" s="717" t="s">
        <v>620</v>
      </c>
      <c r="H217" s="717" t="str">
        <f aca="false">Soggetto2!$B$131</f>
        <v>NO</v>
      </c>
    </row>
    <row collapsed="false" customFormat="false" customHeight="false" hidden="false" ht="12.75" outlineLevel="0" r="218">
      <c r="G218" s="717" t="s">
        <v>621</v>
      </c>
      <c r="H218" s="717" t="e">
        <f aca="false">soggetto2!#ref!</f>
        <v>#VALUE!</v>
      </c>
    </row>
    <row collapsed="false" customFormat="false" customHeight="false" hidden="false" ht="12.75" outlineLevel="0" r="219">
      <c r="G219" s="693" t="s">
        <v>622</v>
      </c>
      <c r="H219" s="693" t="n">
        <f aca="false">Soggetto3!$B$11</f>
        <v>0</v>
      </c>
    </row>
    <row collapsed="false" customFormat="false" customHeight="false" hidden="false" ht="12.75" outlineLevel="0" r="220">
      <c r="G220" s="693" t="s">
        <v>623</v>
      </c>
      <c r="H220" s="693" t="n">
        <f aca="false">Soggetto3!$B$12</f>
        <v>0</v>
      </c>
    </row>
    <row collapsed="false" customFormat="false" customHeight="false" hidden="false" ht="12.75" outlineLevel="0" r="221">
      <c r="G221" s="693" t="s">
        <v>624</v>
      </c>
      <c r="H221" s="693" t="n">
        <f aca="false">Soggetto3!$B$14</f>
        <v>0</v>
      </c>
    </row>
    <row collapsed="false" customFormat="false" customHeight="false" hidden="false" ht="12.75" outlineLevel="0" r="222">
      <c r="G222" s="693" t="s">
        <v>625</v>
      </c>
      <c r="H222" s="693" t="n">
        <f aca="false">Soggetto3!$B$15</f>
        <v>0</v>
      </c>
    </row>
    <row collapsed="false" customFormat="false" customHeight="false" hidden="false" ht="12.75" outlineLevel="0" r="223">
      <c r="G223" s="693" t="s">
        <v>626</v>
      </c>
      <c r="H223" s="693" t="n">
        <f aca="false">Soggetto3!$B$16</f>
        <v>0</v>
      </c>
    </row>
    <row collapsed="false" customFormat="false" customHeight="false" hidden="false" ht="12.75" outlineLevel="0" r="224">
      <c r="G224" s="693" t="s">
        <v>627</v>
      </c>
      <c r="H224" s="693" t="n">
        <f aca="false">Soggetto3!$B$17</f>
        <v>0</v>
      </c>
    </row>
    <row collapsed="false" customFormat="false" customHeight="false" hidden="false" ht="12.75" outlineLevel="0" r="225">
      <c r="G225" s="693" t="s">
        <v>628</v>
      </c>
      <c r="H225" s="693" t="n">
        <f aca="false">Soggetto3!$B$18</f>
        <v>0</v>
      </c>
    </row>
    <row collapsed="false" customFormat="false" customHeight="false" hidden="false" ht="12.75" outlineLevel="0" r="226">
      <c r="G226" s="693" t="s">
        <v>629</v>
      </c>
      <c r="H226" s="693" t="str">
        <f aca="false">IF(LEN(Soggetto3!$B$19)&lt;10,"",Soggetto3!$B$19)</f>
        <v/>
      </c>
    </row>
    <row collapsed="false" customFormat="false" customHeight="false" hidden="false" ht="12.75" outlineLevel="0" r="227">
      <c r="G227" s="693" t="s">
        <v>630</v>
      </c>
      <c r="H227" s="693" t="n">
        <f aca="false">Soggetto3!$C$25</f>
        <v>0</v>
      </c>
    </row>
    <row collapsed="false" customFormat="false" customHeight="false" hidden="false" ht="12.75" outlineLevel="0" r="228">
      <c r="G228" s="693" t="s">
        <v>631</v>
      </c>
      <c r="H228" s="693" t="n">
        <f aca="false">Soggetto3!$C$26</f>
        <v>0</v>
      </c>
    </row>
    <row collapsed="false" customFormat="false" customHeight="false" hidden="false" ht="12.75" outlineLevel="0" r="229">
      <c r="G229" s="693" t="s">
        <v>632</v>
      </c>
      <c r="H229" s="693" t="n">
        <f aca="false">Soggetto3!$C$27</f>
        <v>0</v>
      </c>
    </row>
    <row collapsed="false" customFormat="false" customHeight="false" hidden="false" ht="12.75" outlineLevel="0" r="230">
      <c r="G230" s="710" t="s">
        <v>633</v>
      </c>
      <c r="H230" s="710" t="n">
        <f aca="false">Soggetto3!$C$29</f>
        <v>0</v>
      </c>
    </row>
    <row collapsed="false" customFormat="false" customHeight="false" hidden="false" ht="12.75" outlineLevel="0" r="231">
      <c r="G231" s="717" t="s">
        <v>634</v>
      </c>
      <c r="H231" s="717" t="n">
        <f aca="false">Soggetto3!$C$30</f>
        <v>0</v>
      </c>
    </row>
    <row collapsed="false" customFormat="false" customHeight="false" hidden="false" ht="12.75" outlineLevel="0" r="232">
      <c r="G232" s="717" t="s">
        <v>635</v>
      </c>
      <c r="H232" s="717" t="n">
        <f aca="false">Soggetto3!$B$34</f>
        <v>0</v>
      </c>
    </row>
    <row collapsed="false" customFormat="false" customHeight="false" hidden="false" ht="12.75" outlineLevel="0" r="233">
      <c r="G233" s="717" t="s">
        <v>636</v>
      </c>
      <c r="H233" s="717" t="n">
        <f aca="false">Soggetto3!$B$35</f>
        <v>0</v>
      </c>
    </row>
    <row collapsed="false" customFormat="false" customHeight="false" hidden="false" ht="12.75" outlineLevel="0" r="234">
      <c r="G234" s="717" t="s">
        <v>637</v>
      </c>
      <c r="H234" s="717" t="n">
        <f aca="false">Soggetto3!$B$36</f>
        <v>0</v>
      </c>
    </row>
    <row collapsed="false" customFormat="false" customHeight="false" hidden="false" ht="12.75" outlineLevel="0" r="235">
      <c r="G235" s="717" t="s">
        <v>638</v>
      </c>
      <c r="H235" s="717" t="n">
        <f aca="false">Soggetto3!$B$37</f>
        <v>0</v>
      </c>
    </row>
    <row collapsed="false" customFormat="false" customHeight="false" hidden="false" ht="12.75" outlineLevel="0" r="236">
      <c r="G236" s="693" t="s">
        <v>639</v>
      </c>
      <c r="H236" s="693" t="n">
        <f aca="false">Soggetto3!$B$38</f>
        <v>0</v>
      </c>
    </row>
    <row collapsed="false" customFormat="false" customHeight="false" hidden="false" ht="12.75" outlineLevel="0" r="237">
      <c r="G237" s="693" t="s">
        <v>640</v>
      </c>
      <c r="H237" s="693" t="n">
        <f aca="false">Soggetto3!$B$39</f>
        <v>0</v>
      </c>
    </row>
    <row collapsed="false" customFormat="false" customHeight="false" hidden="false" ht="12.75" outlineLevel="0" r="238">
      <c r="G238" s="693" t="s">
        <v>641</v>
      </c>
      <c r="H238" s="693" t="n">
        <f aca="false">Soggetto3!$C$34</f>
        <v>0</v>
      </c>
    </row>
    <row collapsed="false" customFormat="false" customHeight="false" hidden="false" ht="12.75" outlineLevel="0" r="239">
      <c r="G239" s="693" t="s">
        <v>642</v>
      </c>
      <c r="H239" s="693" t="n">
        <f aca="false">Soggetto3!$C$35</f>
        <v>0</v>
      </c>
    </row>
    <row collapsed="false" customFormat="false" customHeight="false" hidden="false" ht="12.75" outlineLevel="0" r="240">
      <c r="G240" s="693" t="s">
        <v>643</v>
      </c>
      <c r="H240" s="693" t="n">
        <f aca="false">Soggetto3!$C$36</f>
        <v>0</v>
      </c>
    </row>
    <row collapsed="false" customFormat="false" customHeight="false" hidden="false" ht="12.75" outlineLevel="0" r="241">
      <c r="G241" s="693" t="s">
        <v>644</v>
      </c>
      <c r="H241" s="693" t="n">
        <f aca="false">Soggetto3!$C$37</f>
        <v>0</v>
      </c>
    </row>
    <row collapsed="false" customFormat="false" customHeight="false" hidden="false" ht="12.75" outlineLevel="0" r="242">
      <c r="G242" s="693" t="s">
        <v>645</v>
      </c>
      <c r="H242" s="693" t="n">
        <f aca="false">Soggetto3!$C$38</f>
        <v>0</v>
      </c>
    </row>
    <row collapsed="false" customFormat="false" customHeight="false" hidden="false" ht="12.75" outlineLevel="0" r="243">
      <c r="G243" s="693" t="s">
        <v>646</v>
      </c>
      <c r="H243" s="693" t="n">
        <f aca="false">Soggetto3!$C$39</f>
        <v>0</v>
      </c>
    </row>
    <row collapsed="false" customFormat="false" customHeight="false" hidden="false" ht="12.75" outlineLevel="0" r="244">
      <c r="G244" s="693" t="s">
        <v>647</v>
      </c>
      <c r="H244" s="693" t="n">
        <f aca="false">Soggetto3!$D$34</f>
        <v>0</v>
      </c>
    </row>
    <row collapsed="false" customFormat="false" customHeight="false" hidden="false" ht="12.75" outlineLevel="0" r="245">
      <c r="G245" s="693" t="s">
        <v>648</v>
      </c>
      <c r="H245" s="693" t="n">
        <f aca="false">Soggetto3!$D$35</f>
        <v>0</v>
      </c>
    </row>
    <row collapsed="false" customFormat="false" customHeight="false" hidden="false" ht="12.75" outlineLevel="0" r="246">
      <c r="G246" s="693" t="s">
        <v>649</v>
      </c>
      <c r="H246" s="693" t="n">
        <f aca="false">Soggetto3!$D$36</f>
        <v>0</v>
      </c>
    </row>
    <row collapsed="false" customFormat="false" customHeight="false" hidden="false" ht="12.75" outlineLevel="0" r="247">
      <c r="G247" s="693" t="s">
        <v>650</v>
      </c>
      <c r="H247" s="693" t="n">
        <f aca="false">Soggetto3!$D$37</f>
        <v>0</v>
      </c>
    </row>
    <row collapsed="false" customFormat="false" customHeight="false" hidden="false" ht="12.75" outlineLevel="0" r="248">
      <c r="G248" s="693" t="s">
        <v>651</v>
      </c>
      <c r="H248" s="693" t="n">
        <f aca="false">Soggetto3!$D$38</f>
        <v>0</v>
      </c>
    </row>
    <row collapsed="false" customFormat="false" customHeight="false" hidden="false" ht="12.75" outlineLevel="0" r="249">
      <c r="G249" s="693" t="s">
        <v>652</v>
      </c>
      <c r="H249" s="693" t="n">
        <f aca="false">Soggetto3!$D$39</f>
        <v>0</v>
      </c>
    </row>
    <row collapsed="false" customFormat="false" customHeight="false" hidden="false" ht="12.75" outlineLevel="0" r="250">
      <c r="G250" s="720" t="s">
        <v>653</v>
      </c>
      <c r="H250" s="720" t="n">
        <f aca="false">Soggetto3!$E$34</f>
        <v>0</v>
      </c>
    </row>
    <row collapsed="false" customFormat="false" customHeight="false" hidden="false" ht="12.75" outlineLevel="0" r="251">
      <c r="G251" s="720" t="s">
        <v>654</v>
      </c>
      <c r="H251" s="720" t="n">
        <f aca="false">Soggetto3!$E$35</f>
        <v>0</v>
      </c>
    </row>
    <row collapsed="false" customFormat="false" customHeight="false" hidden="false" ht="12.75" outlineLevel="0" r="252">
      <c r="G252" s="720" t="s">
        <v>655</v>
      </c>
      <c r="H252" s="720" t="n">
        <f aca="false">Soggetto3!$E$36</f>
        <v>0</v>
      </c>
    </row>
    <row collapsed="false" customFormat="false" customHeight="false" hidden="false" ht="12.75" outlineLevel="0" r="253">
      <c r="G253" s="720" t="s">
        <v>656</v>
      </c>
      <c r="H253" s="720" t="n">
        <f aca="false">Soggetto3!$E$37</f>
        <v>0</v>
      </c>
    </row>
    <row collapsed="false" customFormat="false" customHeight="false" hidden="false" ht="12.75" outlineLevel="0" r="254">
      <c r="G254" s="720" t="s">
        <v>657</v>
      </c>
      <c r="H254" s="720" t="n">
        <f aca="false">Soggetto3!$E$38</f>
        <v>0</v>
      </c>
    </row>
    <row collapsed="false" customFormat="false" customHeight="false" hidden="false" ht="12.75" outlineLevel="0" r="255">
      <c r="G255" s="720" t="s">
        <v>658</v>
      </c>
      <c r="H255" s="720" t="n">
        <f aca="false">Soggetto3!$E$39</f>
        <v>0</v>
      </c>
    </row>
    <row collapsed="false" customFormat="false" customHeight="false" hidden="false" ht="12.75" outlineLevel="0" r="256">
      <c r="G256" s="720" t="s">
        <v>659</v>
      </c>
      <c r="H256" s="720" t="n">
        <f aca="false">Soggetto3!$F$34</f>
        <v>0</v>
      </c>
    </row>
    <row collapsed="false" customFormat="false" customHeight="false" hidden="false" ht="12.75" outlineLevel="0" r="257">
      <c r="G257" s="720" t="s">
        <v>660</v>
      </c>
      <c r="H257" s="720" t="n">
        <f aca="false">Soggetto3!$F$35</f>
        <v>0</v>
      </c>
    </row>
    <row collapsed="false" customFormat="false" customHeight="false" hidden="false" ht="12.75" outlineLevel="0" r="258">
      <c r="G258" s="720" t="s">
        <v>661</v>
      </c>
      <c r="H258" s="720" t="n">
        <f aca="false">Soggetto3!$F$36</f>
        <v>0</v>
      </c>
    </row>
    <row collapsed="false" customFormat="false" customHeight="false" hidden="false" ht="12.75" outlineLevel="0" r="259">
      <c r="G259" s="720" t="s">
        <v>662</v>
      </c>
      <c r="H259" s="720" t="n">
        <f aca="false">Soggetto3!$F$37</f>
        <v>0</v>
      </c>
    </row>
    <row collapsed="false" customFormat="false" customHeight="false" hidden="false" ht="12.75" outlineLevel="0" r="260">
      <c r="G260" s="720" t="s">
        <v>663</v>
      </c>
      <c r="H260" s="720" t="n">
        <f aca="false">Soggetto3!$F$38</f>
        <v>0</v>
      </c>
    </row>
    <row collapsed="false" customFormat="false" customHeight="false" hidden="false" ht="12.75" outlineLevel="0" r="261">
      <c r="G261" s="720" t="s">
        <v>664</v>
      </c>
      <c r="H261" s="720" t="n">
        <f aca="false">Soggetto3!$F$39</f>
        <v>0</v>
      </c>
    </row>
    <row collapsed="false" customFormat="false" customHeight="false" hidden="false" ht="12.75" outlineLevel="0" r="262">
      <c r="G262" s="720" t="s">
        <v>665</v>
      </c>
      <c r="H262" s="720" t="n">
        <f aca="false">Soggetto3!$F$40</f>
        <v>0</v>
      </c>
    </row>
    <row collapsed="false" customFormat="false" customHeight="false" hidden="false" ht="12.75" outlineLevel="0" r="263">
      <c r="G263" s="720" t="s">
        <v>666</v>
      </c>
      <c r="H263" s="720" t="n">
        <f aca="false">Soggetto3!$F$51</f>
        <v>0</v>
      </c>
    </row>
    <row collapsed="false" customFormat="false" customHeight="false" hidden="false" ht="12.75" outlineLevel="0" r="264">
      <c r="G264" s="710" t="s">
        <v>667</v>
      </c>
      <c r="H264" s="710" t="n">
        <f aca="false">Soggetto3!$C$55</f>
        <v>0</v>
      </c>
    </row>
    <row collapsed="false" customFormat="false" customHeight="false" hidden="false" ht="12.75" outlineLevel="0" r="265">
      <c r="G265" s="693" t="s">
        <v>668</v>
      </c>
      <c r="H265" s="693" t="n">
        <f aca="false">Soggetto3!$C$56</f>
        <v>0</v>
      </c>
    </row>
    <row collapsed="false" customFormat="false" customHeight="false" hidden="false" ht="12.75" outlineLevel="0" r="266">
      <c r="G266" s="693" t="s">
        <v>669</v>
      </c>
      <c r="H266" s="693" t="n">
        <f aca="false">Soggetto3!$B$60</f>
        <v>0</v>
      </c>
    </row>
    <row collapsed="false" customFormat="false" customHeight="false" hidden="false" ht="12.75" outlineLevel="0" r="267">
      <c r="G267" s="693" t="s">
        <v>670</v>
      </c>
      <c r="H267" s="693" t="n">
        <f aca="false">Soggetto3!$B$61</f>
        <v>0</v>
      </c>
    </row>
    <row collapsed="false" customFormat="false" customHeight="false" hidden="false" ht="12.75" outlineLevel="0" r="268">
      <c r="G268" s="693" t="s">
        <v>671</v>
      </c>
      <c r="H268" s="693" t="n">
        <f aca="false">Soggetto3!$B$62</f>
        <v>0</v>
      </c>
    </row>
    <row collapsed="false" customFormat="false" customHeight="false" hidden="false" ht="12.75" outlineLevel="0" r="269">
      <c r="G269" s="693" t="s">
        <v>672</v>
      </c>
      <c r="H269" s="693" t="n">
        <f aca="false">Soggetto3!$B$63</f>
        <v>0</v>
      </c>
    </row>
    <row collapsed="false" customFormat="false" customHeight="false" hidden="false" ht="12.75" outlineLevel="0" r="270">
      <c r="G270" s="693" t="s">
        <v>673</v>
      </c>
      <c r="H270" s="693" t="n">
        <f aca="false">Soggetto3!$B$64</f>
        <v>0</v>
      </c>
    </row>
    <row collapsed="false" customFormat="false" customHeight="false" hidden="false" ht="12.75" outlineLevel="0" r="271">
      <c r="G271" s="693" t="s">
        <v>674</v>
      </c>
      <c r="H271" s="693" t="n">
        <f aca="false">Soggetto3!$B$65</f>
        <v>0</v>
      </c>
    </row>
    <row collapsed="false" customFormat="false" customHeight="false" hidden="false" ht="12.75" outlineLevel="0" r="272">
      <c r="G272" s="693" t="s">
        <v>675</v>
      </c>
      <c r="H272" s="693" t="n">
        <f aca="false">Soggetto3!$C$60</f>
        <v>0</v>
      </c>
    </row>
    <row collapsed="false" customFormat="false" customHeight="false" hidden="false" ht="12.75" outlineLevel="0" r="273">
      <c r="G273" s="693" t="s">
        <v>676</v>
      </c>
      <c r="H273" s="693" t="n">
        <f aca="false">Soggetto3!$C$61</f>
        <v>0</v>
      </c>
    </row>
    <row collapsed="false" customFormat="false" customHeight="false" hidden="false" ht="12.75" outlineLevel="0" r="274">
      <c r="G274" s="693" t="s">
        <v>677</v>
      </c>
      <c r="H274" s="693" t="n">
        <f aca="false">Soggetto3!$C$62</f>
        <v>0</v>
      </c>
    </row>
    <row collapsed="false" customFormat="false" customHeight="false" hidden="false" ht="12.75" outlineLevel="0" r="275">
      <c r="G275" s="693" t="s">
        <v>678</v>
      </c>
      <c r="H275" s="693" t="n">
        <f aca="false">Soggetto3!$C$63</f>
        <v>0</v>
      </c>
    </row>
    <row collapsed="false" customFormat="false" customHeight="false" hidden="false" ht="12.75" outlineLevel="0" r="276">
      <c r="G276" s="693" t="s">
        <v>679</v>
      </c>
      <c r="H276" s="693" t="n">
        <f aca="false">Soggetto3!$C$64</f>
        <v>0</v>
      </c>
    </row>
    <row collapsed="false" customFormat="false" customHeight="false" hidden="false" ht="12.75" outlineLevel="0" r="277">
      <c r="G277" s="693" t="s">
        <v>680</v>
      </c>
      <c r="H277" s="693" t="n">
        <f aca="false">Soggetto3!$C$65</f>
        <v>0</v>
      </c>
    </row>
    <row collapsed="false" customFormat="false" customHeight="false" hidden="false" ht="12.75" outlineLevel="0" r="278">
      <c r="G278" s="693" t="s">
        <v>681</v>
      </c>
      <c r="H278" s="693" t="n">
        <f aca="false">Soggetto3!$D$60</f>
        <v>0</v>
      </c>
    </row>
    <row collapsed="false" customFormat="false" customHeight="false" hidden="false" ht="12.75" outlineLevel="0" r="279">
      <c r="G279" s="693" t="s">
        <v>682</v>
      </c>
      <c r="H279" s="693" t="n">
        <f aca="false">Soggetto3!$D$61</f>
        <v>0</v>
      </c>
    </row>
    <row collapsed="false" customFormat="false" customHeight="false" hidden="false" ht="12.75" outlineLevel="0" r="280">
      <c r="G280" s="693" t="s">
        <v>683</v>
      </c>
      <c r="H280" s="693" t="n">
        <f aca="false">Soggetto3!$D$62</f>
        <v>0</v>
      </c>
    </row>
    <row collapsed="false" customFormat="false" customHeight="false" hidden="false" ht="12.75" outlineLevel="0" r="281">
      <c r="G281" s="693" t="s">
        <v>684</v>
      </c>
      <c r="H281" s="693" t="n">
        <f aca="false">Soggetto3!$D$63</f>
        <v>0</v>
      </c>
    </row>
    <row collapsed="false" customFormat="false" customHeight="false" hidden="false" ht="12.75" outlineLevel="0" r="282">
      <c r="G282" s="693" t="s">
        <v>685</v>
      </c>
      <c r="H282" s="693" t="n">
        <f aca="false">Soggetto3!$D$64</f>
        <v>0</v>
      </c>
    </row>
    <row collapsed="false" customFormat="false" customHeight="false" hidden="false" ht="12.75" outlineLevel="0" r="283">
      <c r="G283" s="693" t="s">
        <v>686</v>
      </c>
      <c r="H283" s="693" t="n">
        <f aca="false">Soggetto3!$D$65</f>
        <v>0</v>
      </c>
    </row>
    <row collapsed="false" customFormat="false" customHeight="false" hidden="false" ht="12.75" outlineLevel="0" r="284">
      <c r="G284" s="720" t="s">
        <v>687</v>
      </c>
      <c r="H284" s="720" t="n">
        <f aca="false">Soggetto3!$E$60</f>
        <v>0</v>
      </c>
    </row>
    <row collapsed="false" customFormat="false" customHeight="false" hidden="false" ht="12.75" outlineLevel="0" r="285">
      <c r="G285" s="720" t="s">
        <v>688</v>
      </c>
      <c r="H285" s="720" t="n">
        <f aca="false">Soggetto3!$E$61</f>
        <v>0</v>
      </c>
    </row>
    <row collapsed="false" customFormat="false" customHeight="false" hidden="false" ht="12.75" outlineLevel="0" r="286">
      <c r="G286" s="720" t="s">
        <v>689</v>
      </c>
      <c r="H286" s="720" t="n">
        <f aca="false">Soggetto3!$E$62</f>
        <v>0</v>
      </c>
    </row>
    <row collapsed="false" customFormat="false" customHeight="false" hidden="false" ht="12.75" outlineLevel="0" r="287">
      <c r="G287" s="720" t="s">
        <v>690</v>
      </c>
      <c r="H287" s="720" t="n">
        <f aca="false">Soggetto3!$E$63</f>
        <v>0</v>
      </c>
    </row>
    <row collapsed="false" customFormat="false" customHeight="false" hidden="false" ht="12.75" outlineLevel="0" r="288">
      <c r="G288" s="720" t="s">
        <v>691</v>
      </c>
      <c r="H288" s="720" t="n">
        <f aca="false">Soggetto3!$E$64</f>
        <v>0</v>
      </c>
    </row>
    <row collapsed="false" customFormat="false" customHeight="false" hidden="false" ht="12.75" outlineLevel="0" r="289">
      <c r="G289" s="720" t="s">
        <v>692</v>
      </c>
      <c r="H289" s="720" t="n">
        <f aca="false">Soggetto3!$E$65</f>
        <v>0</v>
      </c>
    </row>
    <row collapsed="false" customFormat="false" customHeight="false" hidden="false" ht="12.75" outlineLevel="0" r="290">
      <c r="G290" s="720" t="s">
        <v>693</v>
      </c>
      <c r="H290" s="720" t="n">
        <f aca="false">Soggetto3!$F$60</f>
        <v>0</v>
      </c>
    </row>
    <row collapsed="false" customFormat="false" customHeight="false" hidden="false" ht="12.75" outlineLevel="0" r="291">
      <c r="G291" s="720" t="s">
        <v>694</v>
      </c>
      <c r="H291" s="720" t="n">
        <f aca="false">Soggetto3!$F$61</f>
        <v>0</v>
      </c>
    </row>
    <row collapsed="false" customFormat="false" customHeight="false" hidden="false" ht="12.75" outlineLevel="0" r="292">
      <c r="G292" s="720" t="s">
        <v>695</v>
      </c>
      <c r="H292" s="720" t="n">
        <f aca="false">Soggetto3!$F$62</f>
        <v>0</v>
      </c>
    </row>
    <row collapsed="false" customFormat="false" customHeight="false" hidden="false" ht="12.75" outlineLevel="0" r="293">
      <c r="G293" s="720" t="s">
        <v>696</v>
      </c>
      <c r="H293" s="720" t="n">
        <f aca="false">Soggetto3!$F$63</f>
        <v>0</v>
      </c>
    </row>
    <row collapsed="false" customFormat="false" customHeight="false" hidden="false" ht="12.75" outlineLevel="0" r="294">
      <c r="G294" s="720" t="s">
        <v>697</v>
      </c>
      <c r="H294" s="720" t="n">
        <f aca="false">Soggetto3!$F$64</f>
        <v>0</v>
      </c>
    </row>
    <row collapsed="false" customFormat="false" customHeight="false" hidden="false" ht="12.75" outlineLevel="0" r="295">
      <c r="G295" s="720" t="s">
        <v>698</v>
      </c>
      <c r="H295" s="720" t="n">
        <f aca="false">Soggetto3!$F$65</f>
        <v>0</v>
      </c>
    </row>
    <row collapsed="false" customFormat="false" customHeight="false" hidden="false" ht="12.75" outlineLevel="0" r="296">
      <c r="G296" s="720" t="s">
        <v>699</v>
      </c>
      <c r="H296" s="720" t="n">
        <f aca="false">Soggetto3!$F$66</f>
        <v>0</v>
      </c>
    </row>
    <row collapsed="false" customFormat="false" customHeight="false" hidden="false" ht="12.75" outlineLevel="0" r="297">
      <c r="G297" s="720" t="s">
        <v>700</v>
      </c>
      <c r="H297" s="720" t="n">
        <f aca="false">Soggetto3!$F$77</f>
        <v>0</v>
      </c>
    </row>
    <row collapsed="false" customFormat="false" customHeight="false" hidden="false" ht="12.75" outlineLevel="0" r="298">
      <c r="G298" s="710" t="s">
        <v>701</v>
      </c>
      <c r="H298" s="710" t="n">
        <f aca="false">Soggetto3!$C$79</f>
        <v>0</v>
      </c>
    </row>
    <row collapsed="false" customFormat="false" customHeight="false" hidden="false" ht="12.75" outlineLevel="0" r="299">
      <c r="G299" s="693" t="s">
        <v>702</v>
      </c>
      <c r="H299" s="693" t="n">
        <f aca="false">Soggetto3!$C$80</f>
        <v>0</v>
      </c>
    </row>
    <row collapsed="false" customFormat="false" customHeight="false" hidden="false" ht="12.75" outlineLevel="0" r="300">
      <c r="G300" s="720" t="s">
        <v>703</v>
      </c>
      <c r="H300" s="720" t="n">
        <f aca="false">Soggetto3!$E$97</f>
        <v>0</v>
      </c>
    </row>
    <row collapsed="false" customFormat="false" customHeight="false" hidden="false" ht="12.75" outlineLevel="0" r="301">
      <c r="G301" s="720" t="s">
        <v>704</v>
      </c>
      <c r="H301" s="720" t="n">
        <f aca="false">Soggetto3!$E$106</f>
        <v>0</v>
      </c>
    </row>
    <row collapsed="false" customFormat="false" customHeight="false" hidden="false" ht="12.75" outlineLevel="0" r="302">
      <c r="G302" s="720" t="s">
        <v>705</v>
      </c>
      <c r="H302" s="720" t="n">
        <f aca="false">+Soggetto3!$B$118</f>
        <v>0</v>
      </c>
    </row>
    <row collapsed="false" customFormat="false" customHeight="false" hidden="false" ht="12.75" outlineLevel="0" r="303">
      <c r="G303" s="720" t="s">
        <v>706</v>
      </c>
      <c r="H303" s="720" t="n">
        <f aca="false">+Soggetto3!$B$119</f>
        <v>0</v>
      </c>
    </row>
    <row collapsed="false" customFormat="false" customHeight="false" hidden="false" ht="12.75" outlineLevel="0" r="304">
      <c r="G304" s="720" t="s">
        <v>707</v>
      </c>
      <c r="H304" s="720" t="n">
        <f aca="false">+Soggetto3!$D$115</f>
        <v>0</v>
      </c>
    </row>
    <row collapsed="false" customFormat="false" customHeight="false" hidden="false" ht="12.75" outlineLevel="0" r="305">
      <c r="G305" s="720" t="s">
        <v>708</v>
      </c>
      <c r="H305" s="720" t="n">
        <f aca="false">+Soggetto3!$D$116</f>
        <v>0</v>
      </c>
    </row>
    <row collapsed="false" customFormat="false" customHeight="false" hidden="false" ht="12.75" outlineLevel="0" r="306">
      <c r="G306" s="720" t="s">
        <v>709</v>
      </c>
      <c r="H306" s="720" t="n">
        <f aca="false">+Soggetto3!$D$117</f>
        <v>0</v>
      </c>
    </row>
    <row collapsed="false" customFormat="false" customHeight="false" hidden="false" ht="12.75" outlineLevel="0" r="307">
      <c r="G307" s="720" t="s">
        <v>710</v>
      </c>
      <c r="H307" s="720" t="n">
        <f aca="false">+Soggetto3!$D$118</f>
        <v>0</v>
      </c>
    </row>
    <row collapsed="false" customFormat="false" customHeight="false" hidden="false" ht="12.75" outlineLevel="0" r="308">
      <c r="G308" s="720" t="s">
        <v>711</v>
      </c>
      <c r="H308" s="720" t="n">
        <f aca="false">+Soggetto3!$D$119</f>
        <v>0</v>
      </c>
    </row>
    <row collapsed="false" customFormat="false" customHeight="false" hidden="false" ht="12.75" outlineLevel="0" r="309">
      <c r="G309" s="720" t="s">
        <v>712</v>
      </c>
      <c r="H309" s="720" t="n">
        <f aca="false">+Soggetto3!$B$122</f>
        <v>0</v>
      </c>
    </row>
    <row collapsed="false" customFormat="false" customHeight="false" hidden="false" ht="12.75" outlineLevel="0" r="310">
      <c r="G310" s="720" t="s">
        <v>713</v>
      </c>
      <c r="H310" s="720" t="n">
        <f aca="false">+Soggetto3!$B$123</f>
        <v>0</v>
      </c>
    </row>
    <row collapsed="false" customFormat="false" customHeight="false" hidden="false" ht="12.75" outlineLevel="0" r="311">
      <c r="G311" s="693" t="s">
        <v>714</v>
      </c>
      <c r="H311" s="693" t="str">
        <f aca="false">+Soggetto3!$B$127</f>
        <v>SI</v>
      </c>
    </row>
    <row collapsed="false" customFormat="false" customHeight="false" hidden="false" ht="12.75" outlineLevel="0" r="312">
      <c r="G312" s="693" t="s">
        <v>715</v>
      </c>
      <c r="H312" s="693" t="str">
        <f aca="false">+Soggetto3!$B$131</f>
        <v>NO</v>
      </c>
    </row>
    <row collapsed="false" customFormat="false" customHeight="false" hidden="false" ht="12.75" outlineLevel="0" r="313">
      <c r="G313" s="693" t="s">
        <v>716</v>
      </c>
      <c r="H313" s="693" t="n">
        <f aca="false">+Soggetto3!$A$154</f>
        <v>0</v>
      </c>
    </row>
    <row collapsed="false" customFormat="false" customHeight="false" hidden="false" ht="12.75" outlineLevel="0" r="314">
      <c r="G314" s="700" t="s">
        <v>717</v>
      </c>
      <c r="H314" s="700" t="n">
        <f aca="false">Soggetto4!$B$11</f>
        <v>0</v>
      </c>
    </row>
    <row collapsed="false" customFormat="false" customHeight="false" hidden="false" ht="12.75" outlineLevel="0" r="315">
      <c r="G315" s="700" t="s">
        <v>718</v>
      </c>
      <c r="H315" s="700" t="n">
        <f aca="false">Soggetto4!$B$12</f>
        <v>0</v>
      </c>
    </row>
    <row collapsed="false" customFormat="false" customHeight="false" hidden="false" ht="12.75" outlineLevel="0" r="316">
      <c r="G316" s="700" t="s">
        <v>719</v>
      </c>
      <c r="H316" s="700" t="n">
        <f aca="false">Soggetto4!$B$14</f>
        <v>0</v>
      </c>
    </row>
    <row collapsed="false" customFormat="false" customHeight="false" hidden="false" ht="12.75" outlineLevel="0" r="317">
      <c r="G317" s="700" t="s">
        <v>720</v>
      </c>
      <c r="H317" s="700" t="n">
        <f aca="false">Soggetto4!$B$15</f>
        <v>0</v>
      </c>
    </row>
    <row collapsed="false" customFormat="false" customHeight="false" hidden="false" ht="12.75" outlineLevel="0" r="318">
      <c r="G318" s="700" t="s">
        <v>721</v>
      </c>
      <c r="H318" s="700" t="n">
        <f aca="false">Soggetto4!$B$16</f>
        <v>0</v>
      </c>
    </row>
    <row collapsed="false" customFormat="false" customHeight="false" hidden="false" ht="12.75" outlineLevel="0" r="319">
      <c r="G319" s="700" t="s">
        <v>722</v>
      </c>
      <c r="H319" s="700" t="n">
        <f aca="false">+Soggetto4!B17</f>
        <v>0</v>
      </c>
    </row>
    <row collapsed="false" customFormat="false" customHeight="false" hidden="false" ht="12.75" outlineLevel="0" r="320">
      <c r="G320" s="700" t="s">
        <v>723</v>
      </c>
      <c r="H320" s="700" t="n">
        <f aca="false">Soggetto4!$B$18</f>
        <v>0</v>
      </c>
    </row>
    <row collapsed="false" customFormat="false" customHeight="false" hidden="false" ht="12.75" outlineLevel="0" r="321">
      <c r="G321" s="700" t="s">
        <v>724</v>
      </c>
      <c r="H321" s="700" t="str">
        <f aca="false">IF(LEN(Soggetto4!$B$19)&lt;10,"",Soggetto4!$B$19)</f>
        <v/>
      </c>
    </row>
    <row collapsed="false" customFormat="false" customHeight="false" hidden="false" ht="12.75" outlineLevel="0" r="322">
      <c r="G322" s="700" t="s">
        <v>725</v>
      </c>
      <c r="H322" s="700" t="n">
        <f aca="false">Soggetto4!$C$25</f>
        <v>0</v>
      </c>
    </row>
    <row collapsed="false" customFormat="false" customHeight="false" hidden="false" ht="12.75" outlineLevel="0" r="323">
      <c r="G323" s="700" t="s">
        <v>726</v>
      </c>
      <c r="H323" s="700" t="n">
        <f aca="false">Soggetto4!$C$26</f>
        <v>0</v>
      </c>
    </row>
    <row collapsed="false" customFormat="false" customHeight="false" hidden="false" ht="12.75" outlineLevel="0" r="324">
      <c r="G324" s="700" t="s">
        <v>727</v>
      </c>
      <c r="H324" s="700" t="n">
        <f aca="false">Soggetto4!$C$27</f>
        <v>0</v>
      </c>
    </row>
    <row collapsed="false" customFormat="false" customHeight="false" hidden="false" ht="12.75" outlineLevel="0" r="325">
      <c r="G325" s="710" t="s">
        <v>728</v>
      </c>
      <c r="H325" s="710" t="n">
        <f aca="false">Soggetto4!$C$29</f>
        <v>0</v>
      </c>
    </row>
    <row collapsed="false" customFormat="false" customHeight="false" hidden="false" ht="12.75" outlineLevel="0" r="326">
      <c r="G326" s="700" t="s">
        <v>729</v>
      </c>
      <c r="H326" s="700" t="n">
        <f aca="false">Soggetto4!$C$30</f>
        <v>0</v>
      </c>
    </row>
    <row collapsed="false" customFormat="false" customHeight="false" hidden="false" ht="12.75" outlineLevel="0" r="327">
      <c r="G327" s="700" t="s">
        <v>730</v>
      </c>
      <c r="H327" s="700" t="n">
        <f aca="false">Soggetto4!$B$34</f>
        <v>0</v>
      </c>
    </row>
    <row collapsed="false" customFormat="false" customHeight="false" hidden="false" ht="12.75" outlineLevel="0" r="328">
      <c r="G328" s="700" t="s">
        <v>731</v>
      </c>
      <c r="H328" s="700" t="n">
        <f aca="false">Soggetto4!$B$35</f>
        <v>0</v>
      </c>
    </row>
    <row collapsed="false" customFormat="false" customHeight="false" hidden="false" ht="12.75" outlineLevel="0" r="329">
      <c r="G329" s="700" t="s">
        <v>732</v>
      </c>
      <c r="H329" s="700" t="n">
        <f aca="false">Soggetto4!$B$36</f>
        <v>0</v>
      </c>
    </row>
    <row collapsed="false" customFormat="false" customHeight="false" hidden="false" ht="12.75" outlineLevel="0" r="330">
      <c r="G330" s="700" t="s">
        <v>733</v>
      </c>
      <c r="H330" s="700" t="n">
        <f aca="false">Soggetto4!$B$37</f>
        <v>0</v>
      </c>
    </row>
    <row collapsed="false" customFormat="false" customHeight="false" hidden="false" ht="12.75" outlineLevel="0" r="331">
      <c r="G331" s="700" t="s">
        <v>734</v>
      </c>
      <c r="H331" s="700" t="n">
        <f aca="false">Soggetto4!$B$38</f>
        <v>0</v>
      </c>
    </row>
    <row collapsed="false" customFormat="false" customHeight="false" hidden="false" ht="12.75" outlineLevel="0" r="332">
      <c r="G332" s="700" t="s">
        <v>735</v>
      </c>
      <c r="H332" s="700" t="n">
        <f aca="false">Soggetto4!$B$39</f>
        <v>0</v>
      </c>
    </row>
    <row collapsed="false" customFormat="false" customHeight="false" hidden="false" ht="12.75" outlineLevel="0" r="333">
      <c r="G333" s="700" t="s">
        <v>736</v>
      </c>
      <c r="H333" s="700" t="n">
        <f aca="false">Soggetto4!$C$34</f>
        <v>0</v>
      </c>
    </row>
    <row collapsed="false" customFormat="false" customHeight="false" hidden="false" ht="12.75" outlineLevel="0" r="334">
      <c r="G334" s="700" t="s">
        <v>737</v>
      </c>
      <c r="H334" s="700" t="n">
        <f aca="false">Soggetto4!$C$35</f>
        <v>0</v>
      </c>
    </row>
    <row collapsed="false" customFormat="false" customHeight="false" hidden="false" ht="12.75" outlineLevel="0" r="335">
      <c r="G335" s="700" t="s">
        <v>738</v>
      </c>
      <c r="H335" s="700" t="n">
        <f aca="false">Soggetto4!$C$36</f>
        <v>0</v>
      </c>
    </row>
    <row collapsed="false" customFormat="false" customHeight="false" hidden="false" ht="12.75" outlineLevel="0" r="336">
      <c r="G336" s="700" t="s">
        <v>739</v>
      </c>
      <c r="H336" s="700" t="n">
        <f aca="false">Soggetto4!$C$37</f>
        <v>0</v>
      </c>
    </row>
    <row collapsed="false" customFormat="false" customHeight="false" hidden="false" ht="12.75" outlineLevel="0" r="337">
      <c r="G337" s="700" t="s">
        <v>740</v>
      </c>
      <c r="H337" s="700" t="n">
        <f aca="false">Soggetto4!$C$38</f>
        <v>0</v>
      </c>
    </row>
    <row collapsed="false" customFormat="false" customHeight="false" hidden="false" ht="12.75" outlineLevel="0" r="338">
      <c r="G338" s="700" t="s">
        <v>741</v>
      </c>
      <c r="H338" s="700" t="n">
        <f aca="false">Soggetto4!$C$39</f>
        <v>0</v>
      </c>
    </row>
    <row collapsed="false" customFormat="false" customHeight="false" hidden="false" ht="12.75" outlineLevel="0" r="339">
      <c r="G339" s="700" t="s">
        <v>742</v>
      </c>
      <c r="H339" s="700" t="n">
        <f aca="false">Soggetto4!$D$34</f>
        <v>0</v>
      </c>
    </row>
    <row collapsed="false" customFormat="false" customHeight="false" hidden="false" ht="12.75" outlineLevel="0" r="340">
      <c r="G340" s="700" t="s">
        <v>743</v>
      </c>
      <c r="H340" s="700" t="n">
        <f aca="false">Soggetto4!$D$35</f>
        <v>0</v>
      </c>
    </row>
    <row collapsed="false" customFormat="false" customHeight="false" hidden="false" ht="12.75" outlineLevel="0" r="341">
      <c r="G341" s="700" t="s">
        <v>744</v>
      </c>
      <c r="H341" s="700" t="n">
        <f aca="false">Soggetto4!$D$36</f>
        <v>0</v>
      </c>
    </row>
    <row collapsed="false" customFormat="false" customHeight="false" hidden="false" ht="12.75" outlineLevel="0" r="342">
      <c r="G342" s="700" t="s">
        <v>745</v>
      </c>
      <c r="H342" s="700" t="n">
        <f aca="false">Soggetto4!$D$37</f>
        <v>0</v>
      </c>
    </row>
    <row collapsed="false" customFormat="false" customHeight="false" hidden="false" ht="12.75" outlineLevel="0" r="343">
      <c r="G343" s="700" t="s">
        <v>746</v>
      </c>
      <c r="H343" s="700" t="n">
        <f aca="false">Soggetto4!$D$38</f>
        <v>0</v>
      </c>
    </row>
    <row collapsed="false" customFormat="false" customHeight="false" hidden="false" ht="12.75" outlineLevel="0" r="344">
      <c r="G344" s="700" t="s">
        <v>747</v>
      </c>
      <c r="H344" s="700" t="n">
        <f aca="false">Soggetto4!$D$39</f>
        <v>0</v>
      </c>
    </row>
    <row collapsed="false" customFormat="false" customHeight="false" hidden="false" ht="12.75" outlineLevel="0" r="345">
      <c r="G345" s="700" t="s">
        <v>748</v>
      </c>
      <c r="H345" s="721" t="n">
        <f aca="false">Soggetto4!$E$34</f>
        <v>0</v>
      </c>
    </row>
    <row collapsed="false" customFormat="false" customHeight="false" hidden="false" ht="12.75" outlineLevel="0" r="346">
      <c r="G346" s="700" t="s">
        <v>749</v>
      </c>
      <c r="H346" s="721" t="n">
        <f aca="false">Soggetto4!$E$35</f>
        <v>0</v>
      </c>
    </row>
    <row collapsed="false" customFormat="false" customHeight="false" hidden="false" ht="12.75" outlineLevel="0" r="347">
      <c r="G347" s="700" t="s">
        <v>750</v>
      </c>
      <c r="H347" s="721" t="n">
        <f aca="false">Soggetto4!$E$36</f>
        <v>0</v>
      </c>
    </row>
    <row collapsed="false" customFormat="false" customHeight="false" hidden="false" ht="12.75" outlineLevel="0" r="348">
      <c r="G348" s="700" t="s">
        <v>751</v>
      </c>
      <c r="H348" s="721" t="n">
        <f aca="false">Soggetto4!$E$37</f>
        <v>0</v>
      </c>
    </row>
    <row collapsed="false" customFormat="false" customHeight="false" hidden="false" ht="12.75" outlineLevel="0" r="349">
      <c r="G349" s="700" t="s">
        <v>752</v>
      </c>
      <c r="H349" s="721" t="n">
        <f aca="false">Soggetto4!$E$38</f>
        <v>0</v>
      </c>
    </row>
    <row collapsed="false" customFormat="false" customHeight="false" hidden="false" ht="12.75" outlineLevel="0" r="350">
      <c r="G350" s="700" t="s">
        <v>753</v>
      </c>
      <c r="H350" s="721" t="n">
        <f aca="false">Soggetto4!$E$39</f>
        <v>0</v>
      </c>
    </row>
    <row collapsed="false" customFormat="false" customHeight="false" hidden="false" ht="12.75" outlineLevel="0" r="351">
      <c r="G351" s="700" t="s">
        <v>754</v>
      </c>
      <c r="H351" s="721" t="n">
        <f aca="false">Soggetto4!$F$34</f>
        <v>0</v>
      </c>
    </row>
    <row collapsed="false" customFormat="false" customHeight="false" hidden="false" ht="12.75" outlineLevel="0" r="352">
      <c r="G352" s="700" t="s">
        <v>755</v>
      </c>
      <c r="H352" s="721" t="n">
        <f aca="false">Soggetto4!$F$35</f>
        <v>0</v>
      </c>
    </row>
    <row collapsed="false" customFormat="false" customHeight="false" hidden="false" ht="12.75" outlineLevel="0" r="353">
      <c r="G353" s="700" t="s">
        <v>756</v>
      </c>
      <c r="H353" s="721" t="n">
        <f aca="false">Soggetto4!$F$36</f>
        <v>0</v>
      </c>
    </row>
    <row collapsed="false" customFormat="false" customHeight="false" hidden="false" ht="12.75" outlineLevel="0" r="354">
      <c r="G354" s="700" t="s">
        <v>757</v>
      </c>
      <c r="H354" s="721" t="n">
        <f aca="false">Soggetto4!$F$37</f>
        <v>0</v>
      </c>
    </row>
    <row collapsed="false" customFormat="false" customHeight="false" hidden="false" ht="12.75" outlineLevel="0" r="355">
      <c r="G355" s="700" t="s">
        <v>758</v>
      </c>
      <c r="H355" s="721" t="n">
        <f aca="false">Soggetto4!$F$38</f>
        <v>0</v>
      </c>
    </row>
    <row collapsed="false" customFormat="false" customHeight="false" hidden="false" ht="12.75" outlineLevel="0" r="356">
      <c r="G356" s="700" t="s">
        <v>759</v>
      </c>
      <c r="H356" s="721" t="n">
        <f aca="false">Soggetto4!$F$39</f>
        <v>0</v>
      </c>
    </row>
    <row collapsed="false" customFormat="false" customHeight="false" hidden="false" ht="12.75" outlineLevel="0" r="357">
      <c r="G357" s="700" t="s">
        <v>760</v>
      </c>
      <c r="H357" s="721" t="n">
        <f aca="false">Soggetto4!$F$40</f>
        <v>0</v>
      </c>
    </row>
    <row collapsed="false" customFormat="false" customHeight="false" hidden="false" ht="12.75" outlineLevel="0" r="358">
      <c r="G358" s="700" t="s">
        <v>761</v>
      </c>
      <c r="H358" s="721" t="n">
        <f aca="false">Soggetto4!$F$51</f>
        <v>0</v>
      </c>
    </row>
    <row collapsed="false" customFormat="false" customHeight="false" hidden="false" ht="12.75" outlineLevel="0" r="359">
      <c r="G359" s="710" t="s">
        <v>762</v>
      </c>
      <c r="H359" s="710" t="n">
        <f aca="false">Soggetto4!$C$55</f>
        <v>0</v>
      </c>
    </row>
    <row collapsed="false" customFormat="false" customHeight="false" hidden="false" ht="12.75" outlineLevel="0" r="360">
      <c r="G360" s="700" t="s">
        <v>763</v>
      </c>
      <c r="H360" s="700" t="n">
        <f aca="false">Soggetto4!$C$56</f>
        <v>0</v>
      </c>
    </row>
    <row collapsed="false" customFormat="false" customHeight="false" hidden="false" ht="12.75" outlineLevel="0" r="361">
      <c r="G361" s="700" t="s">
        <v>764</v>
      </c>
      <c r="H361" s="700" t="n">
        <f aca="false">Soggetto4!$B$60</f>
        <v>0</v>
      </c>
    </row>
    <row collapsed="false" customFormat="false" customHeight="false" hidden="false" ht="12.75" outlineLevel="0" r="362">
      <c r="G362" s="700" t="s">
        <v>765</v>
      </c>
      <c r="H362" s="700" t="n">
        <f aca="false">Soggetto4!$B$61</f>
        <v>0</v>
      </c>
    </row>
    <row collapsed="false" customFormat="false" customHeight="false" hidden="false" ht="12.75" outlineLevel="0" r="363">
      <c r="G363" s="700" t="s">
        <v>766</v>
      </c>
      <c r="H363" s="700" t="n">
        <f aca="false">Soggetto4!$B$62</f>
        <v>0</v>
      </c>
    </row>
    <row collapsed="false" customFormat="false" customHeight="false" hidden="false" ht="12.75" outlineLevel="0" r="364">
      <c r="G364" s="700" t="s">
        <v>767</v>
      </c>
      <c r="H364" s="700" t="n">
        <f aca="false">Soggetto4!$B$63</f>
        <v>0</v>
      </c>
    </row>
    <row collapsed="false" customFormat="false" customHeight="false" hidden="false" ht="12.75" outlineLevel="0" r="365">
      <c r="G365" s="700" t="s">
        <v>768</v>
      </c>
      <c r="H365" s="700" t="n">
        <f aca="false">Soggetto4!$B$64</f>
        <v>0</v>
      </c>
    </row>
    <row collapsed="false" customFormat="false" customHeight="false" hidden="false" ht="12.75" outlineLevel="0" r="366">
      <c r="G366" s="700" t="s">
        <v>769</v>
      </c>
      <c r="H366" s="700" t="n">
        <f aca="false">Soggetto4!$B$65</f>
        <v>0</v>
      </c>
    </row>
    <row collapsed="false" customFormat="false" customHeight="false" hidden="false" ht="12.75" outlineLevel="0" r="367">
      <c r="G367" s="700" t="s">
        <v>770</v>
      </c>
      <c r="H367" s="700" t="n">
        <f aca="false">Soggetto4!$C$60</f>
        <v>0</v>
      </c>
    </row>
    <row collapsed="false" customFormat="false" customHeight="false" hidden="false" ht="12.75" outlineLevel="0" r="368">
      <c r="G368" s="700" t="s">
        <v>771</v>
      </c>
      <c r="H368" s="700" t="n">
        <f aca="false">Soggetto4!$C$61</f>
        <v>0</v>
      </c>
    </row>
    <row collapsed="false" customFormat="false" customHeight="false" hidden="false" ht="12.75" outlineLevel="0" r="369">
      <c r="G369" s="700" t="s">
        <v>772</v>
      </c>
      <c r="H369" s="700" t="n">
        <f aca="false">Soggetto4!$C$62</f>
        <v>0</v>
      </c>
    </row>
    <row collapsed="false" customFormat="false" customHeight="false" hidden="false" ht="12.75" outlineLevel="0" r="370">
      <c r="G370" s="700" t="s">
        <v>773</v>
      </c>
      <c r="H370" s="700" t="n">
        <f aca="false">Soggetto4!$C$63</f>
        <v>0</v>
      </c>
    </row>
    <row collapsed="false" customFormat="false" customHeight="false" hidden="false" ht="12.75" outlineLevel="0" r="371">
      <c r="G371" s="700" t="s">
        <v>774</v>
      </c>
      <c r="H371" s="700" t="n">
        <f aca="false">Soggetto4!$C$64</f>
        <v>0</v>
      </c>
    </row>
    <row collapsed="false" customFormat="false" customHeight="false" hidden="false" ht="12.75" outlineLevel="0" r="372">
      <c r="G372" s="700" t="s">
        <v>775</v>
      </c>
      <c r="H372" s="700" t="n">
        <f aca="false">Soggetto4!$C$65</f>
        <v>0</v>
      </c>
    </row>
    <row collapsed="false" customFormat="false" customHeight="false" hidden="false" ht="12.75" outlineLevel="0" r="373">
      <c r="G373" s="700" t="s">
        <v>776</v>
      </c>
      <c r="H373" s="700" t="n">
        <f aca="false">Soggetto4!$D$60</f>
        <v>0</v>
      </c>
    </row>
    <row collapsed="false" customFormat="false" customHeight="false" hidden="false" ht="12.75" outlineLevel="0" r="374">
      <c r="G374" s="700" t="s">
        <v>777</v>
      </c>
      <c r="H374" s="700" t="n">
        <f aca="false">Soggetto4!$D$61</f>
        <v>0</v>
      </c>
    </row>
    <row collapsed="false" customFormat="false" customHeight="false" hidden="false" ht="12.75" outlineLevel="0" r="375">
      <c r="G375" s="700" t="s">
        <v>778</v>
      </c>
      <c r="H375" s="700" t="n">
        <f aca="false">Soggetto4!$D$62</f>
        <v>0</v>
      </c>
    </row>
    <row collapsed="false" customFormat="false" customHeight="false" hidden="false" ht="12.75" outlineLevel="0" r="376">
      <c r="G376" s="700" t="s">
        <v>779</v>
      </c>
      <c r="H376" s="700" t="n">
        <f aca="false">Soggetto4!$D$63</f>
        <v>0</v>
      </c>
    </row>
    <row collapsed="false" customFormat="false" customHeight="false" hidden="false" ht="12.75" outlineLevel="0" r="377">
      <c r="G377" s="700" t="s">
        <v>780</v>
      </c>
      <c r="H377" s="700" t="n">
        <f aca="false">Soggetto4!$D$64</f>
        <v>0</v>
      </c>
    </row>
    <row collapsed="false" customFormat="false" customHeight="false" hidden="false" ht="12.75" outlineLevel="0" r="378">
      <c r="G378" s="700" t="s">
        <v>781</v>
      </c>
      <c r="H378" s="700" t="n">
        <f aca="false">Soggetto4!$D$65</f>
        <v>0</v>
      </c>
    </row>
    <row collapsed="false" customFormat="false" customHeight="false" hidden="false" ht="12.75" outlineLevel="0" r="379">
      <c r="G379" s="700" t="s">
        <v>782</v>
      </c>
      <c r="H379" s="721" t="n">
        <f aca="false">Soggetto4!$E$60</f>
        <v>0</v>
      </c>
    </row>
    <row collapsed="false" customFormat="false" customHeight="false" hidden="false" ht="12.75" outlineLevel="0" r="380">
      <c r="G380" s="700" t="s">
        <v>783</v>
      </c>
      <c r="H380" s="721" t="n">
        <f aca="false">Soggetto4!$E$61</f>
        <v>0</v>
      </c>
    </row>
    <row collapsed="false" customFormat="false" customHeight="false" hidden="false" ht="12.75" outlineLevel="0" r="381">
      <c r="G381" s="700" t="s">
        <v>784</v>
      </c>
      <c r="H381" s="721" t="n">
        <f aca="false">Soggetto4!$E$62</f>
        <v>0</v>
      </c>
    </row>
    <row collapsed="false" customFormat="false" customHeight="false" hidden="false" ht="12.75" outlineLevel="0" r="382">
      <c r="G382" s="700" t="s">
        <v>785</v>
      </c>
      <c r="H382" s="721" t="n">
        <f aca="false">Soggetto4!$E$63</f>
        <v>0</v>
      </c>
    </row>
    <row collapsed="false" customFormat="false" customHeight="false" hidden="false" ht="12.75" outlineLevel="0" r="383">
      <c r="G383" s="700" t="s">
        <v>786</v>
      </c>
      <c r="H383" s="721" t="n">
        <f aca="false">Soggetto4!$E$64</f>
        <v>0</v>
      </c>
    </row>
    <row collapsed="false" customFormat="false" customHeight="false" hidden="false" ht="12.75" outlineLevel="0" r="384">
      <c r="G384" s="700" t="s">
        <v>787</v>
      </c>
      <c r="H384" s="721" t="n">
        <f aca="false">Soggetto4!$E$65</f>
        <v>0</v>
      </c>
    </row>
    <row collapsed="false" customFormat="false" customHeight="false" hidden="false" ht="12.75" outlineLevel="0" r="385">
      <c r="G385" s="700" t="s">
        <v>788</v>
      </c>
      <c r="H385" s="721" t="n">
        <f aca="false">Soggetto4!$F$60</f>
        <v>0</v>
      </c>
    </row>
    <row collapsed="false" customFormat="false" customHeight="false" hidden="false" ht="12.75" outlineLevel="0" r="386">
      <c r="G386" s="700" t="s">
        <v>789</v>
      </c>
      <c r="H386" s="721" t="n">
        <f aca="false">Soggetto4!$F$61</f>
        <v>0</v>
      </c>
    </row>
    <row collapsed="false" customFormat="false" customHeight="false" hidden="false" ht="12.75" outlineLevel="0" r="387">
      <c r="G387" s="700" t="s">
        <v>790</v>
      </c>
      <c r="H387" s="721" t="n">
        <f aca="false">Soggetto4!$F$62</f>
        <v>0</v>
      </c>
    </row>
    <row collapsed="false" customFormat="false" customHeight="false" hidden="false" ht="12.75" outlineLevel="0" r="388">
      <c r="G388" s="700" t="s">
        <v>791</v>
      </c>
      <c r="H388" s="721" t="n">
        <f aca="false">Soggetto4!$F$63</f>
        <v>0</v>
      </c>
    </row>
    <row collapsed="false" customFormat="false" customHeight="false" hidden="false" ht="12.75" outlineLevel="0" r="389">
      <c r="G389" s="700" t="s">
        <v>792</v>
      </c>
      <c r="H389" s="721" t="n">
        <f aca="false">Soggetto4!$F$64</f>
        <v>0</v>
      </c>
    </row>
    <row collapsed="false" customFormat="false" customHeight="false" hidden="false" ht="12.75" outlineLevel="0" r="390">
      <c r="G390" s="700" t="s">
        <v>793</v>
      </c>
      <c r="H390" s="721" t="n">
        <f aca="false">Soggetto4!$F$65</f>
        <v>0</v>
      </c>
    </row>
    <row collapsed="false" customFormat="false" customHeight="false" hidden="false" ht="12.75" outlineLevel="0" r="391">
      <c r="G391" s="700" t="s">
        <v>794</v>
      </c>
      <c r="H391" s="721" t="n">
        <f aca="false">Soggetto4!$F$66</f>
        <v>0</v>
      </c>
    </row>
    <row collapsed="false" customFormat="false" customHeight="false" hidden="false" ht="12.75" outlineLevel="0" r="392">
      <c r="G392" s="700" t="s">
        <v>795</v>
      </c>
      <c r="H392" s="721" t="n">
        <f aca="false">Soggetto4!$F$77</f>
        <v>0</v>
      </c>
    </row>
    <row collapsed="false" customFormat="false" customHeight="false" hidden="false" ht="12.75" outlineLevel="0" r="393">
      <c r="G393" s="710" t="s">
        <v>796</v>
      </c>
      <c r="H393" s="710" t="n">
        <f aca="false">Soggetto4!$C$79</f>
        <v>0</v>
      </c>
    </row>
    <row collapsed="false" customFormat="false" customHeight="false" hidden="false" ht="12.75" outlineLevel="0" r="394">
      <c r="G394" s="700" t="s">
        <v>797</v>
      </c>
      <c r="H394" s="700" t="n">
        <f aca="false">Soggetto4!$C$80</f>
        <v>0</v>
      </c>
    </row>
    <row collapsed="false" customFormat="false" customHeight="false" hidden="false" ht="12.75" outlineLevel="0" r="395">
      <c r="G395" s="700" t="s">
        <v>798</v>
      </c>
      <c r="H395" s="721" t="n">
        <f aca="false">Soggetto4!$E$97</f>
        <v>0</v>
      </c>
    </row>
    <row collapsed="false" customFormat="false" customHeight="false" hidden="false" ht="12.75" outlineLevel="0" r="396">
      <c r="G396" s="700" t="s">
        <v>799</v>
      </c>
      <c r="H396" s="721" t="n">
        <f aca="false">Soggetto4!$E$106</f>
        <v>0</v>
      </c>
    </row>
    <row collapsed="false" customFormat="false" customHeight="false" hidden="false" ht="12.75" outlineLevel="0" r="397">
      <c r="G397" s="700" t="s">
        <v>800</v>
      </c>
      <c r="H397" s="721" t="n">
        <f aca="false">+Soggetto4!$B$118</f>
        <v>0</v>
      </c>
    </row>
    <row collapsed="false" customFormat="false" customHeight="false" hidden="false" ht="12.75" outlineLevel="0" r="398">
      <c r="G398" s="700" t="s">
        <v>801</v>
      </c>
      <c r="H398" s="721" t="n">
        <f aca="false">+Soggetto4!$B$119</f>
        <v>0</v>
      </c>
    </row>
    <row collapsed="false" customFormat="false" customHeight="false" hidden="false" ht="12.75" outlineLevel="0" r="399">
      <c r="G399" s="700" t="s">
        <v>802</v>
      </c>
      <c r="H399" s="721" t="n">
        <f aca="false">+Soggetto4!$D$115</f>
        <v>0</v>
      </c>
    </row>
    <row collapsed="false" customFormat="false" customHeight="false" hidden="false" ht="12.75" outlineLevel="0" r="400">
      <c r="G400" s="700" t="s">
        <v>803</v>
      </c>
      <c r="H400" s="721" t="n">
        <f aca="false">+Soggetto4!$D$116</f>
        <v>0</v>
      </c>
    </row>
    <row collapsed="false" customFormat="false" customHeight="false" hidden="false" ht="12.75" outlineLevel="0" r="401">
      <c r="G401" s="700" t="s">
        <v>804</v>
      </c>
      <c r="H401" s="721" t="n">
        <f aca="false">+Soggetto4!$D$117</f>
        <v>0</v>
      </c>
    </row>
    <row collapsed="false" customFormat="false" customHeight="false" hidden="false" ht="12.75" outlineLevel="0" r="402">
      <c r="G402" s="700" t="s">
        <v>805</v>
      </c>
      <c r="H402" s="721" t="n">
        <f aca="false">+Soggetto4!$D$118</f>
        <v>0</v>
      </c>
    </row>
    <row collapsed="false" customFormat="false" customHeight="false" hidden="false" ht="12.75" outlineLevel="0" r="403">
      <c r="G403" s="700" t="s">
        <v>806</v>
      </c>
      <c r="H403" s="721" t="n">
        <f aca="false">+Soggetto4!$D$119</f>
        <v>0</v>
      </c>
    </row>
    <row collapsed="false" customFormat="false" customHeight="false" hidden="false" ht="12.75" outlineLevel="0" r="404">
      <c r="G404" s="700" t="s">
        <v>807</v>
      </c>
      <c r="H404" s="700" t="n">
        <f aca="false">+Soggetto4!$B$122</f>
        <v>0</v>
      </c>
    </row>
    <row collapsed="false" customFormat="false" customHeight="false" hidden="false" ht="12.75" outlineLevel="0" r="405">
      <c r="G405" s="700" t="s">
        <v>808</v>
      </c>
      <c r="H405" s="721" t="n">
        <f aca="false">+Soggetto4!$B$123</f>
        <v>0</v>
      </c>
    </row>
    <row collapsed="false" customFormat="false" customHeight="false" hidden="false" ht="12.75" outlineLevel="0" r="406">
      <c r="G406" s="700" t="s">
        <v>809</v>
      </c>
      <c r="H406" s="700" t="str">
        <f aca="false">+Soggetto4!$B$127</f>
        <v>SI</v>
      </c>
    </row>
    <row collapsed="false" customFormat="false" customHeight="false" hidden="false" ht="12.75" outlineLevel="0" r="407">
      <c r="G407" s="700" t="s">
        <v>810</v>
      </c>
      <c r="H407" s="700" t="str">
        <f aca="false">+Soggetto4!$B$131</f>
        <v>NO</v>
      </c>
    </row>
    <row collapsed="false" customFormat="false" customHeight="false" hidden="false" ht="12.75" outlineLevel="0" r="408">
      <c r="G408" s="700" t="s">
        <v>811</v>
      </c>
      <c r="H408" s="700" t="n">
        <f aca="false">+Soggetto4!$A$154</f>
        <v>0</v>
      </c>
    </row>
    <row collapsed="false" customFormat="false" customHeight="false" hidden="false" ht="12.75" outlineLevel="0" r="409">
      <c r="G409" s="716" t="s">
        <v>812</v>
      </c>
      <c r="H409" s="716" t="n">
        <f aca="false">Soggetto5!$B$11</f>
        <v>0</v>
      </c>
    </row>
    <row collapsed="false" customFormat="false" customHeight="false" hidden="false" ht="12.75" outlineLevel="0" r="410">
      <c r="G410" s="716" t="s">
        <v>813</v>
      </c>
      <c r="H410" s="716" t="n">
        <f aca="false">Soggetto5!$B$12</f>
        <v>0</v>
      </c>
    </row>
    <row collapsed="false" customFormat="false" customHeight="false" hidden="false" ht="12.75" outlineLevel="0" r="411">
      <c r="G411" s="716" t="s">
        <v>814</v>
      </c>
      <c r="H411" s="716" t="n">
        <f aca="false">Soggetto5!$B$14</f>
        <v>0</v>
      </c>
    </row>
    <row collapsed="false" customFormat="false" customHeight="false" hidden="false" ht="12.75" outlineLevel="0" r="412">
      <c r="G412" s="716" t="s">
        <v>815</v>
      </c>
      <c r="H412" s="716" t="n">
        <f aca="false">Soggetto5!$B$15</f>
        <v>0</v>
      </c>
    </row>
    <row collapsed="false" customFormat="false" customHeight="false" hidden="false" ht="12.75" outlineLevel="0" r="413">
      <c r="G413" s="716" t="s">
        <v>816</v>
      </c>
      <c r="H413" s="716" t="n">
        <f aca="false">Soggetto5!$B$16</f>
        <v>0</v>
      </c>
    </row>
    <row collapsed="false" customFormat="false" customHeight="false" hidden="false" ht="12.75" outlineLevel="0" r="414">
      <c r="G414" s="716" t="s">
        <v>817</v>
      </c>
      <c r="H414" s="716" t="n">
        <f aca="false">Soggetto5!B17</f>
        <v>0</v>
      </c>
    </row>
    <row collapsed="false" customFormat="false" customHeight="false" hidden="false" ht="12.75" outlineLevel="0" r="415">
      <c r="G415" s="716" t="s">
        <v>818</v>
      </c>
      <c r="H415" s="716" t="n">
        <f aca="false">Soggetto5!$B$18</f>
        <v>0</v>
      </c>
    </row>
    <row collapsed="false" customFormat="false" customHeight="false" hidden="false" ht="12.75" outlineLevel="0" r="416">
      <c r="G416" s="716" t="s">
        <v>819</v>
      </c>
      <c r="H416" s="716" t="str">
        <f aca="false">IF(LEN(Soggetto5!$B$19)&lt;10,"",Soggetto5!$B$19)</f>
        <v/>
      </c>
    </row>
    <row collapsed="false" customFormat="false" customHeight="false" hidden="false" ht="12.75" outlineLevel="0" r="417">
      <c r="G417" s="716" t="s">
        <v>820</v>
      </c>
      <c r="H417" s="716" t="str">
        <f aca="false">Soggetto5!$C$25</f>
        <v>appartamento        -        35</v>
      </c>
    </row>
    <row collapsed="false" customFormat="false" customHeight="false" hidden="false" ht="12.75" outlineLevel="0" r="418">
      <c r="G418" s="716" t="s">
        <v>821</v>
      </c>
      <c r="H418" s="716" t="n">
        <f aca="false">Soggetto5!$C$26</f>
        <v>0</v>
      </c>
    </row>
    <row collapsed="false" customFormat="false" customHeight="false" hidden="false" ht="12.75" outlineLevel="0" r="419">
      <c r="G419" s="716" t="s">
        <v>822</v>
      </c>
      <c r="H419" s="716" t="n">
        <f aca="false">Soggetto5!$C$27</f>
        <v>0</v>
      </c>
    </row>
    <row collapsed="false" customFormat="false" customHeight="false" hidden="false" ht="12.75" outlineLevel="0" r="420">
      <c r="G420" s="710" t="s">
        <v>823</v>
      </c>
      <c r="H420" s="710" t="str">
        <f aca="false">Soggetto5!$C$29</f>
        <v>RICERCA GUASTI - G_G46</v>
      </c>
    </row>
    <row collapsed="false" customFormat="false" customHeight="false" hidden="false" ht="12.75" outlineLevel="0" r="421">
      <c r="G421" s="716" t="s">
        <v>824</v>
      </c>
      <c r="H421" s="716" t="n">
        <f aca="false">Soggetto5!$C$30</f>
        <v>0</v>
      </c>
    </row>
    <row collapsed="false" customFormat="false" customHeight="false" hidden="false" ht="12.75" outlineLevel="0" r="422">
      <c r="G422" s="716" t="s">
        <v>825</v>
      </c>
      <c r="H422" s="716" t="n">
        <f aca="false">Soggetto5!$B$34</f>
        <v>0</v>
      </c>
    </row>
    <row collapsed="false" customFormat="false" customHeight="false" hidden="false" ht="12.75" outlineLevel="0" r="423">
      <c r="G423" s="716" t="s">
        <v>826</v>
      </c>
      <c r="H423" s="716" t="n">
        <f aca="false">Soggetto5!$B$35</f>
        <v>0</v>
      </c>
    </row>
    <row collapsed="false" customFormat="false" customHeight="false" hidden="false" ht="12.75" outlineLevel="0" r="424">
      <c r="G424" s="716" t="s">
        <v>827</v>
      </c>
      <c r="H424" s="716" t="n">
        <f aca="false">Soggetto5!$B$36</f>
        <v>0</v>
      </c>
    </row>
    <row collapsed="false" customFormat="false" customHeight="false" hidden="false" ht="12.75" outlineLevel="0" r="425">
      <c r="G425" s="716" t="s">
        <v>828</v>
      </c>
      <c r="H425" s="716" t="n">
        <f aca="false">Soggetto5!$B$37</f>
        <v>0</v>
      </c>
    </row>
    <row collapsed="false" customFormat="false" customHeight="false" hidden="false" ht="12.75" outlineLevel="0" r="426">
      <c r="G426" s="716" t="s">
        <v>829</v>
      </c>
      <c r="H426" s="716" t="n">
        <f aca="false">Soggetto5!$B$38</f>
        <v>0</v>
      </c>
    </row>
    <row collapsed="false" customFormat="false" customHeight="false" hidden="false" ht="12.75" outlineLevel="0" r="427">
      <c r="G427" s="716" t="s">
        <v>830</v>
      </c>
      <c r="H427" s="716" t="n">
        <f aca="false">Soggetto5!$B$39</f>
        <v>0</v>
      </c>
    </row>
    <row collapsed="false" customFormat="false" customHeight="false" hidden="false" ht="12.75" outlineLevel="0" r="428">
      <c r="G428" s="716" t="s">
        <v>831</v>
      </c>
      <c r="H428" s="716" t="n">
        <f aca="false">Soggetto5!$C$34</f>
        <v>0</v>
      </c>
    </row>
    <row collapsed="false" customFormat="false" customHeight="false" hidden="false" ht="12.75" outlineLevel="0" r="429">
      <c r="G429" s="716" t="s">
        <v>832</v>
      </c>
      <c r="H429" s="716" t="n">
        <f aca="false">Soggetto5!$C$35</f>
        <v>0</v>
      </c>
    </row>
    <row collapsed="false" customFormat="false" customHeight="false" hidden="false" ht="12.75" outlineLevel="0" r="430">
      <c r="G430" s="716" t="s">
        <v>833</v>
      </c>
      <c r="H430" s="716" t="n">
        <f aca="false">Soggetto5!$C$36</f>
        <v>0</v>
      </c>
    </row>
    <row collapsed="false" customFormat="false" customHeight="false" hidden="false" ht="12.75" outlineLevel="0" r="431">
      <c r="G431" s="716" t="s">
        <v>834</v>
      </c>
      <c r="H431" s="716" t="n">
        <f aca="false">Soggetto5!$C$37</f>
        <v>0</v>
      </c>
    </row>
    <row collapsed="false" customFormat="false" customHeight="false" hidden="false" ht="12.75" outlineLevel="0" r="432">
      <c r="G432" s="716" t="s">
        <v>835</v>
      </c>
      <c r="H432" s="716" t="n">
        <f aca="false">Soggetto5!$C$38</f>
        <v>0</v>
      </c>
    </row>
    <row collapsed="false" customFormat="false" customHeight="false" hidden="false" ht="12.75" outlineLevel="0" r="433">
      <c r="G433" s="716" t="s">
        <v>836</v>
      </c>
      <c r="H433" s="716" t="n">
        <f aca="false">Soggetto5!$C$39</f>
        <v>0</v>
      </c>
    </row>
    <row collapsed="false" customFormat="false" customHeight="false" hidden="false" ht="12.75" outlineLevel="0" r="434">
      <c r="G434" s="716" t="s">
        <v>837</v>
      </c>
      <c r="H434" s="716" t="n">
        <f aca="false">Soggetto5!$D$34</f>
        <v>0</v>
      </c>
    </row>
    <row collapsed="false" customFormat="false" customHeight="false" hidden="false" ht="12.75" outlineLevel="0" r="435">
      <c r="G435" s="716" t="s">
        <v>838</v>
      </c>
      <c r="H435" s="716" t="n">
        <f aca="false">Soggetto5!$D$35</f>
        <v>0</v>
      </c>
    </row>
    <row collapsed="false" customFormat="false" customHeight="false" hidden="false" ht="12.75" outlineLevel="0" r="436">
      <c r="G436" s="716" t="s">
        <v>839</v>
      </c>
      <c r="H436" s="716" t="n">
        <f aca="false">Soggetto5!$D$36</f>
        <v>0</v>
      </c>
    </row>
    <row collapsed="false" customFormat="false" customHeight="false" hidden="false" ht="12.75" outlineLevel="0" r="437">
      <c r="G437" s="716" t="s">
        <v>840</v>
      </c>
      <c r="H437" s="716" t="n">
        <f aca="false">Soggetto5!$D$37</f>
        <v>0</v>
      </c>
    </row>
    <row collapsed="false" customFormat="false" customHeight="false" hidden="false" ht="12.75" outlineLevel="0" r="438">
      <c r="G438" s="716" t="s">
        <v>841</v>
      </c>
      <c r="H438" s="716" t="n">
        <f aca="false">Soggetto5!$D$38</f>
        <v>0</v>
      </c>
    </row>
    <row collapsed="false" customFormat="false" customHeight="false" hidden="false" ht="12.75" outlineLevel="0" r="439">
      <c r="G439" s="716" t="s">
        <v>842</v>
      </c>
      <c r="H439" s="716" t="n">
        <f aca="false">Soggetto5!$D$39</f>
        <v>0</v>
      </c>
    </row>
    <row collapsed="false" customFormat="false" customHeight="false" hidden="false" ht="12.75" outlineLevel="0" r="440">
      <c r="G440" s="716" t="s">
        <v>843</v>
      </c>
      <c r="H440" s="722" t="n">
        <f aca="false">Soggetto5!$E$34</f>
        <v>0</v>
      </c>
    </row>
    <row collapsed="false" customFormat="false" customHeight="false" hidden="false" ht="12.75" outlineLevel="0" r="441">
      <c r="G441" s="716" t="s">
        <v>844</v>
      </c>
      <c r="H441" s="722" t="n">
        <f aca="false">Soggetto5!$E$35</f>
        <v>0</v>
      </c>
    </row>
    <row collapsed="false" customFormat="false" customHeight="false" hidden="false" ht="12.75" outlineLevel="0" r="442">
      <c r="G442" s="716" t="s">
        <v>845</v>
      </c>
      <c r="H442" s="722" t="n">
        <f aca="false">Soggetto5!$E$36</f>
        <v>0</v>
      </c>
    </row>
    <row collapsed="false" customFormat="false" customHeight="false" hidden="false" ht="12.75" outlineLevel="0" r="443">
      <c r="G443" s="716" t="s">
        <v>846</v>
      </c>
      <c r="H443" s="722" t="n">
        <f aca="false">Soggetto5!$E$37</f>
        <v>0</v>
      </c>
    </row>
    <row collapsed="false" customFormat="false" customHeight="false" hidden="false" ht="12.75" outlineLevel="0" r="444">
      <c r="G444" s="716" t="s">
        <v>847</v>
      </c>
      <c r="H444" s="722" t="n">
        <f aca="false">Soggetto5!$E$38</f>
        <v>0</v>
      </c>
    </row>
    <row collapsed="false" customFormat="false" customHeight="false" hidden="false" ht="12.75" outlineLevel="0" r="445">
      <c r="G445" s="716" t="s">
        <v>848</v>
      </c>
      <c r="H445" s="722" t="n">
        <f aca="false">Soggetto5!$E$39</f>
        <v>0</v>
      </c>
    </row>
    <row collapsed="false" customFormat="false" customHeight="false" hidden="false" ht="12.75" outlineLevel="0" r="446">
      <c r="G446" s="716" t="s">
        <v>849</v>
      </c>
      <c r="H446" s="722" t="n">
        <f aca="false">Soggetto5!$F$34</f>
        <v>0</v>
      </c>
    </row>
    <row collapsed="false" customFormat="false" customHeight="false" hidden="false" ht="12.75" outlineLevel="0" r="447">
      <c r="G447" s="716" t="s">
        <v>850</v>
      </c>
      <c r="H447" s="722" t="n">
        <f aca="false">Soggetto5!$F$35</f>
        <v>0</v>
      </c>
    </row>
    <row collapsed="false" customFormat="false" customHeight="false" hidden="false" ht="12.75" outlineLevel="0" r="448">
      <c r="G448" s="716" t="s">
        <v>851</v>
      </c>
      <c r="H448" s="722" t="n">
        <f aca="false">Soggetto5!$F$36</f>
        <v>0</v>
      </c>
    </row>
    <row collapsed="false" customFormat="false" customHeight="false" hidden="false" ht="12.75" outlineLevel="0" r="449">
      <c r="G449" s="716" t="s">
        <v>852</v>
      </c>
      <c r="H449" s="722" t="n">
        <f aca="false">Soggetto5!$F$37</f>
        <v>0</v>
      </c>
    </row>
    <row collapsed="false" customFormat="false" customHeight="false" hidden="false" ht="12.75" outlineLevel="0" r="450">
      <c r="G450" s="716" t="s">
        <v>853</v>
      </c>
      <c r="H450" s="722" t="n">
        <f aca="false">Soggetto5!$F$38</f>
        <v>0</v>
      </c>
    </row>
    <row collapsed="false" customFormat="false" customHeight="false" hidden="false" ht="12.75" outlineLevel="0" r="451">
      <c r="G451" s="716" t="s">
        <v>854</v>
      </c>
      <c r="H451" s="722" t="n">
        <f aca="false">Soggetto5!$F$39</f>
        <v>0</v>
      </c>
    </row>
    <row collapsed="false" customFormat="false" customHeight="false" hidden="false" ht="12.75" outlineLevel="0" r="452">
      <c r="G452" s="716" t="s">
        <v>855</v>
      </c>
      <c r="H452" s="722" t="n">
        <f aca="false">Soggetto5!$F$40</f>
        <v>0</v>
      </c>
    </row>
    <row collapsed="false" customFormat="false" customHeight="false" hidden="false" ht="12.75" outlineLevel="0" r="453">
      <c r="G453" s="716" t="s">
        <v>856</v>
      </c>
      <c r="H453" s="722" t="n">
        <f aca="false">Soggetto5!$F$51</f>
        <v>0</v>
      </c>
    </row>
    <row collapsed="false" customFormat="false" customHeight="false" hidden="false" ht="12.75" outlineLevel="0" r="454">
      <c r="G454" s="710" t="s">
        <v>857</v>
      </c>
      <c r="H454" s="710" t="n">
        <f aca="false">Soggetto5!$C$55</f>
        <v>0</v>
      </c>
    </row>
    <row collapsed="false" customFormat="false" customHeight="false" hidden="false" ht="12.75" outlineLevel="0" r="455">
      <c r="G455" s="716" t="s">
        <v>858</v>
      </c>
      <c r="H455" s="716" t="n">
        <f aca="false">Soggetto5!$C$56</f>
        <v>0</v>
      </c>
    </row>
    <row collapsed="false" customFormat="false" customHeight="false" hidden="false" ht="12.75" outlineLevel="0" r="456">
      <c r="G456" s="716" t="s">
        <v>859</v>
      </c>
      <c r="H456" s="716" t="n">
        <f aca="false">Soggetto5!$B$60</f>
        <v>0</v>
      </c>
    </row>
    <row collapsed="false" customFormat="false" customHeight="false" hidden="false" ht="12.75" outlineLevel="0" r="457">
      <c r="G457" s="716" t="s">
        <v>860</v>
      </c>
      <c r="H457" s="716" t="n">
        <f aca="false">Soggetto5!$B$61</f>
        <v>0</v>
      </c>
    </row>
    <row collapsed="false" customFormat="false" customHeight="false" hidden="false" ht="12.75" outlineLevel="0" r="458">
      <c r="G458" s="716" t="s">
        <v>861</v>
      </c>
      <c r="H458" s="716" t="n">
        <f aca="false">Soggetto5!$B$62</f>
        <v>0</v>
      </c>
    </row>
    <row collapsed="false" customFormat="false" customHeight="false" hidden="false" ht="12.75" outlineLevel="0" r="459">
      <c r="G459" s="716" t="s">
        <v>862</v>
      </c>
      <c r="H459" s="716" t="n">
        <f aca="false">Soggetto5!$B$63</f>
        <v>0</v>
      </c>
    </row>
    <row collapsed="false" customFormat="false" customHeight="false" hidden="false" ht="12.75" outlineLevel="0" r="460">
      <c r="G460" s="716" t="s">
        <v>863</v>
      </c>
      <c r="H460" s="716" t="n">
        <f aca="false">Soggetto5!$B$64</f>
        <v>0</v>
      </c>
    </row>
    <row collapsed="false" customFormat="false" customHeight="false" hidden="false" ht="12.75" outlineLevel="0" r="461">
      <c r="G461" s="716" t="s">
        <v>864</v>
      </c>
      <c r="H461" s="716" t="n">
        <f aca="false">Soggetto5!$B$65</f>
        <v>0</v>
      </c>
    </row>
    <row collapsed="false" customFormat="false" customHeight="false" hidden="false" ht="12.75" outlineLevel="0" r="462">
      <c r="G462" s="716" t="s">
        <v>865</v>
      </c>
      <c r="H462" s="716" t="n">
        <f aca="false">Soggetto5!$C$60</f>
        <v>0</v>
      </c>
    </row>
    <row collapsed="false" customFormat="false" customHeight="false" hidden="false" ht="12.75" outlineLevel="0" r="463">
      <c r="G463" s="716" t="s">
        <v>866</v>
      </c>
      <c r="H463" s="716" t="n">
        <f aca="false">Soggetto5!$C$61</f>
        <v>0</v>
      </c>
    </row>
    <row collapsed="false" customFormat="false" customHeight="false" hidden="false" ht="12.75" outlineLevel="0" r="464">
      <c r="G464" s="716" t="s">
        <v>867</v>
      </c>
      <c r="H464" s="716" t="n">
        <f aca="false">Soggetto5!$C$62</f>
        <v>0</v>
      </c>
    </row>
    <row collapsed="false" customFormat="false" customHeight="false" hidden="false" ht="12.75" outlineLevel="0" r="465">
      <c r="G465" s="716" t="s">
        <v>868</v>
      </c>
      <c r="H465" s="716" t="n">
        <f aca="false">Soggetto5!$C$63</f>
        <v>0</v>
      </c>
    </row>
    <row collapsed="false" customFormat="false" customHeight="false" hidden="false" ht="12.75" outlineLevel="0" r="466">
      <c r="G466" s="716" t="s">
        <v>869</v>
      </c>
      <c r="H466" s="716" t="n">
        <f aca="false">Soggetto5!$C$64</f>
        <v>0</v>
      </c>
    </row>
    <row collapsed="false" customFormat="false" customHeight="false" hidden="false" ht="12.75" outlineLevel="0" r="467">
      <c r="G467" s="716" t="s">
        <v>870</v>
      </c>
      <c r="H467" s="716" t="n">
        <f aca="false">Soggetto5!$C$65</f>
        <v>0</v>
      </c>
    </row>
    <row collapsed="false" customFormat="false" customHeight="false" hidden="false" ht="12.75" outlineLevel="0" r="468">
      <c r="G468" s="716" t="s">
        <v>871</v>
      </c>
      <c r="H468" s="716" t="n">
        <f aca="false">Soggetto5!$D$60</f>
        <v>0</v>
      </c>
    </row>
    <row collapsed="false" customFormat="false" customHeight="false" hidden="false" ht="12.75" outlineLevel="0" r="469">
      <c r="G469" s="716" t="s">
        <v>872</v>
      </c>
      <c r="H469" s="716" t="n">
        <f aca="false">Soggetto5!$D$61</f>
        <v>0</v>
      </c>
    </row>
    <row collapsed="false" customFormat="false" customHeight="false" hidden="false" ht="12.75" outlineLevel="0" r="470">
      <c r="G470" s="716" t="s">
        <v>873</v>
      </c>
      <c r="H470" s="716" t="n">
        <f aca="false">Soggetto5!$D$62</f>
        <v>0</v>
      </c>
    </row>
    <row collapsed="false" customFormat="false" customHeight="false" hidden="false" ht="12.75" outlineLevel="0" r="471">
      <c r="G471" s="716" t="s">
        <v>874</v>
      </c>
      <c r="H471" s="716" t="n">
        <f aca="false">Soggetto5!$D$63</f>
        <v>0</v>
      </c>
    </row>
    <row collapsed="false" customFormat="false" customHeight="false" hidden="false" ht="12.75" outlineLevel="0" r="472">
      <c r="G472" s="716" t="s">
        <v>875</v>
      </c>
      <c r="H472" s="716" t="n">
        <f aca="false">Soggetto5!$D$64</f>
        <v>0</v>
      </c>
    </row>
    <row collapsed="false" customFormat="false" customHeight="false" hidden="false" ht="12.75" outlineLevel="0" r="473">
      <c r="G473" s="716" t="s">
        <v>876</v>
      </c>
      <c r="H473" s="716" t="n">
        <f aca="false">Soggetto5!$D$65</f>
        <v>0</v>
      </c>
    </row>
    <row collapsed="false" customFormat="false" customHeight="false" hidden="false" ht="12.75" outlineLevel="0" r="474">
      <c r="G474" s="716" t="s">
        <v>877</v>
      </c>
      <c r="H474" s="722" t="n">
        <f aca="false">Soggetto5!$E$60</f>
        <v>0</v>
      </c>
    </row>
    <row collapsed="false" customFormat="false" customHeight="false" hidden="false" ht="12.75" outlineLevel="0" r="475">
      <c r="G475" s="716" t="s">
        <v>878</v>
      </c>
      <c r="H475" s="722" t="n">
        <f aca="false">Soggetto5!$E$61</f>
        <v>0</v>
      </c>
    </row>
    <row collapsed="false" customFormat="false" customHeight="false" hidden="false" ht="12.75" outlineLevel="0" r="476">
      <c r="G476" s="716" t="s">
        <v>879</v>
      </c>
      <c r="H476" s="722" t="n">
        <f aca="false">Soggetto5!$E$62</f>
        <v>0</v>
      </c>
    </row>
    <row collapsed="false" customFormat="false" customHeight="false" hidden="false" ht="12.75" outlineLevel="0" r="477">
      <c r="G477" s="716" t="s">
        <v>880</v>
      </c>
      <c r="H477" s="722" t="n">
        <f aca="false">Soggetto5!$E$63</f>
        <v>0</v>
      </c>
    </row>
    <row collapsed="false" customFormat="false" customHeight="false" hidden="false" ht="12.75" outlineLevel="0" r="478">
      <c r="G478" s="716" t="s">
        <v>881</v>
      </c>
      <c r="H478" s="722" t="n">
        <f aca="false">Soggetto5!$E$64</f>
        <v>0</v>
      </c>
    </row>
    <row collapsed="false" customFormat="false" customHeight="false" hidden="false" ht="12.75" outlineLevel="0" r="479">
      <c r="G479" s="716" t="s">
        <v>882</v>
      </c>
      <c r="H479" s="722" t="n">
        <f aca="false">Soggetto5!$E$65</f>
        <v>0</v>
      </c>
    </row>
    <row collapsed="false" customFormat="false" customHeight="false" hidden="false" ht="12.75" outlineLevel="0" r="480">
      <c r="G480" s="716" t="s">
        <v>883</v>
      </c>
      <c r="H480" s="722" t="n">
        <f aca="false">Soggetto5!$F$60</f>
        <v>0</v>
      </c>
    </row>
    <row collapsed="false" customFormat="false" customHeight="false" hidden="false" ht="12.75" outlineLevel="0" r="481">
      <c r="G481" s="716" t="s">
        <v>884</v>
      </c>
      <c r="H481" s="722" t="n">
        <f aca="false">Soggetto5!$F$61</f>
        <v>0</v>
      </c>
    </row>
    <row collapsed="false" customFormat="false" customHeight="false" hidden="false" ht="12.75" outlineLevel="0" r="482">
      <c r="G482" s="716" t="s">
        <v>885</v>
      </c>
      <c r="H482" s="722" t="n">
        <f aca="false">Soggetto5!$F$62</f>
        <v>0</v>
      </c>
    </row>
    <row collapsed="false" customFormat="false" customHeight="false" hidden="false" ht="12.75" outlineLevel="0" r="483">
      <c r="G483" s="716" t="s">
        <v>886</v>
      </c>
      <c r="H483" s="722" t="n">
        <f aca="false">Soggetto5!$F$63</f>
        <v>0</v>
      </c>
    </row>
    <row collapsed="false" customFormat="false" customHeight="false" hidden="false" ht="12.75" outlineLevel="0" r="484">
      <c r="G484" s="716" t="s">
        <v>887</v>
      </c>
      <c r="H484" s="722" t="n">
        <f aca="false">Soggetto5!$F$64</f>
        <v>0</v>
      </c>
    </row>
    <row collapsed="false" customFormat="false" customHeight="false" hidden="false" ht="12.75" outlineLevel="0" r="485">
      <c r="G485" s="716" t="s">
        <v>888</v>
      </c>
      <c r="H485" s="722" t="n">
        <f aca="false">Soggetto5!$F$65</f>
        <v>0</v>
      </c>
    </row>
    <row collapsed="false" customFormat="false" customHeight="false" hidden="false" ht="12.75" outlineLevel="0" r="486">
      <c r="G486" s="716" t="s">
        <v>889</v>
      </c>
      <c r="H486" s="722" t="n">
        <f aca="false">Soggetto5!$F$66</f>
        <v>0</v>
      </c>
    </row>
    <row collapsed="false" customFormat="false" customHeight="false" hidden="false" ht="12.75" outlineLevel="0" r="487">
      <c r="G487" s="716" t="s">
        <v>890</v>
      </c>
      <c r="H487" s="722" t="n">
        <f aca="false">Soggetto5!$F$77</f>
        <v>0</v>
      </c>
    </row>
    <row collapsed="false" customFormat="false" customHeight="false" hidden="false" ht="12.75" outlineLevel="0" r="488">
      <c r="G488" s="710" t="s">
        <v>891</v>
      </c>
      <c r="H488" s="710" t="n">
        <f aca="false">Soggetto5!$C$79</f>
        <v>0</v>
      </c>
    </row>
    <row collapsed="false" customFormat="false" customHeight="false" hidden="false" ht="12.75" outlineLevel="0" r="489">
      <c r="G489" s="716" t="s">
        <v>892</v>
      </c>
      <c r="H489" s="716" t="n">
        <f aca="false">Soggetto5!$C$80</f>
        <v>0</v>
      </c>
    </row>
    <row collapsed="false" customFormat="false" customHeight="false" hidden="false" ht="12.75" outlineLevel="0" r="490">
      <c r="G490" s="716" t="s">
        <v>893</v>
      </c>
      <c r="H490" s="722" t="n">
        <f aca="false">Soggetto5!$E$97</f>
        <v>0</v>
      </c>
    </row>
    <row collapsed="false" customFormat="false" customHeight="false" hidden="false" ht="12.75" outlineLevel="0" r="491">
      <c r="G491" s="716" t="s">
        <v>894</v>
      </c>
      <c r="H491" s="722" t="n">
        <f aca="false">Soggetto5!$E$106</f>
        <v>0</v>
      </c>
    </row>
    <row collapsed="false" customFormat="false" customHeight="false" hidden="false" ht="12.75" outlineLevel="0" r="492">
      <c r="G492" s="716" t="s">
        <v>895</v>
      </c>
      <c r="H492" s="722" t="n">
        <f aca="false">+Soggetto5!$B$118</f>
        <v>0</v>
      </c>
    </row>
    <row collapsed="false" customFormat="false" customHeight="false" hidden="false" ht="12.75" outlineLevel="0" r="493">
      <c r="G493" s="716" t="s">
        <v>896</v>
      </c>
      <c r="H493" s="722" t="n">
        <f aca="false">+Soggetto5!$B$119</f>
        <v>0</v>
      </c>
    </row>
    <row collapsed="false" customFormat="false" customHeight="false" hidden="false" ht="12.75" outlineLevel="0" r="494">
      <c r="G494" s="716" t="s">
        <v>897</v>
      </c>
      <c r="H494" s="722" t="n">
        <f aca="false">+Soggetto5!$D$115</f>
        <v>0</v>
      </c>
    </row>
    <row collapsed="false" customFormat="false" customHeight="false" hidden="false" ht="12.75" outlineLevel="0" r="495">
      <c r="G495" s="716" t="s">
        <v>898</v>
      </c>
      <c r="H495" s="722" t="n">
        <f aca="false">+Soggetto5!$D$116</f>
        <v>0</v>
      </c>
    </row>
    <row collapsed="false" customFormat="false" customHeight="false" hidden="false" ht="12.75" outlineLevel="0" r="496">
      <c r="G496" s="716" t="s">
        <v>899</v>
      </c>
      <c r="H496" s="722" t="n">
        <f aca="false">+Soggetto5!$D$117</f>
        <v>0</v>
      </c>
    </row>
    <row collapsed="false" customFormat="false" customHeight="false" hidden="false" ht="12.75" outlineLevel="0" r="497">
      <c r="G497" s="716" t="s">
        <v>900</v>
      </c>
      <c r="H497" s="722" t="n">
        <f aca="false">+Soggetto5!$D$118</f>
        <v>0</v>
      </c>
    </row>
    <row collapsed="false" customFormat="false" customHeight="false" hidden="false" ht="12.75" outlineLevel="0" r="498">
      <c r="G498" s="716" t="s">
        <v>901</v>
      </c>
      <c r="H498" s="722" t="n">
        <f aca="false">+Soggetto5!$D$119</f>
        <v>0</v>
      </c>
    </row>
    <row collapsed="false" customFormat="false" customHeight="false" hidden="false" ht="12.75" outlineLevel="0" r="499">
      <c r="G499" s="716" t="s">
        <v>902</v>
      </c>
      <c r="H499" s="722" t="n">
        <f aca="false">+Soggetto5!$B$122</f>
        <v>0</v>
      </c>
    </row>
    <row collapsed="false" customFormat="false" customHeight="false" hidden="false" ht="12.75" outlineLevel="0" r="500">
      <c r="G500" s="716" t="s">
        <v>903</v>
      </c>
      <c r="H500" s="722" t="n">
        <f aca="false">+Soggetto5!$B$123</f>
        <v>0</v>
      </c>
    </row>
    <row collapsed="false" customFormat="false" customHeight="false" hidden="false" ht="12.75" outlineLevel="0" r="501">
      <c r="G501" s="716" t="s">
        <v>904</v>
      </c>
      <c r="H501" s="716" t="str">
        <f aca="false">+Soggetto5!$B$127</f>
        <v>SI</v>
      </c>
    </row>
    <row collapsed="false" customFormat="false" customHeight="false" hidden="false" ht="12.75" outlineLevel="0" r="502">
      <c r="G502" s="716" t="s">
        <v>905</v>
      </c>
      <c r="H502" s="716" t="str">
        <f aca="false">+Soggetto5!$B$131</f>
        <v>NO</v>
      </c>
    </row>
    <row collapsed="false" customFormat="false" customHeight="false" hidden="false" ht="12.75" outlineLevel="0" r="503">
      <c r="G503" s="716" t="s">
        <v>906</v>
      </c>
      <c r="H503" s="716" t="n">
        <f aca="false">+Soggetto5!$A$154</f>
        <v>0</v>
      </c>
    </row>
  </sheetData>
  <autoFilter ref="G1:I496"/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2010-10-22T14:25:05Z</dcterms:created>
  <dc:creator>AXA Tech Med Region</dc:creator>
  <cp:lastModifiedBy>viazzi_c</cp:lastModifiedBy>
  <cp:lastPrinted>2013-07-03T05:49:52Z</cp:lastPrinted>
  <dcterms:modified xsi:type="dcterms:W3CDTF">2013-12-12T07:47:07Z</dcterms:modified>
  <cp:revision>0</cp:revision>
</cp:coreProperties>
</file>