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Player costs" sheetId="1" state="visible" r:id="rId2"/>
    <sheet name="2013 budget" sheetId="2" state="visible" r:id="rId3"/>
  </sheets>
  <definedNames>
    <definedName function="false" hidden="false" localSheetId="1" name="_xlnm.Print_Titles" vbProcedure="false">'2013 budget'!$A:$F,'2013 budget'!$1:$2</definedName>
    <definedName function="false" hidden="false" localSheetId="1" name="_xlnm.Print_Titles" vbProcedure="false">'2013 budget'!$A:$F,'2013 budget'!$1:$2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<sst xmlns="http://schemas.openxmlformats.org/spreadsheetml/2006/main" count="224" uniqueCount="157">
  <si>
    <t>Travel</t>
  </si>
  <si>
    <t>Intown</t>
  </si>
  <si>
    <t>Uniforms</t>
  </si>
  <si>
    <t>Uniform/Supplies</t>
  </si>
  <si>
    <t>Overhead (Town)</t>
  </si>
  <si>
    <t>Overhead (Leagues)</t>
  </si>
  <si>
    <t>Mass Youth</t>
  </si>
  <si>
    <t>Training</t>
  </si>
  <si>
    <t>Refs</t>
  </si>
  <si>
    <t>Misc (awards)</t>
  </si>
  <si>
    <t>Total</t>
  </si>
  <si>
    <t>Annual Budget</t>
  </si>
  <si>
    <t>Ordinary Income/Expense</t>
  </si>
  <si>
    <t>Income</t>
  </si>
  <si>
    <t>Concessions</t>
  </si>
  <si>
    <t>Concession Sales</t>
  </si>
  <si>
    <t>Total Concessions</t>
  </si>
  <si>
    <t>Fields &amp; Building Rev</t>
  </si>
  <si>
    <t>General</t>
  </si>
  <si>
    <t>F&amp;B Other</t>
  </si>
  <si>
    <t>Uniform</t>
  </si>
  <si>
    <t>Total Fields &amp; Building Rev</t>
  </si>
  <si>
    <t>Intown Rev</t>
  </si>
  <si>
    <t>Intown Refunds</t>
  </si>
  <si>
    <t>Intown Registrations</t>
  </si>
  <si>
    <t>Total Intown Rev</t>
  </si>
  <si>
    <t>Merchandise Rev</t>
  </si>
  <si>
    <t>Merchandise Rev - Other</t>
  </si>
  <si>
    <t>Revenue</t>
  </si>
  <si>
    <t>Total Merchandise Rev</t>
  </si>
  <si>
    <t>Organizational Rev</t>
  </si>
  <si>
    <t>High School Liaison Program Rev</t>
  </si>
  <si>
    <t>Interest Income</t>
  </si>
  <si>
    <t>Total Organizational Rev</t>
  </si>
  <si>
    <t>Training Rev</t>
  </si>
  <si>
    <t>Camps / Clinics Rev</t>
  </si>
  <si>
    <t>G, F &amp; E Course Rev</t>
  </si>
  <si>
    <t>Program Overhead</t>
  </si>
  <si>
    <t>Intown Clinic Winter</t>
  </si>
  <si>
    <t>MYSL Fees</t>
  </si>
  <si>
    <t>Total Training Rev</t>
  </si>
  <si>
    <t>Travel Rev</t>
  </si>
  <si>
    <t>Travel Gym Time Rev</t>
  </si>
  <si>
    <t>Travel Refunds</t>
  </si>
  <si>
    <t>Travel Registrations</t>
  </si>
  <si>
    <t>Travel Uniforms</t>
  </si>
  <si>
    <t>Total Travel Rev</t>
  </si>
  <si>
    <t>Total Income</t>
  </si>
  <si>
    <t>Gross Profit</t>
  </si>
  <si>
    <t>Used for Graph</t>
  </si>
  <si>
    <t>Spring Travel</t>
  </si>
  <si>
    <t>Expense</t>
  </si>
  <si>
    <t>Concessions Exp</t>
  </si>
  <si>
    <t>WYSA Costs</t>
  </si>
  <si>
    <t># of Fall Travel Players</t>
  </si>
  <si>
    <t>Annual Equipment Maintenance</t>
  </si>
  <si>
    <t>League Costs</t>
  </si>
  <si>
    <t># of additional travel players in Spring</t>
  </si>
  <si>
    <t>Arrow Paper</t>
  </si>
  <si>
    <t># of Travel players</t>
  </si>
  <si>
    <t>BJ's Wholesale Club</t>
  </si>
  <si>
    <t>Concessions Other</t>
  </si>
  <si>
    <t>Awards</t>
  </si>
  <si>
    <t>Average travel players per season</t>
  </si>
  <si>
    <t>Greg's Pizza</t>
  </si>
  <si>
    <t>Grocery Stores</t>
  </si>
  <si>
    <t>N.E. Pretzel</t>
  </si>
  <si>
    <t>Notes</t>
  </si>
  <si>
    <t>Payroll Concessions</t>
  </si>
  <si>
    <t>Pepsi-Cola</t>
  </si>
  <si>
    <t>Field paint, credit card fees, field house maintenance, intown refs, insurance, professional fees, porta potties, dumpster, internet, website, etc</t>
  </si>
  <si>
    <t>Richie's Ice</t>
  </si>
  <si>
    <t>MYSL costs including travel refs</t>
  </si>
  <si>
    <t>Rosev Dairy</t>
  </si>
  <si>
    <t>ServSafe Certification</t>
  </si>
  <si>
    <t>Technical Director, Challenger, other professional coaches</t>
  </si>
  <si>
    <t>Total Concessions Exp</t>
  </si>
  <si>
    <t>Post spring season awards to qualifying teams</t>
  </si>
  <si>
    <t>Fields &amp; Building</t>
  </si>
  <si>
    <t>Dirt, Sand &amp; Other Supp</t>
  </si>
  <si>
    <t>Dumpster Fee</t>
  </si>
  <si>
    <t>Travel - $202</t>
  </si>
  <si>
    <t>Intown - $91</t>
  </si>
  <si>
    <t>Field House Infrastructure</t>
  </si>
  <si>
    <t>Field Maintenance</t>
  </si>
  <si>
    <t>Field Paint</t>
  </si>
  <si>
    <t>Toilet Rental</t>
  </si>
  <si>
    <t>Total Fields &amp; Building</t>
  </si>
  <si>
    <t>Intown Exp</t>
  </si>
  <si>
    <t>Ice Pack, Cones,bags,first aid</t>
  </si>
  <si>
    <t>Intown Coach Shirts</t>
  </si>
  <si>
    <t>Intown Coach Supplies</t>
  </si>
  <si>
    <t>Intown Kinder Balls</t>
  </si>
  <si>
    <t>Intown Kinder Day</t>
  </si>
  <si>
    <t>Intown Patch Program</t>
  </si>
  <si>
    <t>Intown Ref Game Costs</t>
  </si>
  <si>
    <t>Intown Ref Mtgs</t>
  </si>
  <si>
    <t>Intown Ref Supplies</t>
  </si>
  <si>
    <t>Intown Ref Uniforms</t>
  </si>
  <si>
    <t>Intown SportPilot Fees</t>
  </si>
  <si>
    <t>Intown Spring Awards</t>
  </si>
  <si>
    <t>Intown Supplies</t>
  </si>
  <si>
    <t>Intown Uniforms</t>
  </si>
  <si>
    <t>MYSA Reg Fees - Intown Players</t>
  </si>
  <si>
    <t>MYSA Reg Fees - Intown Refs</t>
  </si>
  <si>
    <t>Total Intown Exp</t>
  </si>
  <si>
    <t>Merchandise Exp</t>
  </si>
  <si>
    <t>Merchandise Exp - Other</t>
  </si>
  <si>
    <t>Total Merchandise Exp</t>
  </si>
  <si>
    <t>Organizational Exp</t>
  </si>
  <si>
    <t>Accounting Fees</t>
  </si>
  <si>
    <t>Bank Fees</t>
  </si>
  <si>
    <t>Bereavement</t>
  </si>
  <si>
    <t>Board Events &amp; Awards</t>
  </si>
  <si>
    <t>BOD Jackets &amp; Clothing</t>
  </si>
  <si>
    <t>Cleaning</t>
  </si>
  <si>
    <t>Finance Charges / Late Fees</t>
  </si>
  <si>
    <t>High School Liaison Program Exp</t>
  </si>
  <si>
    <t>HS Liaison Program bank fees</t>
  </si>
  <si>
    <t>Insurance - Property</t>
  </si>
  <si>
    <t>Legal Fees</t>
  </si>
  <si>
    <t>Mass Filing Fees</t>
  </si>
  <si>
    <t>Merchant Fees</t>
  </si>
  <si>
    <t>Office &amp; General Supplies</t>
  </si>
  <si>
    <t>Postage &amp; PO Box Rental</t>
  </si>
  <si>
    <t>Printer/Copier</t>
  </si>
  <si>
    <t>Registration Night Tech Support</t>
  </si>
  <si>
    <t>Scholarships</t>
  </si>
  <si>
    <t>Survey Monkey/Girls' Night Out</t>
  </si>
  <si>
    <t>Telephone, Telecommunications</t>
  </si>
  <si>
    <t>Website Expense</t>
  </si>
  <si>
    <t>Total Organizational Exp</t>
  </si>
  <si>
    <t>Training Exp</t>
  </si>
  <si>
    <t>Camps / Clinics Exp</t>
  </si>
  <si>
    <t>Challenger Sports</t>
  </si>
  <si>
    <t>G, F &amp; E Course Exp</t>
  </si>
  <si>
    <t>Training Supplies</t>
  </si>
  <si>
    <t>Total Training Exp</t>
  </si>
  <si>
    <t>Travel Exp</t>
  </si>
  <si>
    <t>MTOC / Comm Cup Awards</t>
  </si>
  <si>
    <t>MYSA Reg Fees - Travel Players</t>
  </si>
  <si>
    <t>MYSL Registration Fees - U15+</t>
  </si>
  <si>
    <t>MYSL Roster Change Fees</t>
  </si>
  <si>
    <t>Travel Coach Shirts</t>
  </si>
  <si>
    <t>Travel Coach Supplies</t>
  </si>
  <si>
    <t>Travel Gym Time Exp</t>
  </si>
  <si>
    <t>Travel PPE Evaluator</t>
  </si>
  <si>
    <t>Travel Ref Game Costs</t>
  </si>
  <si>
    <t>Travel Ref Mtgs</t>
  </si>
  <si>
    <t>Travel SportsPilot Fees</t>
  </si>
  <si>
    <t>Travel Spring Awards</t>
  </si>
  <si>
    <t>?</t>
  </si>
  <si>
    <t>Travel Supplies</t>
  </si>
  <si>
    <t>Net Ordinary Income</t>
  </si>
  <si>
    <t>Total Travel Exp</t>
  </si>
  <si>
    <t>Net Income</t>
  </si>
  <si>
    <t>Total Expense</t>
  </si>
</sst>
</file>

<file path=xl/styles.xml><?xml version="1.0" encoding="utf-8"?>
<styleSheet xmlns="http://schemas.openxmlformats.org/spreadsheetml/2006/main">
  <numFmts count="10">
    <numFmt formatCode="GENERAL" numFmtId="164"/>
    <numFmt formatCode="_(* #,##0.00_);_(* \(#,##0.00\);_(* \-??_);_(@_)" numFmtId="165"/>
    <numFmt formatCode="#,##0_);[RED]\(#,##0\)" numFmtId="166"/>
    <numFmt formatCode="_(* #,##0_);_(* \(#,##0\);_(* \-??_);_(@_)" numFmtId="167"/>
    <numFmt formatCode="@" numFmtId="168"/>
    <numFmt formatCode="#,###" numFmtId="169"/>
    <numFmt formatCode="GENERAL" numFmtId="170"/>
    <numFmt formatCode="0.0" numFmtId="171"/>
    <numFmt formatCode="[$$-409]#,##0;[RED]\-[$$-409]#,##0" numFmtId="172"/>
    <numFmt formatCode="[$$-409]#,##0.00;[RED]\-[$$-409]#,##0.00" numFmtId="173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u val="single"/>
      <sz val="11"/>
      <color rgb="FFFFFFFF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12"/>
      <color rgb="FFFFFF00"/>
      <name val="Calibri"/>
      <family val="2"/>
    </font>
    <font>
      <b val="true"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6"/>
      <color rgb="FF000000"/>
      <name val="Calibri"/>
      <family val="2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948A54"/>
        <bgColor rgb="FF878787"/>
      </patternFill>
    </fill>
    <fill>
      <patternFill patternType="solid">
        <fgColor rgb="FFFAC090"/>
        <bgColor rgb="FFCCCCCC"/>
      </patternFill>
    </fill>
    <fill>
      <patternFill patternType="solid">
        <fgColor rgb="FFBFBFBF"/>
        <bgColor rgb="FFB7B7B7"/>
      </patternFill>
    </fill>
    <fill>
      <patternFill patternType="solid">
        <fgColor rgb="FF31859C"/>
        <bgColor rgb="FF4672A8"/>
      </patternFill>
    </fill>
    <fill>
      <patternFill patternType="solid">
        <fgColor rgb="FF92D050"/>
        <bgColor rgb="FF8AA64F"/>
      </patternFill>
    </fill>
    <fill>
      <patternFill patternType="solid">
        <fgColor rgb="FF595959"/>
        <bgColor rgb="FF604A7B"/>
      </patternFill>
    </fill>
    <fill>
      <patternFill patternType="solid">
        <fgColor rgb="FFD99694"/>
        <bgColor rgb="FFB3A2C7"/>
      </patternFill>
    </fill>
    <fill>
      <patternFill patternType="solid">
        <fgColor rgb="FF376092"/>
        <bgColor rgb="FF4672A8"/>
      </patternFill>
    </fill>
    <fill>
      <patternFill patternType="solid">
        <fgColor rgb="FFC3D69B"/>
        <bgColor rgb="FFCCCCCC"/>
      </patternFill>
    </fill>
    <fill>
      <patternFill patternType="solid">
        <fgColor rgb="FF00B050"/>
        <bgColor rgb="FF31859C"/>
      </patternFill>
    </fill>
    <fill>
      <patternFill patternType="solid">
        <fgColor rgb="FFB3A2C7"/>
        <bgColor rgb="FFB3B3B3"/>
      </patternFill>
    </fill>
    <fill>
      <patternFill patternType="solid">
        <fgColor rgb="FFFFFF00"/>
        <bgColor rgb="FFFFFF00"/>
      </patternFill>
    </fill>
    <fill>
      <patternFill patternType="solid">
        <fgColor rgb="FFE46C0A"/>
        <bgColor rgb="FFDC853E"/>
      </patternFill>
    </fill>
    <fill>
      <patternFill patternType="solid">
        <fgColor rgb="FF95B3D7"/>
        <bgColor rgb="FF93A9CE"/>
      </patternFill>
    </fill>
    <fill>
      <patternFill patternType="solid">
        <fgColor rgb="FF0047FF"/>
        <bgColor rgb="FF004586"/>
      </patternFill>
    </fill>
  </fills>
  <borders count="14">
    <border diagonalDown="false" diagonalUp="false">
      <left/>
      <right/>
      <top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 style="thick"/>
      <bottom style="thick"/>
      <diagonal/>
    </border>
    <border diagonalDown="false" diagonalUp="false">
      <left/>
      <right style="medium"/>
      <top/>
      <bottom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7" xfId="15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2" fontId="0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3" fontId="0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4" fontId="0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6" fontId="0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7" fontId="7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 xfId="15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13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13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0" numFmtId="167" xfId="15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3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5" fillId="0" fontId="13" numFmtId="167" xfId="15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3" numFmtId="168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4" fillId="0" fontId="13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3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8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8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0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9" fillId="0" fontId="0" numFmtId="167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5" numFmtId="167" xfId="1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5" numFmtId="169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8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1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2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11" fontId="14" numFmtId="167" xfId="15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13" fontId="0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5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1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0" fontId="14" numFmtId="167" xfId="15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9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11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16" fontId="14" numFmtId="167" xfId="1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0" fontId="16" numFmtId="167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13" fontId="0" numFmtId="171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3" fontId="0" numFmtId="171" xfId="15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3" fontId="15" numFmtId="171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2" fillId="13" fontId="0" numFmtId="171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13" fontId="0" numFmtId="171" xfId="15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2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3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7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7" numFmtId="165" xfId="15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7" numFmtId="173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7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5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4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2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12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13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13" fontId="14" numFmtId="167" xfId="1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7" xfId="1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9" fontId="14" numFmtId="167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14" numFmtId="167" xfId="15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2" fillId="0" fontId="13" numFmtId="168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3" fillId="0" fontId="13" numFmtId="168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0" fontId="13" numFmtId="167" xfId="15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420E"/>
      <rgbColor rgb="FF00FF00"/>
      <rgbColor rgb="FF0000FF"/>
      <rgbColor rgb="FFFFFF00"/>
      <rgbColor rgb="FFFF00FF"/>
      <rgbColor rgb="FF00FFFF"/>
      <rgbColor rgb="FF7E0021"/>
      <rgbColor rgb="FF8AA64F"/>
      <rgbColor rgb="FF000080"/>
      <rgbColor rgb="FF579D1C"/>
      <rgbColor rgb="FF800080"/>
      <rgbColor rgb="FF376092"/>
      <rgbColor rgb="FFBFBFBF"/>
      <rgbColor rgb="FF878787"/>
      <rgbColor rgb="FF93A9CE"/>
      <rgbColor rgb="FFAB4744"/>
      <rgbColor rgb="FFFFFFCC"/>
      <rgbColor rgb="FFB3B3B3"/>
      <rgbColor rgb="FF660066"/>
      <rgbColor rgb="FFD99694"/>
      <rgbColor rgb="FF0047FF"/>
      <rgbColor rgb="FFCCCCCC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CCFF"/>
      <rgbColor rgb="FFCCFFFF"/>
      <rgbColor rgb="FFC3D69B"/>
      <rgbColor rgb="FFFFFF99"/>
      <rgbColor rgb="FF83CAFF"/>
      <rgbColor rgb="FFB7B7B7"/>
      <rgbColor rgb="FFB3A2C7"/>
      <rgbColor rgb="FFFAC090"/>
      <rgbColor rgb="FF4672A8"/>
      <rgbColor rgb="FF95B3D7"/>
      <rgbColor rgb="FF92D050"/>
      <rgbColor rgb="FFFFD320"/>
      <rgbColor rgb="FFDC853E"/>
      <rgbColor rgb="FFE46C0A"/>
      <rgbColor rgb="FF725990"/>
      <rgbColor rgb="FF948A54"/>
      <rgbColor rgb="FF004586"/>
      <rgbColor rgb="FF31859C"/>
      <rgbColor rgb="FF003300"/>
      <rgbColor rgb="FF333300"/>
      <rgbColor rgb="FF993300"/>
      <rgbColor rgb="FF993366"/>
      <rgbColor rgb="FF604A7B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view3D>
      <c:rotX val="16"/>
      <c:rotY val="19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backWall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'Player costs'!$B$3</c:f>
              <c:strCache>
                <c:ptCount val="1"/>
                <c:pt idx="0">
                  <c:v>Uniform/Supplies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costs'!$C$1:$I$1</c:f>
              <c:strCache>
                <c:ptCount val="7"/>
                <c:pt idx="0">
                  <c:v>Travel</c:v>
                </c:pt>
                <c:pt idx="1">
                  <c:v>Travel</c:v>
                </c:pt>
                <c:pt idx="2">
                  <c:v>Travel</c:v>
                </c:pt>
                <c:pt idx="3">
                  <c:v>Travel</c:v>
                </c:pt>
                <c:pt idx="4">
                  <c:v>Travel</c:v>
                </c:pt>
                <c:pt idx="5">
                  <c:v>Travel</c:v>
                </c:pt>
                <c:pt idx="6">
                  <c:v>Travel</c:v>
                </c:pt>
              </c:strCache>
            </c:strRef>
          </c:cat>
          <c:val>
            <c:numRef>
              <c:f>'Player costs'!$C$3:$I$3</c:f>
              <c:numCache>
                <c:formatCode>General</c:formatCode>
                <c:ptCount val="7"/>
                <c:pt idx="0">
                  <c:v>36.4583333333333</c:v>
                </c:pt>
                <c:pt idx="1">
                  <c:v>36.4583333333333</c:v>
                </c:pt>
                <c:pt idx="2">
                  <c:v>36.4583333333333</c:v>
                </c:pt>
                <c:pt idx="3">
                  <c:v>36.4583333333333</c:v>
                </c:pt>
                <c:pt idx="4">
                  <c:v>36.4583333333333</c:v>
                </c:pt>
                <c:pt idx="5">
                  <c:v>36.4583333333333</c:v>
                </c:pt>
                <c:pt idx="6">
                  <c:v>36.4583333333333</c:v>
                </c:pt>
              </c:numCache>
            </c:numRef>
          </c:val>
        </c:ser>
        <c:ser>
          <c:idx val="1"/>
          <c:order val="1"/>
          <c:tx>
            <c:strRef>
              <c:f>'Player costs'!$B$4</c:f>
              <c:strCache>
                <c:ptCount val="1"/>
                <c:pt idx="0">
                  <c:v>Overhead (Town)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costs'!$C$1:$I$1</c:f>
              <c:strCache>
                <c:ptCount val="7"/>
                <c:pt idx="0">
                  <c:v>Travel</c:v>
                </c:pt>
                <c:pt idx="1">
                  <c:v>Travel</c:v>
                </c:pt>
                <c:pt idx="2">
                  <c:v>Travel</c:v>
                </c:pt>
                <c:pt idx="3">
                  <c:v>Travel</c:v>
                </c:pt>
                <c:pt idx="4">
                  <c:v>Travel</c:v>
                </c:pt>
                <c:pt idx="5">
                  <c:v>Travel</c:v>
                </c:pt>
                <c:pt idx="6">
                  <c:v>Travel</c:v>
                </c:pt>
              </c:strCache>
            </c:strRef>
          </c:cat>
          <c:val>
            <c:numRef>
              <c:f>'Player costs'!$C$4:$I$4</c:f>
              <c:numCache>
                <c:formatCode>General</c:formatCode>
                <c:ptCount val="7"/>
                <c:pt idx="0">
                  <c:v>44.882919785124</c:v>
                </c:pt>
                <c:pt idx="1">
                  <c:v>44.882919785124</c:v>
                </c:pt>
                <c:pt idx="2">
                  <c:v>44.882919785124</c:v>
                </c:pt>
                <c:pt idx="3">
                  <c:v>44.882919785124</c:v>
                </c:pt>
                <c:pt idx="4">
                  <c:v>44.882919785124</c:v>
                </c:pt>
                <c:pt idx="5">
                  <c:v>44.882919785124</c:v>
                </c:pt>
                <c:pt idx="6">
                  <c:v>44.882919785124</c:v>
                </c:pt>
              </c:numCache>
            </c:numRef>
          </c:val>
        </c:ser>
        <c:ser>
          <c:idx val="2"/>
          <c:order val="2"/>
          <c:tx>
            <c:strRef>
              <c:f>'Player costs'!$B$5</c:f>
              <c:strCache>
                <c:ptCount val="1"/>
                <c:pt idx="0">
                  <c:v>Overhead (Leagues)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costs'!$C$1:$I$1</c:f>
              <c:strCache>
                <c:ptCount val="7"/>
                <c:pt idx="0">
                  <c:v>Travel</c:v>
                </c:pt>
                <c:pt idx="1">
                  <c:v>Travel</c:v>
                </c:pt>
                <c:pt idx="2">
                  <c:v>Travel</c:v>
                </c:pt>
                <c:pt idx="3">
                  <c:v>Travel</c:v>
                </c:pt>
                <c:pt idx="4">
                  <c:v>Travel</c:v>
                </c:pt>
                <c:pt idx="5">
                  <c:v>Travel</c:v>
                </c:pt>
                <c:pt idx="6">
                  <c:v>Travel</c:v>
                </c:pt>
              </c:strCache>
            </c:strRef>
          </c:cat>
          <c:val>
            <c:numRef>
              <c:f>'Player costs'!$C$5:$I$5</c:f>
              <c:numCache>
                <c:formatCode>General</c:formatCode>
                <c:ptCount val="7"/>
                <c:pt idx="0">
                  <c:v>45.6576701983471</c:v>
                </c:pt>
                <c:pt idx="1">
                  <c:v>45.6576701983471</c:v>
                </c:pt>
                <c:pt idx="2">
                  <c:v>45.6576701983471</c:v>
                </c:pt>
                <c:pt idx="3">
                  <c:v>45.6576701983471</c:v>
                </c:pt>
                <c:pt idx="4">
                  <c:v>45.6576701983471</c:v>
                </c:pt>
                <c:pt idx="5">
                  <c:v>45.6576701983471</c:v>
                </c:pt>
                <c:pt idx="6">
                  <c:v>45.6576701983471</c:v>
                </c:pt>
              </c:numCache>
            </c:numRef>
          </c:val>
        </c:ser>
        <c:ser>
          <c:idx val="3"/>
          <c:order val="3"/>
          <c:tx>
            <c:strRef>
              <c:f>'Player costs'!$B$6</c:f>
              <c:strCache>
                <c:ptCount val="1"/>
                <c:pt idx="0">
                  <c:v>Mass Youth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costs'!$C$1:$I$1</c:f>
              <c:strCache>
                <c:ptCount val="7"/>
                <c:pt idx="0">
                  <c:v>Travel</c:v>
                </c:pt>
                <c:pt idx="1">
                  <c:v>Travel</c:v>
                </c:pt>
                <c:pt idx="2">
                  <c:v>Travel</c:v>
                </c:pt>
                <c:pt idx="3">
                  <c:v>Travel</c:v>
                </c:pt>
                <c:pt idx="4">
                  <c:v>Travel</c:v>
                </c:pt>
                <c:pt idx="5">
                  <c:v>Travel</c:v>
                </c:pt>
                <c:pt idx="6">
                  <c:v>Travel</c:v>
                </c:pt>
              </c:strCache>
            </c:strRef>
          </c:cat>
          <c:val>
            <c:numRef>
              <c:f>'Player costs'!$C$6:$I$6</c:f>
              <c:numCache>
                <c:formatCode>General</c:formatCode>
                <c:ptCount val="7"/>
                <c:pt idx="0">
                  <c:v>12.8553719008264</c:v>
                </c:pt>
                <c:pt idx="1">
                  <c:v>12.8553719008264</c:v>
                </c:pt>
                <c:pt idx="2">
                  <c:v>12.8553719008264</c:v>
                </c:pt>
                <c:pt idx="3">
                  <c:v>12.8553719008264</c:v>
                </c:pt>
                <c:pt idx="4">
                  <c:v>12.8553719008264</c:v>
                </c:pt>
                <c:pt idx="5">
                  <c:v>12.8553719008264</c:v>
                </c:pt>
                <c:pt idx="6">
                  <c:v>12.8553719008264</c:v>
                </c:pt>
              </c:numCache>
            </c:numRef>
          </c:val>
        </c:ser>
        <c:ser>
          <c:idx val="4"/>
          <c:order val="4"/>
          <c:tx>
            <c:strRef>
              <c:f>'Player costs'!$B$7</c:f>
              <c:strCache>
                <c:ptCount val="1"/>
                <c:pt idx="0">
                  <c:v>Training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costs'!$C$1:$I$1</c:f>
              <c:strCache>
                <c:ptCount val="7"/>
                <c:pt idx="0">
                  <c:v>Travel</c:v>
                </c:pt>
                <c:pt idx="1">
                  <c:v>Travel</c:v>
                </c:pt>
                <c:pt idx="2">
                  <c:v>Travel</c:v>
                </c:pt>
                <c:pt idx="3">
                  <c:v>Travel</c:v>
                </c:pt>
                <c:pt idx="4">
                  <c:v>Travel</c:v>
                </c:pt>
                <c:pt idx="5">
                  <c:v>Travel</c:v>
                </c:pt>
                <c:pt idx="6">
                  <c:v>Travel</c:v>
                </c:pt>
              </c:strCache>
            </c:strRef>
          </c:cat>
          <c:val>
            <c:numRef>
              <c:f>'Player costs'!$C$7:$I$7</c:f>
              <c:numCache>
                <c:formatCode>General</c:formatCode>
                <c:ptCount val="7"/>
                <c:pt idx="0">
                  <c:v>36.6523313454545</c:v>
                </c:pt>
                <c:pt idx="1">
                  <c:v>36.6523313454545</c:v>
                </c:pt>
                <c:pt idx="2">
                  <c:v>36.6523313454545</c:v>
                </c:pt>
                <c:pt idx="3">
                  <c:v>36.6523313454545</c:v>
                </c:pt>
                <c:pt idx="4">
                  <c:v>36.6523313454545</c:v>
                </c:pt>
                <c:pt idx="5">
                  <c:v>36.6523313454545</c:v>
                </c:pt>
                <c:pt idx="6">
                  <c:v>36.6523313454545</c:v>
                </c:pt>
              </c:numCache>
            </c:numRef>
          </c:val>
        </c:ser>
        <c:ser>
          <c:idx val="5"/>
          <c:order val="5"/>
          <c:tx>
            <c:strRef>
              <c:f>'Player costs'!$B$9</c:f>
              <c:strCache>
                <c:ptCount val="1"/>
                <c:pt idx="0">
                  <c:v>Misc (awards)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costs'!$C$1:$I$1</c:f>
              <c:strCache>
                <c:ptCount val="7"/>
                <c:pt idx="0">
                  <c:v>Travel</c:v>
                </c:pt>
                <c:pt idx="1">
                  <c:v>Travel</c:v>
                </c:pt>
                <c:pt idx="2">
                  <c:v>Travel</c:v>
                </c:pt>
                <c:pt idx="3">
                  <c:v>Travel</c:v>
                </c:pt>
                <c:pt idx="4">
                  <c:v>Travel</c:v>
                </c:pt>
                <c:pt idx="5">
                  <c:v>Travel</c:v>
                </c:pt>
                <c:pt idx="6">
                  <c:v>Travel</c:v>
                </c:pt>
              </c:strCache>
            </c:strRef>
          </c:cat>
          <c:val>
            <c:numRef>
              <c:f>'Player costs'!$C$9:$I$9</c:f>
              <c:numCache>
                <c:formatCode>General</c:formatCode>
                <c:ptCount val="7"/>
                <c:pt idx="0">
                  <c:v>25.6234675595238</c:v>
                </c:pt>
                <c:pt idx="1">
                  <c:v>25.6234675595238</c:v>
                </c:pt>
                <c:pt idx="2">
                  <c:v>25.6234675595238</c:v>
                </c:pt>
                <c:pt idx="3">
                  <c:v>25.6234675595238</c:v>
                </c:pt>
                <c:pt idx="4">
                  <c:v>25.6234675595238</c:v>
                </c:pt>
                <c:pt idx="5">
                  <c:v>25.6234675595238</c:v>
                </c:pt>
                <c:pt idx="6">
                  <c:v>25.6234675595238</c:v>
                </c:pt>
              </c:numCache>
            </c:numRef>
          </c:val>
        </c:ser>
        <c:gapWidth val="25"/>
        <c:shape val="box"/>
        <c:axId val="23479"/>
        <c:axId val="28681"/>
        <c:axId val="0"/>
      </c:bar3DChart>
      <c:catAx>
        <c:axId val="23479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crossAx val="28681"/>
        <c:crossesAt val="0"/>
        <c:auto val="1"/>
        <c:lblAlgn val="ctr"/>
        <c:lblOffset val="100"/>
      </c:catAx>
      <c:valAx>
        <c:axId val="28681"/>
        <c:scaling>
          <c:orientation val="minMax"/>
          <c:max val="220"/>
          <c:min val="0"/>
        </c:scaling>
        <c:delete val="0"/>
        <c:axPos val="l"/>
        <c:majorGridlines>
          <c:spPr>
            <a:ln w="25560">
              <a:solidFill>
                <a:srgbClr val="000000"/>
              </a:solidFill>
              <a:round/>
            </a:ln>
          </c:spPr>
        </c:majorGridlines>
        <c:minorGridlines>
          <c:spPr>
            <a:ln w="25560">
              <a:solidFill>
                <a:srgbClr val="000000"/>
              </a:solidFill>
              <a:round/>
            </a:ln>
          </c:spPr>
        </c:min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3479"/>
        <c:crossesAt val="0"/>
      </c:valAx>
      <c:spPr>
        <a:noFill/>
        <a:ln w="9360">
          <a:solidFill>
            <a:srgbClr val="878787"/>
          </a:solidFill>
          <a:round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ln>
      <a:noFill/>
    </a:ln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view3D>
      <c:rotX val="16"/>
      <c:rotY val="19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backWall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'Player costs'!$K$3</c:f>
              <c:strCache>
                <c:ptCount val="1"/>
                <c:pt idx="0">
                  <c:v>Uniform/Supplies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costs'!$L$3:$R$3</c:f>
              <c:numCache>
                <c:formatCode>General</c:formatCode>
                <c:ptCount val="7"/>
                <c:pt idx="0">
                  <c:v>10.325</c:v>
                </c:pt>
                <c:pt idx="1">
                  <c:v>10.325</c:v>
                </c:pt>
                <c:pt idx="2">
                  <c:v>10.325</c:v>
                </c:pt>
                <c:pt idx="3">
                  <c:v>10.325</c:v>
                </c:pt>
                <c:pt idx="4">
                  <c:v>10.325</c:v>
                </c:pt>
                <c:pt idx="5">
                  <c:v>10.325</c:v>
                </c:pt>
                <c:pt idx="6">
                  <c:v>10.325</c:v>
                </c:pt>
              </c:numCache>
            </c:numRef>
          </c:val>
        </c:ser>
        <c:ser>
          <c:idx val="1"/>
          <c:order val="1"/>
          <c:tx>
            <c:strRef>
              <c:f>'Player costs'!$K$4</c:f>
              <c:strCache>
                <c:ptCount val="1"/>
                <c:pt idx="0">
                  <c:v>Overhead (Town)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costs'!$L$4:$R$4</c:f>
              <c:numCache>
                <c:formatCode>General</c:formatCode>
                <c:ptCount val="7"/>
                <c:pt idx="0">
                  <c:v>36.25787</c:v>
                </c:pt>
                <c:pt idx="1">
                  <c:v>36.25787</c:v>
                </c:pt>
                <c:pt idx="2">
                  <c:v>36.25787</c:v>
                </c:pt>
                <c:pt idx="3">
                  <c:v>36.25787</c:v>
                </c:pt>
                <c:pt idx="4">
                  <c:v>36.25787</c:v>
                </c:pt>
                <c:pt idx="5">
                  <c:v>36.25787</c:v>
                </c:pt>
                <c:pt idx="6">
                  <c:v>36.25787</c:v>
                </c:pt>
              </c:numCache>
            </c:numRef>
          </c:val>
        </c:ser>
        <c:ser>
          <c:idx val="2"/>
          <c:order val="2"/>
          <c:tx>
            <c:strRef>
              <c:f>'Player costs'!$K$5</c:f>
              <c:strCache>
                <c:ptCount val="1"/>
                <c:pt idx="0">
                  <c:v>Overhead (Leagues)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costs'!$L$5:$R$5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'Player costs'!$K$6</c:f>
              <c:strCache>
                <c:ptCount val="1"/>
                <c:pt idx="0">
                  <c:v>Mass Youth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costs'!$L$6:$R$6</c:f>
              <c:numCache>
                <c:formatCode>General</c:formatCode>
                <c:ptCount val="7"/>
                <c:pt idx="0">
                  <c:v>4.554</c:v>
                </c:pt>
                <c:pt idx="1">
                  <c:v>4.554</c:v>
                </c:pt>
                <c:pt idx="2">
                  <c:v>4.554</c:v>
                </c:pt>
                <c:pt idx="3">
                  <c:v>4.554</c:v>
                </c:pt>
                <c:pt idx="4">
                  <c:v>4.554</c:v>
                </c:pt>
                <c:pt idx="5">
                  <c:v>4.554</c:v>
                </c:pt>
                <c:pt idx="6">
                  <c:v>4.554</c:v>
                </c:pt>
              </c:numCache>
            </c:numRef>
          </c:val>
        </c:ser>
        <c:ser>
          <c:idx val="4"/>
          <c:order val="4"/>
          <c:tx>
            <c:strRef>
              <c:f>'Player costs'!$K$7</c:f>
              <c:strCache>
                <c:ptCount val="1"/>
                <c:pt idx="0">
                  <c:v>Training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costs'!$L$7:$R$7</c:f>
              <c:numCache>
                <c:formatCode>General</c:formatCode>
                <c:ptCount val="7"/>
                <c:pt idx="0">
                  <c:v>40.09401</c:v>
                </c:pt>
                <c:pt idx="1">
                  <c:v>40.09401</c:v>
                </c:pt>
                <c:pt idx="2">
                  <c:v>40.09401</c:v>
                </c:pt>
                <c:pt idx="3">
                  <c:v>40.09401</c:v>
                </c:pt>
                <c:pt idx="4">
                  <c:v>40.09401</c:v>
                </c:pt>
                <c:pt idx="5">
                  <c:v>40.09401</c:v>
                </c:pt>
                <c:pt idx="6">
                  <c:v>40.09401</c:v>
                </c:pt>
              </c:numCache>
            </c:numRef>
          </c:val>
        </c:ser>
        <c:ser>
          <c:idx val="5"/>
          <c:order val="5"/>
          <c:tx>
            <c:strRef>
              <c:f>'Player costs'!$K$8</c:f>
              <c:strCache>
                <c:ptCount val="1"/>
                <c:pt idx="0">
                  <c:v>Refs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costs'!$L$8:$R$8</c:f>
              <c:numCache>
                <c:formatCode>General</c:formatCode>
                <c:ptCount val="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</c:numCache>
            </c:numRef>
          </c:val>
        </c:ser>
        <c:ser>
          <c:idx val="6"/>
          <c:order val="6"/>
          <c:tx>
            <c:strRef>
              <c:f>'Player costs'!$K$9</c:f>
              <c:strCache>
                <c:ptCount val="1"/>
                <c:pt idx="0">
                  <c:v>Misc (awards)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cat>
            <c:strRef>
              <c:f>['file:///C:/Documents and Settings/eflynn/My Documents/ECF Personal files/soccer BOD/FY13 Budget review (4-9).xlsx']'Player costs'!$L$1:$R$1</c:f>
              <c:strCache>
                <c:ptCount val="7"/>
                <c:pt idx="0">
                  <c:v>Intown</c:v>
                </c:pt>
                <c:pt idx="1">
                  <c:v>Intown</c:v>
                </c:pt>
                <c:pt idx="2">
                  <c:v>Intown</c:v>
                </c:pt>
                <c:pt idx="3">
                  <c:v>Intown</c:v>
                </c:pt>
                <c:pt idx="4">
                  <c:v>Intown</c:v>
                </c:pt>
                <c:pt idx="5">
                  <c:v>Intown</c:v>
                </c:pt>
                <c:pt idx="6">
                  <c:v>Intown</c:v>
                </c:pt>
              </c:strCache>
            </c:strRef>
          </c:cat>
          <c:val>
            <c:numRef>
              <c:f>'Player costs'!$L$9:$R$9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25"/>
        <c:shape val="box"/>
        <c:axId val="32674"/>
        <c:axId val="27739"/>
        <c:axId val="0"/>
      </c:bar3DChart>
      <c:catAx>
        <c:axId val="3267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crossAx val="27739"/>
        <c:crossesAt val="0"/>
        <c:auto val="1"/>
        <c:lblAlgn val="ctr"/>
        <c:lblOffset val="100"/>
      </c:catAx>
      <c:valAx>
        <c:axId val="27739"/>
        <c:scaling>
          <c:orientation val="minMax"/>
          <c:max val="80"/>
        </c:scaling>
        <c:delete val="0"/>
        <c:axPos val="l"/>
        <c:majorGridlines>
          <c:spPr>
            <a:ln w="25560">
              <a:solidFill>
                <a:srgbClr val="000000"/>
              </a:solidFill>
              <a:round/>
            </a:ln>
          </c:spPr>
        </c:majorGridlines>
        <c:minorGridlines>
          <c:spPr>
            <a:ln w="25560">
              <a:solidFill>
                <a:srgbClr val="000000"/>
              </a:solidFill>
              <a:round/>
            </a:ln>
          </c:spPr>
        </c:min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2674"/>
        <c:crossesAt val="0"/>
        <c:majorUnit val="20"/>
      </c:valAx>
      <c:spPr>
        <a:noFill/>
        <a:ln w="9360">
          <a:solidFill>
            <a:srgbClr val="878787"/>
          </a:solidFill>
          <a:round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ln>
      <a:noFill/>
    </a:ln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'2013 budget'!$N$55</c:f>
              <c:strCache>
                <c:ptCount val="1"/>
                <c:pt idx="0">
                  <c:v>WYSA Costs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'2013 budget'!$O$53:$P$53</c:f>
              <c:strCache>
                <c:ptCount val="2"/>
                <c:pt idx="0">
                  <c:v>Travel - $202</c:v>
                </c:pt>
                <c:pt idx="1">
                  <c:v> Intown - $91 </c:v>
                </c:pt>
              </c:strCache>
            </c:strRef>
          </c:cat>
          <c:val>
            <c:numRef>
              <c:f>'2013 budget'!$O$55:$P$55</c:f>
              <c:numCache>
                <c:formatCode>General</c:formatCode>
                <c:ptCount val="2"/>
                <c:pt idx="0">
                  <c:v>44.882919785124</c:v>
                </c:pt>
                <c:pt idx="1">
                  <c:v>36.25787</c:v>
                </c:pt>
              </c:numCache>
            </c:numRef>
          </c:val>
        </c:ser>
        <c:ser>
          <c:idx val="1"/>
          <c:order val="1"/>
          <c:tx>
            <c:strRef>
              <c:f>'2013 budget'!$N$58</c:f>
              <c:strCache>
                <c:ptCount val="1"/>
                <c:pt idx="0">
                  <c:v>Training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cat>
            <c:strRef>
              <c:f>'2013 budget'!$O$53:$P$53</c:f>
              <c:strCache>
                <c:ptCount val="2"/>
                <c:pt idx="0">
                  <c:v>Travel - $202</c:v>
                </c:pt>
                <c:pt idx="1">
                  <c:v> Intown - $91 </c:v>
                </c:pt>
              </c:strCache>
            </c:strRef>
          </c:cat>
          <c:val>
            <c:numRef>
              <c:f>'2013 budget'!$O$58:$P$58</c:f>
              <c:numCache>
                <c:formatCode>General</c:formatCode>
                <c:ptCount val="2"/>
                <c:pt idx="0">
                  <c:v>36.6523313454545</c:v>
                </c:pt>
                <c:pt idx="1">
                  <c:v>40.09401</c:v>
                </c:pt>
              </c:numCache>
            </c:numRef>
          </c:val>
        </c:ser>
        <c:ser>
          <c:idx val="2"/>
          <c:order val="2"/>
          <c:tx>
            <c:strRef>
              <c:f>'2013 budget'!$N$54</c:f>
              <c:strCache>
                <c:ptCount val="1"/>
                <c:pt idx="0">
                  <c:v>Uniform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'2013 budget'!$O$53:$P$53</c:f>
              <c:strCache>
                <c:ptCount val="2"/>
                <c:pt idx="0">
                  <c:v>Travel - $202</c:v>
                </c:pt>
                <c:pt idx="1">
                  <c:v> Intown - $91 </c:v>
                </c:pt>
              </c:strCache>
            </c:strRef>
          </c:cat>
          <c:val>
            <c:numRef>
              <c:f>'2013 budget'!$O$54:$P$54</c:f>
              <c:numCache>
                <c:formatCode>General</c:formatCode>
                <c:ptCount val="2"/>
                <c:pt idx="0">
                  <c:v>36.4583333333333</c:v>
                </c:pt>
                <c:pt idx="1">
                  <c:v>10.325</c:v>
                </c:pt>
              </c:numCache>
            </c:numRef>
          </c:val>
        </c:ser>
        <c:ser>
          <c:idx val="3"/>
          <c:order val="3"/>
          <c:tx>
            <c:strRef>
              <c:f>'2013 budget'!$N$57</c:f>
              <c:strCache>
                <c:ptCount val="1"/>
                <c:pt idx="0">
                  <c:v>Mass Youth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cat>
            <c:strRef>
              <c:f>'2013 budget'!$O$53:$P$53</c:f>
              <c:strCache>
                <c:ptCount val="2"/>
                <c:pt idx="0">
                  <c:v>Travel - $202</c:v>
                </c:pt>
                <c:pt idx="1">
                  <c:v> Intown - $91 </c:v>
                </c:pt>
              </c:strCache>
            </c:strRef>
          </c:cat>
          <c:val>
            <c:numRef>
              <c:f>'2013 budget'!$O$57:$P$57</c:f>
              <c:numCache>
                <c:formatCode>General</c:formatCode>
                <c:ptCount val="2"/>
                <c:pt idx="0">
                  <c:v>12.8553719008264</c:v>
                </c:pt>
                <c:pt idx="1">
                  <c:v>4.554</c:v>
                </c:pt>
              </c:numCache>
            </c:numRef>
          </c:val>
        </c:ser>
        <c:ser>
          <c:idx val="4"/>
          <c:order val="4"/>
          <c:tx>
            <c:strRef>
              <c:f>'2013 budget'!$N$56</c:f>
              <c:strCache>
                <c:ptCount val="1"/>
                <c:pt idx="0">
                  <c:v>League Costs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cat>
            <c:strRef>
              <c:f>'2013 budget'!$O$53:$P$53</c:f>
              <c:strCache>
                <c:ptCount val="2"/>
                <c:pt idx="0">
                  <c:v>Travel - $202</c:v>
                </c:pt>
                <c:pt idx="1">
                  <c:v> Intown - $91 </c:v>
                </c:pt>
              </c:strCache>
            </c:strRef>
          </c:cat>
          <c:val>
            <c:numRef>
              <c:f>'2013 budget'!$O$56:$P$56</c:f>
              <c:numCache>
                <c:formatCode>General</c:formatCode>
                <c:ptCount val="2"/>
                <c:pt idx="0">
                  <c:v>45.6576701983471</c:v>
                </c:pt>
                <c:pt idx="1">
                  <c:v/>
                </c:pt>
              </c:numCache>
            </c:numRef>
          </c:val>
        </c:ser>
        <c:ser>
          <c:idx val="5"/>
          <c:order val="5"/>
          <c:tx>
            <c:strRef>
              <c:f>'2013 budget'!$N$59</c:f>
              <c:strCache>
                <c:ptCount val="1"/>
                <c:pt idx="0">
                  <c:v>Awards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cat>
            <c:strRef>
              <c:f>'2013 budget'!$O$53:$P$53</c:f>
              <c:strCache>
                <c:ptCount val="2"/>
                <c:pt idx="0">
                  <c:v>Travel - $202</c:v>
                </c:pt>
                <c:pt idx="1">
                  <c:v> Intown - $91 </c:v>
                </c:pt>
              </c:strCache>
            </c:strRef>
          </c:cat>
          <c:val>
            <c:numRef>
              <c:f>'2013 budget'!$O$59:$P$59</c:f>
              <c:numCache>
                <c:formatCode>General</c:formatCode>
                <c:ptCount val="2"/>
                <c:pt idx="0">
                  <c:v>25.6234675595238</c:v>
                </c:pt>
                <c:pt idx="1">
                  <c:v/>
                </c:pt>
              </c:numCache>
            </c:numRef>
          </c:val>
        </c:ser>
        <c:gapWidth val="100"/>
        <c:shape val="box"/>
        <c:axId val="4114"/>
        <c:axId val="29173"/>
        <c:axId val="0"/>
      </c:bar3DChart>
      <c:catAx>
        <c:axId val="411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9173"/>
        <c:crosses val="autoZero"/>
        <c:auto val="1"/>
        <c:lblAlgn val="ctr"/>
        <c:lblOffset val="100"/>
      </c:catAx>
      <c:valAx>
        <c:axId val="2917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11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167040</xdr:colOff>
      <xdr:row>2</xdr:row>
      <xdr:rowOff>40320</xdr:rowOff>
    </xdr:from>
    <xdr:to>
      <xdr:col>18</xdr:col>
      <xdr:colOff>138600</xdr:colOff>
      <xdr:row>23</xdr:row>
      <xdr:rowOff>6480</xdr:rowOff>
    </xdr:to>
    <xdr:graphicFrame>
      <xdr:nvGraphicFramePr>
        <xdr:cNvPr id="0" name="Chart 1"/>
        <xdr:cNvGraphicFramePr/>
      </xdr:nvGraphicFramePr>
      <xdr:xfrm>
        <a:off x="167040" y="278280"/>
        <a:ext cx="10071720" cy="397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153000</xdr:colOff>
      <xdr:row>23</xdr:row>
      <xdr:rowOff>15120</xdr:rowOff>
    </xdr:from>
    <xdr:to>
      <xdr:col>18</xdr:col>
      <xdr:colOff>166680</xdr:colOff>
      <xdr:row>44</xdr:row>
      <xdr:rowOff>69120</xdr:rowOff>
    </xdr:to>
    <xdr:graphicFrame>
      <xdr:nvGraphicFramePr>
        <xdr:cNvPr id="1" name="Chart 2"/>
        <xdr:cNvGraphicFramePr/>
      </xdr:nvGraphicFramePr>
      <xdr:xfrm>
        <a:off x="153000" y="4258080"/>
        <a:ext cx="10113840" cy="4070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264960</xdr:colOff>
      <xdr:row>2</xdr:row>
      <xdr:rowOff>61200</xdr:rowOff>
    </xdr:from>
    <xdr:to>
      <xdr:col>12</xdr:col>
      <xdr:colOff>418680</xdr:colOff>
      <xdr:row>4</xdr:row>
      <xdr:rowOff>102960</xdr:rowOff>
    </xdr:to>
    <xdr:sp>
      <xdr:nvSpPr>
        <xdr:cNvPr id="2" name="CustomShape 1"/>
        <xdr:cNvSpPr/>
      </xdr:nvSpPr>
      <xdr:spPr>
        <a:xfrm>
          <a:off x="3137040" y="299160"/>
          <a:ext cx="4295520" cy="422640"/>
        </a:xfrm>
        <a:prstGeom prst="rect">
          <a:avLst/>
        </a:prstGeom>
        <a:gradFill>
          <a:gsLst>
            <a:gs pos="0">
              <a:srgbClr val="e0e8f5"/>
            </a:gs>
            <a:gs pos="50000">
              <a:srgbClr val="9ab4e4"/>
            </a:gs>
            <a:gs pos="100000">
              <a:srgbClr val="e0e8f5"/>
            </a:gs>
          </a:gsLst>
          <a:lin ang="5400000"/>
        </a:gradFill>
        <a:ln w="9360">
          <a:solidFill>
            <a:srgbClr val="bcbcbc"/>
          </a:solidFill>
          <a:round/>
        </a:ln>
      </xdr:spPr>
      <xdr:txBody>
        <a:bodyPr bIns="45000" lIns="90000" rIns="90000" tIns="45000"/>
        <a:p>
          <a:pPr algn="ctr">
            <a:lnSpc>
              <a:spcPct val="100000"/>
            </a:lnSpc>
          </a:pPr>
          <a:r>
            <a:rPr lang="en-US" sz="1600">
              <a:solidFill>
                <a:srgbClr val="000000"/>
              </a:solidFill>
              <a:latin typeface="Calibri"/>
            </a:rPr>
            <a:t>WYSA - TRAVEL PER PLAYER COST ($160 Fee)</a:t>
          </a:r>
          <a:endParaRPr/>
        </a:p>
      </xdr:txBody>
    </xdr:sp>
    <xdr:clientData/>
  </xdr:twoCellAnchor>
  <xdr:twoCellAnchor editAs="oneCell">
    <xdr:from>
      <xdr:col>1</xdr:col>
      <xdr:colOff>1053720</xdr:colOff>
      <xdr:row>7</xdr:row>
      <xdr:rowOff>156600</xdr:rowOff>
    </xdr:from>
    <xdr:to>
      <xdr:col>2</xdr:col>
      <xdr:colOff>220320</xdr:colOff>
      <xdr:row>8</xdr:row>
      <xdr:rowOff>201240</xdr:rowOff>
    </xdr:to>
    <xdr:sp>
      <xdr:nvSpPr>
        <xdr:cNvPr id="3" name="Line 1"/>
        <xdr:cNvSpPr/>
      </xdr:nvSpPr>
      <xdr:spPr>
        <a:xfrm flipH="1">
          <a:off x="1285200" y="1347120"/>
          <a:ext cx="446760" cy="235080"/>
        </a:xfrm>
        <a:prstGeom prst="line">
          <a:avLst/>
        </a:prstGeom>
        <a:ln w="101520">
          <a:solidFill>
            <a:srgbClr val="ff0000"/>
          </a:solidFill>
          <a:round/>
        </a:ln>
      </xdr:spPr>
    </xdr:sp>
    <xdr:clientData/>
  </xdr:twoCellAnchor>
</xdr:wsDr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16</xdr:col>
      <xdr:colOff>582120</xdr:colOff>
      <xdr:row>23</xdr:row>
      <xdr:rowOff>136440</xdr:rowOff>
    </xdr:from>
    <xdr:to>
      <xdr:col>22</xdr:col>
      <xdr:colOff>210960</xdr:colOff>
      <xdr:row>66</xdr:row>
      <xdr:rowOff>128160</xdr:rowOff>
    </xdr:to>
    <xdr:graphicFrame>
      <xdr:nvGraphicFramePr>
        <xdr:cNvPr id="4" name=""/>
        <xdr:cNvGraphicFramePr/>
      </xdr:nvGraphicFramePr>
      <xdr:xfrm>
        <a:off x="10029960" y="4493520"/>
        <a:ext cx="8261280" cy="757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5" zoomScaleNormal="95" zoomScalePageLayoutView="100">
      <selection activeCell="U11" activeCellId="0" pane="topLeft" sqref="U11"/>
    </sheetView>
  </sheetViews>
  <sheetFormatPr defaultRowHeight="15"/>
  <cols>
    <col collapsed="false" hidden="false" max="1" min="1" style="0" width="3.28571428571429"/>
    <col collapsed="false" hidden="false" max="2" min="2" style="0" width="18.1428571428571"/>
    <col collapsed="false" hidden="false" max="10" min="3" style="0" width="6.4234693877551"/>
    <col collapsed="false" hidden="false" max="11" min="11" style="0" width="19.2857142857143"/>
    <col collapsed="false" hidden="false" max="18" min="12" style="0" width="7.29081632653061"/>
    <col collapsed="false" hidden="false" max="19" min="19" style="0" width="2.85204081632653"/>
    <col collapsed="false" hidden="false" max="1025" min="20" style="0" width="8.72959183673469"/>
  </cols>
  <sheetData>
    <row collapsed="false" customFormat="false" customHeight="false" hidden="true" ht="15" outlineLevel="0" r="1">
      <c r="C1" s="0" t="s">
        <v>0</v>
      </c>
      <c r="D1" s="0" t="s">
        <v>0</v>
      </c>
      <c r="E1" s="0" t="s">
        <v>0</v>
      </c>
      <c r="F1" s="0" t="s">
        <v>0</v>
      </c>
      <c r="G1" s="0" t="s">
        <v>0</v>
      </c>
      <c r="H1" s="0" t="s">
        <v>0</v>
      </c>
      <c r="I1" s="0" t="s">
        <v>0</v>
      </c>
      <c r="L1" s="0" t="s">
        <v>1</v>
      </c>
      <c r="M1" s="0" t="s">
        <v>1</v>
      </c>
      <c r="N1" s="0" t="s">
        <v>1</v>
      </c>
      <c r="O1" s="0" t="s">
        <v>1</v>
      </c>
      <c r="P1" s="0" t="s">
        <v>1</v>
      </c>
      <c r="Q1" s="0" t="s">
        <v>1</v>
      </c>
      <c r="R1" s="0" t="s">
        <v>1</v>
      </c>
      <c r="X1" s="0" t="s">
        <v>2</v>
      </c>
    </row>
    <row collapsed="false" customFormat="true" customHeight="false" hidden="false" ht="18.75" outlineLevel="0" r="2" s="1">
      <c r="C2" s="2" t="s">
        <v>0</v>
      </c>
      <c r="D2" s="2"/>
      <c r="E2" s="2"/>
      <c r="F2" s="2"/>
      <c r="G2" s="2"/>
      <c r="H2" s="2"/>
      <c r="I2" s="2"/>
      <c r="L2" s="2" t="s">
        <v>1</v>
      </c>
      <c r="M2" s="2"/>
      <c r="N2" s="2"/>
      <c r="O2" s="2"/>
      <c r="P2" s="2"/>
      <c r="Q2" s="2"/>
      <c r="R2" s="2"/>
    </row>
    <row collapsed="false" customFormat="false" customHeight="false" hidden="false" ht="15" outlineLevel="0" r="3">
      <c r="A3" s="1"/>
      <c r="B3" s="1" t="s">
        <v>3</v>
      </c>
      <c r="C3" s="3" t="n">
        <f aca="false">+'2013 budget'!$O35</f>
        <v>36.4583333333333</v>
      </c>
      <c r="D3" s="3" t="n">
        <f aca="false">+'2013 budget'!$O35</f>
        <v>36.4583333333333</v>
      </c>
      <c r="E3" s="3" t="n">
        <f aca="false">+'2013 budget'!$O35</f>
        <v>36.4583333333333</v>
      </c>
      <c r="F3" s="3" t="n">
        <f aca="false">+'2013 budget'!$O35</f>
        <v>36.4583333333333</v>
      </c>
      <c r="G3" s="3" t="n">
        <f aca="false">+'2013 budget'!$O35</f>
        <v>36.4583333333333</v>
      </c>
      <c r="H3" s="3" t="n">
        <f aca="false">+'2013 budget'!$O35</f>
        <v>36.4583333333333</v>
      </c>
      <c r="I3" s="3" t="n">
        <f aca="false">+'2013 budget'!$O35</f>
        <v>36.4583333333333</v>
      </c>
      <c r="J3" s="4"/>
      <c r="K3" s="5" t="s">
        <v>3</v>
      </c>
      <c r="L3" s="4" t="n">
        <f aca="false">+'2013 budget'!$P35</f>
        <v>10.325</v>
      </c>
      <c r="M3" s="4" t="n">
        <f aca="false">+'2013 budget'!$P35</f>
        <v>10.325</v>
      </c>
      <c r="N3" s="4" t="n">
        <f aca="false">+'2013 budget'!$P35</f>
        <v>10.325</v>
      </c>
      <c r="O3" s="4" t="n">
        <f aca="false">+'2013 budget'!$P35</f>
        <v>10.325</v>
      </c>
      <c r="P3" s="4" t="n">
        <f aca="false">+'2013 budget'!$P35</f>
        <v>10.325</v>
      </c>
      <c r="Q3" s="4" t="n">
        <f aca="false">+'2013 budget'!$P35</f>
        <v>10.325</v>
      </c>
      <c r="R3" s="4" t="n">
        <f aca="false">+'2013 budget'!$P35</f>
        <v>10.325</v>
      </c>
    </row>
    <row collapsed="false" customFormat="false" customHeight="false" hidden="false" ht="15" outlineLevel="0" r="4">
      <c r="A4" s="1"/>
      <c r="B4" s="1" t="s">
        <v>4</v>
      </c>
      <c r="C4" s="3" t="n">
        <f aca="false">+'2013 budget'!$O36</f>
        <v>44.882919785124</v>
      </c>
      <c r="D4" s="3" t="n">
        <f aca="false">+'2013 budget'!$O36</f>
        <v>44.882919785124</v>
      </c>
      <c r="E4" s="3" t="n">
        <f aca="false">+'2013 budget'!$O36</f>
        <v>44.882919785124</v>
      </c>
      <c r="F4" s="3" t="n">
        <f aca="false">+'2013 budget'!$O36</f>
        <v>44.882919785124</v>
      </c>
      <c r="G4" s="3" t="n">
        <f aca="false">+'2013 budget'!$O36</f>
        <v>44.882919785124</v>
      </c>
      <c r="H4" s="3" t="n">
        <f aca="false">+'2013 budget'!$O36</f>
        <v>44.882919785124</v>
      </c>
      <c r="I4" s="3" t="n">
        <f aca="false">+'2013 budget'!$O36</f>
        <v>44.882919785124</v>
      </c>
      <c r="J4" s="4"/>
      <c r="K4" s="5" t="s">
        <v>4</v>
      </c>
      <c r="L4" s="4" t="n">
        <f aca="false">+'2013 budget'!$P36</f>
        <v>36.25787</v>
      </c>
      <c r="M4" s="4" t="n">
        <f aca="false">+'2013 budget'!$P36</f>
        <v>36.25787</v>
      </c>
      <c r="N4" s="4" t="n">
        <f aca="false">+'2013 budget'!$P36</f>
        <v>36.25787</v>
      </c>
      <c r="O4" s="4" t="n">
        <f aca="false">+'2013 budget'!$P36</f>
        <v>36.25787</v>
      </c>
      <c r="P4" s="4" t="n">
        <f aca="false">+'2013 budget'!$P36</f>
        <v>36.25787</v>
      </c>
      <c r="Q4" s="4" t="n">
        <f aca="false">+'2013 budget'!$P36</f>
        <v>36.25787</v>
      </c>
      <c r="R4" s="4" t="n">
        <f aca="false">+'2013 budget'!$P36</f>
        <v>36.25787</v>
      </c>
    </row>
    <row collapsed="false" customFormat="false" customHeight="false" hidden="false" ht="15" outlineLevel="0" r="5">
      <c r="A5" s="1"/>
      <c r="B5" s="1" t="s">
        <v>5</v>
      </c>
      <c r="C5" s="3" t="n">
        <f aca="false">+'2013 budget'!$O37</f>
        <v>45.6576701983471</v>
      </c>
      <c r="D5" s="3" t="n">
        <f aca="false">+'2013 budget'!$O37</f>
        <v>45.6576701983471</v>
      </c>
      <c r="E5" s="3" t="n">
        <f aca="false">+'2013 budget'!$O37</f>
        <v>45.6576701983471</v>
      </c>
      <c r="F5" s="3" t="n">
        <f aca="false">+'2013 budget'!$O37</f>
        <v>45.6576701983471</v>
      </c>
      <c r="G5" s="3" t="n">
        <f aca="false">+'2013 budget'!$O37</f>
        <v>45.6576701983471</v>
      </c>
      <c r="H5" s="3" t="n">
        <f aca="false">+'2013 budget'!$O37</f>
        <v>45.6576701983471</v>
      </c>
      <c r="I5" s="3" t="n">
        <f aca="false">+'2013 budget'!$O37</f>
        <v>45.6576701983471</v>
      </c>
      <c r="J5" s="4"/>
      <c r="K5" s="5" t="s">
        <v>5</v>
      </c>
      <c r="L5" s="4" t="n">
        <f aca="false">+'2013 budget'!$P37</f>
        <v>0</v>
      </c>
      <c r="M5" s="4" t="n">
        <f aca="false">+'2013 budget'!$P37</f>
        <v>0</v>
      </c>
      <c r="N5" s="4" t="n">
        <f aca="false">+'2013 budget'!$P37</f>
        <v>0</v>
      </c>
      <c r="O5" s="4" t="n">
        <f aca="false">+'2013 budget'!$P37</f>
        <v>0</v>
      </c>
      <c r="P5" s="4" t="n">
        <f aca="false">+'2013 budget'!$P37</f>
        <v>0</v>
      </c>
      <c r="Q5" s="4" t="n">
        <f aca="false">+'2013 budget'!$P37</f>
        <v>0</v>
      </c>
      <c r="R5" s="4" t="n">
        <f aca="false">+'2013 budget'!$P37</f>
        <v>0</v>
      </c>
    </row>
    <row collapsed="false" customFormat="false" customHeight="false" hidden="false" ht="15" outlineLevel="0" r="6">
      <c r="A6" s="1"/>
      <c r="B6" s="1" t="s">
        <v>6</v>
      </c>
      <c r="C6" s="3" t="n">
        <f aca="false">+'2013 budget'!$O38</f>
        <v>12.8553719008264</v>
      </c>
      <c r="D6" s="3" t="n">
        <f aca="false">+'2013 budget'!$O38</f>
        <v>12.8553719008264</v>
      </c>
      <c r="E6" s="3" t="n">
        <f aca="false">+'2013 budget'!$O38</f>
        <v>12.8553719008264</v>
      </c>
      <c r="F6" s="3" t="n">
        <f aca="false">+'2013 budget'!$O38</f>
        <v>12.8553719008264</v>
      </c>
      <c r="G6" s="3" t="n">
        <f aca="false">+'2013 budget'!$O38</f>
        <v>12.8553719008264</v>
      </c>
      <c r="H6" s="3" t="n">
        <f aca="false">+'2013 budget'!$O38</f>
        <v>12.8553719008264</v>
      </c>
      <c r="I6" s="3" t="n">
        <f aca="false">+'2013 budget'!$O38</f>
        <v>12.8553719008264</v>
      </c>
      <c r="J6" s="4"/>
      <c r="K6" s="5" t="s">
        <v>6</v>
      </c>
      <c r="L6" s="4" t="n">
        <f aca="false">+'2013 budget'!$P38</f>
        <v>4.554</v>
      </c>
      <c r="M6" s="4" t="n">
        <f aca="false">+'2013 budget'!$P38</f>
        <v>4.554</v>
      </c>
      <c r="N6" s="4" t="n">
        <f aca="false">+'2013 budget'!$P38</f>
        <v>4.554</v>
      </c>
      <c r="O6" s="4" t="n">
        <f aca="false">+'2013 budget'!$P38</f>
        <v>4.554</v>
      </c>
      <c r="P6" s="4" t="n">
        <f aca="false">+'2013 budget'!$P38</f>
        <v>4.554</v>
      </c>
      <c r="Q6" s="4" t="n">
        <f aca="false">+'2013 budget'!$P38</f>
        <v>4.554</v>
      </c>
      <c r="R6" s="4" t="n">
        <f aca="false">+'2013 budget'!$P38</f>
        <v>4.554</v>
      </c>
    </row>
    <row collapsed="false" customFormat="false" customHeight="false" hidden="false" ht="15" outlineLevel="0" r="7">
      <c r="A7" s="1"/>
      <c r="B7" s="1" t="s">
        <v>7</v>
      </c>
      <c r="C7" s="3" t="n">
        <f aca="false">+'2013 budget'!$O39</f>
        <v>36.6523313454545</v>
      </c>
      <c r="D7" s="3" t="n">
        <f aca="false">+'2013 budget'!$O39</f>
        <v>36.6523313454545</v>
      </c>
      <c r="E7" s="3" t="n">
        <f aca="false">+'2013 budget'!$O39</f>
        <v>36.6523313454545</v>
      </c>
      <c r="F7" s="3" t="n">
        <f aca="false">+'2013 budget'!$O39</f>
        <v>36.6523313454545</v>
      </c>
      <c r="G7" s="3" t="n">
        <f aca="false">+'2013 budget'!$O39</f>
        <v>36.6523313454545</v>
      </c>
      <c r="H7" s="3" t="n">
        <f aca="false">+'2013 budget'!$O39</f>
        <v>36.6523313454545</v>
      </c>
      <c r="I7" s="3" t="n">
        <f aca="false">+'2013 budget'!$O39</f>
        <v>36.6523313454545</v>
      </c>
      <c r="J7" s="4"/>
      <c r="K7" s="5" t="s">
        <v>7</v>
      </c>
      <c r="L7" s="4" t="n">
        <f aca="false">+'2013 budget'!$P39</f>
        <v>40.09401</v>
      </c>
      <c r="M7" s="4" t="n">
        <f aca="false">+'2013 budget'!$P39</f>
        <v>40.09401</v>
      </c>
      <c r="N7" s="4" t="n">
        <f aca="false">+'2013 budget'!$P39</f>
        <v>40.09401</v>
      </c>
      <c r="O7" s="4" t="n">
        <f aca="false">+'2013 budget'!$P39</f>
        <v>40.09401</v>
      </c>
      <c r="P7" s="4" t="n">
        <f aca="false">+'2013 budget'!$P39</f>
        <v>40.09401</v>
      </c>
      <c r="Q7" s="4" t="n">
        <f aca="false">+'2013 budget'!$P39</f>
        <v>40.09401</v>
      </c>
      <c r="R7" s="4" t="n">
        <f aca="false">+'2013 budget'!$P39</f>
        <v>40.09401</v>
      </c>
    </row>
    <row collapsed="false" customFormat="false" customHeight="false" hidden="false" ht="15" outlineLevel="0" r="8">
      <c r="A8" s="1"/>
      <c r="B8" s="1" t="s">
        <v>8</v>
      </c>
      <c r="C8" s="3" t="e">
        <f aca="false">+'2013 budget'!#REF!</f>
        <v>#REF!</v>
      </c>
      <c r="D8" s="3" t="e">
        <f aca="false">+'2013 budget'!#REF!</f>
        <v>#REF!</v>
      </c>
      <c r="E8" s="3" t="e">
        <f aca="false">+'2013 budget'!#REF!</f>
        <v>#REF!</v>
      </c>
      <c r="F8" s="3" t="e">
        <f aca="false">+'2013 budget'!#REF!</f>
        <v>#REF!</v>
      </c>
      <c r="G8" s="3" t="e">
        <f aca="false">+'2013 budget'!#REF!</f>
        <v>#REF!</v>
      </c>
      <c r="H8" s="3" t="e">
        <f aca="false">+'2013 budget'!#REF!</f>
        <v>#REF!</v>
      </c>
      <c r="I8" s="3" t="e">
        <f aca="false">+'2013 budget'!#REF!</f>
        <v>#REF!</v>
      </c>
      <c r="J8" s="4"/>
      <c r="K8" s="5" t="s">
        <v>8</v>
      </c>
      <c r="L8" s="4" t="e">
        <f aca="false">+'2013 budget'!#REF!</f>
        <v>#REF!</v>
      </c>
      <c r="M8" s="4" t="e">
        <f aca="false">+'2013 budget'!#REF!</f>
        <v>#REF!</v>
      </c>
      <c r="N8" s="4" t="e">
        <f aca="false">+'2013 budget'!#REF!</f>
        <v>#REF!</v>
      </c>
      <c r="O8" s="4" t="e">
        <f aca="false">+'2013 budget'!#REF!</f>
        <v>#REF!</v>
      </c>
      <c r="P8" s="4" t="e">
        <f aca="false">+'2013 budget'!#REF!</f>
        <v>#REF!</v>
      </c>
      <c r="Q8" s="4" t="e">
        <f aca="false">+'2013 budget'!#REF!</f>
        <v>#REF!</v>
      </c>
      <c r="R8" s="4" t="e">
        <f aca="false">+'2013 budget'!#REF!</f>
        <v>#REF!</v>
      </c>
    </row>
    <row collapsed="false" customFormat="false" customHeight="false" hidden="false" ht="17.25" outlineLevel="0" r="9">
      <c r="A9" s="1"/>
      <c r="B9" s="1" t="s">
        <v>9</v>
      </c>
      <c r="C9" s="6" t="n">
        <f aca="false">+'2013 budget'!$O40</f>
        <v>25.6234675595238</v>
      </c>
      <c r="D9" s="6" t="n">
        <f aca="false">+'2013 budget'!$O40</f>
        <v>25.6234675595238</v>
      </c>
      <c r="E9" s="6" t="n">
        <f aca="false">+'2013 budget'!$O40</f>
        <v>25.6234675595238</v>
      </c>
      <c r="F9" s="6" t="n">
        <f aca="false">+'2013 budget'!$O40</f>
        <v>25.6234675595238</v>
      </c>
      <c r="G9" s="6" t="n">
        <f aca="false">+'2013 budget'!$O40</f>
        <v>25.6234675595238</v>
      </c>
      <c r="H9" s="6" t="n">
        <f aca="false">+'2013 budget'!$O40</f>
        <v>25.6234675595238</v>
      </c>
      <c r="I9" s="6" t="n">
        <f aca="false">+'2013 budget'!$O40</f>
        <v>25.6234675595238</v>
      </c>
      <c r="J9" s="7"/>
      <c r="K9" s="5" t="s">
        <v>9</v>
      </c>
      <c r="L9" s="7" t="n">
        <f aca="false">+'2013 budget'!$P40</f>
        <v>0</v>
      </c>
      <c r="M9" s="7" t="n">
        <f aca="false">+'2013 budget'!$P40</f>
        <v>0</v>
      </c>
      <c r="N9" s="7" t="n">
        <f aca="false">+'2013 budget'!$P40</f>
        <v>0</v>
      </c>
      <c r="O9" s="7" t="n">
        <f aca="false">+'2013 budget'!$P40</f>
        <v>0</v>
      </c>
      <c r="P9" s="7" t="n">
        <f aca="false">+'2013 budget'!$P40</f>
        <v>0</v>
      </c>
      <c r="Q9" s="7" t="n">
        <f aca="false">+'2013 budget'!$P40</f>
        <v>0</v>
      </c>
      <c r="R9" s="7" t="n">
        <f aca="false">+'2013 budget'!$P40</f>
        <v>0</v>
      </c>
    </row>
    <row collapsed="false" customFormat="false" customHeight="false" hidden="false" ht="15" outlineLevel="0" r="10">
      <c r="A10" s="1"/>
      <c r="B10" s="1" t="s">
        <v>10</v>
      </c>
      <c r="C10" s="4" t="e">
        <f aca="false">SUM(C3:C9)</f>
        <v>#REF!</v>
      </c>
      <c r="D10" s="4" t="e">
        <f aca="false">SUM(D3:D9)</f>
        <v>#REF!</v>
      </c>
      <c r="E10" s="4" t="e">
        <f aca="false">SUM(E3:E9)</f>
        <v>#REF!</v>
      </c>
      <c r="F10" s="4" t="e">
        <f aca="false">SUM(F3:F9)</f>
        <v>#REF!</v>
      </c>
      <c r="G10" s="4" t="e">
        <f aca="false">SUM(G3:G9)</f>
        <v>#REF!</v>
      </c>
      <c r="H10" s="4" t="e">
        <f aca="false">SUM(H3:H9)</f>
        <v>#REF!</v>
      </c>
      <c r="I10" s="4" t="e">
        <f aca="false">SUM(I3:I9)</f>
        <v>#REF!</v>
      </c>
      <c r="J10" s="4"/>
      <c r="K10" s="4"/>
      <c r="L10" s="4" t="e">
        <f aca="false">SUM(L3:L9)</f>
        <v>#REF!</v>
      </c>
      <c r="M10" s="4" t="e">
        <f aca="false">SUM(M3:M9)</f>
        <v>#REF!</v>
      </c>
      <c r="N10" s="4" t="e">
        <f aca="false">SUM(N3:N9)</f>
        <v>#REF!</v>
      </c>
      <c r="O10" s="4" t="e">
        <f aca="false">SUM(O3:O9)</f>
        <v>#REF!</v>
      </c>
      <c r="P10" s="4" t="e">
        <f aca="false">SUM(P3:P9)</f>
        <v>#REF!</v>
      </c>
      <c r="Q10" s="4" t="e">
        <f aca="false">SUM(Q3:Q9)</f>
        <v>#REF!</v>
      </c>
      <c r="R10" s="4"/>
    </row>
    <row collapsed="false" customFormat="false" customHeight="false" hidden="false" ht="14.05" outlineLevel="0" r="11"/>
    <row collapsed="false" customFormat="false" customHeight="false" hidden="false" ht="14.05" outlineLevel="0" r="18">
      <c r="C18" s="8" t="n">
        <f aca="false">27000/1200</f>
        <v>22.5</v>
      </c>
      <c r="D18" s="8" t="n">
        <f aca="false">27000/1200</f>
        <v>22.5</v>
      </c>
      <c r="E18" s="8" t="n">
        <f aca="false">27000/1200</f>
        <v>22.5</v>
      </c>
      <c r="F18" s="8" t="n">
        <f aca="false">27000/1200</f>
        <v>22.5</v>
      </c>
      <c r="G18" s="8" t="n">
        <f aca="false">27000/1200</f>
        <v>22.5</v>
      </c>
      <c r="H18" s="8" t="n">
        <f aca="false">27000/1200</f>
        <v>22.5</v>
      </c>
      <c r="I18" s="8"/>
      <c r="L18" s="9"/>
      <c r="M18" s="9"/>
      <c r="N18" s="9"/>
      <c r="O18" s="9"/>
      <c r="P18" s="9"/>
      <c r="Q18" s="9"/>
      <c r="R18" s="9"/>
    </row>
    <row collapsed="false" customFormat="false" customHeight="false" hidden="false" ht="15" outlineLevel="0" r="19">
      <c r="C19" s="10" t="n">
        <f aca="false">8338/600</f>
        <v>13.8966666666667</v>
      </c>
      <c r="D19" s="10" t="n">
        <f aca="false">8338/600</f>
        <v>13.8966666666667</v>
      </c>
      <c r="E19" s="10" t="n">
        <f aca="false">8338/600</f>
        <v>13.8966666666667</v>
      </c>
      <c r="F19" s="10" t="n">
        <f aca="false">8338/600</f>
        <v>13.8966666666667</v>
      </c>
      <c r="G19" s="10" t="n">
        <f aca="false">8338/600</f>
        <v>13.8966666666667</v>
      </c>
      <c r="H19" s="10" t="n">
        <f aca="false">8338/600</f>
        <v>13.8966666666667</v>
      </c>
      <c r="I19" s="10"/>
    </row>
    <row collapsed="false" customFormat="false" customHeight="false" hidden="false" ht="15" outlineLevel="0" r="20">
      <c r="C20" s="10"/>
      <c r="D20" s="10"/>
      <c r="E20" s="10"/>
      <c r="F20" s="10"/>
      <c r="G20" s="10"/>
      <c r="H20" s="10"/>
      <c r="I20" s="10"/>
    </row>
    <row collapsed="false" customFormat="false" customHeight="false" hidden="false" ht="15" outlineLevel="0" r="21">
      <c r="C21" s="11" t="n">
        <f aca="false">26110/600</f>
        <v>43.5166666666667</v>
      </c>
      <c r="D21" s="11" t="n">
        <f aca="false">26110/600</f>
        <v>43.5166666666667</v>
      </c>
      <c r="E21" s="11" t="n">
        <f aca="false">26110/600</f>
        <v>43.5166666666667</v>
      </c>
      <c r="F21" s="11" t="n">
        <f aca="false">26110/600</f>
        <v>43.5166666666667</v>
      </c>
      <c r="G21" s="11" t="n">
        <f aca="false">26110/600</f>
        <v>43.5166666666667</v>
      </c>
      <c r="H21" s="11" t="n">
        <f aca="false">26110/600</f>
        <v>43.5166666666667</v>
      </c>
      <c r="I21" s="11"/>
    </row>
    <row collapsed="false" customFormat="false" customHeight="false" hidden="false" ht="15" outlineLevel="0" r="22">
      <c r="C22" s="12" t="n">
        <f aca="false">60925/3/1000*2</f>
        <v>40.6166666666667</v>
      </c>
      <c r="D22" s="12" t="n">
        <f aca="false">60925/3/1000*2</f>
        <v>40.6166666666667</v>
      </c>
      <c r="E22" s="12" t="n">
        <f aca="false">60925/3/1000*2</f>
        <v>40.6166666666667</v>
      </c>
      <c r="F22" s="12" t="n">
        <f aca="false">60925/3/1000*2</f>
        <v>40.6166666666667</v>
      </c>
      <c r="G22" s="12" t="n">
        <f aca="false">60925/3/1000*2</f>
        <v>40.6166666666667</v>
      </c>
      <c r="H22" s="12" t="n">
        <f aca="false">60925/3/1000*2</f>
        <v>40.6166666666667</v>
      </c>
      <c r="I22" s="12"/>
    </row>
    <row collapsed="false" customFormat="false" customHeight="false" hidden="false" ht="15" outlineLevel="0" r="23">
      <c r="C23" s="13" t="n">
        <f aca="false">8027/600</f>
        <v>13.3783333333333</v>
      </c>
      <c r="D23" s="13" t="n">
        <f aca="false">8027/600</f>
        <v>13.3783333333333</v>
      </c>
      <c r="E23" s="13" t="n">
        <f aca="false">8027/600</f>
        <v>13.3783333333333</v>
      </c>
      <c r="F23" s="13" t="n">
        <f aca="false">8027/600</f>
        <v>13.3783333333333</v>
      </c>
      <c r="G23" s="13" t="n">
        <f aca="false">8027/600</f>
        <v>13.3783333333333</v>
      </c>
      <c r="H23" s="13" t="n">
        <f aca="false">8027/600</f>
        <v>13.3783333333333</v>
      </c>
      <c r="I23" s="13"/>
    </row>
    <row collapsed="false" customFormat="false" customHeight="false" hidden="false" ht="17.25" outlineLevel="0" r="24">
      <c r="C24" s="14" t="n">
        <f aca="false">11000/600</f>
        <v>18.3333333333333</v>
      </c>
      <c r="D24" s="14" t="n">
        <f aca="false">11000/600</f>
        <v>18.3333333333333</v>
      </c>
      <c r="E24" s="14" t="n">
        <f aca="false">11000/600</f>
        <v>18.3333333333333</v>
      </c>
      <c r="F24" s="14" t="n">
        <f aca="false">11000/600</f>
        <v>18.3333333333333</v>
      </c>
      <c r="G24" s="14" t="n">
        <f aca="false">11000/600</f>
        <v>18.3333333333333</v>
      </c>
      <c r="H24" s="14" t="n">
        <f aca="false">11000/600</f>
        <v>18.3333333333333</v>
      </c>
      <c r="I24" s="14"/>
    </row>
    <row collapsed="false" customFormat="false" customHeight="false" hidden="false" ht="15" outlineLevel="0" r="25">
      <c r="C25" s="15" t="n">
        <f aca="false">SUM(C18:C24)</f>
        <v>152.241666666667</v>
      </c>
      <c r="D25" s="15" t="n">
        <f aca="false">SUM(D18:D24)</f>
        <v>152.241666666667</v>
      </c>
      <c r="E25" s="15" t="n">
        <f aca="false">SUM(E18:E24)</f>
        <v>152.241666666667</v>
      </c>
      <c r="F25" s="15" t="n">
        <f aca="false">SUM(F18:F24)</f>
        <v>152.241666666667</v>
      </c>
      <c r="G25" s="15" t="n">
        <f aca="false">SUM(G18:G24)</f>
        <v>152.241666666667</v>
      </c>
      <c r="H25" s="15" t="n">
        <f aca="false">SUM(H18:H24)</f>
        <v>152.241666666667</v>
      </c>
    </row>
    <row collapsed="false" customFormat="false" customHeight="false" hidden="false" ht="14.05" outlineLevel="0" r="30"/>
  </sheetData>
  <mergeCells count="2">
    <mergeCell ref="C2:I2"/>
    <mergeCell ref="L2:R2"/>
  </mergeCells>
  <printOptions headings="false" gridLines="false" gridLinesSet="true" horizontalCentered="true" verticalCentered="false"/>
  <pageMargins left="0.2" right="0.2" top="0.5" bottom="0.5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150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95" zoomScaleNormal="95" zoomScalePageLayoutView="100">
      <pane activePane="bottomRight" state="frozen" topLeftCell="G24" xSplit="6" ySplit="2"/>
      <selection activeCell="A1" activeCellId="0" pane="topLeft" sqref="A1"/>
      <selection activeCell="G1" activeCellId="0" pane="topRight" sqref="G1"/>
      <selection activeCell="A24" activeCellId="0" pane="bottomLeft" sqref="A24"/>
      <selection activeCell="P54" activeCellId="0" pane="bottomRight" sqref="P54"/>
    </sheetView>
  </sheetViews>
  <sheetFormatPr defaultRowHeight="14.05"/>
  <cols>
    <col collapsed="false" hidden="false" max="5" min="1" style="0" width="2.99489795918367"/>
    <col collapsed="false" hidden="false" max="6" min="6" style="0" width="27.4234693877551"/>
    <col collapsed="false" hidden="false" max="7" min="7" style="0" width="12.4183673469388"/>
    <col collapsed="false" hidden="true" max="9" min="8" style="0" width="0"/>
    <col collapsed="false" hidden="false" max="10" min="10" style="0" width="9.14285714285714"/>
    <col collapsed="false" hidden="false" max="13" min="11" style="0" width="8.72959183673469"/>
    <col collapsed="false" hidden="false" max="14" min="14" style="0" width="17.8265306122449"/>
    <col collapsed="false" hidden="false" max="17" min="15" style="0" width="12.9591836734694"/>
    <col collapsed="false" hidden="false" max="18" min="18" style="0" width="2.4030612244898"/>
    <col collapsed="false" hidden="false" max="19" min="19" style="0" width="80.7857142857143"/>
    <col collapsed="false" hidden="false" max="1025" min="20" style="0" width="8.72959183673469"/>
  </cols>
  <sheetData>
    <row collapsed="false" customFormat="false" customHeight="false" hidden="false" ht="14.05" outlineLevel="0" r="1">
      <c r="A1" s="16"/>
      <c r="B1" s="17"/>
      <c r="C1" s="17"/>
      <c r="D1" s="17"/>
      <c r="E1" s="17"/>
      <c r="F1" s="17"/>
      <c r="G1" s="18"/>
      <c r="I1" s="19"/>
    </row>
    <row collapsed="false" customFormat="true" customHeight="false" hidden="false" ht="14.05" outlineLevel="0" r="2" s="25">
      <c r="A2" s="20"/>
      <c r="B2" s="21"/>
      <c r="C2" s="21"/>
      <c r="D2" s="21"/>
      <c r="E2" s="21"/>
      <c r="F2" s="21"/>
      <c r="G2" s="22" t="s">
        <v>11</v>
      </c>
      <c r="H2" s="23"/>
      <c r="I2" s="24"/>
      <c r="J2" s="23"/>
      <c r="O2" s="15"/>
      <c r="P2" s="15"/>
    </row>
    <row collapsed="false" customFormat="false" customHeight="true" hidden="false" ht="15" outlineLevel="0" r="3">
      <c r="A3" s="26"/>
      <c r="B3" s="27" t="s">
        <v>12</v>
      </c>
      <c r="C3" s="27"/>
      <c r="D3" s="27"/>
      <c r="E3" s="27"/>
      <c r="F3" s="27"/>
      <c r="G3" s="28"/>
      <c r="I3" s="19"/>
    </row>
    <row collapsed="false" customFormat="false" customHeight="true" hidden="false" ht="15" outlineLevel="0" r="4">
      <c r="A4" s="26"/>
      <c r="B4" s="27"/>
      <c r="C4" s="27"/>
      <c r="D4" s="27" t="s">
        <v>13</v>
      </c>
      <c r="E4" s="27"/>
      <c r="F4" s="27"/>
      <c r="G4" s="28"/>
      <c r="I4" s="19"/>
    </row>
    <row collapsed="false" customFormat="false" customHeight="true" hidden="false" ht="15" outlineLevel="0" r="5">
      <c r="A5" s="26"/>
      <c r="B5" s="27"/>
      <c r="C5" s="27"/>
      <c r="D5" s="27"/>
      <c r="E5" s="27" t="s">
        <v>14</v>
      </c>
      <c r="F5" s="27"/>
      <c r="G5" s="28"/>
      <c r="I5" s="19"/>
    </row>
    <row collapsed="false" customFormat="false" customHeight="true" hidden="false" ht="15" outlineLevel="0" r="6">
      <c r="A6" s="26"/>
      <c r="B6" s="27"/>
      <c r="C6" s="27"/>
      <c r="D6" s="27"/>
      <c r="E6" s="27"/>
      <c r="F6" s="27" t="s">
        <v>15</v>
      </c>
      <c r="G6" s="29" t="n">
        <v>32000</v>
      </c>
      <c r="I6" s="19"/>
    </row>
    <row collapsed="false" customFormat="false" customHeight="true" hidden="false" ht="15" outlineLevel="0" r="7">
      <c r="A7" s="26"/>
      <c r="B7" s="27"/>
      <c r="C7" s="27"/>
      <c r="D7" s="27"/>
      <c r="E7" s="27" t="s">
        <v>16</v>
      </c>
      <c r="F7" s="27"/>
      <c r="G7" s="30" t="n">
        <v>32000</v>
      </c>
      <c r="I7" s="19"/>
    </row>
    <row collapsed="false" customFormat="false" customHeight="true" hidden="false" ht="15" outlineLevel="0" r="8">
      <c r="A8" s="26"/>
      <c r="B8" s="27"/>
      <c r="C8" s="27"/>
      <c r="D8" s="27"/>
      <c r="E8" s="27" t="s">
        <v>17</v>
      </c>
      <c r="F8" s="27"/>
      <c r="G8" s="28"/>
      <c r="I8" s="19"/>
      <c r="O8" s="31" t="s">
        <v>0</v>
      </c>
      <c r="P8" s="32" t="s">
        <v>1</v>
      </c>
      <c r="Q8" s="33" t="s">
        <v>18</v>
      </c>
      <c r="R8" s="33"/>
    </row>
    <row collapsed="false" customFormat="false" customHeight="true" hidden="false" ht="15" outlineLevel="0" r="9">
      <c r="A9" s="26"/>
      <c r="B9" s="27"/>
      <c r="C9" s="27"/>
      <c r="D9" s="27"/>
      <c r="E9" s="27"/>
      <c r="F9" s="27" t="s">
        <v>19</v>
      </c>
      <c r="G9" s="29" t="n">
        <v>105</v>
      </c>
      <c r="I9" s="19"/>
      <c r="N9" s="0" t="s">
        <v>20</v>
      </c>
      <c r="O9" s="34" t="n">
        <f aca="false">+G123-G31</f>
        <v>24500</v>
      </c>
      <c r="P9" s="34" t="n">
        <f aca="false">G73</f>
        <v>10325</v>
      </c>
    </row>
    <row collapsed="false" customFormat="false" customHeight="true" hidden="false" ht="15" outlineLevel="0" r="10">
      <c r="A10" s="26"/>
      <c r="B10" s="27"/>
      <c r="C10" s="27"/>
      <c r="D10" s="27"/>
      <c r="E10" s="27" t="s">
        <v>21</v>
      </c>
      <c r="F10" s="27"/>
      <c r="G10" s="30" t="n">
        <v>105</v>
      </c>
      <c r="I10" s="19"/>
      <c r="N10" s="0" t="s">
        <v>4</v>
      </c>
      <c r="O10" s="35" t="n">
        <f aca="false">+G122+G114+G115+G116+G117+G120-G28</f>
        <v>6188.01</v>
      </c>
      <c r="P10" s="36" t="n">
        <f aca="false">+G60+G61+G62+G63+G64+G70+G72</f>
        <v>9509.76</v>
      </c>
      <c r="Q10" s="37" t="n">
        <f aca="false">-G21+G102+G58</f>
        <v>39994.6</v>
      </c>
      <c r="R10" s="37"/>
      <c r="U10" s="0" t="n">
        <v>538</v>
      </c>
      <c r="V10" s="0" t="n">
        <v>2</v>
      </c>
      <c r="W10" s="38" t="n">
        <f aca="false">U10</f>
        <v>538</v>
      </c>
    </row>
    <row collapsed="false" customFormat="false" customHeight="true" hidden="false" ht="15" outlineLevel="0" r="11">
      <c r="A11" s="26"/>
      <c r="B11" s="27"/>
      <c r="C11" s="27"/>
      <c r="D11" s="27"/>
      <c r="E11" s="27" t="s">
        <v>22</v>
      </c>
      <c r="F11" s="27"/>
      <c r="G11" s="28"/>
      <c r="I11" s="19"/>
      <c r="N11" s="0" t="s">
        <v>5</v>
      </c>
      <c r="O11" s="39" t="n">
        <f aca="false">+G112+G113</f>
        <v>18610</v>
      </c>
      <c r="U11" s="0" t="n">
        <v>134</v>
      </c>
      <c r="V11" s="0" t="n">
        <v>1</v>
      </c>
      <c r="W11" s="38" t="n">
        <f aca="false">U11/2</f>
        <v>67</v>
      </c>
    </row>
    <row collapsed="false" customFormat="false" customHeight="true" hidden="false" ht="15" outlineLevel="0" r="12">
      <c r="A12" s="26"/>
      <c r="B12" s="27"/>
      <c r="C12" s="27"/>
      <c r="D12" s="27"/>
      <c r="E12" s="27"/>
      <c r="F12" s="27" t="s">
        <v>23</v>
      </c>
      <c r="G12" s="40" t="n">
        <v>-570</v>
      </c>
      <c r="I12" s="19"/>
      <c r="N12" s="0" t="s">
        <v>6</v>
      </c>
      <c r="O12" s="41" t="n">
        <f aca="false">+G111</f>
        <v>7500</v>
      </c>
      <c r="P12" s="41" t="n">
        <f aca="false">+G74+G75</f>
        <v>4554</v>
      </c>
      <c r="W12" s="38" t="n">
        <f aca="false">SUM(W10:W11)</f>
        <v>605</v>
      </c>
    </row>
    <row collapsed="false" customFormat="false" customHeight="true" hidden="false" ht="15" outlineLevel="0" r="13">
      <c r="A13" s="26"/>
      <c r="B13" s="27"/>
      <c r="C13" s="27"/>
      <c r="D13" s="27"/>
      <c r="E13" s="27"/>
      <c r="F13" s="27" t="s">
        <v>24</v>
      </c>
      <c r="G13" s="42" t="n">
        <v>57350</v>
      </c>
      <c r="I13" s="19"/>
      <c r="N13" s="0" t="s">
        <v>7</v>
      </c>
      <c r="Q13" s="43" t="n">
        <f aca="false">+G105+G106+G107</f>
        <v>53458.68</v>
      </c>
      <c r="R13" s="43"/>
    </row>
    <row collapsed="false" customFormat="false" customHeight="true" hidden="false" ht="15" outlineLevel="0" r="14">
      <c r="A14" s="26"/>
      <c r="B14" s="27"/>
      <c r="C14" s="27"/>
      <c r="D14" s="27"/>
      <c r="E14" s="27" t="s">
        <v>25</v>
      </c>
      <c r="F14" s="27"/>
      <c r="G14" s="40" t="n">
        <v>56780</v>
      </c>
      <c r="I14" s="19"/>
      <c r="N14" s="0" t="s">
        <v>8</v>
      </c>
      <c r="O14" s="44" t="n">
        <f aca="false">+G119+G118</f>
        <v>8027.31</v>
      </c>
      <c r="P14" s="44" t="n">
        <f aca="false">+G66+G67+G68+G69</f>
        <v>5950.81</v>
      </c>
    </row>
    <row collapsed="false" customFormat="false" customHeight="true" hidden="false" ht="15" outlineLevel="0" r="15">
      <c r="A15" s="26"/>
      <c r="B15" s="27"/>
      <c r="C15" s="27"/>
      <c r="D15" s="27"/>
      <c r="E15" s="27" t="s">
        <v>26</v>
      </c>
      <c r="F15" s="27"/>
      <c r="G15" s="28"/>
      <c r="I15" s="19"/>
      <c r="N15" s="0" t="s">
        <v>9</v>
      </c>
      <c r="O15" s="45" t="n">
        <f aca="false">+G110+G121</f>
        <v>16604.6</v>
      </c>
      <c r="P15" s="45" t="n">
        <f aca="false">+G71+G65</f>
        <v>800</v>
      </c>
    </row>
    <row collapsed="false" customFormat="false" customHeight="true" hidden="false" ht="15" outlineLevel="0" r="16">
      <c r="A16" s="26"/>
      <c r="B16" s="27"/>
      <c r="C16" s="27"/>
      <c r="D16" s="27"/>
      <c r="E16" s="27"/>
      <c r="F16" s="27" t="s">
        <v>27</v>
      </c>
      <c r="G16" s="30" t="n">
        <v>8000</v>
      </c>
      <c r="I16" s="19"/>
      <c r="N16" s="0" t="s">
        <v>28</v>
      </c>
      <c r="O16" s="46" t="n">
        <f aca="false">-G32+G28</f>
        <v>-94370</v>
      </c>
      <c r="P16" s="46" t="n">
        <f aca="false">-G14</f>
        <v>-56780</v>
      </c>
    </row>
    <row collapsed="false" customFormat="false" customHeight="true" hidden="false" ht="15" outlineLevel="0" r="17">
      <c r="A17" s="26"/>
      <c r="B17" s="27"/>
      <c r="C17" s="27"/>
      <c r="D17" s="27"/>
      <c r="E17" s="27" t="s">
        <v>29</v>
      </c>
      <c r="F17" s="27"/>
      <c r="G17" s="30" t="n">
        <v>8000</v>
      </c>
      <c r="I17" s="19"/>
      <c r="O17" s="47" t="n">
        <f aca="false">+O16/170</f>
        <v>-555.117647058824</v>
      </c>
      <c r="P17" s="47" t="n">
        <f aca="false">+P16/140</f>
        <v>-405.571428571429</v>
      </c>
    </row>
    <row collapsed="false" customFormat="false" customHeight="true" hidden="false" ht="15" outlineLevel="0" r="18">
      <c r="A18" s="26"/>
      <c r="B18" s="27"/>
      <c r="C18" s="27"/>
      <c r="D18" s="27"/>
      <c r="E18" s="27" t="s">
        <v>30</v>
      </c>
      <c r="F18" s="27"/>
      <c r="G18" s="48"/>
      <c r="I18" s="19"/>
    </row>
    <row collapsed="false" customFormat="false" customHeight="true" hidden="false" ht="15" outlineLevel="0" r="19">
      <c r="A19" s="26"/>
      <c r="B19" s="27"/>
      <c r="C19" s="27"/>
      <c r="D19" s="27"/>
      <c r="E19" s="27"/>
      <c r="F19" s="27" t="s">
        <v>31</v>
      </c>
      <c r="G19" s="30" t="n">
        <v>10000</v>
      </c>
      <c r="I19" s="19"/>
      <c r="O19" s="47" t="n">
        <f aca="false">SUM(O9:O16)</f>
        <v>-12940.08</v>
      </c>
      <c r="P19" s="47" t="n">
        <f aca="false">SUM(P9:P16)</f>
        <v>-25640.43</v>
      </c>
      <c r="Q19" s="49" t="n">
        <f aca="false">SUM(Q9:Q16)</f>
        <v>93453.28</v>
      </c>
      <c r="R19" s="49"/>
      <c r="S19" s="49" t="n">
        <f aca="false">SUM(O19:Q19)</f>
        <v>54872.77</v>
      </c>
    </row>
    <row collapsed="false" customFormat="false" customHeight="true" hidden="false" ht="15" outlineLevel="0" r="20">
      <c r="A20" s="26"/>
      <c r="B20" s="27"/>
      <c r="C20" s="27"/>
      <c r="D20" s="27"/>
      <c r="E20" s="27"/>
      <c r="F20" s="27" t="s">
        <v>32</v>
      </c>
      <c r="G20" s="28" t="n">
        <v>52.79</v>
      </c>
      <c r="I20" s="19"/>
    </row>
    <row collapsed="false" customFormat="false" customHeight="true" hidden="false" ht="15" outlineLevel="0" r="21">
      <c r="A21" s="26"/>
      <c r="B21" s="27"/>
      <c r="C21" s="27"/>
      <c r="D21" s="27"/>
      <c r="E21" s="27" t="s">
        <v>33</v>
      </c>
      <c r="F21" s="27"/>
      <c r="G21" s="30" t="n">
        <v>10052.79</v>
      </c>
      <c r="I21" s="19"/>
      <c r="N21" s="50"/>
    </row>
    <row collapsed="false" customFormat="false" customHeight="true" hidden="false" ht="15" outlineLevel="0" r="22">
      <c r="A22" s="26"/>
      <c r="B22" s="27"/>
      <c r="C22" s="27"/>
      <c r="D22" s="27"/>
      <c r="E22" s="27" t="s">
        <v>34</v>
      </c>
      <c r="F22" s="27"/>
      <c r="G22" s="28"/>
      <c r="I22" s="19"/>
      <c r="O22" s="31" t="s">
        <v>0</v>
      </c>
      <c r="P22" s="32" t="s">
        <v>1</v>
      </c>
      <c r="Q22" s="33" t="s">
        <v>18</v>
      </c>
      <c r="R22" s="33"/>
    </row>
    <row collapsed="false" customFormat="false" customHeight="true" hidden="false" ht="15" outlineLevel="0" r="23">
      <c r="A23" s="26"/>
      <c r="B23" s="27"/>
      <c r="C23" s="27"/>
      <c r="D23" s="27"/>
      <c r="E23" s="27"/>
      <c r="F23" s="27" t="s">
        <v>35</v>
      </c>
      <c r="G23" s="29" t="n">
        <v>27000</v>
      </c>
      <c r="I23" s="19"/>
      <c r="N23" s="0" t="s">
        <v>2</v>
      </c>
      <c r="O23" s="47" t="n">
        <f aca="false">+O9</f>
        <v>24500</v>
      </c>
      <c r="P23" s="47" t="n">
        <f aca="false">+P9</f>
        <v>10325</v>
      </c>
    </row>
    <row collapsed="false" customFormat="false" customHeight="true" hidden="false" ht="15" outlineLevel="0" r="24">
      <c r="A24" s="26"/>
      <c r="B24" s="27"/>
      <c r="C24" s="27"/>
      <c r="D24" s="27"/>
      <c r="E24" s="27"/>
      <c r="F24" s="27" t="s">
        <v>36</v>
      </c>
      <c r="G24" s="30" t="n">
        <v>115</v>
      </c>
      <c r="I24" s="19"/>
      <c r="N24" s="0" t="s">
        <v>37</v>
      </c>
      <c r="O24" s="47" t="n">
        <f aca="false">+Q24/2+O10</f>
        <v>26185.31</v>
      </c>
      <c r="P24" s="47" t="n">
        <f aca="false">+Q24/2+P10</f>
        <v>29507.06</v>
      </c>
      <c r="Q24" s="49" t="n">
        <f aca="false">+Q10</f>
        <v>39994.6</v>
      </c>
      <c r="R24" s="49"/>
    </row>
    <row collapsed="false" customFormat="false" customHeight="true" hidden="false" ht="15" outlineLevel="0" r="25">
      <c r="A25" s="26"/>
      <c r="B25" s="27"/>
      <c r="C25" s="27"/>
      <c r="D25" s="27"/>
      <c r="E25" s="27"/>
      <c r="F25" s="27" t="s">
        <v>38</v>
      </c>
      <c r="G25" s="30" t="n">
        <v>6000</v>
      </c>
      <c r="I25" s="19"/>
      <c r="N25" s="0" t="s">
        <v>39</v>
      </c>
      <c r="O25" s="47" t="n">
        <v>18610</v>
      </c>
    </row>
    <row collapsed="false" customFormat="false" customHeight="true" hidden="false" ht="15" outlineLevel="0" r="26">
      <c r="A26" s="26"/>
      <c r="B26" s="27"/>
      <c r="C26" s="27"/>
      <c r="D26" s="27"/>
      <c r="E26" s="27" t="s">
        <v>40</v>
      </c>
      <c r="F26" s="27"/>
      <c r="G26" s="30" t="n">
        <v>33115</v>
      </c>
      <c r="I26" s="19"/>
      <c r="N26" s="51" t="s">
        <v>6</v>
      </c>
      <c r="O26" s="47" t="n">
        <f aca="false">+O12</f>
        <v>7500</v>
      </c>
      <c r="P26" s="47" t="n">
        <f aca="false">+P12</f>
        <v>4554</v>
      </c>
    </row>
    <row collapsed="false" customFormat="false" customHeight="true" hidden="false" ht="15" outlineLevel="0" r="27">
      <c r="A27" s="26"/>
      <c r="B27" s="27"/>
      <c r="C27" s="27"/>
      <c r="D27" s="27"/>
      <c r="E27" s="27" t="s">
        <v>41</v>
      </c>
      <c r="F27" s="27"/>
      <c r="G27" s="28"/>
      <c r="I27" s="19"/>
      <c r="J27" s="50" t="n">
        <f aca="false">92000/170</f>
        <v>541.176470588235</v>
      </c>
      <c r="N27" s="0" t="s">
        <v>7</v>
      </c>
      <c r="O27" s="47" t="n">
        <f aca="false">+Q27*0.4</f>
        <v>21383.472</v>
      </c>
      <c r="P27" s="47" t="n">
        <f aca="false">+Q27*0.6</f>
        <v>32075.208</v>
      </c>
      <c r="Q27" s="49" t="n">
        <f aca="false">+Q13</f>
        <v>53458.68</v>
      </c>
      <c r="R27" s="49"/>
    </row>
    <row collapsed="false" customFormat="false" customHeight="true" hidden="false" ht="15" outlineLevel="0" r="28">
      <c r="A28" s="26"/>
      <c r="B28" s="27"/>
      <c r="C28" s="27"/>
      <c r="D28" s="27"/>
      <c r="E28" s="27"/>
      <c r="F28" s="27" t="s">
        <v>42</v>
      </c>
      <c r="G28" s="52" t="n">
        <v>2150</v>
      </c>
      <c r="I28" s="19"/>
      <c r="N28" s="0" t="s">
        <v>8</v>
      </c>
      <c r="O28" s="47" t="n">
        <f aca="false">+O14</f>
        <v>8027.31</v>
      </c>
      <c r="P28" s="47" t="n">
        <f aca="false">+P14</f>
        <v>5950.81</v>
      </c>
    </row>
    <row collapsed="false" customFormat="false" customHeight="true" hidden="false" ht="15" outlineLevel="0" r="29">
      <c r="A29" s="26"/>
      <c r="B29" s="27"/>
      <c r="C29" s="27"/>
      <c r="D29" s="27"/>
      <c r="E29" s="27"/>
      <c r="F29" s="27" t="s">
        <v>43</v>
      </c>
      <c r="G29" s="40" t="n">
        <v>-130</v>
      </c>
      <c r="I29" s="19"/>
      <c r="N29" s="0" t="s">
        <v>9</v>
      </c>
      <c r="O29" s="47" t="n">
        <f aca="false">+O15</f>
        <v>16604.6</v>
      </c>
      <c r="P29" s="47" t="n">
        <f aca="false">+P15</f>
        <v>800</v>
      </c>
    </row>
    <row collapsed="false" customFormat="false" customHeight="true" hidden="false" ht="15" outlineLevel="0" r="30">
      <c r="A30" s="26"/>
      <c r="B30" s="27"/>
      <c r="C30" s="27"/>
      <c r="D30" s="27"/>
      <c r="E30" s="27"/>
      <c r="F30" s="27" t="s">
        <v>44</v>
      </c>
      <c r="G30" s="53" t="n">
        <v>92000</v>
      </c>
      <c r="I30" s="19"/>
      <c r="N30" s="0" t="s">
        <v>28</v>
      </c>
      <c r="O30" s="47" t="n">
        <f aca="false">+O16</f>
        <v>-94370</v>
      </c>
      <c r="P30" s="47" t="n">
        <f aca="false">+P16</f>
        <v>-56780</v>
      </c>
    </row>
    <row collapsed="false" customFormat="false" customHeight="true" hidden="false" ht="15" outlineLevel="0" r="31">
      <c r="A31" s="26"/>
      <c r="B31" s="27"/>
      <c r="C31" s="27"/>
      <c r="D31" s="27"/>
      <c r="E31" s="27"/>
      <c r="F31" s="27" t="s">
        <v>45</v>
      </c>
      <c r="G31" s="54" t="n">
        <v>2500</v>
      </c>
      <c r="I31" s="19"/>
      <c r="U31" s="38" t="n">
        <f aca="false">12.4*538+6.2*134</f>
        <v>7502</v>
      </c>
    </row>
    <row collapsed="false" customFormat="false" customHeight="true" hidden="false" ht="15" outlineLevel="0" r="32">
      <c r="A32" s="26"/>
      <c r="B32" s="27"/>
      <c r="C32" s="27"/>
      <c r="D32" s="27"/>
      <c r="E32" s="27" t="s">
        <v>46</v>
      </c>
      <c r="F32" s="27"/>
      <c r="G32" s="40" t="n">
        <v>96520</v>
      </c>
      <c r="I32" s="19"/>
      <c r="O32" s="47" t="n">
        <f aca="false">SUM(O23:O31)</f>
        <v>28440.692</v>
      </c>
      <c r="P32" s="47" t="n">
        <f aca="false">SUM(P23:P31)</f>
        <v>26432.078</v>
      </c>
    </row>
    <row collapsed="false" customFormat="false" customHeight="true" hidden="false" ht="15" outlineLevel="0" r="33">
      <c r="D33" s="55" t="s">
        <v>47</v>
      </c>
      <c r="G33" s="47" t="n">
        <v>236572.79</v>
      </c>
      <c r="I33" s="19"/>
    </row>
    <row collapsed="false" customFormat="false" customHeight="true" hidden="false" ht="15" outlineLevel="0" r="34">
      <c r="C34" s="55" t="s">
        <v>48</v>
      </c>
      <c r="G34" s="47" t="n">
        <v>236572.79</v>
      </c>
      <c r="I34" s="19"/>
      <c r="O34" s="56" t="s">
        <v>49</v>
      </c>
      <c r="P34" s="56"/>
      <c r="Q34" s="0" t="s">
        <v>50</v>
      </c>
    </row>
    <row collapsed="false" customFormat="false" customHeight="true" hidden="false" ht="15" outlineLevel="0" r="35">
      <c r="A35" s="26"/>
      <c r="B35" s="27"/>
      <c r="C35" s="27"/>
      <c r="D35" s="27" t="s">
        <v>51</v>
      </c>
      <c r="E35" s="27"/>
      <c r="F35" s="27"/>
      <c r="G35" s="28"/>
      <c r="I35" s="19"/>
      <c r="N35" s="0" t="s">
        <v>20</v>
      </c>
      <c r="O35" s="57" t="n">
        <f aca="false">+O23/672</f>
        <v>36.4583333333333</v>
      </c>
      <c r="P35" s="58" t="n">
        <f aca="false">+P23/500/2</f>
        <v>10.325</v>
      </c>
      <c r="Q35" s="59" t="n">
        <f aca="false">O35</f>
        <v>36.4583333333333</v>
      </c>
      <c r="R35" s="59"/>
    </row>
    <row collapsed="false" customFormat="false" customHeight="true" hidden="false" ht="15" outlineLevel="0" r="36">
      <c r="A36" s="26"/>
      <c r="B36" s="27"/>
      <c r="C36" s="27"/>
      <c r="D36" s="27"/>
      <c r="E36" s="27" t="s">
        <v>52</v>
      </c>
      <c r="F36" s="27"/>
      <c r="G36" s="30"/>
      <c r="I36" s="19"/>
      <c r="N36" s="0" t="s">
        <v>53</v>
      </c>
      <c r="O36" s="57" t="n">
        <f aca="false">+O24/605*1.037</f>
        <v>44.882919785124</v>
      </c>
      <c r="P36" s="58" t="n">
        <f aca="false">(P24+P28+P29)/500/2</f>
        <v>36.25787</v>
      </c>
      <c r="Q36" s="59" t="n">
        <f aca="false">O36/2</f>
        <v>22.441459892562</v>
      </c>
      <c r="R36" s="59"/>
      <c r="U36" s="0" t="n">
        <v>538</v>
      </c>
      <c r="W36" s="0" t="s">
        <v>54</v>
      </c>
    </row>
    <row collapsed="false" customFormat="false" customHeight="true" hidden="false" ht="15" outlineLevel="0" r="37">
      <c r="A37" s="26"/>
      <c r="B37" s="27"/>
      <c r="C37" s="27"/>
      <c r="D37" s="27"/>
      <c r="E37" s="27"/>
      <c r="F37" s="27" t="s">
        <v>55</v>
      </c>
      <c r="G37" s="30" t="n">
        <v>143.93</v>
      </c>
      <c r="I37" s="19"/>
      <c r="N37" s="0" t="s">
        <v>56</v>
      </c>
      <c r="O37" s="57" t="n">
        <f aca="false">(O25+O28)/605*1.037</f>
        <v>45.6576701983471</v>
      </c>
      <c r="P37" s="60"/>
      <c r="Q37" s="59" t="n">
        <f aca="false">O37/2</f>
        <v>22.8288350991736</v>
      </c>
      <c r="R37" s="59"/>
      <c r="U37" s="0" t="n">
        <v>134</v>
      </c>
      <c r="W37" s="0" t="s">
        <v>57</v>
      </c>
    </row>
    <row collapsed="false" customFormat="false" customHeight="true" hidden="false" ht="15" outlineLevel="0" r="38">
      <c r="A38" s="26"/>
      <c r="B38" s="27"/>
      <c r="C38" s="27"/>
      <c r="D38" s="27"/>
      <c r="E38" s="27"/>
      <c r="F38" s="27" t="s">
        <v>58</v>
      </c>
      <c r="G38" s="30" t="n">
        <v>1300</v>
      </c>
      <c r="I38" s="19"/>
      <c r="N38" s="0" t="s">
        <v>6</v>
      </c>
      <c r="O38" s="57" t="n">
        <f aca="false">+O26/605*1.037</f>
        <v>12.8553719008264</v>
      </c>
      <c r="P38" s="58" t="n">
        <f aca="false">+P26/500/2</f>
        <v>4.554</v>
      </c>
      <c r="Q38" s="59" t="n">
        <f aca="false">O38/2</f>
        <v>6.42768595041322</v>
      </c>
      <c r="R38" s="59"/>
      <c r="U38" s="0" t="n">
        <v>672</v>
      </c>
      <c r="W38" s="0" t="s">
        <v>59</v>
      </c>
    </row>
    <row collapsed="false" customFormat="false" customHeight="true" hidden="false" ht="15" outlineLevel="0" r="39">
      <c r="A39" s="26"/>
      <c r="B39" s="27"/>
      <c r="C39" s="27"/>
      <c r="D39" s="27"/>
      <c r="E39" s="27"/>
      <c r="F39" s="27" t="s">
        <v>60</v>
      </c>
      <c r="G39" s="30" t="n">
        <v>5000</v>
      </c>
      <c r="I39" s="19"/>
      <c r="N39" s="0" t="s">
        <v>7</v>
      </c>
      <c r="O39" s="57" t="n">
        <f aca="false">+O27/605*1.037</f>
        <v>36.6523313454545</v>
      </c>
      <c r="P39" s="58" t="n">
        <f aca="false">+P27/400/2</f>
        <v>40.09401</v>
      </c>
      <c r="Q39" s="59" t="n">
        <f aca="false">O39/2</f>
        <v>18.3261656727273</v>
      </c>
      <c r="R39" s="59"/>
    </row>
    <row collapsed="false" customFormat="false" customHeight="true" hidden="false" ht="15" outlineLevel="0" r="40">
      <c r="A40" s="26"/>
      <c r="B40" s="27"/>
      <c r="C40" s="27"/>
      <c r="D40" s="27"/>
      <c r="E40" s="27"/>
      <c r="F40" s="27" t="s">
        <v>61</v>
      </c>
      <c r="G40" s="30" t="n">
        <v>123.98</v>
      </c>
      <c r="I40" s="19"/>
      <c r="N40" s="0" t="s">
        <v>62</v>
      </c>
      <c r="O40" s="61" t="n">
        <f aca="false">+O29/672*1.037</f>
        <v>25.6234675595238</v>
      </c>
      <c r="P40" s="62"/>
      <c r="Q40" s="59" t="n">
        <f aca="false">O40</f>
        <v>25.6234675595238</v>
      </c>
      <c r="R40" s="59"/>
      <c r="U40" s="0" t="n">
        <v>605</v>
      </c>
      <c r="W40" s="0" t="s">
        <v>63</v>
      </c>
    </row>
    <row collapsed="false" customFormat="false" customHeight="true" hidden="false" ht="15" outlineLevel="0" r="41">
      <c r="A41" s="26"/>
      <c r="B41" s="27"/>
      <c r="C41" s="27"/>
      <c r="D41" s="27"/>
      <c r="E41" s="27"/>
      <c r="F41" s="27" t="s">
        <v>64</v>
      </c>
      <c r="G41" s="30" t="n">
        <v>2000</v>
      </c>
      <c r="I41" s="19"/>
      <c r="O41" s="63" t="n">
        <f aca="false">SUM(O35:O40)</f>
        <v>202.130094122609</v>
      </c>
      <c r="P41" s="63" t="n">
        <f aca="false">SUM(P35:P40)</f>
        <v>91.23088</v>
      </c>
      <c r="Q41" s="63" t="n">
        <f aca="false">SUM(Q35:Q40)</f>
        <v>132.105947507733</v>
      </c>
      <c r="R41" s="63"/>
    </row>
    <row collapsed="false" customFormat="false" customHeight="true" hidden="false" ht="15" outlineLevel="0" r="42">
      <c r="A42" s="26"/>
      <c r="B42" s="27"/>
      <c r="C42" s="27"/>
      <c r="D42" s="27"/>
      <c r="E42" s="27"/>
      <c r="F42" s="27" t="s">
        <v>65</v>
      </c>
      <c r="G42" s="30" t="n">
        <v>400</v>
      </c>
      <c r="I42" s="19"/>
      <c r="Q42" s="64"/>
      <c r="R42" s="64"/>
    </row>
    <row collapsed="false" customFormat="false" customHeight="true" hidden="false" ht="15" outlineLevel="0" r="43">
      <c r="A43" s="26"/>
      <c r="B43" s="27"/>
      <c r="C43" s="27"/>
      <c r="D43" s="27"/>
      <c r="E43" s="27"/>
      <c r="F43" s="27" t="s">
        <v>66</v>
      </c>
      <c r="G43" s="30" t="n">
        <v>1300</v>
      </c>
      <c r="I43" s="19"/>
      <c r="N43" s="65"/>
      <c r="O43" s="66" t="s">
        <v>0</v>
      </c>
      <c r="P43" s="67" t="s">
        <v>1</v>
      </c>
      <c r="Q43" s="66" t="s">
        <v>50</v>
      </c>
      <c r="R43" s="66"/>
      <c r="S43" s="66" t="s">
        <v>67</v>
      </c>
    </row>
    <row collapsed="false" customFormat="false" customHeight="true" hidden="false" ht="15" outlineLevel="0" r="44">
      <c r="A44" s="26"/>
      <c r="B44" s="27"/>
      <c r="C44" s="27"/>
      <c r="D44" s="27"/>
      <c r="E44" s="27"/>
      <c r="F44" s="27" t="s">
        <v>68</v>
      </c>
      <c r="G44" s="30" t="n">
        <v>6000</v>
      </c>
      <c r="I44" s="19"/>
      <c r="N44" s="0" t="s">
        <v>20</v>
      </c>
      <c r="O44" s="64" t="n">
        <v>36.4583333333333</v>
      </c>
      <c r="P44" s="64" t="n">
        <v>10.325</v>
      </c>
      <c r="Q44" s="64" t="n">
        <v>36.4583333333333</v>
      </c>
      <c r="R44" s="64"/>
    </row>
    <row collapsed="false" customFormat="false" customHeight="true" hidden="false" ht="15" outlineLevel="0" r="45">
      <c r="A45" s="26"/>
      <c r="B45" s="27"/>
      <c r="C45" s="27"/>
      <c r="D45" s="27"/>
      <c r="E45" s="27"/>
      <c r="F45" s="27" t="s">
        <v>69</v>
      </c>
      <c r="G45" s="30" t="n">
        <v>3400</v>
      </c>
      <c r="I45" s="19"/>
      <c r="N45" s="0" t="s">
        <v>53</v>
      </c>
      <c r="O45" s="64" t="n">
        <v>43.2815041322314</v>
      </c>
      <c r="P45" s="64" t="n">
        <v>36.25787</v>
      </c>
      <c r="Q45" s="64" t="n">
        <v>21.6407520661157</v>
      </c>
      <c r="R45" s="64"/>
      <c r="S45" s="0" t="s">
        <v>70</v>
      </c>
    </row>
    <row collapsed="false" customFormat="false" customHeight="true" hidden="false" ht="15" outlineLevel="0" r="46">
      <c r="A46" s="26"/>
      <c r="B46" s="27"/>
      <c r="C46" s="27"/>
      <c r="D46" s="27"/>
      <c r="E46" s="27"/>
      <c r="F46" s="27" t="s">
        <v>71</v>
      </c>
      <c r="G46" s="30" t="n">
        <v>2300</v>
      </c>
      <c r="I46" s="19"/>
      <c r="N46" s="0" t="s">
        <v>56</v>
      </c>
      <c r="O46" s="64" t="n">
        <v>44.0286115702479</v>
      </c>
      <c r="P46" s="64"/>
      <c r="Q46" s="64" t="n">
        <v>22.014305785124</v>
      </c>
      <c r="R46" s="64"/>
      <c r="S46" s="0" t="s">
        <v>72</v>
      </c>
    </row>
    <row collapsed="false" customFormat="false" customHeight="true" hidden="false" ht="15" outlineLevel="0" r="47">
      <c r="A47" s="26"/>
      <c r="B47" s="27"/>
      <c r="C47" s="27"/>
      <c r="D47" s="27"/>
      <c r="E47" s="27"/>
      <c r="F47" s="27" t="s">
        <v>73</v>
      </c>
      <c r="G47" s="30" t="n">
        <v>1500</v>
      </c>
      <c r="I47" s="19"/>
      <c r="N47" s="0" t="s">
        <v>6</v>
      </c>
      <c r="O47" s="64" t="n">
        <v>12.396694214876</v>
      </c>
      <c r="P47" s="64" t="n">
        <v>4.554</v>
      </c>
      <c r="Q47" s="64" t="n">
        <v>6.19834710743802</v>
      </c>
      <c r="R47" s="64"/>
    </row>
    <row collapsed="false" customFormat="false" customHeight="true" hidden="false" ht="15" outlineLevel="0" r="48">
      <c r="A48" s="26"/>
      <c r="B48" s="27"/>
      <c r="C48" s="27"/>
      <c r="D48" s="27"/>
      <c r="E48" s="27"/>
      <c r="F48" s="27" t="s">
        <v>74</v>
      </c>
      <c r="G48" s="29" t="n">
        <v>129</v>
      </c>
      <c r="I48" s="19"/>
      <c r="N48" s="0" t="s">
        <v>7</v>
      </c>
      <c r="O48" s="64" t="n">
        <v>35.3445818181818</v>
      </c>
      <c r="P48" s="64" t="n">
        <v>40.09401</v>
      </c>
      <c r="Q48" s="64" t="n">
        <v>17.6722909090909</v>
      </c>
      <c r="R48" s="64"/>
      <c r="S48" s="0" t="s">
        <v>75</v>
      </c>
    </row>
    <row collapsed="false" customFormat="false" customHeight="true" hidden="false" ht="15" outlineLevel="0" r="49">
      <c r="A49" s="26"/>
      <c r="B49" s="27"/>
      <c r="C49" s="27"/>
      <c r="D49" s="27"/>
      <c r="E49" s="27" t="s">
        <v>76</v>
      </c>
      <c r="F49" s="27"/>
      <c r="G49" s="30" t="n">
        <v>23596.91</v>
      </c>
      <c r="I49" s="19"/>
      <c r="N49" s="0" t="s">
        <v>62</v>
      </c>
      <c r="O49" s="64" t="n">
        <v>24.7092261904762</v>
      </c>
      <c r="P49" s="64"/>
      <c r="Q49" s="64" t="n">
        <v>24.7092261904762</v>
      </c>
      <c r="R49" s="64"/>
      <c r="S49" s="0" t="s">
        <v>77</v>
      </c>
    </row>
    <row collapsed="false" customFormat="false" customHeight="true" hidden="false" ht="15" outlineLevel="0" r="50">
      <c r="A50" s="26"/>
      <c r="B50" s="27"/>
      <c r="C50" s="27"/>
      <c r="D50" s="27"/>
      <c r="E50" s="27" t="s">
        <v>78</v>
      </c>
      <c r="F50" s="27"/>
      <c r="G50" s="28"/>
      <c r="I50" s="19"/>
      <c r="N50" s="65" t="s">
        <v>10</v>
      </c>
      <c r="O50" s="68" t="n">
        <v>196.218951259347</v>
      </c>
      <c r="P50" s="68" t="n">
        <v>91.23088</v>
      </c>
      <c r="Q50" s="68" t="n">
        <v>128.693255391578</v>
      </c>
      <c r="R50" s="68"/>
    </row>
    <row collapsed="false" customFormat="false" customHeight="true" hidden="false" ht="12" outlineLevel="0" r="51">
      <c r="A51" s="26"/>
      <c r="B51" s="27"/>
      <c r="C51" s="27"/>
      <c r="D51" s="27"/>
      <c r="E51" s="27"/>
      <c r="F51" s="27" t="s">
        <v>79</v>
      </c>
      <c r="G51" s="30" t="n">
        <v>1000</v>
      </c>
      <c r="I51" s="19"/>
    </row>
    <row collapsed="false" customFormat="false" customHeight="true" hidden="false" ht="12" outlineLevel="0" r="52">
      <c r="A52" s="26"/>
      <c r="B52" s="27"/>
      <c r="C52" s="27"/>
      <c r="D52" s="27"/>
      <c r="E52" s="27"/>
      <c r="F52" s="27" t="s">
        <v>80</v>
      </c>
      <c r="G52" s="30" t="n">
        <v>1375</v>
      </c>
      <c r="I52" s="19"/>
    </row>
    <row collapsed="false" customFormat="false" customHeight="true" hidden="false" ht="12" outlineLevel="0" r="53">
      <c r="A53" s="26"/>
      <c r="B53" s="27"/>
      <c r="C53" s="27"/>
      <c r="D53" s="27"/>
      <c r="E53" s="27"/>
      <c r="F53" s="27" t="s">
        <v>19</v>
      </c>
      <c r="G53" s="30" t="n">
        <v>500</v>
      </c>
      <c r="I53" s="19"/>
      <c r="N53" s="65"/>
      <c r="O53" s="66" t="s">
        <v>81</v>
      </c>
      <c r="P53" s="67" t="s">
        <v>82</v>
      </c>
      <c r="Q53" s="66" t="s">
        <v>50</v>
      </c>
      <c r="R53" s="66"/>
      <c r="S53" s="66" t="s">
        <v>67</v>
      </c>
    </row>
    <row collapsed="false" customFormat="false" customHeight="true" hidden="false" ht="12" outlineLevel="0" r="54">
      <c r="A54" s="26"/>
      <c r="B54" s="27"/>
      <c r="C54" s="27"/>
      <c r="D54" s="27"/>
      <c r="E54" s="27"/>
      <c r="F54" s="27" t="s">
        <v>83</v>
      </c>
      <c r="G54" s="30" t="n">
        <v>800</v>
      </c>
      <c r="I54" s="19"/>
      <c r="N54" s="0" t="s">
        <v>20</v>
      </c>
      <c r="O54" s="63" t="n">
        <v>36.4583333333333</v>
      </c>
      <c r="P54" s="63" t="n">
        <v>10.325</v>
      </c>
      <c r="Q54" s="64" t="n">
        <v>36.4583333333333</v>
      </c>
      <c r="R54" s="64"/>
    </row>
    <row collapsed="false" customFormat="false" customHeight="true" hidden="false" ht="12" outlineLevel="0" r="55">
      <c r="A55" s="26"/>
      <c r="B55" s="27"/>
      <c r="C55" s="27"/>
      <c r="D55" s="27"/>
      <c r="E55" s="27"/>
      <c r="F55" s="27" t="s">
        <v>84</v>
      </c>
      <c r="G55" s="30" t="n">
        <v>2000</v>
      </c>
      <c r="I55" s="19"/>
      <c r="N55" s="0" t="s">
        <v>53</v>
      </c>
      <c r="O55" s="63" t="n">
        <v>44.882919785124</v>
      </c>
      <c r="P55" s="63" t="n">
        <v>36.25787</v>
      </c>
      <c r="Q55" s="64" t="n">
        <v>21.6407520661157</v>
      </c>
      <c r="R55" s="64"/>
      <c r="S55" s="0" t="s">
        <v>70</v>
      </c>
    </row>
    <row collapsed="false" customFormat="false" customHeight="true" hidden="false" ht="12" outlineLevel="0" r="56">
      <c r="A56" s="26"/>
      <c r="B56" s="27"/>
      <c r="C56" s="27"/>
      <c r="D56" s="27"/>
      <c r="E56" s="27"/>
      <c r="F56" s="27" t="s">
        <v>85</v>
      </c>
      <c r="G56" s="30" t="n">
        <v>4000</v>
      </c>
      <c r="I56" s="19"/>
      <c r="N56" s="0" t="s">
        <v>56</v>
      </c>
      <c r="O56" s="63" t="n">
        <v>45.6576701983471</v>
      </c>
      <c r="P56" s="63"/>
      <c r="Q56" s="64" t="n">
        <v>22.014305785124</v>
      </c>
      <c r="R56" s="64"/>
      <c r="S56" s="0" t="s">
        <v>72</v>
      </c>
    </row>
    <row collapsed="false" customFormat="false" customHeight="true" hidden="false" ht="12" outlineLevel="0" r="57">
      <c r="A57" s="26"/>
      <c r="B57" s="27"/>
      <c r="C57" s="27"/>
      <c r="D57" s="27"/>
      <c r="E57" s="27"/>
      <c r="F57" s="27" t="s">
        <v>86</v>
      </c>
      <c r="G57" s="29" t="n">
        <v>800</v>
      </c>
      <c r="I57" s="19"/>
      <c r="N57" s="0" t="s">
        <v>6</v>
      </c>
      <c r="O57" s="63" t="n">
        <v>12.8553719008264</v>
      </c>
      <c r="P57" s="63" t="n">
        <v>4.554</v>
      </c>
      <c r="Q57" s="64" t="n">
        <v>6.19834710743802</v>
      </c>
      <c r="R57" s="64"/>
    </row>
    <row collapsed="false" customFormat="false" customHeight="true" hidden="false" ht="12" outlineLevel="0" r="58">
      <c r="A58" s="26"/>
      <c r="B58" s="27"/>
      <c r="C58" s="27"/>
      <c r="D58" s="27"/>
      <c r="E58" s="27" t="s">
        <v>87</v>
      </c>
      <c r="F58" s="27"/>
      <c r="G58" s="30" t="n">
        <v>10475</v>
      </c>
      <c r="I58" s="19"/>
      <c r="N58" s="0" t="s">
        <v>7</v>
      </c>
      <c r="O58" s="63" t="n">
        <v>36.6523313454545</v>
      </c>
      <c r="P58" s="63" t="n">
        <v>40.09401</v>
      </c>
      <c r="Q58" s="64" t="n">
        <v>17.6722909090909</v>
      </c>
      <c r="R58" s="64"/>
      <c r="S58" s="0" t="s">
        <v>75</v>
      </c>
    </row>
    <row collapsed="false" customFormat="false" customHeight="true" hidden="false" ht="12" outlineLevel="0" r="59">
      <c r="A59" s="26"/>
      <c r="B59" s="27"/>
      <c r="C59" s="27"/>
      <c r="D59" s="27"/>
      <c r="E59" s="27" t="s">
        <v>88</v>
      </c>
      <c r="F59" s="27"/>
      <c r="G59" s="28"/>
      <c r="I59" s="19"/>
      <c r="N59" s="0" t="s">
        <v>62</v>
      </c>
      <c r="O59" s="63" t="n">
        <v>25.6234675595238</v>
      </c>
      <c r="P59" s="63"/>
      <c r="Q59" s="64" t="n">
        <v>24.7092261904762</v>
      </c>
      <c r="R59" s="64"/>
      <c r="S59" s="0" t="s">
        <v>77</v>
      </c>
    </row>
    <row collapsed="false" customFormat="false" customHeight="true" hidden="false" ht="12" outlineLevel="0" r="60">
      <c r="A60" s="26"/>
      <c r="B60" s="27"/>
      <c r="C60" s="27"/>
      <c r="D60" s="27"/>
      <c r="E60" s="27"/>
      <c r="F60" s="27" t="s">
        <v>89</v>
      </c>
      <c r="G60" s="52" t="n">
        <v>500</v>
      </c>
      <c r="I60" s="19"/>
      <c r="N60" s="65" t="s">
        <v>10</v>
      </c>
      <c r="O60" s="69" t="n">
        <v>202.130094122609</v>
      </c>
      <c r="P60" s="69" t="n">
        <v>91.23088</v>
      </c>
      <c r="Q60" s="68" t="n">
        <v>128.693255391578</v>
      </c>
      <c r="R60" s="68"/>
    </row>
    <row collapsed="false" customFormat="false" customHeight="true" hidden="false" ht="12" outlineLevel="0" r="61">
      <c r="A61" s="26"/>
      <c r="B61" s="27"/>
      <c r="C61" s="27"/>
      <c r="D61" s="27"/>
      <c r="E61" s="27"/>
      <c r="F61" s="27" t="s">
        <v>90</v>
      </c>
      <c r="G61" s="52" t="n">
        <v>4000</v>
      </c>
      <c r="I61" s="19"/>
    </row>
    <row collapsed="false" customFormat="false" customHeight="true" hidden="false" ht="12" outlineLevel="0" r="62">
      <c r="A62" s="26"/>
      <c r="B62" s="27"/>
      <c r="C62" s="27"/>
      <c r="D62" s="27"/>
      <c r="E62" s="27"/>
      <c r="F62" s="27" t="s">
        <v>91</v>
      </c>
      <c r="G62" s="52" t="n">
        <v>620.67</v>
      </c>
      <c r="I62" s="19"/>
    </row>
    <row collapsed="false" customFormat="false" customHeight="true" hidden="false" ht="12" outlineLevel="0" r="63">
      <c r="A63" s="26"/>
      <c r="B63" s="27"/>
      <c r="C63" s="27"/>
      <c r="D63" s="27"/>
      <c r="E63" s="27"/>
      <c r="F63" s="27" t="s">
        <v>92</v>
      </c>
      <c r="G63" s="52" t="n">
        <v>2125</v>
      </c>
      <c r="I63" s="19"/>
    </row>
    <row collapsed="false" customFormat="false" customHeight="true" hidden="false" ht="12" outlineLevel="0" r="64">
      <c r="A64" s="26"/>
      <c r="B64" s="27"/>
      <c r="C64" s="27"/>
      <c r="D64" s="27"/>
      <c r="E64" s="27"/>
      <c r="F64" s="27" t="s">
        <v>93</v>
      </c>
      <c r="G64" s="52" t="n">
        <v>375</v>
      </c>
      <c r="I64" s="19"/>
    </row>
    <row collapsed="false" customFormat="false" customHeight="true" hidden="false" ht="12" outlineLevel="0" r="65">
      <c r="A65" s="26"/>
      <c r="B65" s="27"/>
      <c r="C65" s="27"/>
      <c r="D65" s="27"/>
      <c r="E65" s="27"/>
      <c r="F65" s="27" t="s">
        <v>94</v>
      </c>
      <c r="G65" s="70" t="n">
        <v>800</v>
      </c>
      <c r="I65" s="19"/>
    </row>
    <row collapsed="false" customFormat="false" customHeight="true" hidden="false" ht="12" outlineLevel="0" r="66">
      <c r="A66" s="26"/>
      <c r="B66" s="27"/>
      <c r="C66" s="27"/>
      <c r="D66" s="27"/>
      <c r="E66" s="27"/>
      <c r="F66" s="27" t="s">
        <v>95</v>
      </c>
      <c r="G66" s="71" t="n">
        <v>4400</v>
      </c>
      <c r="I66" s="19"/>
    </row>
    <row collapsed="false" customFormat="false" customHeight="true" hidden="false" ht="12" outlineLevel="0" r="67">
      <c r="A67" s="26"/>
      <c r="B67" s="27"/>
      <c r="C67" s="27"/>
      <c r="D67" s="27"/>
      <c r="E67" s="27"/>
      <c r="F67" s="27" t="s">
        <v>96</v>
      </c>
      <c r="G67" s="71" t="n">
        <v>150.81</v>
      </c>
      <c r="I67" s="19"/>
    </row>
    <row collapsed="false" customFormat="false" customHeight="true" hidden="false" ht="12" outlineLevel="0" r="68">
      <c r="A68" s="26"/>
      <c r="B68" s="27"/>
      <c r="C68" s="27"/>
      <c r="D68" s="27"/>
      <c r="E68" s="27"/>
      <c r="F68" s="27" t="s">
        <v>97</v>
      </c>
      <c r="G68" s="71" t="n">
        <v>400</v>
      </c>
      <c r="I68" s="19"/>
    </row>
    <row collapsed="false" customFormat="false" customHeight="true" hidden="false" ht="12" outlineLevel="0" r="69">
      <c r="A69" s="26"/>
      <c r="B69" s="27"/>
      <c r="C69" s="27"/>
      <c r="D69" s="27"/>
      <c r="E69" s="27"/>
      <c r="F69" s="27" t="s">
        <v>98</v>
      </c>
      <c r="G69" s="71" t="n">
        <v>1000</v>
      </c>
      <c r="I69" s="19"/>
    </row>
    <row collapsed="false" customFormat="false" customHeight="true" hidden="false" ht="12" outlineLevel="0" r="70">
      <c r="A70" s="26"/>
      <c r="B70" s="27"/>
      <c r="C70" s="27"/>
      <c r="D70" s="27"/>
      <c r="E70" s="27"/>
      <c r="F70" s="27" t="s">
        <v>99</v>
      </c>
      <c r="G70" s="52" t="n">
        <v>1589.09</v>
      </c>
      <c r="I70" s="19"/>
    </row>
    <row collapsed="false" customFormat="false" customHeight="true" hidden="false" ht="12" outlineLevel="0" r="71">
      <c r="A71" s="26"/>
      <c r="B71" s="27"/>
      <c r="C71" s="27"/>
      <c r="D71" s="27"/>
      <c r="E71" s="27"/>
      <c r="F71" s="27" t="s">
        <v>100</v>
      </c>
      <c r="G71" s="70" t="n">
        <v>0</v>
      </c>
      <c r="I71" s="19"/>
    </row>
    <row collapsed="false" customFormat="false" customHeight="true" hidden="false" ht="12" outlineLevel="0" r="72">
      <c r="A72" s="26"/>
      <c r="B72" s="27"/>
      <c r="C72" s="27"/>
      <c r="D72" s="27"/>
      <c r="E72" s="27"/>
      <c r="F72" s="27" t="s">
        <v>101</v>
      </c>
      <c r="G72" s="52" t="n">
        <v>300</v>
      </c>
      <c r="I72" s="19"/>
    </row>
    <row collapsed="false" customFormat="false" customHeight="true" hidden="false" ht="12" outlineLevel="0" r="73">
      <c r="A73" s="26"/>
      <c r="B73" s="27"/>
      <c r="C73" s="27"/>
      <c r="D73" s="27"/>
      <c r="E73" s="27"/>
      <c r="F73" s="27" t="s">
        <v>102</v>
      </c>
      <c r="G73" s="52" t="n">
        <f aca="false">10325</f>
        <v>10325</v>
      </c>
      <c r="I73" s="19"/>
    </row>
    <row collapsed="false" customFormat="false" customHeight="true" hidden="false" ht="12" outlineLevel="0" r="74">
      <c r="A74" s="26"/>
      <c r="B74" s="27"/>
      <c r="C74" s="27"/>
      <c r="D74" s="27"/>
      <c r="E74" s="27"/>
      <c r="F74" s="27" t="s">
        <v>103</v>
      </c>
      <c r="G74" s="72" t="n">
        <v>4543</v>
      </c>
      <c r="I74" s="19"/>
    </row>
    <row collapsed="false" customFormat="false" customHeight="true" hidden="false" ht="12" outlineLevel="0" r="75">
      <c r="A75" s="26"/>
      <c r="B75" s="27"/>
      <c r="C75" s="27"/>
      <c r="D75" s="27"/>
      <c r="E75" s="27"/>
      <c r="F75" s="27" t="s">
        <v>104</v>
      </c>
      <c r="G75" s="73" t="n">
        <v>11</v>
      </c>
      <c r="I75" s="19"/>
    </row>
    <row collapsed="false" customFormat="false" customHeight="true" hidden="false" ht="12" outlineLevel="0" r="76">
      <c r="A76" s="26"/>
      <c r="B76" s="27"/>
      <c r="C76" s="27"/>
      <c r="D76" s="27"/>
      <c r="E76" s="27" t="s">
        <v>105</v>
      </c>
      <c r="F76" s="27"/>
      <c r="G76" s="28" t="n">
        <v>35679.57</v>
      </c>
      <c r="I76" s="19"/>
    </row>
    <row collapsed="false" customFormat="false" customHeight="true" hidden="false" ht="12" outlineLevel="0" r="77">
      <c r="A77" s="26"/>
      <c r="B77" s="27"/>
      <c r="C77" s="27"/>
      <c r="D77" s="27"/>
      <c r="E77" s="27" t="s">
        <v>106</v>
      </c>
      <c r="F77" s="27"/>
      <c r="G77" s="28"/>
      <c r="I77" s="19"/>
    </row>
    <row collapsed="false" customFormat="false" customHeight="true" hidden="false" ht="12" outlineLevel="0" r="78">
      <c r="A78" s="26"/>
      <c r="B78" s="27"/>
      <c r="C78" s="27"/>
      <c r="D78" s="27"/>
      <c r="E78" s="27"/>
      <c r="F78" s="27" t="s">
        <v>107</v>
      </c>
      <c r="G78" s="30" t="n">
        <v>6000</v>
      </c>
      <c r="I78" s="19"/>
    </row>
    <row collapsed="false" customFormat="false" customHeight="true" hidden="false" ht="12" outlineLevel="0" r="79">
      <c r="A79" s="26"/>
      <c r="B79" s="27"/>
      <c r="C79" s="27"/>
      <c r="D79" s="27"/>
      <c r="E79" s="27" t="s">
        <v>108</v>
      </c>
      <c r="F79" s="27"/>
      <c r="G79" s="30" t="n">
        <v>6000</v>
      </c>
      <c r="I79" s="19"/>
    </row>
    <row collapsed="false" customFormat="false" customHeight="true" hidden="false" ht="12" outlineLevel="0" r="80">
      <c r="A80" s="26"/>
      <c r="B80" s="27"/>
      <c r="C80" s="27"/>
      <c r="D80" s="27"/>
      <c r="E80" s="27" t="s">
        <v>109</v>
      </c>
      <c r="F80" s="27"/>
      <c r="G80" s="28"/>
      <c r="I80" s="19"/>
    </row>
    <row collapsed="false" customFormat="false" customHeight="true" hidden="false" ht="12" outlineLevel="0" r="81">
      <c r="A81" s="26"/>
      <c r="B81" s="27"/>
      <c r="C81" s="27"/>
      <c r="D81" s="27"/>
      <c r="E81" s="27"/>
      <c r="F81" s="27" t="s">
        <v>110</v>
      </c>
      <c r="G81" s="30" t="n">
        <v>1900</v>
      </c>
      <c r="I81" s="19"/>
    </row>
    <row collapsed="false" customFormat="false" customHeight="true" hidden="false" ht="12" outlineLevel="0" r="82">
      <c r="A82" s="26"/>
      <c r="B82" s="27"/>
      <c r="C82" s="27"/>
      <c r="D82" s="27"/>
      <c r="E82" s="27"/>
      <c r="F82" s="27" t="s">
        <v>111</v>
      </c>
      <c r="G82" s="30" t="n">
        <v>0</v>
      </c>
      <c r="I82" s="19"/>
    </row>
    <row collapsed="false" customFormat="false" customHeight="true" hidden="false" ht="12" outlineLevel="0" r="83">
      <c r="A83" s="26"/>
      <c r="B83" s="27"/>
      <c r="C83" s="27"/>
      <c r="D83" s="27"/>
      <c r="E83" s="27"/>
      <c r="F83" s="27" t="s">
        <v>112</v>
      </c>
      <c r="G83" s="30" t="n">
        <v>200</v>
      </c>
      <c r="I83" s="19"/>
    </row>
    <row collapsed="false" customFormat="false" customHeight="true" hidden="false" ht="12" outlineLevel="0" r="84">
      <c r="A84" s="26"/>
      <c r="B84" s="27"/>
      <c r="C84" s="27"/>
      <c r="D84" s="27"/>
      <c r="E84" s="27"/>
      <c r="F84" s="27" t="s">
        <v>113</v>
      </c>
      <c r="G84" s="30" t="n">
        <v>4223.77</v>
      </c>
      <c r="I84" s="19"/>
    </row>
    <row collapsed="false" customFormat="false" customHeight="true" hidden="false" ht="12" outlineLevel="0" r="85">
      <c r="A85" s="26"/>
      <c r="B85" s="27"/>
      <c r="C85" s="27"/>
      <c r="D85" s="27"/>
      <c r="E85" s="27"/>
      <c r="F85" s="27" t="s">
        <v>114</v>
      </c>
      <c r="G85" s="30" t="n">
        <v>920</v>
      </c>
      <c r="I85" s="19"/>
    </row>
    <row collapsed="false" customFormat="false" customHeight="true" hidden="false" ht="12" outlineLevel="0" r="86">
      <c r="A86" s="26"/>
      <c r="B86" s="27"/>
      <c r="C86" s="27"/>
      <c r="D86" s="27"/>
      <c r="E86" s="27"/>
      <c r="F86" s="27" t="s">
        <v>115</v>
      </c>
      <c r="G86" s="30" t="n">
        <v>1600</v>
      </c>
      <c r="I86" s="19"/>
    </row>
    <row collapsed="false" customFormat="false" customHeight="true" hidden="false" ht="12" outlineLevel="0" r="87">
      <c r="A87" s="26"/>
      <c r="B87" s="27"/>
      <c r="C87" s="27"/>
      <c r="D87" s="27"/>
      <c r="E87" s="27"/>
      <c r="F87" s="27" t="s">
        <v>116</v>
      </c>
      <c r="G87" s="30" t="n">
        <v>31.88</v>
      </c>
      <c r="I87" s="19"/>
    </row>
    <row collapsed="false" customFormat="false" customHeight="true" hidden="false" ht="12" outlineLevel="0" r="88">
      <c r="A88" s="26"/>
      <c r="B88" s="27"/>
      <c r="C88" s="27"/>
      <c r="D88" s="27"/>
      <c r="E88" s="27"/>
      <c r="F88" s="27" t="s">
        <v>117</v>
      </c>
      <c r="G88" s="30" t="n">
        <v>0</v>
      </c>
      <c r="I88" s="19"/>
    </row>
    <row collapsed="false" customFormat="false" customHeight="true" hidden="false" ht="12" outlineLevel="0" r="89">
      <c r="A89" s="26"/>
      <c r="B89" s="27"/>
      <c r="C89" s="27"/>
      <c r="D89" s="27"/>
      <c r="E89" s="27"/>
      <c r="F89" s="27" t="s">
        <v>118</v>
      </c>
      <c r="G89" s="30" t="n">
        <v>10000</v>
      </c>
      <c r="I89" s="19"/>
    </row>
    <row collapsed="false" customFormat="false" customHeight="true" hidden="false" ht="12" outlineLevel="0" r="90">
      <c r="A90" s="26"/>
      <c r="B90" s="27"/>
      <c r="C90" s="27"/>
      <c r="D90" s="27"/>
      <c r="E90" s="27"/>
      <c r="F90" s="27" t="s">
        <v>119</v>
      </c>
      <c r="G90" s="30" t="n">
        <v>3800</v>
      </c>
      <c r="I90" s="19"/>
    </row>
    <row collapsed="false" customFormat="false" customHeight="true" hidden="false" ht="12" outlineLevel="0" r="91">
      <c r="A91" s="26"/>
      <c r="B91" s="27"/>
      <c r="C91" s="27"/>
      <c r="D91" s="27"/>
      <c r="E91" s="27"/>
      <c r="F91" s="27" t="s">
        <v>120</v>
      </c>
      <c r="G91" s="30" t="n">
        <v>1000</v>
      </c>
      <c r="I91" s="19"/>
    </row>
    <row collapsed="false" customFormat="false" customHeight="true" hidden="false" ht="12" outlineLevel="0" r="92">
      <c r="A92" s="26"/>
      <c r="B92" s="27"/>
      <c r="C92" s="27"/>
      <c r="D92" s="27"/>
      <c r="E92" s="27"/>
      <c r="F92" s="27" t="s">
        <v>121</v>
      </c>
      <c r="G92" s="30" t="n">
        <v>107</v>
      </c>
      <c r="I92" s="19"/>
    </row>
    <row collapsed="false" customFormat="false" customHeight="true" hidden="false" ht="12" outlineLevel="0" r="93">
      <c r="A93" s="26"/>
      <c r="B93" s="27"/>
      <c r="C93" s="27"/>
      <c r="D93" s="27"/>
      <c r="E93" s="27"/>
      <c r="F93" s="27" t="s">
        <v>122</v>
      </c>
      <c r="G93" s="30" t="n">
        <v>9103.04</v>
      </c>
      <c r="I93" s="19"/>
    </row>
    <row collapsed="false" customFormat="false" customHeight="true" hidden="false" ht="12" outlineLevel="0" r="94">
      <c r="A94" s="26"/>
      <c r="B94" s="27"/>
      <c r="C94" s="27"/>
      <c r="D94" s="27"/>
      <c r="E94" s="27"/>
      <c r="F94" s="27" t="s">
        <v>123</v>
      </c>
      <c r="G94" s="30" t="n">
        <v>708.73</v>
      </c>
      <c r="I94" s="19"/>
    </row>
    <row collapsed="false" customFormat="false" customHeight="true" hidden="false" ht="12" outlineLevel="0" r="95">
      <c r="A95" s="26"/>
      <c r="B95" s="27"/>
      <c r="C95" s="27"/>
      <c r="D95" s="27"/>
      <c r="E95" s="27"/>
      <c r="F95" s="27" t="s">
        <v>124</v>
      </c>
      <c r="G95" s="30" t="n">
        <v>113.23</v>
      </c>
      <c r="I95" s="19"/>
    </row>
    <row collapsed="false" customFormat="false" customHeight="true" hidden="false" ht="12" outlineLevel="0" r="96">
      <c r="A96" s="26"/>
      <c r="B96" s="27"/>
      <c r="C96" s="27"/>
      <c r="D96" s="27"/>
      <c r="E96" s="27"/>
      <c r="F96" s="27" t="s">
        <v>125</v>
      </c>
      <c r="G96" s="30" t="n">
        <v>200</v>
      </c>
      <c r="I96" s="19"/>
    </row>
    <row collapsed="false" customFormat="false" customHeight="true" hidden="false" ht="12" outlineLevel="0" r="97">
      <c r="A97" s="26"/>
      <c r="B97" s="27"/>
      <c r="C97" s="27"/>
      <c r="D97" s="27"/>
      <c r="E97" s="27"/>
      <c r="F97" s="27" t="s">
        <v>126</v>
      </c>
      <c r="G97" s="30" t="n">
        <v>100</v>
      </c>
      <c r="I97" s="19"/>
    </row>
    <row collapsed="false" customFormat="false" customHeight="true" hidden="false" ht="12" outlineLevel="0" r="98">
      <c r="A98" s="26"/>
      <c r="B98" s="27"/>
      <c r="C98" s="27"/>
      <c r="D98" s="27"/>
      <c r="E98" s="27"/>
      <c r="F98" s="27" t="s">
        <v>127</v>
      </c>
      <c r="G98" s="30" t="n">
        <v>4000</v>
      </c>
      <c r="I98" s="19"/>
    </row>
    <row collapsed="false" customFormat="false" customHeight="true" hidden="false" ht="12" outlineLevel="0" r="99">
      <c r="A99" s="26"/>
      <c r="B99" s="27"/>
      <c r="C99" s="27"/>
      <c r="D99" s="27"/>
      <c r="E99" s="27"/>
      <c r="F99" s="27" t="s">
        <v>128</v>
      </c>
      <c r="G99" s="29" t="n">
        <v>0</v>
      </c>
      <c r="I99" s="19"/>
    </row>
    <row collapsed="false" customFormat="false" customHeight="true" hidden="false" ht="12" outlineLevel="0" r="100">
      <c r="A100" s="26"/>
      <c r="B100" s="27"/>
      <c r="C100" s="27"/>
      <c r="D100" s="27"/>
      <c r="E100" s="27"/>
      <c r="F100" s="27" t="s">
        <v>129</v>
      </c>
      <c r="G100" s="30" t="n">
        <v>1160.54</v>
      </c>
      <c r="I100" s="19"/>
    </row>
    <row collapsed="false" customFormat="false" customHeight="true" hidden="false" ht="12" outlineLevel="0" r="101">
      <c r="A101" s="26"/>
      <c r="B101" s="27"/>
      <c r="C101" s="27"/>
      <c r="D101" s="27"/>
      <c r="E101" s="27"/>
      <c r="F101" s="27" t="s">
        <v>130</v>
      </c>
      <c r="G101" s="30" t="n">
        <v>404.2</v>
      </c>
      <c r="I101" s="19"/>
    </row>
    <row collapsed="false" customFormat="false" customHeight="true" hidden="false" ht="12" outlineLevel="0" r="102">
      <c r="A102" s="26"/>
      <c r="B102" s="27"/>
      <c r="C102" s="27"/>
      <c r="D102" s="27"/>
      <c r="E102" s="27" t="s">
        <v>131</v>
      </c>
      <c r="F102" s="27"/>
      <c r="G102" s="30" t="n">
        <v>39572.39</v>
      </c>
      <c r="I102" s="19"/>
    </row>
    <row collapsed="false" customFormat="false" customHeight="true" hidden="false" ht="12" outlineLevel="0" r="103">
      <c r="A103" s="26"/>
      <c r="B103" s="27"/>
      <c r="C103" s="27"/>
      <c r="D103" s="27"/>
      <c r="E103" s="27" t="s">
        <v>132</v>
      </c>
      <c r="F103" s="27"/>
      <c r="G103" s="28"/>
      <c r="I103" s="19"/>
    </row>
    <row collapsed="false" customFormat="false" customHeight="true" hidden="false" ht="12" outlineLevel="0" r="104">
      <c r="A104" s="26"/>
      <c r="B104" s="27"/>
      <c r="C104" s="27"/>
      <c r="D104" s="27"/>
      <c r="E104" s="27"/>
      <c r="F104" s="27" t="s">
        <v>133</v>
      </c>
      <c r="G104" s="30" t="n">
        <v>10000</v>
      </c>
      <c r="I104" s="19"/>
    </row>
    <row collapsed="false" customFormat="false" customHeight="true" hidden="false" ht="12" outlineLevel="0" r="105">
      <c r="A105" s="26"/>
      <c r="B105" s="27"/>
      <c r="C105" s="27"/>
      <c r="D105" s="27"/>
      <c r="E105" s="27"/>
      <c r="F105" s="27" t="s">
        <v>134</v>
      </c>
      <c r="G105" s="74" t="n">
        <v>50925</v>
      </c>
      <c r="I105" s="19"/>
    </row>
    <row collapsed="false" customFormat="false" customHeight="true" hidden="false" ht="12" outlineLevel="0" r="106">
      <c r="A106" s="26"/>
      <c r="B106" s="27"/>
      <c r="C106" s="27"/>
      <c r="D106" s="27"/>
      <c r="E106" s="27"/>
      <c r="F106" s="27" t="s">
        <v>135</v>
      </c>
      <c r="G106" s="75" t="n">
        <v>495</v>
      </c>
      <c r="I106" s="19"/>
    </row>
    <row collapsed="false" customFormat="false" customHeight="true" hidden="false" ht="12" outlineLevel="0" r="107">
      <c r="A107" s="26"/>
      <c r="B107" s="27"/>
      <c r="C107" s="27"/>
      <c r="D107" s="27"/>
      <c r="E107" s="27"/>
      <c r="F107" s="27" t="s">
        <v>136</v>
      </c>
      <c r="G107" s="75" t="n">
        <v>2038.68</v>
      </c>
      <c r="I107" s="19"/>
    </row>
    <row collapsed="false" customFormat="false" customHeight="true" hidden="false" ht="12" outlineLevel="0" r="108">
      <c r="A108" s="26"/>
      <c r="B108" s="27"/>
      <c r="C108" s="27"/>
      <c r="D108" s="27"/>
      <c r="E108" s="27" t="s">
        <v>137</v>
      </c>
      <c r="F108" s="27"/>
      <c r="G108" s="28" t="n">
        <v>63458.68</v>
      </c>
      <c r="I108" s="19"/>
    </row>
    <row collapsed="false" customFormat="false" customHeight="true" hidden="false" ht="12" outlineLevel="0" r="109">
      <c r="A109" s="26"/>
      <c r="B109" s="27"/>
      <c r="C109" s="27"/>
      <c r="D109" s="27"/>
      <c r="E109" s="27" t="s">
        <v>138</v>
      </c>
      <c r="F109" s="27"/>
      <c r="G109" s="28"/>
      <c r="I109" s="19"/>
    </row>
    <row collapsed="false" customFormat="false" customHeight="true" hidden="false" ht="12" outlineLevel="0" r="110">
      <c r="A110" s="26"/>
      <c r="B110" s="27"/>
      <c r="C110" s="27"/>
      <c r="D110" s="27"/>
      <c r="E110" s="27"/>
      <c r="F110" s="27" t="s">
        <v>139</v>
      </c>
      <c r="G110" s="70" t="n">
        <v>11000</v>
      </c>
      <c r="I110" s="19"/>
    </row>
    <row collapsed="false" customFormat="false" customHeight="true" hidden="false" ht="12" outlineLevel="0" r="111">
      <c r="A111" s="26"/>
      <c r="B111" s="27"/>
      <c r="C111" s="27"/>
      <c r="D111" s="27"/>
      <c r="E111" s="27"/>
      <c r="F111" s="27" t="s">
        <v>140</v>
      </c>
      <c r="G111" s="72" t="n">
        <v>7500</v>
      </c>
      <c r="I111" s="19"/>
    </row>
    <row collapsed="false" customFormat="false" customHeight="true" hidden="false" ht="12" outlineLevel="0" r="112">
      <c r="A112" s="26"/>
      <c r="B112" s="27"/>
      <c r="C112" s="27"/>
      <c r="D112" s="27"/>
      <c r="E112" s="27"/>
      <c r="F112" s="27" t="s">
        <v>141</v>
      </c>
      <c r="G112" s="72" t="n">
        <v>18500</v>
      </c>
      <c r="I112" s="19"/>
    </row>
    <row collapsed="false" customFormat="false" customHeight="true" hidden="false" ht="12" outlineLevel="0" r="113">
      <c r="A113" s="26"/>
      <c r="B113" s="27"/>
      <c r="C113" s="27"/>
      <c r="D113" s="27"/>
      <c r="E113" s="27"/>
      <c r="F113" s="27" t="s">
        <v>142</v>
      </c>
      <c r="G113" s="72" t="n">
        <v>110</v>
      </c>
      <c r="I113" s="19"/>
      <c r="N113" s="76"/>
      <c r="O113" s="77"/>
      <c r="P113" s="77"/>
      <c r="Q113" s="76"/>
      <c r="R113" s="76"/>
    </row>
    <row collapsed="false" customFormat="true" customHeight="true" hidden="false" ht="12" outlineLevel="0" r="114" s="76">
      <c r="A114" s="26"/>
      <c r="B114" s="27"/>
      <c r="C114" s="27"/>
      <c r="D114" s="27"/>
      <c r="E114" s="27"/>
      <c r="F114" s="27" t="s">
        <v>143</v>
      </c>
      <c r="G114" s="52" t="n">
        <v>2400</v>
      </c>
      <c r="H114" s="78"/>
      <c r="I114" s="19"/>
      <c r="J114" s="78"/>
      <c r="N114" s="0"/>
      <c r="O114" s="0"/>
      <c r="P114" s="0"/>
      <c r="Q114" s="0"/>
      <c r="R114" s="0"/>
    </row>
    <row collapsed="false" customFormat="false" customHeight="true" hidden="false" ht="12" outlineLevel="0" r="115">
      <c r="A115" s="26"/>
      <c r="B115" s="27"/>
      <c r="C115" s="27"/>
      <c r="D115" s="27"/>
      <c r="E115" s="27"/>
      <c r="F115" s="27" t="s">
        <v>144</v>
      </c>
      <c r="G115" s="52" t="n">
        <v>620.66</v>
      </c>
      <c r="I115" s="19"/>
    </row>
    <row collapsed="false" customFormat="false" customHeight="true" hidden="false" ht="12" outlineLevel="0" r="116">
      <c r="A116" s="26"/>
      <c r="B116" s="27"/>
      <c r="C116" s="27"/>
      <c r="D116" s="27"/>
      <c r="E116" s="27"/>
      <c r="F116" s="27" t="s">
        <v>145</v>
      </c>
      <c r="G116" s="52" t="n">
        <v>1200</v>
      </c>
      <c r="I116" s="19"/>
    </row>
    <row collapsed="false" customFormat="false" customHeight="true" hidden="false" ht="12" outlineLevel="0" r="117">
      <c r="A117" s="26"/>
      <c r="B117" s="27"/>
      <c r="C117" s="27"/>
      <c r="D117" s="27"/>
      <c r="E117" s="27"/>
      <c r="F117" s="27" t="s">
        <v>146</v>
      </c>
      <c r="G117" s="52" t="n">
        <v>2000</v>
      </c>
      <c r="I117" s="19"/>
    </row>
    <row collapsed="false" customFormat="false" customHeight="true" hidden="false" ht="12" outlineLevel="0" r="118">
      <c r="A118" s="26"/>
      <c r="B118" s="27"/>
      <c r="C118" s="27"/>
      <c r="D118" s="27"/>
      <c r="E118" s="27"/>
      <c r="F118" s="27" t="s">
        <v>147</v>
      </c>
      <c r="G118" s="71" t="n">
        <v>7940</v>
      </c>
      <c r="I118" s="19"/>
    </row>
    <row collapsed="false" customFormat="false" customHeight="true" hidden="false" ht="12" outlineLevel="0" r="119">
      <c r="A119" s="26"/>
      <c r="B119" s="27"/>
      <c r="C119" s="27"/>
      <c r="D119" s="27"/>
      <c r="E119" s="27"/>
      <c r="F119" s="27" t="s">
        <v>148</v>
      </c>
      <c r="G119" s="71" t="n">
        <v>87.31</v>
      </c>
      <c r="I119" s="19"/>
    </row>
    <row collapsed="false" customFormat="false" customHeight="true" hidden="false" ht="12" outlineLevel="0" r="120">
      <c r="A120" s="26"/>
      <c r="B120" s="27"/>
      <c r="C120" s="27"/>
      <c r="D120" s="27"/>
      <c r="E120" s="27"/>
      <c r="F120" s="27" t="s">
        <v>149</v>
      </c>
      <c r="G120" s="52" t="n">
        <v>1587.88</v>
      </c>
      <c r="I120" s="19"/>
    </row>
    <row collapsed="false" customFormat="false" customHeight="true" hidden="false" ht="12" outlineLevel="0" r="121">
      <c r="A121" s="26"/>
      <c r="B121" s="27"/>
      <c r="C121" s="27"/>
      <c r="D121" s="27"/>
      <c r="E121" s="27"/>
      <c r="F121" s="27" t="s">
        <v>150</v>
      </c>
      <c r="G121" s="70" t="n">
        <v>5604.6</v>
      </c>
      <c r="I121" s="19"/>
      <c r="J121" s="0" t="s">
        <v>151</v>
      </c>
    </row>
    <row collapsed="false" customFormat="false" customHeight="true" hidden="false" ht="12" outlineLevel="0" r="122">
      <c r="A122" s="26"/>
      <c r="B122" s="27"/>
      <c r="C122" s="27"/>
      <c r="D122" s="27"/>
      <c r="E122" s="27"/>
      <c r="F122" s="27" t="s">
        <v>152</v>
      </c>
      <c r="G122" s="79" t="n">
        <v>529.47</v>
      </c>
      <c r="I122" s="19"/>
    </row>
    <row collapsed="false" customFormat="false" customHeight="true" hidden="false" ht="12" outlineLevel="0" r="123">
      <c r="A123" s="26"/>
      <c r="B123" s="27"/>
      <c r="C123" s="27"/>
      <c r="D123" s="27"/>
      <c r="E123" s="27"/>
      <c r="F123" s="27" t="s">
        <v>45</v>
      </c>
      <c r="G123" s="79" t="n">
        <v>27000</v>
      </c>
      <c r="I123" s="19"/>
    </row>
    <row collapsed="false" customFormat="false" customHeight="true" hidden="false" ht="12" outlineLevel="0" r="124">
      <c r="A124" s="26"/>
      <c r="B124" s="27" t="s">
        <v>153</v>
      </c>
      <c r="C124" s="27"/>
      <c r="D124" s="27"/>
      <c r="E124" s="27" t="s">
        <v>154</v>
      </c>
      <c r="F124" s="27"/>
      <c r="G124" s="80" t="n">
        <v>86079.92</v>
      </c>
      <c r="I124" s="19"/>
    </row>
    <row collapsed="false" customFormat="false" customHeight="true" hidden="false" ht="12" outlineLevel="0" r="125">
      <c r="A125" s="81" t="s">
        <v>155</v>
      </c>
      <c r="B125" s="82"/>
      <c r="C125" s="82"/>
      <c r="D125" s="82" t="s">
        <v>156</v>
      </c>
      <c r="E125" s="82"/>
      <c r="F125" s="82"/>
      <c r="G125" s="83" t="n">
        <v>264862.47</v>
      </c>
      <c r="I125" s="19"/>
    </row>
    <row collapsed="false" customFormat="false" customHeight="true" hidden="false" ht="12" outlineLevel="0" r="126">
      <c r="G126" s="47" t="n">
        <v>-28289.68</v>
      </c>
      <c r="I126" s="19"/>
    </row>
    <row collapsed="false" customFormat="false" customHeight="true" hidden="false" ht="12" outlineLevel="0" r="127">
      <c r="G127" s="47" t="n">
        <v>-28289.68</v>
      </c>
      <c r="I127" s="19"/>
    </row>
    <row collapsed="false" customFormat="false" customHeight="false" hidden="false" ht="14.05" outlineLevel="0" r="128">
      <c r="I128" s="19"/>
    </row>
    <row collapsed="false" customFormat="false" customHeight="false" hidden="false" ht="14.05" outlineLevel="0" r="129">
      <c r="I129" s="19"/>
    </row>
    <row collapsed="false" customFormat="false" customHeight="false" hidden="false" ht="14.05" outlineLevel="0" r="130">
      <c r="I130" s="19"/>
    </row>
    <row collapsed="false" customFormat="false" customHeight="false" hidden="false" ht="14.05" outlineLevel="0" r="131">
      <c r="I131" s="19"/>
    </row>
    <row collapsed="false" customFormat="false" customHeight="false" hidden="false" ht="14.05" outlineLevel="0" r="132">
      <c r="I132" s="19"/>
    </row>
    <row collapsed="false" customFormat="false" customHeight="false" hidden="false" ht="14.05" outlineLevel="0" r="133">
      <c r="I133" s="19"/>
    </row>
    <row collapsed="false" customFormat="false" customHeight="false" hidden="false" ht="14.05" outlineLevel="0" r="134">
      <c r="I134" s="19"/>
    </row>
    <row collapsed="false" customFormat="false" customHeight="false" hidden="false" ht="14.05" outlineLevel="0" r="135">
      <c r="I135" s="19"/>
    </row>
    <row collapsed="false" customFormat="false" customHeight="false" hidden="false" ht="14.05" outlineLevel="0" r="136">
      <c r="I136" s="19"/>
    </row>
    <row collapsed="false" customFormat="false" customHeight="false" hidden="false" ht="14.05" outlineLevel="0" r="137">
      <c r="I137" s="19"/>
    </row>
    <row collapsed="false" customFormat="false" customHeight="false" hidden="false" ht="14.05" outlineLevel="0" r="138">
      <c r="I138" s="19"/>
    </row>
    <row collapsed="false" customFormat="false" customHeight="false" hidden="false" ht="14.05" outlineLevel="0" r="139">
      <c r="I139" s="19"/>
    </row>
    <row collapsed="false" customFormat="false" customHeight="false" hidden="false" ht="14.05" outlineLevel="0" r="140">
      <c r="I140" s="19"/>
    </row>
    <row collapsed="false" customFormat="false" customHeight="false" hidden="false" ht="14.05" outlineLevel="0" r="141">
      <c r="I141" s="19"/>
    </row>
    <row collapsed="false" customFormat="false" customHeight="false" hidden="false" ht="14.05" outlineLevel="0" r="142">
      <c r="I142" s="19"/>
    </row>
    <row collapsed="false" customFormat="false" customHeight="false" hidden="false" ht="14.05" outlineLevel="0" r="143">
      <c r="I143" s="19"/>
    </row>
    <row collapsed="false" customFormat="false" customHeight="false" hidden="false" ht="14.05" outlineLevel="0" r="144">
      <c r="I144" s="19"/>
    </row>
    <row collapsed="false" customFormat="false" customHeight="false" hidden="false" ht="14.05" outlineLevel="0" r="145">
      <c r="I145" s="19"/>
    </row>
    <row collapsed="false" customFormat="false" customHeight="false" hidden="false" ht="14.05" outlineLevel="0" r="146">
      <c r="I146" s="19"/>
    </row>
    <row collapsed="false" customFormat="false" customHeight="false" hidden="false" ht="14.05" outlineLevel="0" r="147">
      <c r="I147" s="19"/>
    </row>
    <row collapsed="false" customFormat="false" customHeight="false" hidden="false" ht="14.05" outlineLevel="0" r="148">
      <c r="I148" s="19"/>
    </row>
    <row collapsed="false" customFormat="false" customHeight="false" hidden="false" ht="14.05" outlineLevel="0" r="149">
      <c r="I149" s="19"/>
    </row>
    <row collapsed="false" customFormat="false" customHeight="false" hidden="false" ht="14.05" outlineLevel="0" r="150">
      <c r="I150" s="19" t="s">
        <v>155</v>
      </c>
    </row>
  </sheetData>
  <mergeCells count="1">
    <mergeCell ref="O34:P34"/>
  </mergeCells>
  <printOptions headings="false" gridLines="false" gridLinesSet="true" horizontalCentered="false" verticalCentered="false"/>
  <pageMargins left="0" right="0" top="0" bottom="0.000694444444444449" header="0.511805555555555" footer="0.0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2013-04-24T15:08:00Z</dcterms:created>
  <dc:creator>Eric Flynn</dc:creator>
  <cp:lastModifiedBy>Eric Flynn</cp:lastModifiedBy>
  <cp:lastPrinted>2013-05-01T01:58:17Z</cp:lastPrinted>
  <dcterms:modified xsi:type="dcterms:W3CDTF">2013-10-07T14:37:43Z</dcterms:modified>
  <cp:revision>0</cp:revision>
</cp:coreProperties>
</file>