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80" windowHeight="8580"/>
  </bookViews>
  <sheets>
    <sheet name="Functions-batchI" sheetId="1" r:id="rId1"/>
  </sheets>
  <calcPr calcId="145621"/>
</workbook>
</file>

<file path=xl/calcChain.xml><?xml version="1.0" encoding="utf-8"?>
<calcChain xmlns="http://schemas.openxmlformats.org/spreadsheetml/2006/main">
  <c r="C53" i="1" l="1"/>
  <c r="C52" i="1"/>
  <c r="C55" i="1"/>
  <c r="C54" i="1"/>
  <c r="C57" i="1"/>
  <c r="C56" i="1"/>
  <c r="C59" i="1"/>
  <c r="C58" i="1"/>
  <c r="C61" i="1"/>
  <c r="C60" i="1"/>
  <c r="C63" i="1"/>
  <c r="C62" i="1"/>
  <c r="C64" i="1"/>
  <c r="C65" i="1"/>
  <c r="C67" i="1"/>
  <c r="C66" i="1"/>
  <c r="C69" i="1"/>
  <c r="C68" i="1"/>
  <c r="C71" i="1"/>
  <c r="C70" i="1"/>
  <c r="C73" i="1"/>
  <c r="C72" i="1"/>
  <c r="C75" i="1"/>
  <c r="C74" i="1"/>
  <c r="C77" i="1"/>
  <c r="C76" i="1"/>
  <c r="C79" i="1"/>
  <c r="C78" i="1"/>
  <c r="C51" i="1"/>
  <c r="C50" i="1"/>
  <c r="C49" i="1"/>
  <c r="C48" i="1"/>
  <c r="C47" i="1"/>
  <c r="C46" i="1"/>
  <c r="C45" i="1"/>
  <c r="C44" i="1"/>
  <c r="C43" i="1"/>
  <c r="C42" i="1"/>
  <c r="C40" i="1"/>
  <c r="C41" i="1"/>
  <c r="C39" i="1"/>
  <c r="C38" i="1"/>
  <c r="C37" i="1"/>
  <c r="C36" i="1"/>
  <c r="C35" i="1"/>
  <c r="C34" i="1"/>
  <c r="C32" i="1"/>
  <c r="C33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 l="1"/>
  <c r="C6" i="1"/>
  <c r="C5" i="1"/>
  <c r="C4" i="1"/>
  <c r="C2" i="1"/>
  <c r="C3" i="1"/>
  <c r="H3" i="1" l="1"/>
  <c r="J8" i="1"/>
  <c r="J6" i="1"/>
  <c r="J2" i="1"/>
  <c r="J3" i="1"/>
  <c r="H9" i="1"/>
  <c r="J4" i="1"/>
  <c r="H6" i="1"/>
  <c r="H5" i="1"/>
  <c r="J7" i="1"/>
  <c r="J9" i="1"/>
  <c r="J5" i="1"/>
  <c r="J10" i="1"/>
  <c r="H4" i="1"/>
  <c r="H7" i="1"/>
  <c r="H8" i="1"/>
  <c r="H10" i="1"/>
  <c r="H2" i="1"/>
</calcChain>
</file>

<file path=xl/sharedStrings.xml><?xml version="1.0" encoding="utf-8"?>
<sst xmlns="http://schemas.openxmlformats.org/spreadsheetml/2006/main" count="165" uniqueCount="91">
  <si>
    <t>Array 1</t>
  </si>
  <si>
    <t>Array 2</t>
  </si>
  <si>
    <t>Function in use:</t>
  </si>
  <si>
    <t>Master source value: Please change this value to let Calc recalculate all formulas and therefore show the error messages:</t>
  </si>
  <si>
    <t>Does it work in Calc?</t>
  </si>
  <si>
    <t>no</t>
  </si>
  <si>
    <t xml:space="preserve">Values </t>
  </si>
  <si>
    <t>Dates</t>
  </si>
  <si>
    <t>Compatibility function</t>
  </si>
  <si>
    <t>BETA.DIST function</t>
  </si>
  <si>
    <t>BETADIST function</t>
  </si>
  <si>
    <t>BETA.INV function</t>
  </si>
  <si>
    <t>BETAINV function</t>
  </si>
  <si>
    <t>BINOM.DIST function</t>
  </si>
  <si>
    <t>BINOMDIST function</t>
  </si>
  <si>
    <t>BINOM.INV function</t>
  </si>
  <si>
    <t>CRITBINOM function</t>
  </si>
  <si>
    <t>CHISQ.DIST.RT function</t>
  </si>
  <si>
    <t>CHIDIST function</t>
  </si>
  <si>
    <t>CHISQ.INV.RT function</t>
  </si>
  <si>
    <t>CHIINV function</t>
  </si>
  <si>
    <t>CHISQ.TEST function</t>
  </si>
  <si>
    <t>CHITEST function</t>
  </si>
  <si>
    <t>CONFIDENCE.NORM function</t>
  </si>
  <si>
    <t>CONFIDENCE function</t>
  </si>
  <si>
    <t>COVARIANCE.P function</t>
  </si>
  <si>
    <t>COVAR function</t>
  </si>
  <si>
    <t>EXPON.DIST function</t>
  </si>
  <si>
    <t>EXPONDIST function</t>
  </si>
  <si>
    <t>F.DIST.RT function</t>
  </si>
  <si>
    <t>FDIST function</t>
  </si>
  <si>
    <t>F.INV.RT function</t>
  </si>
  <si>
    <t>FINV function</t>
  </si>
  <si>
    <t>F.TEST function</t>
  </si>
  <si>
    <t>FTEST function</t>
  </si>
  <si>
    <t>GAMMA.DIST function</t>
  </si>
  <si>
    <t>GAMMADIST function</t>
  </si>
  <si>
    <t>GAMMA.INV function</t>
  </si>
  <si>
    <t>GAMMAINV function</t>
  </si>
  <si>
    <t>HYPGEOM.DIST function</t>
  </si>
  <si>
    <t>HYPGEOMDIST function</t>
  </si>
  <si>
    <t>LOGNORM.DIST function</t>
  </si>
  <si>
    <t>LOGNORMDIST function</t>
  </si>
  <si>
    <t>LOGNORM.INV function</t>
  </si>
  <si>
    <t>LOGINV function</t>
  </si>
  <si>
    <t>MODE.SNGL function</t>
  </si>
  <si>
    <t>MODE function</t>
  </si>
  <si>
    <t>NEGBINOM.DIST function</t>
  </si>
  <si>
    <t>NEGBINOMDIST function</t>
  </si>
  <si>
    <t>NORM.DIST function</t>
  </si>
  <si>
    <t>NORMDIST function</t>
  </si>
  <si>
    <t>NORM.INV function</t>
  </si>
  <si>
    <t>NORMINV function</t>
  </si>
  <si>
    <t>NORM.S.DIST function</t>
  </si>
  <si>
    <t>NORMSDIST function</t>
  </si>
  <si>
    <t>NORM.S.INV function</t>
  </si>
  <si>
    <t>NORMSINV function</t>
  </si>
  <si>
    <t>PERCENTILE.INC function</t>
  </si>
  <si>
    <t>PERCENTILE function</t>
  </si>
  <si>
    <t>PERCENTRANK.INC function</t>
  </si>
  <si>
    <t>PERCENTRANK function</t>
  </si>
  <si>
    <t>POISSON.DIST function</t>
  </si>
  <si>
    <t>POISSON function</t>
  </si>
  <si>
    <t>QUARTILE.INC function</t>
  </si>
  <si>
    <t>QUARTILE function</t>
  </si>
  <si>
    <t>RANK.EQ function</t>
  </si>
  <si>
    <t>RANK function</t>
  </si>
  <si>
    <t>STDEV.P function</t>
  </si>
  <si>
    <t>STDEVP function</t>
  </si>
  <si>
    <t>STDEV.S function</t>
  </si>
  <si>
    <t>STDEV function</t>
  </si>
  <si>
    <t>T.DIST.2T function</t>
  </si>
  <si>
    <t>TDIST function</t>
  </si>
  <si>
    <t>T.DIST.RT function</t>
  </si>
  <si>
    <t>T.INV.2T function</t>
  </si>
  <si>
    <t>TINV function</t>
  </si>
  <si>
    <t>T.TEST function</t>
  </si>
  <si>
    <t>TTEST function</t>
  </si>
  <si>
    <t>VAR.P function</t>
  </si>
  <si>
    <t>VARP function</t>
  </si>
  <si>
    <t>VAR.S function</t>
  </si>
  <si>
    <t>VAR function</t>
  </si>
  <si>
    <t>WEIBULL.DIST function</t>
  </si>
  <si>
    <t>WEIBULL function</t>
  </si>
  <si>
    <t>Z.TEST function</t>
  </si>
  <si>
    <t>ZTEST function</t>
  </si>
  <si>
    <t>Renamed function (copied from list http://office.microsoft.com/en-us/excel-help/what-s-new-changes-made-to-excel-functions-HA010355760.aspx)</t>
  </si>
  <si>
    <t>yes</t>
  </si>
  <si>
    <t>no (Cumulative option is new)</t>
  </si>
  <si>
    <t>yes (in old function option for 1tailed/2tailed)</t>
  </si>
  <si>
    <t>no, LibreOffice Calc gives Error 502.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</si>
</sst>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1" fillId="5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wrapText="1"/>
    </xf>
    <xf numFmtId="14" fontId="0" fillId="0" borderId="0" xfId="0" applyNumberFormat="1"/>
    <xf numFmtId="14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19" zoomScale="98" zoomScaleNormal="98" workbookViewId="0">
      <selection activeCell="D34" sqref="D34"/>
    </sheetView>
  </sheetViews>
  <sheetFormatPr defaultRowHeight="15" x14ac:dyDescent="0.25"/>
  <cols>
    <col min="1" max="1" width="25.140625" customWidth="1"/>
    <col min="2" max="2" width="23.28515625" customWidth="1"/>
    <col min="3" max="3" width="18.28515625" bestFit="1" customWidth="1"/>
    <col min="4" max="4" width="40" bestFit="1" customWidth="1"/>
    <col min="5" max="5" width="2.85546875" customWidth="1"/>
    <col min="6" max="6" width="27.5703125" customWidth="1"/>
    <col min="7" max="7" width="2.140625" customWidth="1"/>
    <col min="9" max="9" width="2.140625" customWidth="1"/>
    <col min="11" max="11" width="3.42578125" customWidth="1"/>
    <col min="12" max="12" width="10.28515625" bestFit="1" customWidth="1"/>
    <col min="13" max="13" width="16.42578125" bestFit="1" customWidth="1"/>
  </cols>
  <sheetData>
    <row r="1" spans="1:13" ht="75" x14ac:dyDescent="0.25">
      <c r="A1" s="2" t="s">
        <v>86</v>
      </c>
      <c r="B1" s="2" t="s">
        <v>8</v>
      </c>
      <c r="C1" s="7" t="s">
        <v>2</v>
      </c>
      <c r="D1" s="7" t="s">
        <v>4</v>
      </c>
      <c r="E1" s="8"/>
      <c r="F1" s="9" t="s">
        <v>3</v>
      </c>
      <c r="H1" s="2" t="s">
        <v>0</v>
      </c>
      <c r="J1" s="2" t="s">
        <v>1</v>
      </c>
    </row>
    <row r="2" spans="1:13" x14ac:dyDescent="0.25">
      <c r="A2" s="1" t="s">
        <v>9</v>
      </c>
      <c r="B2" s="1" t="s">
        <v>10</v>
      </c>
      <c r="C2" s="6">
        <f>_xlfn.BETA.DIST(H2,H5,H5,TRUE,J5,J7)</f>
        <v>0.42284813280246891</v>
      </c>
      <c r="D2" s="1" t="s">
        <v>88</v>
      </c>
      <c r="F2" s="5">
        <v>2</v>
      </c>
      <c r="H2" s="1">
        <f>$F$2/1</f>
        <v>2</v>
      </c>
      <c r="J2" s="1">
        <f>$F$2*22</f>
        <v>44</v>
      </c>
      <c r="L2" s="1" t="s">
        <v>6</v>
      </c>
      <c r="M2" s="1" t="s">
        <v>7</v>
      </c>
    </row>
    <row r="3" spans="1:13" x14ac:dyDescent="0.25">
      <c r="A3" s="1"/>
      <c r="B3" s="1"/>
      <c r="C3" s="6">
        <f>BETADIST(H2,H5,H5,J5,J7)</f>
        <v>0.42284813280246891</v>
      </c>
      <c r="D3" s="1" t="s">
        <v>87</v>
      </c>
      <c r="F3" s="4"/>
      <c r="H3" s="1">
        <f>$F$2*0.75</f>
        <v>1.5</v>
      </c>
      <c r="J3" s="1">
        <f>$F$2/1.5</f>
        <v>1.3333333333333333</v>
      </c>
      <c r="L3" s="1">
        <v>-10000</v>
      </c>
      <c r="M3" s="11">
        <v>39448</v>
      </c>
    </row>
    <row r="4" spans="1:13" x14ac:dyDescent="0.25">
      <c r="A4" s="1" t="s">
        <v>11</v>
      </c>
      <c r="B4" s="1" t="s">
        <v>12</v>
      </c>
      <c r="C4" s="6">
        <f>_xlfn.BETA.INV(H5,H5,H6,J5,J7)</f>
        <v>1.0000009059233843</v>
      </c>
      <c r="D4" s="1" t="s">
        <v>5</v>
      </c>
      <c r="F4" s="3"/>
      <c r="H4" s="1">
        <f>$F$2/1</f>
        <v>2</v>
      </c>
      <c r="J4" s="1">
        <f>$F$2*2.5</f>
        <v>5</v>
      </c>
      <c r="L4" s="1">
        <v>2750</v>
      </c>
      <c r="M4" s="11">
        <v>39508</v>
      </c>
    </row>
    <row r="5" spans="1:13" x14ac:dyDescent="0.25">
      <c r="A5" s="1"/>
      <c r="B5" s="1"/>
      <c r="C5" s="6">
        <f>BETAINV(H5,H5,H6,J5,J7)</f>
        <v>1.0000009059233843</v>
      </c>
      <c r="D5" s="1" t="s">
        <v>87</v>
      </c>
      <c r="F5" s="3"/>
      <c r="H5" s="1">
        <f>$F$2/15</f>
        <v>0.13333333333333333</v>
      </c>
      <c r="J5" s="1">
        <f>$F$2/2</f>
        <v>1</v>
      </c>
      <c r="L5" s="1">
        <v>4250</v>
      </c>
      <c r="M5" s="11">
        <v>39751</v>
      </c>
    </row>
    <row r="6" spans="1:13" x14ac:dyDescent="0.25">
      <c r="A6" s="1" t="s">
        <v>13</v>
      </c>
      <c r="B6" s="1" t="s">
        <v>14</v>
      </c>
      <c r="C6" s="6">
        <f>_xlfn.BINOM.DIST(H6,J2,H5,TRUE)</f>
        <v>1.4317596684776885E-2</v>
      </c>
      <c r="D6" s="1" t="s">
        <v>5</v>
      </c>
      <c r="H6" s="1">
        <f>$F$2/1.5</f>
        <v>1.3333333333333333</v>
      </c>
      <c r="J6" s="1">
        <f>$F$2</f>
        <v>2</v>
      </c>
      <c r="L6" s="1">
        <v>3250</v>
      </c>
      <c r="M6" s="11">
        <v>39859</v>
      </c>
    </row>
    <row r="7" spans="1:13" x14ac:dyDescent="0.25">
      <c r="A7" s="1"/>
      <c r="B7" s="1"/>
      <c r="C7" s="1">
        <f>BINOMDIST(H6,J2,H5,TRUE)</f>
        <v>1.4317596684776885E-2</v>
      </c>
      <c r="D7" s="1" t="s">
        <v>87</v>
      </c>
      <c r="H7" s="1">
        <f>$F$2/1</f>
        <v>2</v>
      </c>
      <c r="J7" s="1">
        <f>$F$2*3</f>
        <v>6</v>
      </c>
      <c r="L7" s="1">
        <v>2750</v>
      </c>
      <c r="M7" s="11">
        <v>39904</v>
      </c>
    </row>
    <row r="8" spans="1:13" x14ac:dyDescent="0.25">
      <c r="A8" s="1" t="s">
        <v>15</v>
      </c>
      <c r="B8" s="1" t="s">
        <v>16</v>
      </c>
      <c r="C8" s="6">
        <f>_xlfn.BINOM.INV(J2,H5,H5)</f>
        <v>3</v>
      </c>
      <c r="D8" s="1" t="s">
        <v>5</v>
      </c>
      <c r="E8" s="12"/>
      <c r="H8" s="1">
        <f>$F$2/1</f>
        <v>2</v>
      </c>
      <c r="J8" s="1">
        <f>$F$2*3.3</f>
        <v>6.6</v>
      </c>
      <c r="L8" s="10"/>
      <c r="M8" s="10"/>
    </row>
    <row r="9" spans="1:13" x14ac:dyDescent="0.25">
      <c r="A9" s="1"/>
      <c r="B9" s="1"/>
      <c r="C9" s="6">
        <f>CRITBINOM(J2,H5,H5)</f>
        <v>3</v>
      </c>
      <c r="D9" s="1" t="s">
        <v>87</v>
      </c>
      <c r="H9" s="1">
        <f>$F$2*2</f>
        <v>4</v>
      </c>
      <c r="J9" s="1">
        <f>$F$2*4</f>
        <v>8</v>
      </c>
      <c r="L9" s="10"/>
    </row>
    <row r="10" spans="1:13" x14ac:dyDescent="0.25">
      <c r="A10" s="1" t="s">
        <v>17</v>
      </c>
      <c r="B10" s="1" t="s">
        <v>18</v>
      </c>
      <c r="C10" s="6">
        <f>_xlfn.CHISQ.DIST.RT(H4,J4)</f>
        <v>0.84914503608460967</v>
      </c>
      <c r="D10" s="1" t="s">
        <v>5</v>
      </c>
      <c r="H10" s="1">
        <f>$F$2/1</f>
        <v>2</v>
      </c>
      <c r="J10" s="1">
        <f>$F$2/2</f>
        <v>1</v>
      </c>
    </row>
    <row r="11" spans="1:13" x14ac:dyDescent="0.25">
      <c r="A11" s="1"/>
      <c r="B11" s="1"/>
      <c r="C11" s="6">
        <f>CHIDIST(H4,J4)</f>
        <v>0.84914503608460967</v>
      </c>
      <c r="D11" s="1" t="s">
        <v>87</v>
      </c>
    </row>
    <row r="12" spans="1:13" x14ac:dyDescent="0.25">
      <c r="A12" s="1" t="s">
        <v>19</v>
      </c>
      <c r="B12" s="1" t="s">
        <v>20</v>
      </c>
      <c r="C12" s="6">
        <f>_xlfn.CHISQ.INV.RT(H5,J4)</f>
        <v>8.4454801128564974</v>
      </c>
      <c r="D12" s="1" t="s">
        <v>5</v>
      </c>
    </row>
    <row r="13" spans="1:13" x14ac:dyDescent="0.25">
      <c r="A13" s="1"/>
      <c r="B13" s="1"/>
      <c r="C13" s="6">
        <f>CHIINV(H5,J4)</f>
        <v>8.4454801128564974</v>
      </c>
      <c r="D13" s="1" t="s">
        <v>87</v>
      </c>
    </row>
    <row r="14" spans="1:13" x14ac:dyDescent="0.25">
      <c r="A14" s="1" t="s">
        <v>21</v>
      </c>
      <c r="B14" s="1" t="s">
        <v>22</v>
      </c>
      <c r="C14" s="6">
        <f>_xlfn.CHISQ.TEST(H2:H10,J2:J10)</f>
        <v>1.8744045912597986E-8</v>
      </c>
      <c r="D14" s="1" t="s">
        <v>5</v>
      </c>
    </row>
    <row r="15" spans="1:13" x14ac:dyDescent="0.25">
      <c r="A15" s="1"/>
      <c r="B15" s="1"/>
      <c r="C15" s="6">
        <f>CHITEST(H2:H10,J2:J10)</f>
        <v>1.8744045912597986E-8</v>
      </c>
      <c r="D15" s="1" t="s">
        <v>87</v>
      </c>
      <c r="E15" s="12"/>
    </row>
    <row r="16" spans="1:13" x14ac:dyDescent="0.25">
      <c r="A16" s="1" t="s">
        <v>23</v>
      </c>
      <c r="B16" s="1" t="s">
        <v>24</v>
      </c>
      <c r="C16" s="6">
        <f>_xlfn.CONFIDENCE.NORM(H5,J8,J2)</f>
        <v>1.4935616583311109</v>
      </c>
      <c r="D16" s="1" t="s">
        <v>5</v>
      </c>
    </row>
    <row r="17" spans="1:5" x14ac:dyDescent="0.25">
      <c r="A17" s="1"/>
      <c r="B17" s="1"/>
      <c r="C17" s="6">
        <f>CONFIDENCE(H5,J8,J2)</f>
        <v>1.4935616583311109</v>
      </c>
      <c r="D17" s="1" t="s">
        <v>87</v>
      </c>
    </row>
    <row r="18" spans="1:5" x14ac:dyDescent="0.25">
      <c r="A18" s="1" t="s">
        <v>25</v>
      </c>
      <c r="B18" s="1" t="s">
        <v>26</v>
      </c>
      <c r="C18" s="6">
        <f>_xlfn.COVARIANCE.P(H2:H10,J2:J10)</f>
        <v>2.3040877914951992</v>
      </c>
      <c r="D18" s="1" t="s">
        <v>5</v>
      </c>
    </row>
    <row r="19" spans="1:5" x14ac:dyDescent="0.25">
      <c r="A19" s="1"/>
      <c r="B19" s="1"/>
      <c r="C19" s="6">
        <f>COVAR(H2:H10,J2:J10)</f>
        <v>2.3040877914951992</v>
      </c>
      <c r="D19" s="1" t="s">
        <v>87</v>
      </c>
    </row>
    <row r="20" spans="1:5" x14ac:dyDescent="0.25">
      <c r="A20" s="1" t="s">
        <v>27</v>
      </c>
      <c r="B20" s="1" t="s">
        <v>28</v>
      </c>
      <c r="C20" s="6">
        <f>_xlfn.EXPON.DIST(H4,H5,TRUE)</f>
        <v>0.23407166163535131</v>
      </c>
      <c r="D20" s="1" t="s">
        <v>5</v>
      </c>
    </row>
    <row r="21" spans="1:5" x14ac:dyDescent="0.25">
      <c r="A21" s="1"/>
      <c r="B21" s="1"/>
      <c r="C21" s="6">
        <f>EXPONDIST(H4,H5,TRUE)</f>
        <v>0.23407166163535131</v>
      </c>
      <c r="D21" s="1" t="s">
        <v>87</v>
      </c>
    </row>
    <row r="22" spans="1:5" x14ac:dyDescent="0.25">
      <c r="A22" s="1" t="s">
        <v>29</v>
      </c>
      <c r="B22" s="1" t="s">
        <v>30</v>
      </c>
      <c r="C22" s="6">
        <f>_xlfn.F.DIST.RT(H4,J4,J7)</f>
        <v>0.21167432749937592</v>
      </c>
      <c r="D22" s="1" t="s">
        <v>5</v>
      </c>
    </row>
    <row r="23" spans="1:5" x14ac:dyDescent="0.25">
      <c r="A23" s="1"/>
      <c r="B23" s="1"/>
      <c r="C23" s="6">
        <f>FDIST(H4,J4,J7)</f>
        <v>0.21167432749937592</v>
      </c>
      <c r="D23" s="1" t="s">
        <v>87</v>
      </c>
    </row>
    <row r="24" spans="1:5" x14ac:dyDescent="0.25">
      <c r="A24" s="1" t="s">
        <v>31</v>
      </c>
      <c r="B24" s="1" t="s">
        <v>32</v>
      </c>
      <c r="C24" s="6">
        <f>_xlfn.F.INV.RT(H5,J4,J7)</f>
        <v>2.652899259689121</v>
      </c>
      <c r="D24" s="1" t="s">
        <v>5</v>
      </c>
    </row>
    <row r="25" spans="1:5" x14ac:dyDescent="0.25">
      <c r="A25" s="1"/>
      <c r="B25" s="1"/>
      <c r="C25" s="6">
        <f>FINV(H5,J4,J7)</f>
        <v>2.652899259689121</v>
      </c>
      <c r="D25" s="1" t="s">
        <v>87</v>
      </c>
    </row>
    <row r="26" spans="1:5" x14ac:dyDescent="0.25">
      <c r="A26" s="1" t="s">
        <v>33</v>
      </c>
      <c r="B26" s="1" t="s">
        <v>34</v>
      </c>
      <c r="C26" s="6">
        <f>_xlfn.F.TEST(H2:H10,J2:J10)</f>
        <v>5.814996997636946E-8</v>
      </c>
      <c r="D26" s="1" t="s">
        <v>5</v>
      </c>
    </row>
    <row r="27" spans="1:5" x14ac:dyDescent="0.25">
      <c r="A27" s="1"/>
      <c r="B27" s="1"/>
      <c r="C27" s="6">
        <f>FTEST(H2:H10,J2:J10)</f>
        <v>5.814996997636946E-8</v>
      </c>
      <c r="D27" s="1" t="s">
        <v>87</v>
      </c>
    </row>
    <row r="28" spans="1:5" x14ac:dyDescent="0.25">
      <c r="A28" s="1" t="s">
        <v>35</v>
      </c>
      <c r="B28" s="1" t="s">
        <v>36</v>
      </c>
      <c r="C28" s="6">
        <f>_xlfn.GAMMA.DIST(H2,H5,H5,TRUE)</f>
        <v>0.99999999605864942</v>
      </c>
      <c r="D28" s="1" t="s">
        <v>5</v>
      </c>
    </row>
    <row r="29" spans="1:5" x14ac:dyDescent="0.25">
      <c r="A29" s="1"/>
      <c r="B29" s="1"/>
      <c r="C29" s="6">
        <f>GAMMADIST(H2,H5,H5,TRUE)</f>
        <v>0.99999999605864942</v>
      </c>
      <c r="D29" s="1" t="s">
        <v>87</v>
      </c>
    </row>
    <row r="30" spans="1:5" x14ac:dyDescent="0.25">
      <c r="A30" s="1" t="s">
        <v>37</v>
      </c>
      <c r="B30" s="1" t="s">
        <v>38</v>
      </c>
      <c r="C30" s="6">
        <f>_xlfn.GAMMA.INV(H5,J5,J6)</f>
        <v>0.28620168728134665</v>
      </c>
      <c r="D30" s="1" t="s">
        <v>5</v>
      </c>
      <c r="E30" s="12"/>
    </row>
    <row r="31" spans="1:5" x14ac:dyDescent="0.25">
      <c r="A31" s="1"/>
      <c r="B31" s="1"/>
      <c r="C31" s="6">
        <f>GAMMAINV(H5,J5,J6)</f>
        <v>0.28620168728134665</v>
      </c>
      <c r="D31" s="1" t="s">
        <v>87</v>
      </c>
      <c r="E31" s="12"/>
    </row>
    <row r="32" spans="1:5" x14ac:dyDescent="0.25">
      <c r="A32" s="1" t="s">
        <v>39</v>
      </c>
      <c r="B32" s="1" t="s">
        <v>40</v>
      </c>
      <c r="C32" s="6">
        <f>_xlfn.HYPGEOM.DIST(J4,J6,J9,J2,FALSE)</f>
        <v>0</v>
      </c>
      <c r="D32" s="1" t="s">
        <v>88</v>
      </c>
    </row>
    <row r="33" spans="1:5" x14ac:dyDescent="0.25">
      <c r="A33" s="1"/>
      <c r="B33" s="1"/>
      <c r="C33" s="6">
        <f>HYPGEOMDIST(J4,J6,J9,J2)</f>
        <v>0</v>
      </c>
      <c r="D33" s="1" t="s">
        <v>90</v>
      </c>
    </row>
    <row r="34" spans="1:5" x14ac:dyDescent="0.25">
      <c r="A34" s="1" t="s">
        <v>41</v>
      </c>
      <c r="B34" s="1" t="s">
        <v>42</v>
      </c>
      <c r="C34" s="6">
        <f>_xlfn.LOGNORM.DIST(J4,H8,J8,TRUE)</f>
        <v>0.47640593326077213</v>
      </c>
      <c r="D34" s="1" t="s">
        <v>88</v>
      </c>
    </row>
    <row r="35" spans="1:5" x14ac:dyDescent="0.25">
      <c r="A35" s="1"/>
      <c r="B35" s="1"/>
      <c r="C35" s="6">
        <f>LOGNORMDIST(J4,H8,J8)</f>
        <v>0.47640593326077213</v>
      </c>
      <c r="D35" s="1" t="s">
        <v>87</v>
      </c>
    </row>
    <row r="36" spans="1:5" x14ac:dyDescent="0.25">
      <c r="A36" s="1" t="s">
        <v>43</v>
      </c>
      <c r="B36" s="1" t="s">
        <v>44</v>
      </c>
      <c r="C36" s="6">
        <f>_xlfn.LOGNORM.INV(H5,J7,J8)</f>
        <v>0.26418843280870008</v>
      </c>
      <c r="D36" s="1" t="s">
        <v>5</v>
      </c>
    </row>
    <row r="37" spans="1:5" x14ac:dyDescent="0.25">
      <c r="A37" s="1"/>
      <c r="B37" s="1"/>
      <c r="C37" s="6">
        <f>LOGINV(H5,J7,J8)</f>
        <v>0.26418843280870008</v>
      </c>
      <c r="D37" s="1" t="s">
        <v>87</v>
      </c>
      <c r="E37" s="12"/>
    </row>
    <row r="38" spans="1:5" x14ac:dyDescent="0.25">
      <c r="A38" s="1" t="s">
        <v>45</v>
      </c>
      <c r="B38" s="1" t="s">
        <v>46</v>
      </c>
      <c r="C38" s="6">
        <f>_xlfn.MODE.SNGL(H2:J10)</f>
        <v>2</v>
      </c>
      <c r="D38" s="1" t="s">
        <v>5</v>
      </c>
    </row>
    <row r="39" spans="1:5" x14ac:dyDescent="0.25">
      <c r="A39" s="1"/>
      <c r="B39" s="1"/>
      <c r="C39" s="6">
        <f>MODE(H2:J10)</f>
        <v>2</v>
      </c>
      <c r="D39" s="1" t="s">
        <v>87</v>
      </c>
    </row>
    <row r="40" spans="1:5" x14ac:dyDescent="0.25">
      <c r="A40" s="1" t="s">
        <v>47</v>
      </c>
      <c r="B40" s="1" t="s">
        <v>48</v>
      </c>
      <c r="C40" s="6">
        <f>_xlfn.NEGBINOM.DIST(J7,J4,H5,FALSE)</f>
        <v>3.749950519683653E-3</v>
      </c>
      <c r="D40" s="1" t="s">
        <v>88</v>
      </c>
    </row>
    <row r="41" spans="1:5" x14ac:dyDescent="0.25">
      <c r="A41" s="1"/>
      <c r="B41" s="1"/>
      <c r="C41" s="6">
        <f>NEGBINOMDIST(J7,J4,H5)</f>
        <v>3.749950519683653E-3</v>
      </c>
      <c r="D41" s="1" t="s">
        <v>87</v>
      </c>
    </row>
    <row r="42" spans="1:5" x14ac:dyDescent="0.25">
      <c r="A42" s="1" t="s">
        <v>49</v>
      </c>
      <c r="B42" s="1" t="s">
        <v>50</v>
      </c>
      <c r="C42" s="6">
        <f>_xlfn.NORM.DIST(H7,H6,J8,TRUE)</f>
        <v>0.5402287791280862</v>
      </c>
      <c r="D42" s="1" t="s">
        <v>5</v>
      </c>
    </row>
    <row r="43" spans="1:5" x14ac:dyDescent="0.25">
      <c r="A43" s="1"/>
      <c r="B43" s="1"/>
      <c r="C43" s="6">
        <f>NORMDIST(H7,H6,J8,TRUE)</f>
        <v>0.5402287791280862</v>
      </c>
      <c r="D43" s="1" t="s">
        <v>87</v>
      </c>
    </row>
    <row r="44" spans="1:5" x14ac:dyDescent="0.25">
      <c r="A44" s="1" t="s">
        <v>51</v>
      </c>
      <c r="B44" s="1" t="s">
        <v>52</v>
      </c>
      <c r="C44" s="6">
        <f>_xlfn.NORM.INV(H5,J8,H2)</f>
        <v>4.378456766726428</v>
      </c>
      <c r="D44" s="1" t="s">
        <v>5</v>
      </c>
      <c r="E44" s="12"/>
    </row>
    <row r="45" spans="1:5" x14ac:dyDescent="0.25">
      <c r="A45" s="1"/>
      <c r="B45" s="1"/>
      <c r="C45" s="6">
        <f>NORMINV(H5,J8,H2)</f>
        <v>4.378456766726428</v>
      </c>
      <c r="D45" s="1" t="s">
        <v>87</v>
      </c>
    </row>
    <row r="46" spans="1:5" x14ac:dyDescent="0.25">
      <c r="A46" s="1" t="s">
        <v>53</v>
      </c>
      <c r="B46" s="1" t="s">
        <v>54</v>
      </c>
      <c r="C46" s="1">
        <f>_xlfn.NORM.S.DIST(H4,TRUE)</f>
        <v>0.97724986805182079</v>
      </c>
      <c r="D46" s="1" t="s">
        <v>88</v>
      </c>
    </row>
    <row r="47" spans="1:5" x14ac:dyDescent="0.25">
      <c r="A47" s="1"/>
      <c r="B47" s="1"/>
      <c r="C47" s="1">
        <f>NORMSDIST(H4)</f>
        <v>0.97724986805182079</v>
      </c>
      <c r="D47" s="1" t="s">
        <v>87</v>
      </c>
    </row>
    <row r="48" spans="1:5" x14ac:dyDescent="0.25">
      <c r="A48" s="1" t="s">
        <v>55</v>
      </c>
      <c r="B48" s="1" t="s">
        <v>56</v>
      </c>
      <c r="C48" s="1">
        <f>_xlfn.NORM.S.INV(H5)</f>
        <v>-1.1107716166367858</v>
      </c>
      <c r="D48" s="1" t="s">
        <v>5</v>
      </c>
    </row>
    <row r="49" spans="1:4" x14ac:dyDescent="0.25">
      <c r="A49" s="1"/>
      <c r="B49" s="1"/>
      <c r="C49" s="1">
        <f>NORMSINV(H5)</f>
        <v>-1.1107716166367858</v>
      </c>
      <c r="D49" s="1" t="s">
        <v>87</v>
      </c>
    </row>
    <row r="50" spans="1:4" x14ac:dyDescent="0.25">
      <c r="A50" s="1" t="s">
        <v>57</v>
      </c>
      <c r="B50" s="1" t="s">
        <v>58</v>
      </c>
      <c r="C50" s="1">
        <f>_xlfn.PERCENTILE.INC(H2:H10,J5)</f>
        <v>4</v>
      </c>
      <c r="D50" s="1" t="s">
        <v>5</v>
      </c>
    </row>
    <row r="51" spans="1:4" x14ac:dyDescent="0.25">
      <c r="A51" s="1"/>
      <c r="B51" s="1"/>
      <c r="C51" s="1">
        <f>PERCENTILE(H2:H10,J5)</f>
        <v>4</v>
      </c>
      <c r="D51" s="1" t="s">
        <v>87</v>
      </c>
    </row>
    <row r="52" spans="1:4" x14ac:dyDescent="0.25">
      <c r="A52" s="1" t="s">
        <v>59</v>
      </c>
      <c r="B52" s="1" t="s">
        <v>60</v>
      </c>
      <c r="C52" s="1">
        <f>_xlfn.PERCENTRANK.INC(H9:J10,J10)</f>
        <v>0</v>
      </c>
      <c r="D52" s="1" t="s">
        <v>5</v>
      </c>
    </row>
    <row r="53" spans="1:4" x14ac:dyDescent="0.25">
      <c r="A53" s="1"/>
      <c r="B53" s="1"/>
      <c r="C53" s="1">
        <f>PERCENTRANK(H9:J10,J10)</f>
        <v>0</v>
      </c>
      <c r="D53" s="1" t="s">
        <v>87</v>
      </c>
    </row>
    <row r="54" spans="1:4" x14ac:dyDescent="0.25">
      <c r="A54" s="1" t="s">
        <v>61</v>
      </c>
      <c r="B54" s="1" t="s">
        <v>62</v>
      </c>
      <c r="C54" s="1">
        <f>_xlfn.POISSON.DIST(H4,H6,TRUE)</f>
        <v>0.84936855615067519</v>
      </c>
      <c r="D54" s="1" t="s">
        <v>5</v>
      </c>
    </row>
    <row r="55" spans="1:4" x14ac:dyDescent="0.25">
      <c r="A55" s="1"/>
      <c r="B55" s="1"/>
      <c r="C55" s="1">
        <f>POISSON(H4,H6,TRUE)</f>
        <v>0.84936855615067519</v>
      </c>
      <c r="D55" s="1" t="s">
        <v>87</v>
      </c>
    </row>
    <row r="56" spans="1:4" x14ac:dyDescent="0.25">
      <c r="A56" s="1" t="s">
        <v>63</v>
      </c>
      <c r="B56" s="1" t="s">
        <v>64</v>
      </c>
      <c r="C56" s="1">
        <f>_xlfn.QUARTILE.INC(H2:H10,1)</f>
        <v>1.5</v>
      </c>
      <c r="D56" s="1" t="s">
        <v>5</v>
      </c>
    </row>
    <row r="57" spans="1:4" x14ac:dyDescent="0.25">
      <c r="A57" s="1"/>
      <c r="B57" s="1"/>
      <c r="C57" s="1">
        <f>QUARTILE(H2:H10,1)</f>
        <v>1.5</v>
      </c>
      <c r="D57" s="1" t="s">
        <v>87</v>
      </c>
    </row>
    <row r="58" spans="1:4" x14ac:dyDescent="0.25">
      <c r="A58" s="1" t="s">
        <v>65</v>
      </c>
      <c r="B58" s="1" t="s">
        <v>66</v>
      </c>
      <c r="C58" s="1">
        <f>_xlfn.RANK.EQ(H7,H4,0)</f>
        <v>1</v>
      </c>
      <c r="D58" s="1" t="s">
        <v>5</v>
      </c>
    </row>
    <row r="59" spans="1:4" x14ac:dyDescent="0.25">
      <c r="A59" s="1"/>
      <c r="B59" s="1"/>
      <c r="C59" s="1">
        <f>RANK(H7,H4,0)</f>
        <v>1</v>
      </c>
      <c r="D59" s="1" t="s">
        <v>87</v>
      </c>
    </row>
    <row r="60" spans="1:4" x14ac:dyDescent="0.25">
      <c r="A60" s="1" t="s">
        <v>67</v>
      </c>
      <c r="B60" s="1" t="s">
        <v>68</v>
      </c>
      <c r="C60" s="1">
        <f>_xlfn.STDEV.P(H2:H10)</f>
        <v>0.94635246626074987</v>
      </c>
      <c r="D60" s="1" t="s">
        <v>5</v>
      </c>
    </row>
    <row r="61" spans="1:4" x14ac:dyDescent="0.25">
      <c r="A61" s="1"/>
      <c r="B61" s="1"/>
      <c r="C61" s="1">
        <f>STDEVP(H2:H10)</f>
        <v>0.94635246626074987</v>
      </c>
      <c r="D61" s="1" t="s">
        <v>87</v>
      </c>
    </row>
    <row r="62" spans="1:4" x14ac:dyDescent="0.25">
      <c r="A62" s="1" t="s">
        <v>69</v>
      </c>
      <c r="B62" s="1" t="s">
        <v>70</v>
      </c>
      <c r="C62" s="1">
        <f>_xlfn.STDEV.S(H2:H10)</f>
        <v>1.0037583694283845</v>
      </c>
      <c r="D62" s="1" t="s">
        <v>5</v>
      </c>
    </row>
    <row r="63" spans="1:4" x14ac:dyDescent="0.25">
      <c r="A63" s="1"/>
      <c r="B63" s="1"/>
      <c r="C63" s="1">
        <f>STDEV(H2:H10)</f>
        <v>1.0037583694283845</v>
      </c>
      <c r="D63" s="1" t="s">
        <v>87</v>
      </c>
    </row>
    <row r="64" spans="1:4" x14ac:dyDescent="0.25">
      <c r="A64" s="1" t="s">
        <v>71</v>
      </c>
      <c r="B64" s="1" t="s">
        <v>72</v>
      </c>
      <c r="C64" s="1">
        <f>_xlfn.T.DIST.2T(H4,J7)</f>
        <v>9.2426311531675132E-2</v>
      </c>
      <c r="D64" s="1" t="s">
        <v>5</v>
      </c>
    </row>
    <row r="65" spans="1:4" x14ac:dyDescent="0.25">
      <c r="A65" s="1"/>
      <c r="B65" s="1"/>
      <c r="C65" s="1">
        <f>TDIST(H4,J7,2)</f>
        <v>9.2426311531675132E-2</v>
      </c>
      <c r="D65" s="1" t="s">
        <v>89</v>
      </c>
    </row>
    <row r="66" spans="1:4" x14ac:dyDescent="0.25">
      <c r="A66" s="1" t="s">
        <v>73</v>
      </c>
      <c r="B66" s="1" t="s">
        <v>72</v>
      </c>
      <c r="C66" s="1">
        <f>_xlfn.T.DIST.RT(H4,J7)</f>
        <v>4.6213155765837566E-2</v>
      </c>
      <c r="D66" s="1" t="s">
        <v>5</v>
      </c>
    </row>
    <row r="67" spans="1:4" x14ac:dyDescent="0.25">
      <c r="A67" s="1"/>
      <c r="B67" s="1"/>
      <c r="C67" s="1">
        <f>TDIST(H4,J7,1)</f>
        <v>4.6213155765837566E-2</v>
      </c>
      <c r="D67" s="1" t="s">
        <v>89</v>
      </c>
    </row>
    <row r="68" spans="1:4" x14ac:dyDescent="0.25">
      <c r="A68" s="1" t="s">
        <v>74</v>
      </c>
      <c r="B68" s="1" t="s">
        <v>75</v>
      </c>
      <c r="C68" s="1">
        <f>_xlfn.T.INV.2T(H5,J7)</f>
        <v>1.7355217310679223</v>
      </c>
      <c r="D68" s="1" t="s">
        <v>5</v>
      </c>
    </row>
    <row r="69" spans="1:4" x14ac:dyDescent="0.25">
      <c r="A69" s="1"/>
      <c r="B69" s="1"/>
      <c r="C69" s="1">
        <f>TINV(H5,J7)</f>
        <v>1.7355217310679223</v>
      </c>
      <c r="D69" s="1" t="s">
        <v>87</v>
      </c>
    </row>
    <row r="70" spans="1:4" x14ac:dyDescent="0.25">
      <c r="A70" s="1" t="s">
        <v>76</v>
      </c>
      <c r="B70" s="1" t="s">
        <v>77</v>
      </c>
      <c r="C70" s="1">
        <f>_xlfn.T.TEST(H2:H10,J2:J10,1,1)</f>
        <v>9.4914840602573894E-2</v>
      </c>
      <c r="D70" s="1" t="s">
        <v>5</v>
      </c>
    </row>
    <row r="71" spans="1:4" x14ac:dyDescent="0.25">
      <c r="A71" s="1"/>
      <c r="B71" s="1"/>
      <c r="C71" s="1">
        <f>TTEST(H2:H10,J2:J10,1,1)</f>
        <v>9.4914840602573894E-2</v>
      </c>
      <c r="D71" s="1" t="s">
        <v>87</v>
      </c>
    </row>
    <row r="72" spans="1:4" x14ac:dyDescent="0.25">
      <c r="A72" s="1" t="s">
        <v>78</v>
      </c>
      <c r="B72" s="1" t="s">
        <v>79</v>
      </c>
      <c r="C72" s="1">
        <f>_xlfn.VAR.P(H2:H10)</f>
        <v>0.89558299039780376</v>
      </c>
      <c r="D72" s="1" t="s">
        <v>5</v>
      </c>
    </row>
    <row r="73" spans="1:4" x14ac:dyDescent="0.25">
      <c r="A73" s="1"/>
      <c r="B73" s="1"/>
      <c r="C73" s="1">
        <f>VARP(H2:H10)</f>
        <v>0.89558299039780376</v>
      </c>
      <c r="D73" s="1" t="s">
        <v>87</v>
      </c>
    </row>
    <row r="74" spans="1:4" x14ac:dyDescent="0.25">
      <c r="A74" s="1" t="s">
        <v>80</v>
      </c>
      <c r="B74" s="1" t="s">
        <v>81</v>
      </c>
      <c r="C74" s="1">
        <f>_xlfn.VAR.S(H7:H10)</f>
        <v>1</v>
      </c>
      <c r="D74" s="1" t="s">
        <v>5</v>
      </c>
    </row>
    <row r="75" spans="1:4" x14ac:dyDescent="0.25">
      <c r="A75" s="1"/>
      <c r="B75" s="1"/>
      <c r="C75" s="1">
        <f>VAR(H7:H10)</f>
        <v>1</v>
      </c>
      <c r="D75" s="1" t="s">
        <v>87</v>
      </c>
    </row>
    <row r="76" spans="1:4" x14ac:dyDescent="0.25">
      <c r="A76" s="1" t="s">
        <v>82</v>
      </c>
      <c r="B76" s="1" t="s">
        <v>83</v>
      </c>
      <c r="C76" s="1">
        <f>_xlfn.WEIBULL.DIST(H10,H5,J5,TRUE)</f>
        <v>0.66607036427927413</v>
      </c>
      <c r="D76" s="1" t="s">
        <v>5</v>
      </c>
    </row>
    <row r="77" spans="1:4" x14ac:dyDescent="0.25">
      <c r="A77" s="1"/>
      <c r="B77" s="1"/>
      <c r="C77" s="1">
        <f>WEIBULL(H10,H5,J5,TRUE)</f>
        <v>0.66607036427927413</v>
      </c>
      <c r="D77" s="1" t="s">
        <v>87</v>
      </c>
    </row>
    <row r="78" spans="1:4" x14ac:dyDescent="0.25">
      <c r="A78" s="1" t="s">
        <v>84</v>
      </c>
      <c r="B78" s="1" t="s">
        <v>85</v>
      </c>
      <c r="C78" s="1">
        <f>_xlfn.Z.TEST(H2:H10,J6,H5)</f>
        <v>0.99510746339776501</v>
      </c>
      <c r="D78" s="1" t="s">
        <v>5</v>
      </c>
    </row>
    <row r="79" spans="1:4" x14ac:dyDescent="0.25">
      <c r="A79" s="1"/>
      <c r="B79" s="1"/>
      <c r="C79" s="1">
        <f>ZTEST(H2:H10,J6,H5)</f>
        <v>0.99510746339776501</v>
      </c>
      <c r="D79" s="1" t="s">
        <v>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Functions-batchI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</dc:creator>
  <cp:lastModifiedBy>gerald</cp:lastModifiedBy>
  <dcterms:created xsi:type="dcterms:W3CDTF">2013-10-01T12:39:24Z</dcterms:created>
  <dcterms:modified xsi:type="dcterms:W3CDTF">2013-11-08T16:00:45Z</dcterms:modified>
</cp:coreProperties>
</file>