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75" windowWidth="11355" windowHeight="6090" tabRatio="819" activeTab="7"/>
  </bookViews>
  <sheets>
    <sheet name="ACQUA CONDOTTA SINTESI" sheetId="3" r:id="rId1"/>
    <sheet name="Dati Generali" sheetId="9" r:id="rId2"/>
    <sheet name="Soggetto1" sheetId="27" r:id="rId3"/>
    <sheet name="Soggetto2" sheetId="28" r:id="rId4"/>
    <sheet name="Soggetto3" sheetId="29" r:id="rId5"/>
    <sheet name="Soggetto4" sheetId="30" r:id="rId6"/>
    <sheet name="Soggetto5" sheetId="31" r:id="rId7"/>
    <sheet name="_RiservatoAxa_" sheetId="26" r:id="rId8"/>
  </sheets>
  <definedNames>
    <definedName name="_xlnm._FilterDatabase" localSheetId="7" hidden="1">_RiservatoAxa_!$G$1:$I$497</definedName>
    <definedName name="BENE_G_DAC">OFFSET(_RiservatoAxa_!$E$1, MATCH("BENE_G_DAC",_RiservatoAxa_!$D:$D, 0) - 1, 0, MATCH("FineBENE_G_DAC",_RiservatoAxa_!$D:$D, 0) - MATCH("BENE_G_DAC",_RiservatoAxa_!$D:$D, 0), 1)</definedName>
    <definedName name="Classificazione">OFFSET(_RiservatoAxa_!$E$1, MATCH("Classificazione",_RiservatoAxa_!$D:$D, 0) - 1, 0, MATCH("FineClassificazione",_RiservatoAxa_!$D:$D, 0) - MATCH("Classificazione",_RiservatoAxa_!$D:$D, 0), 1)</definedName>
    <definedName name="Finiture">OFFSET(_RiservatoAxa_!$E$1, MATCH("Finiture",_RiservatoAxa_!$D:$D, 0) - 1, 0, MATCH("FineFiniture",_RiservatoAxa_!$D:$D, 0) - MATCH("Finiture",_RiservatoAxa_!$D:$D, 0), 1)</definedName>
    <definedName name="GDAC">_RiservatoAxa_!$E$74:$E$89</definedName>
    <definedName name="GDCC">_RiservatoAxa_!$E$91:$E$100</definedName>
    <definedName name="GPEV">_RiservatoAxa_!$E$102:$E$123</definedName>
    <definedName name="Mattoncino">OFFSET(_RiservatoAxa_!$E$1, MATCH("Mattoncino",_RiservatoAxa_!$D:$D, 0) - 1, 0, MATCH("FineMattoncino",_RiservatoAxa_!$D:$D, 0) - MATCH("Mattoncino",_RiservatoAxa_!$D:$D, 0), 1)</definedName>
    <definedName name="NameLookup">_RiservatoAxa_!$E$60:$F$62</definedName>
    <definedName name="Provincia">OFFSET(_RiservatoAxa_!$E$1, MATCH("Provincia",_RiservatoAxa_!$D:$D, 0) - 1, 0, MATCH("FineProvincia",_RiservatoAxa_!$D:$D, 0) - MATCH("Provincia",_RiservatoAxa_!$D:$D, 0), 1)</definedName>
    <definedName name="TipoEvento">OFFSET(_RiservatoAxa_!$E$1, MATCH("TipoEvento",_RiservatoAxa_!$D:$D, 0) - 1, 0, MATCH("FineTipoEvento",_RiservatoAxa_!$D:$D, 0) - MATCH("TipoEvento",_RiservatoAxa_!$D:$D, 0), 1)</definedName>
    <definedName name="TipoEventoDDLContenutoS1">OFFSET(_RiservatoAxa_!$E$1, MATCH(CONCATENATE("BENE_",TRIM(RIGHT(Soggetto1!$C$79,5))),_RiservatoAxa_!$D:$D, 0) - 1, 0, MATCH(CONCATENATE("FineBENE_",TRIM(RIGHT(Soggetto1!$C$79,5))),_RiservatoAxa_!$D:$D, 0) - MATCH(CONCATENATE("BENE_",TRIM(RIGHT(Soggetto1!$C$79,5))),_RiservatoAxa_!$D:$D, 0), 1)</definedName>
    <definedName name="TipoEventoDDLContenutoS2">OFFSET(_RiservatoAxa_!$E$1, MATCH(CONCATENATE("BENE_",TRIM(RIGHT(Soggetto2!$C$79,5))),_RiservatoAxa_!$D:$D, 0) - 1, 0, MATCH(CONCATENATE("FineBENE_",TRIM(RIGHT(Soggetto2!$C$79,5))),_RiservatoAxa_!$D:$D, 0) - MATCH(CONCATENATE("BENE_",TRIM(RIGHT(Soggetto2!$C$79,5))),_RiservatoAxa_!$D:$D, 0), 1)</definedName>
    <definedName name="TipoEventoDDLContenutoS3">OFFSET(_RiservatoAxa_!$E$1, MATCH(CONCATENATE("BENE_",TRIM(RIGHT(Soggetto3!$C$79,5))),_RiservatoAxa_!$D:$D, 0) - 1, 0, MATCH(CONCATENATE("FineBENE_",TRIM(RIGHT(Soggetto3!$C$79,5))),_RiservatoAxa_!$D:$D, 0) - MATCH(CONCATENATE("BENE_",TRIM(RIGHT(Soggetto3!$C$79,5))),_RiservatoAxa_!$D:$D, 0), 1)</definedName>
    <definedName name="TipoEventoDDLContenutoS4">OFFSET(_RiservatoAxa_!$E$1, MATCH(CONCATENATE("BENE_",TRIM(RIGHT(Soggetto4!$C$79,5))),_RiservatoAxa_!$D:$D, 0) - 1, 0, MATCH(CONCATENATE("FineBENE_",TRIM(RIGHT(Soggetto4!$C$79,5))),_RiservatoAxa_!$D:$D, 0) - MATCH(CONCATENATE("BENE_",TRIM(RIGHT(Soggetto4!$C$79,5))),_RiservatoAxa_!$D:$D, 0), 1)</definedName>
    <definedName name="TipoEventoDDLContenutoS5">OFFSET(_RiservatoAxa_!$E$1, MATCH(CONCATENATE("BENE_",TRIM(RIGHT(Soggetto5!$C$79,5))),_RiservatoAxa_!$D:$D, 0) - 1, 0, MATCH(CONCATENATE("FineBENE_",TRIM(RIGHT(Soggetto5!$C$79,5))),_RiservatoAxa_!$D:$D, 0) - MATCH(CONCATENATE("BENE_",TRIM(RIGHT(Soggetto5!$C$79,5))),_RiservatoAxa_!$D:$D, 0), 1)</definedName>
    <definedName name="TipoEventoDDLDannoPrevalenteS1">OFFSET(_RiservatoAxa_!$E$1, MATCH(CONCATENATE("BENE_",TRIM(RIGHT(Soggetto1!$C$29,5))),_RiservatoAxa_!$D:$D, 0) - 1, 0, MATCH(CONCATENATE("FineBENE_",TRIM(RIGHT(Soggetto1!$C$29,5))),_RiservatoAxa_!$D:$D, 0) - MATCH(CONCATENATE("BENE_",TRIM(RIGHT(Soggetto1!$C$29,5))),_RiservatoAxa_!$D:$D, 0), 1)</definedName>
    <definedName name="TipoEventoDDLDannoPrevalenteS2">OFFSET(_RiservatoAxa_!$E$1, MATCH(CONCATENATE("BENE_",TRIM(RIGHT(Soggetto2!$C$29,5))),_RiservatoAxa_!$D:$D, 0) - 1, 0, MATCH(CONCATENATE("FineBENE_",TRIM(RIGHT(Soggetto2!$C$29,5))),_RiservatoAxa_!$D:$D, 0) - MATCH(CONCATENATE("BENE_",TRIM(RIGHT(Soggetto2!$C$29,5))),_RiservatoAxa_!$D:$D, 0), 1)</definedName>
    <definedName name="TipoEventoDDLDannoPrevalenteS3">OFFSET(_RiservatoAxa_!$E$1, MATCH(CONCATENATE("BENE_",TRIM(RIGHT(Soggetto3!$C$29,5))),_RiservatoAxa_!$D:$D, 0) - 1, 0, MATCH(CONCATENATE("FineBENE_",TRIM(RIGHT(Soggetto3!$C$29,5))),_RiservatoAxa_!$D:$D, 0) - MATCH(CONCATENATE("BENE_",TRIM(RIGHT(Soggetto3!$C$29,5))),_RiservatoAxa_!$D:$D, 0), 1)</definedName>
    <definedName name="TipoEventoDDLDannoPrevalenteS4">OFFSET(_RiservatoAxa_!$E$1, MATCH(CONCATENATE("BENE_",TRIM(RIGHT(Soggetto4!$C$29,5))),_RiservatoAxa_!$D:$D, 0) - 1, 0, MATCH(CONCATENATE("FineBENE_",TRIM(RIGHT(Soggetto4!$C$29,5))),_RiservatoAxa_!$D:$D, 0) - MATCH(CONCATENATE("BENE_",TRIM(RIGHT(Soggetto4!$C$29,5))),_RiservatoAxa_!$D:$D, 0), 1)</definedName>
    <definedName name="TipoEventoDDLDannoPrevalenteS5">OFFSET(_RiservatoAxa_!$E$1, MATCH(CONCATENATE("BENE_",TRIM(RIGHT(Soggetto5!$C$29,5))),_RiservatoAxa_!$D:$D, 0) - 1, 0, MATCH(CONCATENATE("FineBENE_",TRIM(RIGHT(Soggetto5!$C$29,5))),_RiservatoAxa_!$D:$D, 0) - MATCH(CONCATENATE("BENE_",TRIM(RIGHT(Soggetto5!$C$29,5))),_RiservatoAxa_!$D:$D, 0), 1)</definedName>
    <definedName name="TipoEventoDDLRicercaGuastoS1">OFFSET(_RiservatoAxa_!$E$1, MATCH(CONCATENATE("BENE_",TRIM(RIGHT(Soggetto1!$C$55,5))),_RiservatoAxa_!$D:$D, 0) - 1, 0, MATCH(CONCATENATE("FineBENE_",TRIM(RIGHT(Soggetto1!$C$55,5))),_RiservatoAxa_!$D:$D, 0) - MATCH(CONCATENATE("BENE_",TRIM(RIGHT(Soggetto1!$C$55,5))),_RiservatoAxa_!$D:$D, 0), 1)</definedName>
    <definedName name="TipoEventoDDLRicercaGuastoS2">OFFSET(_RiservatoAxa_!$E$1, MATCH(CONCATENATE("BENE_",TRIM(RIGHT(Soggetto2!$C$55,5))),_RiservatoAxa_!$D:$D, 0) - 1, 0, MATCH(CONCATENATE("FineBENE_",TRIM(RIGHT(Soggetto2!$C$55,5))),_RiservatoAxa_!$D:$D, 0) - MATCH(CONCATENATE("BENE_",TRIM(RIGHT(Soggetto2!$C$55,5))),_RiservatoAxa_!$D:$D, 0), 1)</definedName>
    <definedName name="TipoEventoDDLRicercaGuastoS3">OFFSET(_RiservatoAxa_!$E$1, MATCH(CONCATENATE("BENE_",TRIM(RIGHT(Soggetto3!$C$55,5))),_RiservatoAxa_!$D:$D, 0) - 1, 0, MATCH(CONCATENATE("FineBENE_",TRIM(RIGHT(Soggetto3!$C$55,5))),_RiservatoAxa_!$D:$D, 0) - MATCH(CONCATENATE("BENE_",TRIM(RIGHT(Soggetto3!$C$55,5))),_RiservatoAxa_!$D:$D, 0), 1)</definedName>
    <definedName name="TipoEventoDDLRicercaGuastoS4">OFFSET(_RiservatoAxa_!$E$1, MATCH(CONCATENATE("BENE_",TRIM(RIGHT(Soggetto4!$C$55,5))),_RiservatoAxa_!$D:$D, 0) - 1, 0, MATCH(CONCATENATE("FineBENE_",TRIM(RIGHT(Soggetto4!$C$55,5))),_RiservatoAxa_!$D:$D, 0) - MATCH(CONCATENATE("BENE_",TRIM(RIGHT(Soggetto4!$C$55,5))),_RiservatoAxa_!$D:$D, 0), 1)</definedName>
    <definedName name="TipoEventoDDLRicercaGuastoS5">OFFSET(_RiservatoAxa_!$E$1, MATCH(CONCATENATE("BENE_",TRIM(RIGHT(Soggetto5!$C$55,5))),_RiservatoAxa_!$D:$D, 0) - 1, 0, MATCH(CONCATENATE("FineBENE_",TRIM(RIGHT(Soggetto5!$C$55,5))),_RiservatoAxa_!$D:$D, 0) - MATCH(CONCATENATE("BENE_",TRIM(RIGHT(Soggetto5!$C$55,5))),_RiservatoAxa_!$D:$D, 0), 1)</definedName>
    <definedName name="TipoFabbricato">OFFSET(_RiservatoAxa_!$E$1, MATCH("TipoFabbricato",_RiservatoAxa_!$D:$D, 0) - 1, 0, MATCH("FineTipoFabbricato",_RiservatoAxa_!$D:$D, 0) - MATCH("TipoFabbricato",_RiservatoAxa_!$D:$D, 0), 1)</definedName>
    <definedName name="TipoIntervento">OFFSET(_RiservatoAxa_!$E$1, MATCH("TipoIntervento",_RiservatoAxa_!$D:$D, 0) - 1, 0, MATCH("FineTipoIntervento",_RiservatoAxa_!$D:$D, 0) - MATCH("TipoIntervento",_RiservatoAxa_!$D:$D, 0), 1)</definedName>
    <definedName name="TipoPagamento">OFFSET(_RiservatoAxa_!$E$1, MATCH("TipoPagamento",_RiservatoAxa_!$D:$D, 0) - 1, 0, MATCH("FineTipoPagamento",_RiservatoAxa_!$D:$D, 0) - MATCH("TipoPagamento",_RiservatoAxa_!$D:$D, 0), 1)</definedName>
    <definedName name="UT">OFFSET(_RiservatoAxa_!$E$1, MATCH("UT",_RiservatoAxa_!$D:$D, 0) - 1, 0, MATCH("FineUT",_RiservatoAxa_!$D:$D, 0) - MATCH("UT",_RiservatoAxa_!$D:$D, 0), 1)</definedName>
  </definedNames>
  <calcPr calcId="145621" forceFullCalc="1"/>
</workbook>
</file>

<file path=xl/calcChain.xml><?xml version="1.0" encoding="utf-8"?>
<calcChain xmlns="http://schemas.openxmlformats.org/spreadsheetml/2006/main">
  <c r="C19" i="31" l="1"/>
  <c r="C19" i="30"/>
  <c r="C19" i="29"/>
  <c r="C19" i="28"/>
  <c r="B19" i="27"/>
  <c r="C19" i="27" s="1"/>
  <c r="C17" i="28"/>
  <c r="F41" i="29"/>
  <c r="B11" i="27"/>
  <c r="B12" i="27"/>
  <c r="F60" i="27"/>
  <c r="F61" i="27"/>
  <c r="F62" i="27"/>
  <c r="F63" i="27"/>
  <c r="B127" i="28"/>
  <c r="F34" i="27" l="1"/>
  <c r="H19" i="26"/>
  <c r="F67" i="27" l="1"/>
  <c r="H411" i="26"/>
  <c r="H316" i="26"/>
  <c r="H226" i="26"/>
  <c r="H131" i="26"/>
  <c r="B5" i="9"/>
  <c r="B123" i="31"/>
  <c r="H495" i="26" s="1"/>
  <c r="B123" i="30"/>
  <c r="H400" i="26" s="1"/>
  <c r="B123" i="28"/>
  <c r="H215" i="26" s="1"/>
  <c r="B123" i="29"/>
  <c r="H305" i="26" s="1"/>
  <c r="E13" i="3"/>
  <c r="H409" i="26"/>
  <c r="H314" i="26"/>
  <c r="H230" i="26"/>
  <c r="H229" i="26"/>
  <c r="H228" i="26"/>
  <c r="H227" i="26"/>
  <c r="H225" i="26"/>
  <c r="H224" i="26"/>
  <c r="H223" i="26"/>
  <c r="H222" i="26"/>
  <c r="H221" i="26"/>
  <c r="H220" i="26"/>
  <c r="H219" i="26"/>
  <c r="H129" i="26"/>
  <c r="H218" i="26"/>
  <c r="H213" i="26"/>
  <c r="H212" i="26"/>
  <c r="H211" i="26"/>
  <c r="H210" i="26"/>
  <c r="H209" i="26"/>
  <c r="H208" i="26"/>
  <c r="H204" i="26"/>
  <c r="H203" i="26"/>
  <c r="H194" i="26"/>
  <c r="H193" i="26"/>
  <c r="H192" i="26"/>
  <c r="H191" i="26"/>
  <c r="H190" i="26"/>
  <c r="H189" i="26"/>
  <c r="H188" i="26"/>
  <c r="H187" i="26"/>
  <c r="H186" i="26"/>
  <c r="H185" i="26"/>
  <c r="H184" i="26"/>
  <c r="H183" i="26"/>
  <c r="H182" i="26"/>
  <c r="H181" i="26"/>
  <c r="H180" i="26"/>
  <c r="H179" i="26"/>
  <c r="H178" i="26"/>
  <c r="H177" i="26"/>
  <c r="H176" i="26"/>
  <c r="H175" i="26"/>
  <c r="H174" i="26"/>
  <c r="H173" i="26"/>
  <c r="H172" i="26"/>
  <c r="H171" i="26"/>
  <c r="H170" i="26"/>
  <c r="H169" i="26"/>
  <c r="H160" i="26"/>
  <c r="H159" i="26"/>
  <c r="H158" i="26"/>
  <c r="H157" i="26"/>
  <c r="H156" i="26"/>
  <c r="H155" i="26"/>
  <c r="H154" i="26"/>
  <c r="H153" i="26"/>
  <c r="H152" i="26"/>
  <c r="H151" i="26"/>
  <c r="H150" i="26"/>
  <c r="H149" i="26"/>
  <c r="H148" i="26"/>
  <c r="H147" i="26"/>
  <c r="H146" i="26"/>
  <c r="H145" i="26"/>
  <c r="H144" i="26"/>
  <c r="H143" i="26"/>
  <c r="H142" i="26"/>
  <c r="H141" i="26"/>
  <c r="H140" i="26"/>
  <c r="H139" i="26"/>
  <c r="H138" i="26"/>
  <c r="H137" i="26"/>
  <c r="H136" i="26"/>
  <c r="H135" i="26"/>
  <c r="H134" i="26"/>
  <c r="H133" i="26"/>
  <c r="H132" i="26"/>
  <c r="H130" i="26"/>
  <c r="H128" i="26"/>
  <c r="H127" i="26"/>
  <c r="E48" i="3"/>
  <c r="E49" i="3"/>
  <c r="E50" i="3"/>
  <c r="E51" i="3"/>
  <c r="E47" i="3"/>
  <c r="D47" i="3"/>
  <c r="F67" i="3"/>
  <c r="E67" i="3"/>
  <c r="D67" i="3"/>
  <c r="C67" i="3"/>
  <c r="C17" i="31"/>
  <c r="C17" i="30"/>
  <c r="C17" i="29"/>
  <c r="B17" i="27"/>
  <c r="H34" i="26" s="1"/>
  <c r="B16" i="27"/>
  <c r="H33" i="26" s="1"/>
  <c r="F125" i="9"/>
  <c r="F97" i="9"/>
  <c r="D124" i="9"/>
  <c r="D96" i="9"/>
  <c r="D91" i="9"/>
  <c r="A2" i="31"/>
  <c r="A2" i="30"/>
  <c r="A2" i="29"/>
  <c r="A2" i="28"/>
  <c r="A2" i="27"/>
  <c r="C2" i="3"/>
  <c r="B131" i="31"/>
  <c r="H497" i="26" s="1"/>
  <c r="B127" i="31"/>
  <c r="H496" i="26" s="1"/>
  <c r="B131" i="30"/>
  <c r="H402" i="26" s="1"/>
  <c r="B127" i="30"/>
  <c r="H401" i="26" s="1"/>
  <c r="B131" i="29"/>
  <c r="H307" i="26" s="1"/>
  <c r="B127" i="29"/>
  <c r="H306" i="26" s="1"/>
  <c r="H216" i="26"/>
  <c r="B131" i="28"/>
  <c r="H217" i="26" s="1"/>
  <c r="H416" i="26"/>
  <c r="H321" i="26"/>
  <c r="F41" i="31"/>
  <c r="F67" i="31"/>
  <c r="F41" i="30"/>
  <c r="F67" i="30"/>
  <c r="F67" i="29"/>
  <c r="F41" i="28"/>
  <c r="F67" i="28"/>
  <c r="F41" i="27"/>
  <c r="B41" i="3"/>
  <c r="H498" i="26"/>
  <c r="H493" i="26"/>
  <c r="H492" i="26"/>
  <c r="H491" i="26"/>
  <c r="H490" i="26"/>
  <c r="H489" i="26"/>
  <c r="H488" i="26"/>
  <c r="H484" i="26"/>
  <c r="H483" i="26"/>
  <c r="H480" i="26"/>
  <c r="H479" i="26"/>
  <c r="H478" i="26"/>
  <c r="H477" i="26"/>
  <c r="H476" i="26"/>
  <c r="H475" i="26"/>
  <c r="H474" i="26"/>
  <c r="H473" i="26"/>
  <c r="H472" i="26"/>
  <c r="H471" i="26"/>
  <c r="H470" i="26"/>
  <c r="H469" i="26"/>
  <c r="H468" i="26"/>
  <c r="H467" i="26"/>
  <c r="H466" i="26"/>
  <c r="H465" i="26"/>
  <c r="H464" i="26"/>
  <c r="H463" i="26"/>
  <c r="H462" i="26"/>
  <c r="H461" i="26"/>
  <c r="H460" i="26"/>
  <c r="H459" i="26"/>
  <c r="H458" i="26"/>
  <c r="H457" i="26"/>
  <c r="H456" i="26"/>
  <c r="H455" i="26"/>
  <c r="H454" i="26"/>
  <c r="H453" i="26"/>
  <c r="H452" i="26"/>
  <c r="H451" i="26"/>
  <c r="H450" i="26"/>
  <c r="H449" i="26"/>
  <c r="H440" i="26"/>
  <c r="H439" i="26"/>
  <c r="H438" i="26"/>
  <c r="H437" i="26"/>
  <c r="H436" i="26"/>
  <c r="H435" i="26"/>
  <c r="H434" i="26"/>
  <c r="H433" i="26"/>
  <c r="H432" i="26"/>
  <c r="H431" i="26"/>
  <c r="H430" i="26"/>
  <c r="H429" i="26"/>
  <c r="H428" i="26"/>
  <c r="H427" i="26"/>
  <c r="H426" i="26"/>
  <c r="H425" i="26"/>
  <c r="H424" i="26"/>
  <c r="H423" i="26"/>
  <c r="H422" i="26"/>
  <c r="H421" i="26"/>
  <c r="H420" i="26"/>
  <c r="H419" i="26"/>
  <c r="H418" i="26"/>
  <c r="H417" i="26"/>
  <c r="H415" i="26"/>
  <c r="H414" i="26"/>
  <c r="H413" i="26"/>
  <c r="H412" i="26"/>
  <c r="H410" i="26"/>
  <c r="H408" i="26"/>
  <c r="H407" i="26"/>
  <c r="H406" i="26"/>
  <c r="H405" i="26"/>
  <c r="H404" i="26"/>
  <c r="H403" i="26"/>
  <c r="H398" i="26"/>
  <c r="H397" i="26"/>
  <c r="H396" i="26"/>
  <c r="H395" i="26"/>
  <c r="H394" i="26"/>
  <c r="H393" i="26"/>
  <c r="H389" i="26"/>
  <c r="H388" i="26"/>
  <c r="H379" i="26"/>
  <c r="H378" i="26"/>
  <c r="H377" i="26"/>
  <c r="H376" i="26"/>
  <c r="H375" i="26"/>
  <c r="H374" i="26"/>
  <c r="H373" i="26"/>
  <c r="H372" i="26"/>
  <c r="H371" i="26"/>
  <c r="H370" i="26"/>
  <c r="H369" i="26"/>
  <c r="H368" i="26"/>
  <c r="H367" i="26"/>
  <c r="H366" i="26"/>
  <c r="H365" i="26"/>
  <c r="H364" i="26"/>
  <c r="H363" i="26"/>
  <c r="H362" i="26"/>
  <c r="H361" i="26"/>
  <c r="H360" i="26"/>
  <c r="H359" i="26"/>
  <c r="H358" i="26"/>
  <c r="H357" i="26"/>
  <c r="H356" i="26"/>
  <c r="H355" i="26"/>
  <c r="H354" i="26"/>
  <c r="H345" i="26"/>
  <c r="H344" i="26"/>
  <c r="H343" i="26"/>
  <c r="H342" i="26"/>
  <c r="H341" i="26"/>
  <c r="H340" i="26"/>
  <c r="H339" i="26"/>
  <c r="H338" i="26"/>
  <c r="H337" i="26"/>
  <c r="H336" i="26"/>
  <c r="H335" i="26"/>
  <c r="H334" i="26"/>
  <c r="H333" i="26"/>
  <c r="H332" i="26"/>
  <c r="H331" i="26"/>
  <c r="H330" i="26"/>
  <c r="H329" i="26"/>
  <c r="H328" i="26"/>
  <c r="H327" i="26"/>
  <c r="H326" i="26"/>
  <c r="H325" i="26"/>
  <c r="H324" i="26"/>
  <c r="H323" i="26"/>
  <c r="H322" i="26"/>
  <c r="H320" i="26"/>
  <c r="H319" i="26"/>
  <c r="H318" i="26"/>
  <c r="H317" i="26"/>
  <c r="H315" i="26"/>
  <c r="H313" i="26"/>
  <c r="H312" i="26"/>
  <c r="H311" i="26"/>
  <c r="H310" i="26"/>
  <c r="H309" i="26"/>
  <c r="H308" i="26"/>
  <c r="H303" i="26"/>
  <c r="H302" i="26"/>
  <c r="H301" i="26"/>
  <c r="H300" i="26"/>
  <c r="H299" i="26"/>
  <c r="H298" i="26"/>
  <c r="H294" i="26"/>
  <c r="H293" i="26"/>
  <c r="H284" i="26"/>
  <c r="H283" i="26"/>
  <c r="H282" i="26"/>
  <c r="H281" i="26"/>
  <c r="H280" i="26"/>
  <c r="H279" i="26"/>
  <c r="H278" i="26"/>
  <c r="H277" i="26"/>
  <c r="H276" i="26"/>
  <c r="H275" i="26"/>
  <c r="H274" i="26"/>
  <c r="H273" i="26"/>
  <c r="H272" i="26"/>
  <c r="H271" i="26"/>
  <c r="H270" i="26"/>
  <c r="H269" i="26"/>
  <c r="H268" i="26"/>
  <c r="H267" i="26"/>
  <c r="H266" i="26"/>
  <c r="H265" i="26"/>
  <c r="H264" i="26"/>
  <c r="H263" i="26"/>
  <c r="H262" i="26"/>
  <c r="H261" i="26"/>
  <c r="H260" i="26"/>
  <c r="H259" i="26"/>
  <c r="H250" i="26"/>
  <c r="H249" i="26"/>
  <c r="H248" i="26"/>
  <c r="H247" i="26"/>
  <c r="H246" i="26"/>
  <c r="H245" i="26"/>
  <c r="H244" i="26"/>
  <c r="H243" i="26"/>
  <c r="H242" i="26"/>
  <c r="H241" i="26"/>
  <c r="H240" i="26"/>
  <c r="H239" i="26"/>
  <c r="H238" i="26"/>
  <c r="H237" i="26"/>
  <c r="H236" i="26"/>
  <c r="H235" i="26"/>
  <c r="H234" i="26"/>
  <c r="H233" i="26"/>
  <c r="H232" i="26"/>
  <c r="H231" i="26"/>
  <c r="H126" i="26"/>
  <c r="H125" i="26"/>
  <c r="H124" i="26"/>
  <c r="H123" i="26"/>
  <c r="H118" i="26"/>
  <c r="H117" i="26"/>
  <c r="H116" i="26"/>
  <c r="H115" i="26"/>
  <c r="H114" i="26"/>
  <c r="H113" i="26"/>
  <c r="H109" i="26"/>
  <c r="H108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26" i="26"/>
  <c r="H25" i="26"/>
  <c r="H22" i="26"/>
  <c r="H21" i="26"/>
  <c r="H20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H3" i="26"/>
  <c r="E96" i="31"/>
  <c r="E95" i="31"/>
  <c r="E94" i="31"/>
  <c r="E93" i="31"/>
  <c r="E92" i="31"/>
  <c r="E91" i="31"/>
  <c r="D89" i="31"/>
  <c r="E89" i="31" s="1"/>
  <c r="D88" i="31"/>
  <c r="E88" i="31" s="1"/>
  <c r="D87" i="31"/>
  <c r="E87" i="31" s="1"/>
  <c r="D86" i="31"/>
  <c r="E86" i="31" s="1"/>
  <c r="D85" i="31"/>
  <c r="E85" i="31" s="1"/>
  <c r="F66" i="31"/>
  <c r="H481" i="26" s="1"/>
  <c r="F39" i="31"/>
  <c r="H446" i="26" s="1"/>
  <c r="F38" i="31"/>
  <c r="H445" i="26" s="1"/>
  <c r="F37" i="31"/>
  <c r="H444" i="26" s="1"/>
  <c r="F36" i="31"/>
  <c r="H443" i="26" s="1"/>
  <c r="F35" i="31"/>
  <c r="H442" i="26" s="1"/>
  <c r="F34" i="31"/>
  <c r="H441" i="26" s="1"/>
  <c r="B7" i="31"/>
  <c r="B6" i="31"/>
  <c r="B5" i="31"/>
  <c r="E96" i="30"/>
  <c r="E95" i="30"/>
  <c r="E94" i="30"/>
  <c r="E93" i="30"/>
  <c r="E92" i="30"/>
  <c r="E91" i="30"/>
  <c r="D89" i="30"/>
  <c r="E89" i="30" s="1"/>
  <c r="D88" i="30"/>
  <c r="E88" i="30" s="1"/>
  <c r="D87" i="30"/>
  <c r="E87" i="30" s="1"/>
  <c r="D86" i="30"/>
  <c r="E86" i="30" s="1"/>
  <c r="D85" i="30"/>
  <c r="E85" i="30" s="1"/>
  <c r="F65" i="30"/>
  <c r="H385" i="26" s="1"/>
  <c r="F64" i="30"/>
  <c r="H384" i="26" s="1"/>
  <c r="F63" i="30"/>
  <c r="H383" i="26" s="1"/>
  <c r="F62" i="30"/>
  <c r="H382" i="26" s="1"/>
  <c r="F61" i="30"/>
  <c r="H381" i="26" s="1"/>
  <c r="F60" i="30"/>
  <c r="H380" i="26" s="1"/>
  <c r="F39" i="30"/>
  <c r="H351" i="26" s="1"/>
  <c r="F38" i="30"/>
  <c r="H350" i="26" s="1"/>
  <c r="F37" i="30"/>
  <c r="H349" i="26" s="1"/>
  <c r="F36" i="30"/>
  <c r="H348" i="26" s="1"/>
  <c r="F35" i="30"/>
  <c r="H347" i="26" s="1"/>
  <c r="F34" i="30"/>
  <c r="H346" i="26" s="1"/>
  <c r="B7" i="30"/>
  <c r="B6" i="30"/>
  <c r="B5" i="30"/>
  <c r="E96" i="29"/>
  <c r="E95" i="29"/>
  <c r="E94" i="29"/>
  <c r="E93" i="29"/>
  <c r="E92" i="29"/>
  <c r="E91" i="29"/>
  <c r="D89" i="29"/>
  <c r="E89" i="29" s="1"/>
  <c r="D88" i="29"/>
  <c r="E88" i="29" s="1"/>
  <c r="D87" i="29"/>
  <c r="E87" i="29" s="1"/>
  <c r="D86" i="29"/>
  <c r="E86" i="29" s="1"/>
  <c r="D85" i="29"/>
  <c r="E85" i="29" s="1"/>
  <c r="F65" i="29"/>
  <c r="H290" i="26" s="1"/>
  <c r="F64" i="29"/>
  <c r="H289" i="26" s="1"/>
  <c r="F63" i="29"/>
  <c r="H288" i="26" s="1"/>
  <c r="F62" i="29"/>
  <c r="H287" i="26" s="1"/>
  <c r="F61" i="29"/>
  <c r="H286" i="26" s="1"/>
  <c r="F60" i="29"/>
  <c r="H285" i="26" s="1"/>
  <c r="F39" i="29"/>
  <c r="H256" i="26" s="1"/>
  <c r="F38" i="29"/>
  <c r="H255" i="26" s="1"/>
  <c r="F37" i="29"/>
  <c r="H254" i="26" s="1"/>
  <c r="F36" i="29"/>
  <c r="H253" i="26" s="1"/>
  <c r="F35" i="29"/>
  <c r="H252" i="26" s="1"/>
  <c r="F34" i="29"/>
  <c r="H251" i="26" s="1"/>
  <c r="B7" i="29"/>
  <c r="B6" i="29"/>
  <c r="B5" i="29"/>
  <c r="E96" i="28"/>
  <c r="E95" i="28"/>
  <c r="E94" i="28"/>
  <c r="E93" i="28"/>
  <c r="E92" i="28"/>
  <c r="E91" i="28"/>
  <c r="D89" i="28"/>
  <c r="E89" i="28" s="1"/>
  <c r="D88" i="28"/>
  <c r="E88" i="28" s="1"/>
  <c r="D87" i="28"/>
  <c r="E87" i="28" s="1"/>
  <c r="D86" i="28"/>
  <c r="E86" i="28" s="1"/>
  <c r="D85" i="28"/>
  <c r="E85" i="28" s="1"/>
  <c r="F65" i="28"/>
  <c r="H200" i="26" s="1"/>
  <c r="F64" i="28"/>
  <c r="H199" i="26" s="1"/>
  <c r="F63" i="28"/>
  <c r="H198" i="26" s="1"/>
  <c r="F62" i="28"/>
  <c r="H197" i="26" s="1"/>
  <c r="F61" i="28"/>
  <c r="H196" i="26" s="1"/>
  <c r="F60" i="28"/>
  <c r="H195" i="26" s="1"/>
  <c r="F39" i="28"/>
  <c r="H166" i="26" s="1"/>
  <c r="F38" i="28"/>
  <c r="H165" i="26" s="1"/>
  <c r="F37" i="28"/>
  <c r="H164" i="26" s="1"/>
  <c r="F36" i="28"/>
  <c r="H163" i="26" s="1"/>
  <c r="F35" i="28"/>
  <c r="H162" i="26" s="1"/>
  <c r="F34" i="28"/>
  <c r="B7" i="28"/>
  <c r="B6" i="28"/>
  <c r="B5" i="28"/>
  <c r="E96" i="27"/>
  <c r="E95" i="27"/>
  <c r="E94" i="27"/>
  <c r="E93" i="27"/>
  <c r="E92" i="27"/>
  <c r="E91" i="27"/>
  <c r="D89" i="27"/>
  <c r="E89" i="27" s="1"/>
  <c r="D88" i="27"/>
  <c r="E88" i="27" s="1"/>
  <c r="D87" i="27"/>
  <c r="E87" i="27" s="1"/>
  <c r="D86" i="27"/>
  <c r="E86" i="27" s="1"/>
  <c r="D85" i="27"/>
  <c r="E85" i="27" s="1"/>
  <c r="F65" i="27"/>
  <c r="H105" i="26" s="1"/>
  <c r="F64" i="27"/>
  <c r="H104" i="26" s="1"/>
  <c r="H103" i="26"/>
  <c r="H102" i="26"/>
  <c r="H101" i="26"/>
  <c r="H100" i="26"/>
  <c r="F39" i="27"/>
  <c r="H71" i="26" s="1"/>
  <c r="F38" i="27"/>
  <c r="H70" i="26" s="1"/>
  <c r="F37" i="27"/>
  <c r="H69" i="26" s="1"/>
  <c r="F36" i="27"/>
  <c r="H68" i="26" s="1"/>
  <c r="F35" i="27"/>
  <c r="H67" i="26" s="1"/>
  <c r="H66" i="26"/>
  <c r="B18" i="27"/>
  <c r="H35" i="26" s="1"/>
  <c r="B15" i="27"/>
  <c r="H32" i="26" s="1"/>
  <c r="B14" i="27"/>
  <c r="H31" i="26" s="1"/>
  <c r="B67" i="3"/>
  <c r="B10" i="27"/>
  <c r="H28" i="26" s="1"/>
  <c r="B7" i="27"/>
  <c r="B6" i="27"/>
  <c r="B5" i="27"/>
  <c r="E44" i="9"/>
  <c r="E35" i="3" s="1"/>
  <c r="B44" i="9"/>
  <c r="B35" i="3" s="1"/>
  <c r="B30" i="9"/>
  <c r="B29" i="9"/>
  <c r="B28" i="9"/>
  <c r="B24" i="9"/>
  <c r="B18" i="9"/>
  <c r="E17" i="9"/>
  <c r="B17" i="9"/>
  <c r="B16" i="9"/>
  <c r="B15" i="9"/>
  <c r="E14" i="9"/>
  <c r="B14" i="9"/>
  <c r="B13" i="9"/>
  <c r="E12" i="9"/>
  <c r="B12" i="9"/>
  <c r="E11" i="9"/>
  <c r="B11" i="9"/>
  <c r="E10" i="9"/>
  <c r="B10" i="9"/>
  <c r="B36" i="9" s="1"/>
  <c r="B7" i="9"/>
  <c r="B6" i="9"/>
  <c r="A2" i="9"/>
  <c r="B74" i="3"/>
  <c r="F71" i="3"/>
  <c r="E71" i="3"/>
  <c r="D71" i="3"/>
  <c r="C71" i="3"/>
  <c r="F69" i="3"/>
  <c r="E69" i="3"/>
  <c r="D69" i="3"/>
  <c r="C69" i="3"/>
  <c r="F66" i="3"/>
  <c r="E66" i="3"/>
  <c r="D66" i="3"/>
  <c r="C66" i="3"/>
  <c r="D51" i="3"/>
  <c r="B51" i="3"/>
  <c r="D50" i="3"/>
  <c r="D49" i="3"/>
  <c r="D48" i="3"/>
  <c r="B32" i="3"/>
  <c r="E29" i="3"/>
  <c r="B29" i="3"/>
  <c r="E24" i="3"/>
  <c r="B24" i="3"/>
  <c r="E23" i="3"/>
  <c r="B23" i="3"/>
  <c r="E18" i="3"/>
  <c r="B16" i="3"/>
  <c r="E15" i="3"/>
  <c r="B15" i="3"/>
  <c r="B14" i="3"/>
  <c r="B13" i="3"/>
  <c r="E12" i="3"/>
  <c r="B12" i="3"/>
  <c r="E11" i="3"/>
  <c r="B11" i="3"/>
  <c r="E10" i="3"/>
  <c r="B10" i="3"/>
  <c r="B7" i="3"/>
  <c r="B6" i="3"/>
  <c r="B5" i="3"/>
  <c r="H36" i="26" l="1"/>
  <c r="E97" i="28"/>
  <c r="E99" i="28" s="1"/>
  <c r="E101" i="28" s="1"/>
  <c r="E104" i="28" s="1"/>
  <c r="H161" i="26"/>
  <c r="F40" i="28"/>
  <c r="F40" i="27"/>
  <c r="F40" i="29"/>
  <c r="H257" i="26" s="1"/>
  <c r="B71" i="3"/>
  <c r="F66" i="30"/>
  <c r="H386" i="26" s="1"/>
  <c r="F66" i="27"/>
  <c r="H106" i="26" s="1"/>
  <c r="F68" i="31"/>
  <c r="F70" i="31" s="1"/>
  <c r="F72" i="31" s="1"/>
  <c r="F75" i="31" s="1"/>
  <c r="F66" i="28"/>
  <c r="H201" i="26" s="1"/>
  <c r="F66" i="29"/>
  <c r="F68" i="29" s="1"/>
  <c r="F70" i="29" s="1"/>
  <c r="F72" i="29" s="1"/>
  <c r="F75" i="29" s="1"/>
  <c r="H30" i="26"/>
  <c r="B66" i="3"/>
  <c r="E97" i="27"/>
  <c r="E99" i="27" s="1"/>
  <c r="E101" i="27" s="1"/>
  <c r="E104" i="27" s="1"/>
  <c r="H167" i="26"/>
  <c r="F40" i="30"/>
  <c r="H352" i="26" s="1"/>
  <c r="F40" i="31"/>
  <c r="F42" i="31" s="1"/>
  <c r="F44" i="31" s="1"/>
  <c r="F46" i="31" s="1"/>
  <c r="F49" i="31" s="1"/>
  <c r="B68" i="3"/>
  <c r="B69" i="3"/>
  <c r="E97" i="30"/>
  <c r="H390" i="26" s="1"/>
  <c r="H23" i="26"/>
  <c r="B38" i="3"/>
  <c r="E97" i="29"/>
  <c r="E97" i="31"/>
  <c r="H27" i="26" l="1"/>
  <c r="F77" i="31"/>
  <c r="F51" i="31"/>
  <c r="F77" i="29"/>
  <c r="E106" i="28"/>
  <c r="E106" i="27"/>
  <c r="F42" i="30"/>
  <c r="F44" i="30" s="1"/>
  <c r="F46" i="30" s="1"/>
  <c r="F49" i="30" s="1"/>
  <c r="F42" i="29"/>
  <c r="F44" i="29" s="1"/>
  <c r="F46" i="29" s="1"/>
  <c r="F49" i="29" s="1"/>
  <c r="F42" i="28"/>
  <c r="F44" i="28" s="1"/>
  <c r="F46" i="28" s="1"/>
  <c r="F49" i="28" s="1"/>
  <c r="H110" i="26"/>
  <c r="F68" i="30"/>
  <c r="F70" i="30" s="1"/>
  <c r="F72" i="30" s="1"/>
  <c r="F75" i="30" s="1"/>
  <c r="H205" i="26"/>
  <c r="F68" i="28"/>
  <c r="F70" i="28" s="1"/>
  <c r="F72" i="28" s="1"/>
  <c r="F75" i="28" s="1"/>
  <c r="H291" i="26"/>
  <c r="H447" i="26"/>
  <c r="F68" i="27"/>
  <c r="F70" i="27" s="1"/>
  <c r="F72" i="27" s="1"/>
  <c r="F75" i="27" s="1"/>
  <c r="H72" i="26"/>
  <c r="F42" i="27"/>
  <c r="F44" i="27" s="1"/>
  <c r="E99" i="30"/>
  <c r="E101" i="30" s="1"/>
  <c r="E104" i="30" s="1"/>
  <c r="E99" i="31"/>
  <c r="E101" i="31" s="1"/>
  <c r="E104" i="31" s="1"/>
  <c r="H485" i="26"/>
  <c r="E99" i="29"/>
  <c r="E101" i="29" s="1"/>
  <c r="E104" i="29" s="1"/>
  <c r="H295" i="26"/>
  <c r="E106" i="31" l="1"/>
  <c r="B116" i="31"/>
  <c r="H482" i="26"/>
  <c r="H448" i="26"/>
  <c r="B115" i="31"/>
  <c r="E106" i="30"/>
  <c r="F77" i="30"/>
  <c r="F51" i="30"/>
  <c r="E106" i="29"/>
  <c r="B116" i="29"/>
  <c r="H292" i="26"/>
  <c r="F51" i="29"/>
  <c r="H206" i="26"/>
  <c r="B117" i="28"/>
  <c r="F77" i="28"/>
  <c r="F51" i="28"/>
  <c r="B117" i="27"/>
  <c r="H111" i="26"/>
  <c r="F77" i="27"/>
  <c r="F46" i="27"/>
  <c r="F49" i="27" l="1"/>
  <c r="F51" i="27" s="1"/>
  <c r="H486" i="26"/>
  <c r="B117" i="31"/>
  <c r="B118" i="31" s="1"/>
  <c r="H487" i="26" s="1"/>
  <c r="F70" i="3"/>
  <c r="H391" i="26"/>
  <c r="B117" i="30"/>
  <c r="B116" i="30"/>
  <c r="H387" i="26"/>
  <c r="B115" i="30"/>
  <c r="H353" i="26"/>
  <c r="E70" i="3"/>
  <c r="H296" i="26"/>
  <c r="B117" i="29"/>
  <c r="B115" i="29"/>
  <c r="H258" i="26"/>
  <c r="D70" i="3"/>
  <c r="B116" i="28"/>
  <c r="H202" i="26"/>
  <c r="B115" i="28"/>
  <c r="H168" i="26"/>
  <c r="C70" i="3"/>
  <c r="H107" i="26"/>
  <c r="B116" i="27"/>
  <c r="B122" i="31" l="1"/>
  <c r="H494" i="26" s="1"/>
  <c r="B70" i="3"/>
  <c r="G70" i="3" s="1"/>
  <c r="B115" i="27"/>
  <c r="B118" i="27" s="1"/>
  <c r="H112" i="26" s="1"/>
  <c r="H73" i="26"/>
  <c r="B49" i="3"/>
  <c r="B118" i="30"/>
  <c r="H392" i="26" s="1"/>
  <c r="B118" i="29"/>
  <c r="H297" i="26" s="1"/>
  <c r="B48" i="3"/>
  <c r="B118" i="28"/>
  <c r="B47" i="3" l="1"/>
  <c r="B122" i="29"/>
  <c r="H304" i="26" s="1"/>
  <c r="B122" i="30"/>
  <c r="H399" i="26" s="1"/>
  <c r="H207" i="26"/>
  <c r="B122" i="28"/>
  <c r="H214" i="26" s="1"/>
  <c r="B122" i="27"/>
  <c r="B50" i="3"/>
  <c r="B131" i="27" l="1"/>
  <c r="B54" i="3" s="1"/>
  <c r="H24" i="26" s="1"/>
  <c r="H29" i="26"/>
  <c r="B60" i="3"/>
  <c r="H119" i="26"/>
  <c r="B123" i="27"/>
  <c r="H120" i="26" s="1"/>
  <c r="B127" i="27"/>
  <c r="B56" i="3" s="1"/>
  <c r="H122" i="26" l="1"/>
  <c r="H121" i="26"/>
  <c r="B58" i="3"/>
  <c r="H4" i="26" s="1"/>
  <c r="B62" i="3" l="1"/>
  <c r="H18" i="26" s="1"/>
  <c r="C76" i="3" l="1"/>
</calcChain>
</file>

<file path=xl/comments1.xml><?xml version="1.0" encoding="utf-8"?>
<comments xmlns="http://schemas.openxmlformats.org/spreadsheetml/2006/main">
  <authors>
    <author>Tringali Valeria</author>
  </authors>
  <commentList>
    <comment ref="D97" authorId="0">
      <text>
        <r>
          <rPr>
            <b/>
            <sz val="8"/>
            <color indexed="81"/>
            <rFont val="Tahoma"/>
            <family val="2"/>
          </rPr>
          <t xml:space="preserve">AXA:
</t>
        </r>
        <r>
          <rPr>
            <sz val="10"/>
            <color indexed="81"/>
            <rFont val="Tahoma"/>
            <family val="2"/>
          </rPr>
          <t>inserire i metriquadri o i metricubi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7" authorId="0">
      <text>
        <r>
          <rPr>
            <b/>
            <sz val="8"/>
            <color indexed="81"/>
            <rFont val="Tahoma"/>
            <family val="2"/>
          </rPr>
          <t>AXA: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inserire il valore €/mq o €/mc</t>
        </r>
      </text>
    </comment>
    <comment ref="D125" authorId="0">
      <text>
        <r>
          <rPr>
            <b/>
            <sz val="8"/>
            <color indexed="81"/>
            <rFont val="Tahoma"/>
            <family val="2"/>
          </rPr>
          <t xml:space="preserve">AXA:
</t>
        </r>
        <r>
          <rPr>
            <sz val="10"/>
            <color indexed="81"/>
            <rFont val="Tahoma"/>
            <family val="2"/>
          </rPr>
          <t>inserire i metriquadri o i metricubi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5" authorId="0">
      <text>
        <r>
          <rPr>
            <b/>
            <sz val="8"/>
            <color indexed="81"/>
            <rFont val="Tahoma"/>
            <family val="2"/>
          </rPr>
          <t>AXA: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inserire il valore €/mq o €/mc</t>
        </r>
      </text>
    </comment>
  </commentList>
</comments>
</file>

<file path=xl/sharedStrings.xml><?xml version="1.0" encoding="utf-8"?>
<sst xmlns="http://schemas.openxmlformats.org/spreadsheetml/2006/main" count="2008" uniqueCount="901">
  <si>
    <t>Relazione di Perizia R.E.</t>
  </si>
  <si>
    <t>Dati sinistro:</t>
  </si>
  <si>
    <t xml:space="preserve">                 </t>
  </si>
  <si>
    <t>FRANC/SCOPERTO</t>
  </si>
  <si>
    <t>GARANZIA ACCESSORIA</t>
  </si>
  <si>
    <t>RICERCA GUASTI</t>
  </si>
  <si>
    <t xml:space="preserve"> </t>
  </si>
  <si>
    <t>RIEPILOGO INDENNIZZO PER GARANZIE</t>
  </si>
  <si>
    <t>DANNO CONCORDATO</t>
  </si>
  <si>
    <t>soggetto con cui concordato importo</t>
  </si>
  <si>
    <t>soggetto 1</t>
  </si>
  <si>
    <t>soggetto 2</t>
  </si>
  <si>
    <t>soggetto 3</t>
  </si>
  <si>
    <t>soggetto 4</t>
  </si>
  <si>
    <t>importo</t>
  </si>
  <si>
    <t>coordinate bancarie:</t>
  </si>
  <si>
    <t>RIVALSA</t>
  </si>
  <si>
    <t>MASSIMALE/LIMITE</t>
  </si>
  <si>
    <t>Nr sinistro</t>
  </si>
  <si>
    <t>Nr polizza</t>
  </si>
  <si>
    <t xml:space="preserve">Prodotto </t>
  </si>
  <si>
    <t>Modello:</t>
  </si>
  <si>
    <t xml:space="preserve">Contraente: </t>
  </si>
  <si>
    <t xml:space="preserve">Esercizio : </t>
  </si>
  <si>
    <t>XX/XX/XXXX</t>
  </si>
  <si>
    <t>Primo sopralluogo</t>
  </si>
  <si>
    <t>CODICE PERITO</t>
  </si>
  <si>
    <t>SUB PERITO (NOME)</t>
  </si>
  <si>
    <t xml:space="preserve">LIQUIDATORE </t>
  </si>
  <si>
    <t>Coassicurazione diretta</t>
  </si>
  <si>
    <t>AXA PAGA</t>
  </si>
  <si>
    <t>%</t>
  </si>
  <si>
    <t>titolo per cui si esercita rivalsa</t>
  </si>
  <si>
    <t>nei confronti di</t>
  </si>
  <si>
    <t>VALUTAZIONE SINISTRO E POLIZZA</t>
  </si>
  <si>
    <t>Effetto:</t>
  </si>
  <si>
    <t>Scadenza rata:</t>
  </si>
  <si>
    <t>Pagamento rata:</t>
  </si>
  <si>
    <t>pagata il</t>
  </si>
  <si>
    <t>dato non conosciuto</t>
  </si>
  <si>
    <t>Compagnia:</t>
  </si>
  <si>
    <t>Soggetto assicurato:</t>
  </si>
  <si>
    <t>Coassicurazione indiretta</t>
  </si>
  <si>
    <t>a favore di</t>
  </si>
  <si>
    <t>sui seguenti beni</t>
  </si>
  <si>
    <t>Assicurato</t>
  </si>
  <si>
    <t>FABBRICATO</t>
  </si>
  <si>
    <t>campo libero</t>
  </si>
  <si>
    <t>Partita sufficientemente assicurata</t>
  </si>
  <si>
    <t xml:space="preserve">Deroga alla proporzionale: </t>
  </si>
  <si>
    <t xml:space="preserve">Somma di riferimento in deroga alla proporzionale </t>
  </si>
  <si>
    <t>CONTENUTO</t>
  </si>
  <si>
    <t>LIMITI CONTRATTUALI/FRANCHIGIE/SCOPERTI</t>
  </si>
  <si>
    <t>ACCERTAMENTO</t>
  </si>
  <si>
    <t>CAUSE E MODALITA’ DEL SINISTRO</t>
  </si>
  <si>
    <t>VERIFICA RISPONDENZA DEL RISCHIO A POLIZZA</t>
  </si>
  <si>
    <t>Limite contrattuale</t>
  </si>
  <si>
    <t>% scoperto per sottoassicurazione</t>
  </si>
  <si>
    <t>PARTE 5: INFORMAZIONI ALLA COMPAGNIA</t>
  </si>
  <si>
    <t>Mantenimento del rischio:</t>
  </si>
  <si>
    <t>NOTE FINALI :</t>
  </si>
  <si>
    <t>ALLEGATI:</t>
  </si>
  <si>
    <t>polizza n°</t>
  </si>
  <si>
    <t>PRECEDENTI SINISTRI</t>
  </si>
  <si>
    <t>PREESISTENZA</t>
  </si>
  <si>
    <t>% di sottoassicurazione</t>
  </si>
  <si>
    <t>totale</t>
  </si>
  <si>
    <t>altro</t>
  </si>
  <si>
    <t>irregolarità amministrativa</t>
  </si>
  <si>
    <t>mancata conservazione prove/residui sinistro</t>
  </si>
  <si>
    <t>mancato accertamento cause del danno</t>
  </si>
  <si>
    <t>garanzia non prevista</t>
  </si>
  <si>
    <t>codice fiscale</t>
  </si>
  <si>
    <t>Totale danno indennizzabile</t>
  </si>
  <si>
    <t>valore</t>
  </si>
  <si>
    <t>PRINCIPALI VERIFICHE ESPLETATE:</t>
  </si>
  <si>
    <t>soggetto 5</t>
  </si>
  <si>
    <t>SOTTOLIMITI</t>
  </si>
  <si>
    <t>Compagnia</t>
  </si>
  <si>
    <t xml:space="preserve">Valore assicurato:    </t>
  </si>
  <si>
    <t>Data denuncia</t>
  </si>
  <si>
    <t>Data apertura sinistro</t>
  </si>
  <si>
    <t>Assicurato:</t>
  </si>
  <si>
    <t>Incarico del</t>
  </si>
  <si>
    <t>Luogo del rischio assicurato:</t>
  </si>
  <si>
    <t>Data sinistro denunciato</t>
  </si>
  <si>
    <t>Data sinistro rilevata da perito</t>
  </si>
  <si>
    <t>Luogo del rischio assicurato</t>
  </si>
  <si>
    <t>Data</t>
  </si>
  <si>
    <t>Forma assicurativa</t>
  </si>
  <si>
    <t>Se Valore a nuovo</t>
  </si>
  <si>
    <t>Supplemento indennità</t>
  </si>
  <si>
    <t>supplemento d'indennità</t>
  </si>
  <si>
    <t>OSSERVAZIONI SUL RISCHIO ASSICURATO</t>
  </si>
  <si>
    <t>Eventuali osservazioni</t>
  </si>
  <si>
    <t>commento peritale</t>
  </si>
  <si>
    <t>RISERVE SU INDENNIZZABILITA'</t>
  </si>
  <si>
    <t>motivi</t>
  </si>
  <si>
    <t>RISERVE</t>
  </si>
  <si>
    <t>campo l ibero</t>
  </si>
  <si>
    <t>DANNO CONCORDATO / RISERVE / RIVALSE</t>
  </si>
  <si>
    <t>RIVALSE</t>
  </si>
  <si>
    <t>Campo libero</t>
  </si>
  <si>
    <t>Note</t>
  </si>
  <si>
    <t>OSSERVAZIONI</t>
  </si>
  <si>
    <t>DANNO indennizzabile partita contenuto</t>
  </si>
  <si>
    <t>DANNO indennizzabile ricerca guasti</t>
  </si>
  <si>
    <t>TOTALE indennizzabile</t>
  </si>
  <si>
    <t>REGOLARITA' AMMINISTRATIVA</t>
  </si>
  <si>
    <t>€</t>
  </si>
  <si>
    <t>quantità</t>
  </si>
  <si>
    <t xml:space="preserve">unità misura </t>
  </si>
  <si>
    <t>classificazione tecnica</t>
  </si>
  <si>
    <t>Tendine anagrafiche Input</t>
  </si>
  <si>
    <t>NomeTendina</t>
  </si>
  <si>
    <t>DescrizioneEtichetta</t>
  </si>
  <si>
    <t>TipoEvento</t>
  </si>
  <si>
    <t>FineTipoEvento</t>
  </si>
  <si>
    <t>TipoIntervento</t>
  </si>
  <si>
    <t>FineTipoIntervento</t>
  </si>
  <si>
    <t>TipoFabbricato</t>
  </si>
  <si>
    <t>FineTipoFabbricato</t>
  </si>
  <si>
    <t>Classificazione</t>
  </si>
  <si>
    <t>FineClassificazione</t>
  </si>
  <si>
    <t>Finiture</t>
  </si>
  <si>
    <t>FineFiniture</t>
  </si>
  <si>
    <t>CodicePerito</t>
  </si>
  <si>
    <t>Liquidatore</t>
  </si>
  <si>
    <t>Prodotto</t>
  </si>
  <si>
    <t>Modello</t>
  </si>
  <si>
    <t>Contraente</t>
  </si>
  <si>
    <t>LuogoRischioAssicurato</t>
  </si>
  <si>
    <t>DataSinistroDenunciato</t>
  </si>
  <si>
    <t>DataDenuncia</t>
  </si>
  <si>
    <t>DataAperturaSinistro</t>
  </si>
  <si>
    <t>DataIncarico</t>
  </si>
  <si>
    <t>AnnoEsercizio</t>
  </si>
  <si>
    <t>ValoreInput</t>
  </si>
  <si>
    <t>EtichettaInput</t>
  </si>
  <si>
    <t>DatiInput</t>
  </si>
  <si>
    <t>EtichettaOutput</t>
  </si>
  <si>
    <t>ValoreOutput</t>
  </si>
  <si>
    <t>DatiOutput</t>
  </si>
  <si>
    <t>NomePerito</t>
  </si>
  <si>
    <t>RegolaritaAmministrativa</t>
  </si>
  <si>
    <t>DataEffetto</t>
  </si>
  <si>
    <t>DataScadenzaRata</t>
  </si>
  <si>
    <t>DataPagamentoRata</t>
  </si>
  <si>
    <t>PresenzaVincolo</t>
  </si>
  <si>
    <t>CoassicurazioneDiretta</t>
  </si>
  <si>
    <t>PercentualeCoassDiretta</t>
  </si>
  <si>
    <t>% dell'indennizzo</t>
  </si>
  <si>
    <t>IndirizzoContraente</t>
  </si>
  <si>
    <t>Codice Fiscale / Partita IVA</t>
  </si>
  <si>
    <t>IBAN</t>
  </si>
  <si>
    <t>CodiceFiscalePIVAContraente</t>
  </si>
  <si>
    <t>IBANContraente</t>
  </si>
  <si>
    <t>Motivazione Cambio regolarità</t>
  </si>
  <si>
    <t>Franchigia (€)</t>
  </si>
  <si>
    <t>Scoperto (%)</t>
  </si>
  <si>
    <t>detrazione per stato d'uso (%)</t>
  </si>
  <si>
    <t>Totale Parziale</t>
  </si>
  <si>
    <t>1) FABBRICATO</t>
  </si>
  <si>
    <t>Danno Prevalente</t>
  </si>
  <si>
    <t>Ricerca Guasto</t>
  </si>
  <si>
    <t>Altro</t>
  </si>
  <si>
    <t>Partita Contenuto</t>
  </si>
  <si>
    <t>DANNO indennizzabile partita fabbricato</t>
  </si>
  <si>
    <t>Importo coass indiretta AXA</t>
  </si>
  <si>
    <t>Commenti</t>
  </si>
  <si>
    <t>il commento qui</t>
  </si>
  <si>
    <t>QUANTIFICAZIONE DANNO</t>
  </si>
  <si>
    <t>Dati soggetto:</t>
  </si>
  <si>
    <t>Ruolo</t>
  </si>
  <si>
    <t>RuoloSoggetto1</t>
  </si>
  <si>
    <t>Indirizzo Soggetto</t>
  </si>
  <si>
    <t>Prog posizione</t>
  </si>
  <si>
    <t>SOGGETTI:</t>
  </si>
  <si>
    <t>Nominativo</t>
  </si>
  <si>
    <t>IndirizzoSoggetto1</t>
  </si>
  <si>
    <t>IBANSoggetto1</t>
  </si>
  <si>
    <t>CodiceFiscalePIVASoggetto1</t>
  </si>
  <si>
    <t>ProgPosizione</t>
  </si>
  <si>
    <t>Danno Indennizzabile in PL</t>
  </si>
  <si>
    <t>Rottura vaso di espansione impianto termico</t>
  </si>
  <si>
    <t>DEGRADO</t>
  </si>
  <si>
    <t>VALORE STATO USO</t>
  </si>
  <si>
    <t>TOTALE</t>
  </si>
  <si>
    <t>commento (rimpiazzo si/no)</t>
  </si>
  <si>
    <t>Codice Perito</t>
  </si>
  <si>
    <t>Perito incaricato</t>
  </si>
  <si>
    <t>COASSICURAZIONE DIRETTA</t>
  </si>
  <si>
    <t>VINCOLI</t>
  </si>
  <si>
    <t>ALTRE COPERTURE ASSICURATIVE</t>
  </si>
  <si>
    <r>
      <t xml:space="preserve">DANNO indennizzabile </t>
    </r>
    <r>
      <rPr>
        <b/>
        <sz val="8"/>
        <color indexed="21"/>
        <rFont val="Verdana"/>
        <family val="2"/>
      </rPr>
      <t>ricerca guasti</t>
    </r>
  </si>
  <si>
    <r>
      <t xml:space="preserve">DANNO indennizzabile </t>
    </r>
    <r>
      <rPr>
        <b/>
        <sz val="8"/>
        <color indexed="21"/>
        <rFont val="Verdana"/>
        <family val="2"/>
      </rPr>
      <t>partita contenuto</t>
    </r>
  </si>
  <si>
    <t>TOTALE INDENNIZZABILE</t>
  </si>
  <si>
    <t>TOTALE CON EVENTUALI ARROTONDAMENTI</t>
  </si>
  <si>
    <t>VALORE</t>
  </si>
  <si>
    <t>QUOTA COASS. AXA</t>
  </si>
  <si>
    <t>QUOTA COASS.</t>
  </si>
  <si>
    <t>GARANZIA BASE:</t>
  </si>
  <si>
    <t>campo calcolato dal sistema</t>
  </si>
  <si>
    <t>CoassIndiretta</t>
  </si>
  <si>
    <t>Insuffass</t>
  </si>
  <si>
    <t>Insuffass%</t>
  </si>
  <si>
    <t>Valoreanuovocon</t>
  </si>
  <si>
    <t>Primorischioassolutocon</t>
  </si>
  <si>
    <t>Supplementoindennitàcon</t>
  </si>
  <si>
    <t>flagPL</t>
  </si>
  <si>
    <t>Tipo Frabbricato</t>
  </si>
  <si>
    <t>Finitura</t>
  </si>
  <si>
    <t>Classificazione Tecnica</t>
  </si>
  <si>
    <t>Tipo Evento</t>
  </si>
  <si>
    <t>Totale</t>
  </si>
  <si>
    <t>Vincoli</t>
  </si>
  <si>
    <t>Liberatoria Società</t>
  </si>
  <si>
    <t>Rispondenza del rischio alle descrizioni di 
polizza</t>
  </si>
  <si>
    <r>
      <t>D</t>
    </r>
    <r>
      <rPr>
        <sz val="8"/>
        <color indexed="21"/>
        <rFont val="Verdana"/>
        <family val="2"/>
      </rPr>
      <t>escrizione dettagliata delle caratteristiche costruttive del fabbricato e conformità con dichiarazioni di polizza dell'assicurato</t>
    </r>
  </si>
  <si>
    <t>verficata rottura impianto idrico (residui)?</t>
  </si>
  <si>
    <t>Caratteristiche fabbricato come polizza</t>
  </si>
  <si>
    <t>Ubicazione rischio come da polizza</t>
  </si>
  <si>
    <t>Tipologia immobile</t>
  </si>
  <si>
    <t>Corretta dichiarazione dimora abituale</t>
  </si>
  <si>
    <t>Attività assicurata come da polizza</t>
  </si>
  <si>
    <t>VALORE A NUOVO</t>
  </si>
  <si>
    <t>TOTALE con eventuali arrotondamenti</t>
  </si>
  <si>
    <t>data sinistro fuori dalla copertura di polizza</t>
  </si>
  <si>
    <t>Riepilogo indennizzo per garanzie</t>
  </si>
  <si>
    <t>Importo Pagato in PL</t>
  </si>
  <si>
    <t>Cognome Soggetto</t>
  </si>
  <si>
    <t>Nome Soggetto</t>
  </si>
  <si>
    <t>Sesso</t>
  </si>
  <si>
    <t>Città</t>
  </si>
  <si>
    <t>Provincia</t>
  </si>
  <si>
    <t>ESITO PERIZIA</t>
  </si>
  <si>
    <t>CognomeSoggetto1</t>
  </si>
  <si>
    <t>NomeSoggetto1</t>
  </si>
  <si>
    <t>CittaSoggetto1</t>
  </si>
  <si>
    <t>ProvinciaSoggetto1</t>
  </si>
  <si>
    <t>CodiceFiscaleSoggetto1</t>
  </si>
  <si>
    <t>Coass1Soggetto1</t>
  </si>
  <si>
    <t>Coass2Soggetto1</t>
  </si>
  <si>
    <t>Coass3Soggetto1</t>
  </si>
  <si>
    <t>Coass4Soggetto1</t>
  </si>
  <si>
    <t>TipoFabbricatoSoggetto1</t>
  </si>
  <si>
    <t>ClassificazioneSoggetto1</t>
  </si>
  <si>
    <t>FinituraSoggetto1</t>
  </si>
  <si>
    <t>ClassificazioneTecnincaDannoPrevalenteSoggetto1</t>
  </si>
  <si>
    <t>TipoEventoDannoPrevalenteSoggetto1</t>
  </si>
  <si>
    <t>TipoInterventoDannoPrevalente1Soggetto1</t>
  </si>
  <si>
    <t>TipoInterventoDannoPrevalente2Soggetto1</t>
  </si>
  <si>
    <t>TipoInterventoDannoPrevalente3Soggetto1</t>
  </si>
  <si>
    <t>TipoInterventoDannoPrevalente4Soggetto1</t>
  </si>
  <si>
    <t>TipoInterventoDannoPrevalente5Soggetto1</t>
  </si>
  <si>
    <t>TipoInterventoDannoPrevalente6Soggetto1</t>
  </si>
  <si>
    <t>UnitaMIsuraDannoPrevalente1Soggetto1</t>
  </si>
  <si>
    <t>UnitaMIsuraDannoPrevalente2Soggetto1</t>
  </si>
  <si>
    <t>UnitaMIsuraDannoPrevalente3Soggetto1</t>
  </si>
  <si>
    <t>UnitaMIsuraDannoPrevalente4Soggetto1</t>
  </si>
  <si>
    <t>UnitaMIsuraDannoPrevalente5Soggetto1</t>
  </si>
  <si>
    <t>UnitaMIsuraDannoPrevalente6Soggetto1</t>
  </si>
  <si>
    <t>QuantitaDannoPrevalente1Soggetto1</t>
  </si>
  <si>
    <t>QuantitaDannoPrevalente2Soggetto1</t>
  </si>
  <si>
    <t>QuantitaDannoPrevalente3Soggetto1</t>
  </si>
  <si>
    <t>QuantitaDannoPrevalente4Soggetto1</t>
  </si>
  <si>
    <t>QuantitaDannoPrevalente5Soggetto1</t>
  </si>
  <si>
    <t>QuantitaDannoPrevalente6Soggetto1</t>
  </si>
  <si>
    <t>CostoDannoPrevalente1Soggetto1</t>
  </si>
  <si>
    <t>CostoDannoPrevalente2Soggetto1</t>
  </si>
  <si>
    <t>CostoDannoPrevalente3Soggetto1</t>
  </si>
  <si>
    <t>CostoDannoPrevalente4Soggetto1</t>
  </si>
  <si>
    <t>CostoDannoPrevalente5Soggetto1</t>
  </si>
  <si>
    <t>CostoDannoPrevalente6Soggetto1</t>
  </si>
  <si>
    <t>TotaleDannoPrevalente1Soggetto1</t>
  </si>
  <si>
    <t>TotaleDannoPrevalente2Soggetto1</t>
  </si>
  <si>
    <t>TotaleDannoPrevalente3Soggetto1</t>
  </si>
  <si>
    <t>TotaleDannoPrevalente4Soggetto1</t>
  </si>
  <si>
    <t>TotaleDannoPrevalente5Soggetto1</t>
  </si>
  <si>
    <t>TotaleDannoPrevalente6Soggetto1</t>
  </si>
  <si>
    <t>TotaleDannoPrevalente7Soggetto1</t>
  </si>
  <si>
    <t>ClassificazioneTecnincaRicercaGuastiSoggetto1</t>
  </si>
  <si>
    <t>TipoEventoRicercaGuastiSoggetto1</t>
  </si>
  <si>
    <t>TipoInterventoRicercaGuasti1Soggetto1</t>
  </si>
  <si>
    <t>TipoInterventoRicercaGuasti2Soggetto1</t>
  </si>
  <si>
    <t>TipoInterventoRicercaGuasti3Soggetto1</t>
  </si>
  <si>
    <t>TipoInterventoRicercaGuasti4Soggetto1</t>
  </si>
  <si>
    <t>TipoInterventoRicercaGuasti5Soggetto1</t>
  </si>
  <si>
    <t>TipoInterventoRicercaGuasti6Soggetto1</t>
  </si>
  <si>
    <t>UnitaMisuraRicercaGuasti1Soggetto1</t>
  </si>
  <si>
    <t>UnitaMisuraRicercaGuasti2Soggetto1</t>
  </si>
  <si>
    <t>UnitaMisuraRicercaGuasti3Soggetto1</t>
  </si>
  <si>
    <t>UnitaMisuraRicercaGuasti4Soggetto1</t>
  </si>
  <si>
    <t>UnitaMisuraRicercaGuasti5Soggetto1</t>
  </si>
  <si>
    <t>UnitaMisuraRicercaGuasti6Soggetto1</t>
  </si>
  <si>
    <t>QuantitaRicercaGuasti1Soggetto1</t>
  </si>
  <si>
    <t>QuantitaRicercaGuasti2Soggetto1</t>
  </si>
  <si>
    <t>QuantitaRicercaGuasti3Soggetto1</t>
  </si>
  <si>
    <t>QuantitaRicercaGuasti4Soggetto1</t>
  </si>
  <si>
    <t>QuantitaRicercaGuasti5Soggetto1</t>
  </si>
  <si>
    <t>QuantitaRicercaGuasti6Soggetto1</t>
  </si>
  <si>
    <t>CostoRicercaGuasti1Soggetto1</t>
  </si>
  <si>
    <t>CostoRicercaGuasti2Soggetto1</t>
  </si>
  <si>
    <t>CostoRicercaGuasti3Soggetto1</t>
  </si>
  <si>
    <t>CostoRicercaGuasti4Soggetto1</t>
  </si>
  <si>
    <t>CostoRicercaGuasti5Soggetto1</t>
  </si>
  <si>
    <t>CostoRicercaGuasti6Soggetto1</t>
  </si>
  <si>
    <t>TotaleRicercaGuasti1Soggetto1</t>
  </si>
  <si>
    <t>TotaleRicercaGuasti2Soggetto1</t>
  </si>
  <si>
    <t>TotaleRicercaGuasti3Soggetto1</t>
  </si>
  <si>
    <t>TotaleRicercaGuasti4Soggetto1</t>
  </si>
  <si>
    <t>TotaleRicercaGuasti5Soggetto1</t>
  </si>
  <si>
    <t>TotaleRicercaGuasti6Soggetto1</t>
  </si>
  <si>
    <t>TotaleRicercaGuasti7Soggetto1</t>
  </si>
  <si>
    <t>ClassificazioneTecnincaContenutoSoggetto1</t>
  </si>
  <si>
    <t>TipoEventoContenutoSoggetto1</t>
  </si>
  <si>
    <t>TotaleContenuto1Soggetto1</t>
  </si>
  <si>
    <t>TotaleRiepilogoSoggetto1</t>
  </si>
  <si>
    <t>TotaleRiepilogoArrotondatoSoggetto1</t>
  </si>
  <si>
    <t>TotaleCoassArrotondatoSoggetto1</t>
  </si>
  <si>
    <t>FlagConcordatoSoggetto1</t>
  </si>
  <si>
    <t>FlagRiserveSoggetto1</t>
  </si>
  <si>
    <t>FlagMantenimentoRischioSoggetto1</t>
  </si>
  <si>
    <t>TotaleDannoPrevalenteIndennizzabileSoggetto1</t>
  </si>
  <si>
    <t>TotaleRicercaGuastiIndennizzabileSoggetto1</t>
  </si>
  <si>
    <t>TotaleContenutoIndennizzabileSoggetto1</t>
  </si>
  <si>
    <t>ImportoPagatoPLSoggetto1</t>
  </si>
  <si>
    <t>DataSinistroPerito</t>
  </si>
  <si>
    <t>RispondenzaRischioFabbricato</t>
  </si>
  <si>
    <t>ValoreNuovoFabbricato</t>
  </si>
  <si>
    <t>PrimoRischioAssolutoFabbricato</t>
  </si>
  <si>
    <t>SupplementoIndennitaFabbricato</t>
  </si>
  <si>
    <t>UT</t>
  </si>
  <si>
    <t>FineUT</t>
  </si>
  <si>
    <t>BENE_G_DAC</t>
  </si>
  <si>
    <t>FineBENE_G_DAC</t>
  </si>
  <si>
    <t>ALTRI DANNI INDIRETTI - BE000013</t>
  </si>
  <si>
    <t>ALTRI ELEMENTI DEL FABBRICATO - BE000015</t>
  </si>
  <si>
    <t>COPERTURE - BE000095</t>
  </si>
  <si>
    <t>GUASTI DA SALVATAGGIO - BE000194</t>
  </si>
  <si>
    <t>IMPIANTI FISSI - BE000202</t>
  </si>
  <si>
    <t>INSTALLAZIONI E OGGETTI ESTERNI FISSI - BE000230</t>
  </si>
  <si>
    <t>LUCERNARI, VETRATE, IMPERMABILIZZAZIONI - BE000248</t>
  </si>
  <si>
    <t>OSPITALITÀ ALBERGHIERA - BE000302</t>
  </si>
  <si>
    <t>PARETI INTERNE - BE000309</t>
  </si>
  <si>
    <t>PERDITA PIGIONE O MANCATO GODIMENTO - BE000316</t>
  </si>
  <si>
    <t>RIVESTIMENTI E PARETE ESTERNE - BE000357</t>
  </si>
  <si>
    <t>SERRAMENTI - BE000364</t>
  </si>
  <si>
    <t>SPESE DEMOLIZIONE E SGOMBERO - BE000369</t>
  </si>
  <si>
    <t>SPESE DI TRASLOCO / RICOLLOCAMENTO DELL'ARREDAMENTO - BE000377</t>
  </si>
  <si>
    <t>TRASFORMATORI, GENERATORI ESTERNI, LAMPADINE E ALTRI COMPONENTI ELETTRICI - BE000399</t>
  </si>
  <si>
    <t>VEGETAZIONE - BE000425</t>
  </si>
  <si>
    <t>ARREDAMENTO (COMPRESE LE OPERE DI MIGLIORIE) - BE000037</t>
  </si>
  <si>
    <t>BENI RIPOSTI NELLE DIPENDENZE - BE000064</t>
  </si>
  <si>
    <t>BENI TEMPORANEAMENTE FUORI DALLA DIMORA ABITUALE - BE000067</t>
  </si>
  <si>
    <t>GIOIELLI E VALORI - BE000188</t>
  </si>
  <si>
    <t>OGGETTI ELETTRONICI, OTTICI E ARMI DA FUOCO - BE000287</t>
  </si>
  <si>
    <t>OGGETTI PREGIATI (ESCLUSI I GIOIELLI) - BE000289</t>
  </si>
  <si>
    <t>RICERCA E RIPARAZIONE GUASTI - BE000350</t>
  </si>
  <si>
    <t>BENE_G_DCC</t>
  </si>
  <si>
    <t>BENE_G_PEV</t>
  </si>
  <si>
    <t>FineBENE_G_DCC</t>
  </si>
  <si>
    <t>FineBENE_G_PEV</t>
  </si>
  <si>
    <t>GDAC</t>
  </si>
  <si>
    <t>GDCC</t>
  </si>
  <si>
    <t>GPEV</t>
  </si>
  <si>
    <t>CognomeSoggetto2</t>
  </si>
  <si>
    <t>NomeSoggetto2</t>
  </si>
  <si>
    <t>RuoloSoggetto2</t>
  </si>
  <si>
    <t>Formato</t>
  </si>
  <si>
    <t>Text</t>
  </si>
  <si>
    <t>Numeric</t>
  </si>
  <si>
    <t>RispondenzaRischioCon</t>
  </si>
  <si>
    <t>potrebbe non essere ultile</t>
  </si>
  <si>
    <t>Non utile</t>
  </si>
  <si>
    <t>PROG_PRATICA</t>
  </si>
  <si>
    <t>progincarico</t>
  </si>
  <si>
    <t>PROG_POSIZIONE</t>
  </si>
  <si>
    <t>Sinistro</t>
  </si>
  <si>
    <t>EsitoPerizia</t>
  </si>
  <si>
    <t>ProgIncaricoExcel</t>
  </si>
  <si>
    <t>ProgModelloExcel</t>
  </si>
  <si>
    <t>RegolazionePremioPerito</t>
  </si>
  <si>
    <t>Vincolo</t>
  </si>
  <si>
    <t>RegolaritaAmministrativaPerito</t>
  </si>
  <si>
    <t>TipoInterventoDannoPrevalente5Soggetto3</t>
  </si>
  <si>
    <t>TipoInterventoDannoPrevalente6Soggetto3</t>
  </si>
  <si>
    <t>UnitaMIsuraDannoPrevalente1Soggetto3</t>
  </si>
  <si>
    <t>UnitaMIsuraDannoPrevalente2Soggetto3</t>
  </si>
  <si>
    <t>UnitaMIsuraDannoPrevalente3Soggetto3</t>
  </si>
  <si>
    <t>UnitaMIsuraDannoPrevalente4Soggetto3</t>
  </si>
  <si>
    <t>UnitaMIsuraDannoPrevalente5Soggetto3</t>
  </si>
  <si>
    <t>UnitaMIsuraDannoPrevalente6Soggetto3</t>
  </si>
  <si>
    <t>QuantitaDannoPrevalente1Soggetto3</t>
  </si>
  <si>
    <t>QuantitaDannoPrevalente2Soggetto3</t>
  </si>
  <si>
    <t>QuantitaDannoPrevalente3Soggetto3</t>
  </si>
  <si>
    <t>QuantitaDannoPrevalente4Soggetto3</t>
  </si>
  <si>
    <t>QuantitaDannoPrevalente5Soggetto3</t>
  </si>
  <si>
    <t>QuantitaDannoPrevalente6Soggetto3</t>
  </si>
  <si>
    <t>CostoDannoPrevalente1Soggetto3</t>
  </si>
  <si>
    <t>CostoDannoPrevalente2Soggetto3</t>
  </si>
  <si>
    <t>CostoDannoPrevalente3Soggetto3</t>
  </si>
  <si>
    <t>CostoDannoPrevalente4Soggetto3</t>
  </si>
  <si>
    <t>CostoDannoPrevalente5Soggetto3</t>
  </si>
  <si>
    <t>CostoDannoPrevalente6Soggetto3</t>
  </si>
  <si>
    <t>TotaleDannoPrevalente1Soggetto3</t>
  </si>
  <si>
    <t>TotaleDannoPrevalente2Soggetto3</t>
  </si>
  <si>
    <t>TotaleDannoPrevalente3Soggetto3</t>
  </si>
  <si>
    <t>TotaleDannoPrevalente4Soggetto3</t>
  </si>
  <si>
    <t>TotaleDannoPrevalente5Soggetto3</t>
  </si>
  <si>
    <t>TotaleDannoPrevalente6Soggetto3</t>
  </si>
  <si>
    <t>TotaleDannoPrevalente7Soggetto3</t>
  </si>
  <si>
    <t>TotaleDannoPrevalenteIndennizzabileSoggetto3</t>
  </si>
  <si>
    <t>ClassificazioneTecnincaRicercaGuastiSoggetto3</t>
  </si>
  <si>
    <t>TipoEventoRicercaGuastiSoggetto3</t>
  </si>
  <si>
    <t>TipoInterventoRicercaGuasti1Soggetto3</t>
  </si>
  <si>
    <t>TipoInterventoRicercaGuasti2Soggetto3</t>
  </si>
  <si>
    <t>TipoInterventoRicercaGuasti3Soggetto3</t>
  </si>
  <si>
    <t>TipoInterventoRicercaGuasti4Soggetto3</t>
  </si>
  <si>
    <t>TipoInterventoRicercaGuasti5Soggetto3</t>
  </si>
  <si>
    <t>TipoInterventoRicercaGuasti6Soggetto3</t>
  </si>
  <si>
    <t>UnitaMisuraRicercaGuasti1Soggetto3</t>
  </si>
  <si>
    <t>UnitaMisuraRicercaGuasti2Soggetto3</t>
  </si>
  <si>
    <t>UnitaMisuraRicercaGuasti3Soggetto3</t>
  </si>
  <si>
    <t>UnitaMisuraRicercaGuasti4Soggetto3</t>
  </si>
  <si>
    <t>UnitaMisuraRicercaGuasti5Soggetto3</t>
  </si>
  <si>
    <t>UnitaMisuraRicercaGuasti6Soggetto3</t>
  </si>
  <si>
    <t>QuantitaRicercaGuasti1Soggetto3</t>
  </si>
  <si>
    <t>QuantitaRicercaGuasti2Soggetto3</t>
  </si>
  <si>
    <t>QuantitaRicercaGuasti3Soggetto3</t>
  </si>
  <si>
    <t>QuantitaRicercaGuasti4Soggetto3</t>
  </si>
  <si>
    <t>QuantitaRicercaGuasti5Soggetto3</t>
  </si>
  <si>
    <t>QuantitaRicercaGuasti6Soggetto3</t>
  </si>
  <si>
    <t>CostoRicercaGuasti1Soggetto3</t>
  </si>
  <si>
    <t>CostoRicercaGuasti2Soggetto3</t>
  </si>
  <si>
    <t>CostoRicercaGuasti3Soggetto3</t>
  </si>
  <si>
    <t>CostoRicercaGuasti4Soggetto3</t>
  </si>
  <si>
    <t>CostoRicercaGuasti5Soggetto3</t>
  </si>
  <si>
    <t>CostoRicercaGuasti6Soggetto3</t>
  </si>
  <si>
    <t>TotaleRicercaGuasti1Soggetto3</t>
  </si>
  <si>
    <t>TotaleRicercaGuasti2Soggetto3</t>
  </si>
  <si>
    <t>TotaleRicercaGuasti3Soggetto3</t>
  </si>
  <si>
    <t>TotaleRicercaGuasti4Soggetto3</t>
  </si>
  <si>
    <t>TotaleRicercaGuasti5Soggetto3</t>
  </si>
  <si>
    <t>TotaleRicercaGuasti6Soggetto3</t>
  </si>
  <si>
    <t>TotaleRicercaGuasti7Soggetto3</t>
  </si>
  <si>
    <t>TotaleRicercaGuastiIndennizzabileSoggetto3</t>
  </si>
  <si>
    <t>ClassificazioneTecnincaContenutoSoggetto3</t>
  </si>
  <si>
    <t>TipoEventoContenutoSoggetto3</t>
  </si>
  <si>
    <t>TotaleContenuto1Soggetto3</t>
  </si>
  <si>
    <t>TotaleContenutoIndennizzabileSoggetto3</t>
  </si>
  <si>
    <t>TotaleRiepilogoSoggetto3</t>
  </si>
  <si>
    <t>TotaleRiepilogoArrotondatoSoggetto3</t>
  </si>
  <si>
    <t>Coass1Soggetto3</t>
  </si>
  <si>
    <t>Coass2Soggetto3</t>
  </si>
  <si>
    <t>Coass3Soggetto3</t>
  </si>
  <si>
    <t>Coass4Soggetto3</t>
  </si>
  <si>
    <t>TotaleCoassArrotondatoSoggetto3</t>
  </si>
  <si>
    <t>ImportoPagatoPLSoggetto3</t>
  </si>
  <si>
    <t>FlagConcordatoSoggetto3</t>
  </si>
  <si>
    <t>FlagRiserveSoggetto3</t>
  </si>
  <si>
    <t>FlagMantenimentoRischioSoggetto3</t>
  </si>
  <si>
    <t>CognomeSoggetto4</t>
  </si>
  <si>
    <t>NomeSoggetto4</t>
  </si>
  <si>
    <t>RuoloSoggetto4</t>
  </si>
  <si>
    <t>IndirizzoSoggetto4</t>
  </si>
  <si>
    <t>CittaSoggetto4</t>
  </si>
  <si>
    <t>ProvinciaSoggetto4</t>
  </si>
  <si>
    <t>CodiceFiscaleSoggetto4</t>
  </si>
  <si>
    <t>IBANSoggetto4</t>
  </si>
  <si>
    <t>TipoFabbricatoSoggetto4</t>
  </si>
  <si>
    <t>ClassificazioneSoggetto4</t>
  </si>
  <si>
    <t>FinituraSoggetto4</t>
  </si>
  <si>
    <t>ClassificazioneTecnincaDannoPrevalenteSoggetto4</t>
  </si>
  <si>
    <t>TipoEventoDannoPrevalenteSoggetto4</t>
  </si>
  <si>
    <t>TipoInterventoDannoPrevalente1Soggetto4</t>
  </si>
  <si>
    <t>TipoInterventoDannoPrevalente2Soggetto4</t>
  </si>
  <si>
    <t>TipoInterventoDannoPrevalente3Soggetto4</t>
  </si>
  <si>
    <t>TipoInterventoDannoPrevalente4Soggetto4</t>
  </si>
  <si>
    <t>TipoInterventoDannoPrevalente5Soggetto4</t>
  </si>
  <si>
    <t>TipoInterventoDannoPrevalente6Soggetto4</t>
  </si>
  <si>
    <t>UnitaMIsuraDannoPrevalente1Soggetto4</t>
  </si>
  <si>
    <t>UnitaMIsuraDannoPrevalente2Soggetto4</t>
  </si>
  <si>
    <t>UnitaMIsuraDannoPrevalente3Soggetto4</t>
  </si>
  <si>
    <t>UnitaMIsuraDannoPrevalente4Soggetto4</t>
  </si>
  <si>
    <t>UnitaMIsuraDannoPrevalente5Soggetto4</t>
  </si>
  <si>
    <t>UnitaMIsuraDannoPrevalente6Soggetto4</t>
  </si>
  <si>
    <t>QuantitaDannoPrevalente1Soggetto4</t>
  </si>
  <si>
    <t>QuantitaDannoPrevalente2Soggetto4</t>
  </si>
  <si>
    <t>QuantitaDannoPrevalente3Soggetto4</t>
  </si>
  <si>
    <t>QuantitaDannoPrevalente4Soggetto4</t>
  </si>
  <si>
    <t>QuantitaDannoPrevalente5Soggetto4</t>
  </si>
  <si>
    <t>QuantitaDannoPrevalente6Soggetto4</t>
  </si>
  <si>
    <t>CostoDannoPrevalente1Soggetto4</t>
  </si>
  <si>
    <t>CostoDannoPrevalente2Soggetto4</t>
  </si>
  <si>
    <t>CostoDannoPrevalente3Soggetto4</t>
  </si>
  <si>
    <t>CostoDannoPrevalente4Soggetto4</t>
  </si>
  <si>
    <t>CostoDannoPrevalente5Soggetto4</t>
  </si>
  <si>
    <t>CostoDannoPrevalente6Soggetto4</t>
  </si>
  <si>
    <t>TotaleDannoPrevalente1Soggetto4</t>
  </si>
  <si>
    <t>TotaleDannoPrevalente2Soggetto4</t>
  </si>
  <si>
    <t>TotaleDannoPrevalente3Soggetto4</t>
  </si>
  <si>
    <t>TotaleDannoPrevalente4Soggetto4</t>
  </si>
  <si>
    <t>TotaleDannoPrevalente5Soggetto4</t>
  </si>
  <si>
    <t>TotaleDannoPrevalente6Soggetto4</t>
  </si>
  <si>
    <t>TotaleDannoPrevalente7Soggetto4</t>
  </si>
  <si>
    <t>TotaleDannoPrevalenteIndennizzabileSoggetto4</t>
  </si>
  <si>
    <t>ClassificazioneTecnincaRicercaGuastiSoggetto4</t>
  </si>
  <si>
    <t>TipoEventoRicercaGuastiSoggetto4</t>
  </si>
  <si>
    <t>TipoInterventoRicercaGuasti1Soggetto4</t>
  </si>
  <si>
    <t>TipoInterventoRicercaGuasti2Soggetto4</t>
  </si>
  <si>
    <t>TipoInterventoRicercaGuasti3Soggetto4</t>
  </si>
  <si>
    <t>TipoInterventoRicercaGuasti4Soggetto4</t>
  </si>
  <si>
    <t>TipoInterventoRicercaGuasti5Soggetto4</t>
  </si>
  <si>
    <t>TipoInterventoRicercaGuasti6Soggetto4</t>
  </si>
  <si>
    <t>UnitaMisuraRicercaGuasti1Soggetto4</t>
  </si>
  <si>
    <t>UnitaMisuraRicercaGuasti2Soggetto4</t>
  </si>
  <si>
    <t>UnitaMisuraRicercaGuasti3Soggetto4</t>
  </si>
  <si>
    <t>UnitaMisuraRicercaGuasti4Soggetto4</t>
  </si>
  <si>
    <t>UnitaMisuraRicercaGuasti5Soggetto4</t>
  </si>
  <si>
    <t>UnitaMisuraRicercaGuasti6Soggetto4</t>
  </si>
  <si>
    <t>QuantitaRicercaGuasti1Soggetto4</t>
  </si>
  <si>
    <t>QuantitaRicercaGuasti2Soggetto4</t>
  </si>
  <si>
    <t>QuantitaRicercaGuasti3Soggetto4</t>
  </si>
  <si>
    <t>QuantitaRicercaGuasti4Soggetto4</t>
  </si>
  <si>
    <t>QuantitaRicercaGuasti5Soggetto4</t>
  </si>
  <si>
    <t>QuantitaRicercaGuasti6Soggetto4</t>
  </si>
  <si>
    <t>CostoRicercaGuasti1Soggetto4</t>
  </si>
  <si>
    <t>CostoRicercaGuasti2Soggetto4</t>
  </si>
  <si>
    <t>CostoRicercaGuasti3Soggetto4</t>
  </si>
  <si>
    <t>CostoRicercaGuasti4Soggetto4</t>
  </si>
  <si>
    <t>CostoRicercaGuasti5Soggetto4</t>
  </si>
  <si>
    <t>CostoRicercaGuasti6Soggetto4</t>
  </si>
  <si>
    <t>TotaleRicercaGuasti1Soggetto4</t>
  </si>
  <si>
    <t>TotaleRicercaGuasti2Soggetto4</t>
  </si>
  <si>
    <t>TotaleRicercaGuasti3Soggetto4</t>
  </si>
  <si>
    <t>TotaleRicercaGuasti4Soggetto4</t>
  </si>
  <si>
    <t>TotaleRicercaGuasti5Soggetto4</t>
  </si>
  <si>
    <t>TotaleRicercaGuasti6Soggetto4</t>
  </si>
  <si>
    <t>TotaleRicercaGuasti7Soggetto4</t>
  </si>
  <si>
    <t>TotaleRicercaGuastiIndennizzabileSoggetto4</t>
  </si>
  <si>
    <t>ClassificazioneTecnincaContenutoSoggetto4</t>
  </si>
  <si>
    <t>TipoEventoContenutoSoggetto4</t>
  </si>
  <si>
    <t>TotaleContenuto1Soggetto4</t>
  </si>
  <si>
    <t>TotaleContenutoIndennizzabileSoggetto4</t>
  </si>
  <si>
    <t>TotaleRiepilogoSoggetto4</t>
  </si>
  <si>
    <t>TotaleRiepilogoArrotondatoSoggetto4</t>
  </si>
  <si>
    <t>Coass1Soggetto4</t>
  </si>
  <si>
    <t>Coass2Soggetto4</t>
  </si>
  <si>
    <t>Coass3Soggetto4</t>
  </si>
  <si>
    <t>Coass4Soggetto4</t>
  </si>
  <si>
    <t>TotaleCoassArrotondatoSoggetto4</t>
  </si>
  <si>
    <t>ImportoPagatoPLSoggetto4</t>
  </si>
  <si>
    <t>FlagConcordatoSoggetto4</t>
  </si>
  <si>
    <t>FlagRiserveSoggetto4</t>
  </si>
  <si>
    <t>FlagMantenimentoRischioSoggetto4</t>
  </si>
  <si>
    <t>CognomeSoggetto5</t>
  </si>
  <si>
    <t>NomeSoggetto5</t>
  </si>
  <si>
    <t>RuoloSoggetto5</t>
  </si>
  <si>
    <t>IndirizzoSoggetto5</t>
  </si>
  <si>
    <t>CittaSoggetto5</t>
  </si>
  <si>
    <t>ProvinciaSoggetto5</t>
  </si>
  <si>
    <t>CodiceFiscaleSoggetto5</t>
  </si>
  <si>
    <t>IBANSoggetto5</t>
  </si>
  <si>
    <t>TipoFabbricatoSoggetto5</t>
  </si>
  <si>
    <t>ClassificazioneSoggetto5</t>
  </si>
  <si>
    <t>FinituraSoggetto5</t>
  </si>
  <si>
    <t>ClassificazioneTecnincaDannoPrevalenteSoggetto5</t>
  </si>
  <si>
    <t>TipoEventoDannoPrevalenteSoggetto5</t>
  </si>
  <si>
    <t>TipoInterventoDannoPrevalente1Soggetto5</t>
  </si>
  <si>
    <t>TipoInterventoDannoPrevalente2Soggetto5</t>
  </si>
  <si>
    <t>TipoInterventoDannoPrevalente3Soggetto5</t>
  </si>
  <si>
    <t>TipoInterventoDannoPrevalente4Soggetto5</t>
  </si>
  <si>
    <t>TipoInterventoDannoPrevalente5Soggetto5</t>
  </si>
  <si>
    <t>TipoInterventoDannoPrevalente6Soggetto5</t>
  </si>
  <si>
    <t>UnitaMIsuraDannoPrevalente1Soggetto5</t>
  </si>
  <si>
    <t>UnitaMIsuraDannoPrevalente2Soggetto5</t>
  </si>
  <si>
    <t>UnitaMIsuraDannoPrevalente3Soggetto5</t>
  </si>
  <si>
    <t>UnitaMIsuraDannoPrevalente4Soggetto5</t>
  </si>
  <si>
    <t>UnitaMIsuraDannoPrevalente5Soggetto5</t>
  </si>
  <si>
    <t>UnitaMIsuraDannoPrevalente6Soggetto5</t>
  </si>
  <si>
    <t>QuantitaDannoPrevalente1Soggetto5</t>
  </si>
  <si>
    <t>QuantitaDannoPrevalente2Soggetto5</t>
  </si>
  <si>
    <t>QuantitaDannoPrevalente3Soggetto5</t>
  </si>
  <si>
    <t>QuantitaDannoPrevalente4Soggetto5</t>
  </si>
  <si>
    <t>QuantitaDannoPrevalente5Soggetto5</t>
  </si>
  <si>
    <t>QuantitaDannoPrevalente6Soggetto5</t>
  </si>
  <si>
    <t>CostoDannoPrevalente1Soggetto5</t>
  </si>
  <si>
    <t>CostoDannoPrevalente2Soggetto5</t>
  </si>
  <si>
    <t>CostoDannoPrevalente3Soggetto5</t>
  </si>
  <si>
    <t>CostoDannoPrevalente4Soggetto5</t>
  </si>
  <si>
    <t>CostoDannoPrevalente5Soggetto5</t>
  </si>
  <si>
    <t>CostoDannoPrevalente6Soggetto5</t>
  </si>
  <si>
    <t>TotaleDannoPrevalente1Soggetto5</t>
  </si>
  <si>
    <t>TotaleDannoPrevalente2Soggetto5</t>
  </si>
  <si>
    <t>TotaleDannoPrevalente3Soggetto5</t>
  </si>
  <si>
    <t>TotaleDannoPrevalente4Soggetto5</t>
  </si>
  <si>
    <t>TotaleDannoPrevalente5Soggetto5</t>
  </si>
  <si>
    <t>TotaleDannoPrevalente6Soggetto5</t>
  </si>
  <si>
    <t>TotaleDannoPrevalente7Soggetto5</t>
  </si>
  <si>
    <t>TotaleDannoPrevalenteIndennizzabileSoggetto5</t>
  </si>
  <si>
    <t>ClassificazioneTecnincaRicercaGuastiSoggetto5</t>
  </si>
  <si>
    <t>TipoEventoRicercaGuastiSoggetto5</t>
  </si>
  <si>
    <t>TipoInterventoRicercaGuasti1Soggetto5</t>
  </si>
  <si>
    <t>TipoInterventoRicercaGuasti2Soggetto5</t>
  </si>
  <si>
    <t>TipoInterventoRicercaGuasti3Soggetto5</t>
  </si>
  <si>
    <t>TipoInterventoRicercaGuasti4Soggetto5</t>
  </si>
  <si>
    <t>TipoInterventoRicercaGuasti5Soggetto5</t>
  </si>
  <si>
    <t>TipoInterventoRicercaGuasti6Soggetto5</t>
  </si>
  <si>
    <t>UnitaMisuraRicercaGuasti1Soggetto5</t>
  </si>
  <si>
    <t>UnitaMisuraRicercaGuasti2Soggetto5</t>
  </si>
  <si>
    <t>UnitaMisuraRicercaGuasti3Soggetto5</t>
  </si>
  <si>
    <t>UnitaMisuraRicercaGuasti4Soggetto5</t>
  </si>
  <si>
    <t>UnitaMisuraRicercaGuasti5Soggetto5</t>
  </si>
  <si>
    <t>UnitaMisuraRicercaGuasti6Soggetto5</t>
  </si>
  <si>
    <t>QuantitaRicercaGuasti1Soggetto5</t>
  </si>
  <si>
    <t>QuantitaRicercaGuasti2Soggetto5</t>
  </si>
  <si>
    <t>QuantitaRicercaGuasti3Soggetto5</t>
  </si>
  <si>
    <t>QuantitaRicercaGuasti4Soggetto5</t>
  </si>
  <si>
    <t>QuantitaRicercaGuasti5Soggetto5</t>
  </si>
  <si>
    <t>QuantitaRicercaGuasti6Soggetto5</t>
  </si>
  <si>
    <t>CostoRicercaGuasti1Soggetto5</t>
  </si>
  <si>
    <t>CostoRicercaGuasti2Soggetto5</t>
  </si>
  <si>
    <t>CostoRicercaGuasti3Soggetto5</t>
  </si>
  <si>
    <t>CostoRicercaGuasti4Soggetto5</t>
  </si>
  <si>
    <t>CostoRicercaGuasti5Soggetto5</t>
  </si>
  <si>
    <t>CostoRicercaGuasti6Soggetto5</t>
  </si>
  <si>
    <t>TotaleRicercaGuasti1Soggetto5</t>
  </si>
  <si>
    <t>TotaleRicercaGuasti2Soggetto5</t>
  </si>
  <si>
    <t>TotaleRicercaGuasti3Soggetto5</t>
  </si>
  <si>
    <t>TotaleRicercaGuasti4Soggetto5</t>
  </si>
  <si>
    <t>TotaleRicercaGuasti5Soggetto5</t>
  </si>
  <si>
    <t>TotaleRicercaGuasti6Soggetto5</t>
  </si>
  <si>
    <t>TotaleRicercaGuasti7Soggetto5</t>
  </si>
  <si>
    <t>TotaleRicercaGuastiIndennizzabileSoggetto5</t>
  </si>
  <si>
    <t>ClassificazioneTecnincaContenutoSoggetto5</t>
  </si>
  <si>
    <t>TipoEventoContenutoSoggetto5</t>
  </si>
  <si>
    <t>TotaleContenuto1Soggetto5</t>
  </si>
  <si>
    <t>TotaleContenutoIndennizzabileSoggetto5</t>
  </si>
  <si>
    <t>TotaleRiepilogoSoggetto5</t>
  </si>
  <si>
    <t>TotaleRiepilogoArrotondatoSoggetto5</t>
  </si>
  <si>
    <t>Coass1Soggetto5</t>
  </si>
  <si>
    <t>Coass2Soggetto5</t>
  </si>
  <si>
    <t>Coass3Soggetto5</t>
  </si>
  <si>
    <t>Coass4Soggetto5</t>
  </si>
  <si>
    <t>TotaleCoassArrotondatoSoggetto5</t>
  </si>
  <si>
    <t>ImportoPagatoPLSoggetto5</t>
  </si>
  <si>
    <t>FlagConcordatoSoggetto5</t>
  </si>
  <si>
    <t>FlagRiserveSoggetto5</t>
  </si>
  <si>
    <t>FlagMantenimentoRischioSoggetto5</t>
  </si>
  <si>
    <t>DescrizioneTipoIncarico</t>
  </si>
  <si>
    <t xml:space="preserve">RiservePagamento </t>
  </si>
  <si>
    <r>
      <t>DANNO indennizzabile partita</t>
    </r>
    <r>
      <rPr>
        <b/>
        <sz val="8"/>
        <color indexed="21"/>
        <rFont val="Verdana"/>
        <family val="2"/>
      </rPr>
      <t xml:space="preserve"> fabbricato</t>
    </r>
  </si>
  <si>
    <t>PAGATO TOTALE</t>
  </si>
  <si>
    <t>Valore di riferimento in deroga alla proporzionale :</t>
  </si>
  <si>
    <t>Superificie di riferimento in deroga alla proporzionale :</t>
  </si>
  <si>
    <t>LIMITI CONTRATTUALI/FRANCHIGIE E SCOPERTI</t>
  </si>
  <si>
    <t>PARTITA</t>
  </si>
  <si>
    <t>FRANCHIGIA</t>
  </si>
  <si>
    <t>SCOPERTO</t>
  </si>
  <si>
    <t>MASSIMALE/
LIMITE DI INDENNIZZO</t>
  </si>
  <si>
    <t>MINIMO</t>
  </si>
  <si>
    <t>note</t>
  </si>
  <si>
    <t>Prezzo unitario</t>
  </si>
  <si>
    <t>FlagRivalse</t>
  </si>
  <si>
    <t>Tipologia Pagamento</t>
  </si>
  <si>
    <t>TipologiaPagamentoSoggetto1</t>
  </si>
  <si>
    <t>TipologiaPagamentoSoggetto3</t>
  </si>
  <si>
    <t>TipologiaPagamentoSoggetto4</t>
  </si>
  <si>
    <t>TipologiaPagamentoSoggetto5</t>
  </si>
  <si>
    <t>TOTALE INDENNIZZABILE IN PL</t>
  </si>
  <si>
    <t>Allegato dettaglio coass indiretta?</t>
  </si>
  <si>
    <t>AllegatoCoass</t>
  </si>
  <si>
    <t>DATI POLIZZA/DESCRIZIONE BENI ASSICURATI/PREESISTENZA</t>
  </si>
  <si>
    <t>Superfice reale (mq)</t>
  </si>
  <si>
    <t xml:space="preserve">Superificie assicurata (mq) :    </t>
  </si>
  <si>
    <t>Bene/Prestazione</t>
  </si>
  <si>
    <t>inserire descrizione</t>
  </si>
  <si>
    <t>Tipo intervento</t>
  </si>
  <si>
    <t>Artigiano</t>
  </si>
  <si>
    <t>num. Sinistro</t>
  </si>
  <si>
    <t>Perito incaricato consorella</t>
  </si>
  <si>
    <t>STATO D'USO</t>
  </si>
  <si>
    <t>Percentuale detrazione</t>
  </si>
  <si>
    <t>nota: la % detrazione sarà applicata ai danni fabbricato e ricerca guasti di tutti i soggetti</t>
  </si>
  <si>
    <t>% scoperto per sottoassicurazione (*)</t>
  </si>
  <si>
    <t>(*) verificare in prima istanza che la somma dei valori da rimborsare sia entro i limiti dell'eventuale quota dovuta alla presenza di Coass Indiretta, e solo successivamente applicare l'eventuale sotto assicurazione.</t>
  </si>
  <si>
    <t>COASSICURAZIONI/RIVALSE</t>
  </si>
  <si>
    <t>TIPO DI INTERVENTO</t>
  </si>
  <si>
    <t>QUANTITA' (h/a corpo)</t>
  </si>
  <si>
    <t>COSTO UNITARIO</t>
  </si>
  <si>
    <t>Rimpiazzo                                                           BENE</t>
  </si>
  <si>
    <t>Restauro                                                            BENE</t>
  </si>
  <si>
    <t>REGOLARITA' AMMINISTRATIVA rilevata dal perito</t>
  </si>
  <si>
    <t>PRECEDENTI SINISTRI RILEVATI DAL PERITO</t>
  </si>
  <si>
    <t xml:space="preserve">Campo libero: </t>
  </si>
  <si>
    <t>euro</t>
  </si>
  <si>
    <r>
      <t>D</t>
    </r>
    <r>
      <rPr>
        <sz val="8"/>
        <color indexed="21"/>
        <rFont val="Verdana"/>
        <family val="2"/>
      </rPr>
      <t>escrizione del contenuto</t>
    </r>
  </si>
  <si>
    <t>Valore del fabbricato a nuovo (dettagliato):   esempio  mq 20.000,00 * 480,00 €/mq = 9.600.000,00 €</t>
  </si>
  <si>
    <t xml:space="preserve">Valore del contenuto:  </t>
  </si>
  <si>
    <t>Polizza a regolazione premio?</t>
  </si>
  <si>
    <t>Parziale</t>
  </si>
  <si>
    <t>TipoPagamento</t>
  </si>
  <si>
    <t>FineTipoPagamento</t>
  </si>
  <si>
    <t>Importo a carico delle coassicuratrici</t>
  </si>
  <si>
    <t>IndirizzoSoggetto2</t>
  </si>
  <si>
    <t>CittaSoggetto2</t>
  </si>
  <si>
    <t>ProvinciaSoggetto2</t>
  </si>
  <si>
    <t>CodiceFiscaleSoggetto2</t>
  </si>
  <si>
    <t>IBANSoggetto2</t>
  </si>
  <si>
    <t>TipoFabbricatoSoggetto2</t>
  </si>
  <si>
    <t>ClassificazioneSoggetto2</t>
  </si>
  <si>
    <t>FinituraSoggetto2</t>
  </si>
  <si>
    <t>ClassificazioneTecnincaDannoPrevalenteSoggetto2</t>
  </si>
  <si>
    <t>TipoEventoDannoPrevalenteSoggetto2</t>
  </si>
  <si>
    <t>TipoInterventoDannoPrevalente1Soggetto2</t>
  </si>
  <si>
    <t>TipoInterventoDannoPrevalente2Soggetto2</t>
  </si>
  <si>
    <t>TipoInterventoDannoPrevalente3Soggetto2</t>
  </si>
  <si>
    <t>TipoInterventoDannoPrevalente4Soggetto2</t>
  </si>
  <si>
    <t>TipoInterventoDannoPrevalente5Soggetto2</t>
  </si>
  <si>
    <t>TipoInterventoDannoPrevalente6Soggetto2</t>
  </si>
  <si>
    <t>UnitaMIsuraDannoPrevalente1Soggetto2</t>
  </si>
  <si>
    <t>UnitaMIsuraDannoPrevalente2Soggetto2</t>
  </si>
  <si>
    <t>UnitaMIsuraDannoPrevalente3Soggetto2</t>
  </si>
  <si>
    <t>UnitaMIsuraDannoPrevalente4Soggetto2</t>
  </si>
  <si>
    <t>UnitaMIsuraDannoPrevalente5Soggetto2</t>
  </si>
  <si>
    <t>UnitaMIsuraDannoPrevalente6Soggetto2</t>
  </si>
  <si>
    <t>QuantitaDannoPrevalente1Soggetto2</t>
  </si>
  <si>
    <t>QuantitaDannoPrevalente2Soggetto2</t>
  </si>
  <si>
    <t>QuantitaDannoPrevalente3Soggetto2</t>
  </si>
  <si>
    <t>QuantitaDannoPrevalente4Soggetto2</t>
  </si>
  <si>
    <t>QuantitaDannoPrevalente5Soggetto2</t>
  </si>
  <si>
    <t>QuantitaDannoPrevalente6Soggetto2</t>
  </si>
  <si>
    <t>CostoDannoPrevalente1Soggetto2</t>
  </si>
  <si>
    <t>CostoDannoPrevalente2Soggetto2</t>
  </si>
  <si>
    <t>CostoDannoPrevalente3Soggetto2</t>
  </si>
  <si>
    <t>CostoDannoPrevalente4Soggetto2</t>
  </si>
  <si>
    <t>CostoDannoPrevalente5Soggetto2</t>
  </si>
  <si>
    <t>CostoDannoPrevalente6Soggetto2</t>
  </si>
  <si>
    <t>TotaleDannoPrevalente1Soggetto2</t>
  </si>
  <si>
    <t>TotaleDannoPrevalente2Soggetto2</t>
  </si>
  <si>
    <t>TotaleDannoPrevalente3Soggetto2</t>
  </si>
  <si>
    <t>TotaleDannoPrevalente4Soggetto2</t>
  </si>
  <si>
    <t>TotaleDannoPrevalente5Soggetto2</t>
  </si>
  <si>
    <t>TotaleDannoPrevalente6Soggetto2</t>
  </si>
  <si>
    <t>TotaleDannoPrevalente7Soggetto2</t>
  </si>
  <si>
    <t>TotaleDannoPrevalenteIndennizzabileSoggetto2</t>
  </si>
  <si>
    <t>ClassificazioneTecnincaRicercaGuastiSoggetto2</t>
  </si>
  <si>
    <t>TipoEventoRicercaGuastiSoggetto2</t>
  </si>
  <si>
    <t>TipoInterventoRicercaGuasti1Soggetto2</t>
  </si>
  <si>
    <t>TipoInterventoRicercaGuasti2Soggetto2</t>
  </si>
  <si>
    <t>TipoInterventoRicercaGuasti3Soggetto2</t>
  </si>
  <si>
    <t>TipoInterventoRicercaGuasti4Soggetto2</t>
  </si>
  <si>
    <t>TipoInterventoRicercaGuasti5Soggetto2</t>
  </si>
  <si>
    <t>TipoInterventoRicercaGuasti6Soggetto2</t>
  </si>
  <si>
    <t>UnitaMisuraRicercaGuasti1Soggetto2</t>
  </si>
  <si>
    <t>UnitaMisuraRicercaGuasti2Soggetto2</t>
  </si>
  <si>
    <t>UnitaMisuraRicercaGuasti3Soggetto2</t>
  </si>
  <si>
    <t>UnitaMisuraRicercaGuasti4Soggetto2</t>
  </si>
  <si>
    <t>UnitaMisuraRicercaGuasti5Soggetto2</t>
  </si>
  <si>
    <t>UnitaMisuraRicercaGuasti6Soggetto2</t>
  </si>
  <si>
    <t>QuantitaRicercaGuasti1Soggetto2</t>
  </si>
  <si>
    <t>QuantitaRicercaGuasti2Soggetto2</t>
  </si>
  <si>
    <t>QuantitaRicercaGuasti3Soggetto2</t>
  </si>
  <si>
    <t>QuantitaRicercaGuasti4Soggetto2</t>
  </si>
  <si>
    <t>QuantitaRicercaGuasti5Soggetto2</t>
  </si>
  <si>
    <t>QuantitaRicercaGuasti6Soggetto2</t>
  </si>
  <si>
    <t>CostoRicercaGuasti1Soggetto2</t>
  </si>
  <si>
    <t>CostoRicercaGuasti2Soggetto2</t>
  </si>
  <si>
    <t>CostoRicercaGuasti3Soggetto2</t>
  </si>
  <si>
    <t>CostoRicercaGuasti4Soggetto2</t>
  </si>
  <si>
    <t>CostoRicercaGuasti5Soggetto2</t>
  </si>
  <si>
    <t>CostoRicercaGuasti6Soggetto2</t>
  </si>
  <si>
    <t>TotaleRicercaGuasti1Soggetto2</t>
  </si>
  <si>
    <t>TotaleRicercaGuasti2Soggetto2</t>
  </si>
  <si>
    <t>TotaleRicercaGuasti3Soggetto2</t>
  </si>
  <si>
    <t>TotaleRicercaGuasti4Soggetto2</t>
  </si>
  <si>
    <t>TotaleRicercaGuasti5Soggetto2</t>
  </si>
  <si>
    <t>TotaleRicercaGuasti6Soggetto2</t>
  </si>
  <si>
    <t>TotaleRicercaGuasti7Soggetto2</t>
  </si>
  <si>
    <t>TotaleRicercaGuastiIndennizzabileSoggetto2</t>
  </si>
  <si>
    <t>ClassificazioneTecnincaContenutoSoggetto2</t>
  </si>
  <si>
    <t>TipoEventoContenutoSoggetto2</t>
  </si>
  <si>
    <t>TotaleContenuto1Soggetto2</t>
  </si>
  <si>
    <t>TotaleContenutoIndennizzabileSoggetto2</t>
  </si>
  <si>
    <t>TotaleRiepilogoSoggetto2</t>
  </si>
  <si>
    <t>TotaleRiepilogoArrotondatoSoggetto2</t>
  </si>
  <si>
    <t>Coass1Soggetto2</t>
  </si>
  <si>
    <t>Coass2Soggetto2</t>
  </si>
  <si>
    <t>Coass3Soggetto2</t>
  </si>
  <si>
    <t>Coass4Soggetto2</t>
  </si>
  <si>
    <t>x</t>
  </si>
  <si>
    <t>TotaleCoassArrotondatoSoggetto2</t>
  </si>
  <si>
    <t>ImportoPagatoPLSoggetto2</t>
  </si>
  <si>
    <t>TipologiaPagamentoSoggetto2</t>
  </si>
  <si>
    <t>FlagConcordatoSoggetto2</t>
  </si>
  <si>
    <t>FlagRiserveSoggetto2</t>
  </si>
  <si>
    <t>FlagMantenimentoRischioSoggetto2</t>
  </si>
  <si>
    <t>PagatoTotale</t>
  </si>
  <si>
    <t>CognomeSoggetto3</t>
  </si>
  <si>
    <t>NomeSoggetto3</t>
  </si>
  <si>
    <t>RuoloSoggetto3</t>
  </si>
  <si>
    <t>IndirizzoSoggetto3</t>
  </si>
  <si>
    <t>CittaSoggetto3</t>
  </si>
  <si>
    <t>ProvinciaSoggetto3</t>
  </si>
  <si>
    <t>CodiceFiscaleSoggetto3</t>
  </si>
  <si>
    <t>IBANSoggetto3</t>
  </si>
  <si>
    <t>TipoFabbricatoSoggetto3</t>
  </si>
  <si>
    <t>ClassificazioneSoggetto3</t>
  </si>
  <si>
    <t>FinituraSoggetto3</t>
  </si>
  <si>
    <t>ClassificazioneTecnincaDannoPrevalenteSoggetto3</t>
  </si>
  <si>
    <t>mq/mc</t>
  </si>
  <si>
    <t>progmodello</t>
  </si>
  <si>
    <t>ACQUA CONDOTTA - P_E22</t>
  </si>
  <si>
    <t>COMBINAZIONE 2 - P_CO2</t>
  </si>
  <si>
    <t/>
  </si>
  <si>
    <t>BENE_P_CO2</t>
  </si>
  <si>
    <t>POLIZZA</t>
  </si>
  <si>
    <t>RIVESTIMENTI E PARETI ESTERNE - BE000358</t>
  </si>
  <si>
    <t>FineBENE_P_CO2</t>
  </si>
  <si>
    <t>BENE_P_E22</t>
  </si>
  <si>
    <t>FineBENE_P_E22</t>
  </si>
  <si>
    <t>Rottura allacciamenti idrici alla rete municipale        -        20</t>
  </si>
  <si>
    <t>Rottura boiler o caldaia        -        13</t>
  </si>
  <si>
    <t>Rottura braga di collegamento        -        2</t>
  </si>
  <si>
    <t>Rottura colonna carico/scarico acqua potabile o acque nere esterne        -        9</t>
  </si>
  <si>
    <t>Rottura colonna carico/scarico acqua potabile o acque nere murate        -        10</t>
  </si>
  <si>
    <t>Rottura contatori vari        -        17</t>
  </si>
  <si>
    <t>Rottura flessibile lavandino / doccia / altro        -        6</t>
  </si>
  <si>
    <t>Rottura guarnizioni/valvole impianti acqua o termici        -        5</t>
  </si>
  <si>
    <t>Rottura piletta scarico doccia        -        8</t>
  </si>
  <si>
    <t>Rottura pluviali e converse esterne        -        22</t>
  </si>
  <si>
    <t>Rottura pluviali e converse murate        -        21</t>
  </si>
  <si>
    <t>Rottura pozzetti raccolta acqua meteorica e/o fosse biologiche        -        19</t>
  </si>
  <si>
    <t>Rottura radiatori/collettori impianto termico        -        15</t>
  </si>
  <si>
    <t>Rottura serpentine a pavimento        -        16</t>
  </si>
  <si>
    <t>Rottura sifone scarico w.c. (cucchiaia)        -        1</t>
  </si>
  <si>
    <t>Rottura tubazione adduzione/scarico vasca-lavandino-bidet        -        7</t>
  </si>
  <si>
    <t>Rottura tubazione alimentazione acqua        -        4</t>
  </si>
  <si>
    <t>Rottura tubazione di carico/scarico esterne lavatrice o  lavastoviglie        -        11</t>
  </si>
  <si>
    <t>FlagPLRE</t>
  </si>
  <si>
    <t>Rottura tubazione di carico/scarico murata lavatrice o lavastoviglie        -        12</t>
  </si>
  <si>
    <t>Rottura tubazione scarico w.c. o sottolavello        -        3</t>
  </si>
  <si>
    <t>Rottura tubazioni carico/scarico interrate        -        18</t>
  </si>
  <si>
    <t>Rottura vaso di espansione impianto termico        -        14</t>
  </si>
  <si>
    <t>TipoEvento        -        23</t>
  </si>
  <si>
    <t>TipoEvento        -        24</t>
  </si>
  <si>
    <t>TipoEvento        -        25</t>
  </si>
  <si>
    <t>altro        -        32</t>
  </si>
  <si>
    <t>idraulica        -        26</t>
  </si>
  <si>
    <t>materiali        -        27</t>
  </si>
  <si>
    <t>muratura        -        30</t>
  </si>
  <si>
    <t>tinteggiatura        -        28</t>
  </si>
  <si>
    <t>xx        -        29</t>
  </si>
  <si>
    <t>xxxx        -        31</t>
  </si>
  <si>
    <t>appartamento        -        35</t>
  </si>
  <si>
    <t>cantina        -        37</t>
  </si>
  <si>
    <t>garage        -        38</t>
  </si>
  <si>
    <t>magazzino        -        36</t>
  </si>
  <si>
    <t>villa        -        33</t>
  </si>
  <si>
    <t>villetta a schiera        -        34</t>
  </si>
  <si>
    <t>altro        -        42</t>
  </si>
  <si>
    <t>lusso        -        39</t>
  </si>
  <si>
    <t>medio        -        40</t>
  </si>
  <si>
    <t>popolare        -        41</t>
  </si>
  <si>
    <t>altro        -        47</t>
  </si>
  <si>
    <t>base        -        46</t>
  </si>
  <si>
    <t>di pregio artistico        -        43</t>
  </si>
  <si>
    <t>lusso        -        44</t>
  </si>
  <si>
    <t>medio        -        45</t>
  </si>
  <si>
    <t>Parziale        -        49</t>
  </si>
  <si>
    <t>Totale        -        48</t>
  </si>
  <si>
    <t>ImportoAccertato</t>
  </si>
  <si>
    <t>140</t>
  </si>
  <si>
    <t>9560123</t>
  </si>
  <si>
    <t>3274791</t>
  </si>
  <si>
    <t>1-2901-99-014547</t>
  </si>
  <si>
    <t>20445</t>
  </si>
  <si>
    <t>521 - Pronta_Liquidazione_3</t>
  </si>
  <si>
    <t>000013096</t>
  </si>
  <si>
    <t>3E16 - GLOBALE FABBRICATI</t>
  </si>
  <si>
    <t>COND. VIA D.G.VERITA 6 -</t>
  </si>
  <si>
    <t>VIA D.G.VERITA  6 - GENOVA - GE</t>
  </si>
  <si>
    <t>30/04/2013</t>
  </si>
  <si>
    <t>13/05/2013</t>
  </si>
  <si>
    <t>2013</t>
  </si>
  <si>
    <t>ALFA SPA (VIAZZI) -</t>
  </si>
  <si>
    <t>SI</t>
  </si>
  <si>
    <t>07/03/2006</t>
  </si>
  <si>
    <t>07/03/2014</t>
  </si>
  <si>
    <t>11/04/2013</t>
  </si>
  <si>
    <t>NO</t>
  </si>
  <si>
    <t>0,000</t>
  </si>
  <si>
    <t>80078880103</t>
  </si>
  <si>
    <t>20140750</t>
  </si>
  <si>
    <t>COND. VIA D.G.VERITA 6</t>
  </si>
  <si>
    <t>CONTRAENTE IMPRESA</t>
  </si>
  <si>
    <t>VIA D.G.VERITA  6</t>
  </si>
  <si>
    <t>GENOVA</t>
  </si>
  <si>
    <t>GE</t>
  </si>
  <si>
    <t>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</si>
</sst>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i/>
      <sz val="12"/>
      <name val="Times New Roman"/>
      <family val="1"/>
    </font>
    <font>
      <sz val="12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9"/>
      <name val="Verdana"/>
      <family val="2"/>
    </font>
    <font>
      <sz val="8"/>
      <color indexed="21"/>
      <name val="Verdana"/>
      <family val="2"/>
    </font>
    <font>
      <b/>
      <sz val="8"/>
      <color indexed="21"/>
      <name val="Verdana"/>
      <family val="2"/>
    </font>
    <font>
      <b/>
      <sz val="10"/>
      <color indexed="21"/>
      <name val="Verdana"/>
      <family val="2"/>
    </font>
    <font>
      <b/>
      <i/>
      <sz val="8"/>
      <name val="Verdana"/>
      <family val="2"/>
    </font>
    <font>
      <strike/>
      <sz val="8"/>
      <color indexed="21"/>
      <name val="Verdana"/>
      <family val="2"/>
    </font>
    <font>
      <b/>
      <sz val="9"/>
      <color indexed="21"/>
      <name val="Verdana"/>
      <family val="2"/>
    </font>
    <font>
      <b/>
      <i/>
      <sz val="8"/>
      <color indexed="21"/>
      <name val="Verdana"/>
      <family val="2"/>
    </font>
    <font>
      <i/>
      <sz val="8"/>
      <color indexed="21"/>
      <name val="Verdana"/>
      <family val="2"/>
    </font>
    <font>
      <b/>
      <sz val="12"/>
      <color indexed="21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Verdana"/>
      <family val="2"/>
    </font>
    <font>
      <u/>
      <sz val="8"/>
      <color indexed="21"/>
      <name val="Verdana"/>
      <family val="2"/>
    </font>
    <font>
      <b/>
      <u/>
      <sz val="8"/>
      <color indexed="21"/>
      <name val="Verdana"/>
      <family val="2"/>
    </font>
    <font>
      <sz val="10"/>
      <color indexed="21"/>
      <name val="Arial"/>
      <family val="2"/>
    </font>
    <font>
      <i/>
      <sz val="10"/>
      <color indexed="21"/>
      <name val="Verdana"/>
      <family val="2"/>
    </font>
    <font>
      <i/>
      <sz val="10"/>
      <color indexed="21"/>
      <name val="Arial"/>
      <family val="2"/>
    </font>
    <font>
      <b/>
      <u/>
      <sz val="12"/>
      <color indexed="2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60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60"/>
      <name val="Verdana"/>
      <family val="2"/>
    </font>
    <font>
      <sz val="8"/>
      <color rgb="FFC00000"/>
      <name val="Verdana"/>
      <family val="2"/>
    </font>
    <font>
      <b/>
      <sz val="8"/>
      <color rgb="FFC00000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thin">
        <color indexed="64"/>
      </left>
      <right style="thin">
        <color indexed="56"/>
      </right>
      <top style="thin">
        <color indexed="56"/>
      </top>
      <bottom/>
      <diagonal/>
    </border>
    <border>
      <left style="thin">
        <color indexed="64"/>
      </left>
      <right style="thin">
        <color indexed="56"/>
      </right>
      <top/>
      <bottom/>
      <diagonal/>
    </border>
    <border>
      <left style="thin">
        <color indexed="64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2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/>
      <diagonal/>
    </border>
    <border>
      <left/>
      <right style="thin">
        <color indexed="56"/>
      </right>
      <top/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/>
      <bottom style="thin">
        <color indexed="64"/>
      </bottom>
      <diagonal/>
    </border>
    <border>
      <left/>
      <right style="thin">
        <color indexed="56"/>
      </right>
      <top/>
      <bottom style="thin">
        <color indexed="64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3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7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3" fillId="7" borderId="1" applyNumberFormat="0" applyAlignment="0" applyProtection="0"/>
    <xf numFmtId="0" fontId="21" fillId="0" borderId="6" applyNumberFormat="0" applyFill="0" applyAlignment="0" applyProtection="0"/>
    <xf numFmtId="0" fontId="24" fillId="22" borderId="0" applyNumberFormat="0" applyBorder="0" applyAlignment="0" applyProtection="0"/>
    <xf numFmtId="0" fontId="13" fillId="23" borderId="7" applyNumberFormat="0" applyFont="0" applyAlignment="0" applyProtection="0"/>
    <xf numFmtId="0" fontId="25" fillId="20" borderId="8" applyNumberFormat="0" applyAlignment="0" applyProtection="0"/>
    <xf numFmtId="0" fontId="28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54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4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3" fillId="0" borderId="0" xfId="0" applyFont="1" applyFill="1"/>
    <xf numFmtId="0" fontId="3" fillId="0" borderId="10" xfId="0" applyFont="1" applyBorder="1"/>
    <xf numFmtId="0" fontId="0" fillId="0" borderId="0" xfId="0" applyBorder="1"/>
    <xf numFmtId="0" fontId="0" fillId="0" borderId="0" xfId="0" applyFill="1" applyBorder="1"/>
    <xf numFmtId="0" fontId="7" fillId="0" borderId="0" xfId="0" applyFont="1"/>
    <xf numFmtId="0" fontId="6" fillId="0" borderId="0" xfId="0" applyFont="1"/>
    <xf numFmtId="0" fontId="4" fillId="0" borderId="0" xfId="0" applyFont="1" applyFill="1" applyBorder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indent="3"/>
    </xf>
    <xf numFmtId="0" fontId="5" fillId="0" borderId="0" xfId="0" applyFont="1" applyFill="1" applyAlignment="1">
      <alignment horizontal="center"/>
    </xf>
    <xf numFmtId="0" fontId="7" fillId="0" borderId="16" xfId="0" applyFont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Fill="1" applyBorder="1"/>
    <xf numFmtId="0" fontId="10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/>
    <xf numFmtId="0" fontId="6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justify"/>
    </xf>
    <xf numFmtId="0" fontId="14" fillId="0" borderId="0" xfId="0" applyFont="1"/>
    <xf numFmtId="0" fontId="14" fillId="0" borderId="0" xfId="0" applyFont="1" applyFill="1" applyBorder="1"/>
    <xf numFmtId="0" fontId="3" fillId="25" borderId="0" xfId="0" applyFont="1" applyFill="1"/>
    <xf numFmtId="0" fontId="36" fillId="34" borderId="0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left"/>
    </xf>
    <xf numFmtId="0" fontId="39" fillId="34" borderId="0" xfId="0" applyFont="1" applyFill="1" applyBorder="1" applyAlignment="1">
      <alignment horizontal="left"/>
    </xf>
    <xf numFmtId="0" fontId="35" fillId="0" borderId="0" xfId="0" applyFont="1" applyBorder="1"/>
    <xf numFmtId="0" fontId="36" fillId="35" borderId="0" xfId="0" applyFont="1" applyFill="1" applyBorder="1"/>
    <xf numFmtId="0" fontId="40" fillId="35" borderId="0" xfId="0" applyFont="1" applyFill="1" applyBorder="1"/>
    <xf numFmtId="0" fontId="36" fillId="35" borderId="0" xfId="0" applyFont="1" applyFill="1" applyBorder="1" applyAlignment="1">
      <alignment horizontal="center"/>
    </xf>
    <xf numFmtId="0" fontId="40" fillId="35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38" fillId="35" borderId="0" xfId="0" applyFont="1" applyFill="1" applyBorder="1" applyAlignment="1">
      <alignment horizontal="center"/>
    </xf>
    <xf numFmtId="0" fontId="36" fillId="0" borderId="23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Border="1"/>
    <xf numFmtId="0" fontId="36" fillId="24" borderId="24" xfId="0" applyFont="1" applyFill="1" applyBorder="1" applyAlignment="1">
      <alignment horizontal="center"/>
    </xf>
    <xf numFmtId="0" fontId="36" fillId="24" borderId="24" xfId="0" applyFont="1" applyFill="1" applyBorder="1" applyAlignment="1">
      <alignment horizontal="right"/>
    </xf>
    <xf numFmtId="0" fontId="42" fillId="0" borderId="0" xfId="0" applyFont="1" applyBorder="1"/>
    <xf numFmtId="0" fontId="41" fillId="0" borderId="0" xfId="0" applyFont="1" applyAlignment="1">
      <alignment horizontal="right"/>
    </xf>
    <xf numFmtId="0" fontId="37" fillId="0" borderId="0" xfId="0" applyFont="1" applyBorder="1" applyAlignment="1">
      <alignment horizontal="center"/>
    </xf>
    <xf numFmtId="0" fontId="43" fillId="0" borderId="0" xfId="0" applyFont="1" applyBorder="1"/>
    <xf numFmtId="0" fontId="3" fillId="24" borderId="24" xfId="0" applyFont="1" applyFill="1" applyBorder="1"/>
    <xf numFmtId="9" fontId="3" fillId="24" borderId="24" xfId="0" applyNumberFormat="1" applyFont="1" applyFill="1" applyBorder="1"/>
    <xf numFmtId="0" fontId="3" fillId="0" borderId="0" xfId="0" applyFont="1" applyAlignment="1">
      <alignment horizontal="right"/>
    </xf>
    <xf numFmtId="0" fontId="36" fillId="29" borderId="24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left"/>
    </xf>
    <xf numFmtId="0" fontId="42" fillId="35" borderId="0" xfId="0" applyFont="1" applyFill="1" applyBorder="1"/>
    <xf numFmtId="0" fontId="3" fillId="24" borderId="21" xfId="0" applyFont="1" applyFill="1" applyBorder="1" applyAlignment="1">
      <alignment horizontal="right"/>
    </xf>
    <xf numFmtId="0" fontId="15" fillId="24" borderId="20" xfId="0" applyFont="1" applyFill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0" xfId="0" applyFont="1"/>
    <xf numFmtId="0" fontId="36" fillId="0" borderId="0" xfId="0" applyFont="1" applyFill="1" applyBorder="1"/>
    <xf numFmtId="0" fontId="36" fillId="0" borderId="0" xfId="0" applyFont="1" applyAlignment="1">
      <alignment horizontal="right"/>
    </xf>
    <xf numFmtId="0" fontId="36" fillId="24" borderId="24" xfId="0" applyFont="1" applyFill="1" applyBorder="1" applyAlignment="1">
      <alignment horizontal="right" vertical="center"/>
    </xf>
    <xf numFmtId="0" fontId="36" fillId="0" borderId="25" xfId="0" applyFont="1" applyBorder="1"/>
    <xf numFmtId="0" fontId="36" fillId="0" borderId="26" xfId="0" applyFont="1" applyBorder="1"/>
    <xf numFmtId="0" fontId="36" fillId="0" borderId="27" xfId="0" applyFont="1" applyBorder="1"/>
    <xf numFmtId="0" fontId="37" fillId="0" borderId="2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37" fillId="0" borderId="27" xfId="0" applyFont="1" applyBorder="1" applyAlignment="1">
      <alignment horizontal="left"/>
    </xf>
    <xf numFmtId="0" fontId="36" fillId="0" borderId="25" xfId="0" applyFont="1" applyBorder="1" applyAlignment="1">
      <alignment horizontal="left"/>
    </xf>
    <xf numFmtId="0" fontId="37" fillId="24" borderId="28" xfId="0" applyFont="1" applyFill="1" applyBorder="1" applyAlignment="1">
      <alignment horizontal="right"/>
    </xf>
    <xf numFmtId="0" fontId="36" fillId="0" borderId="26" xfId="0" applyFont="1" applyBorder="1" applyAlignment="1">
      <alignment horizontal="left"/>
    </xf>
    <xf numFmtId="0" fontId="37" fillId="24" borderId="29" xfId="0" applyFont="1" applyFill="1" applyBorder="1" applyAlignment="1">
      <alignment horizontal="right"/>
    </xf>
    <xf numFmtId="0" fontId="36" fillId="0" borderId="27" xfId="0" applyFont="1" applyBorder="1" applyAlignment="1">
      <alignment horizontal="left"/>
    </xf>
    <xf numFmtId="0" fontId="37" fillId="24" borderId="30" xfId="0" applyFont="1" applyFill="1" applyBorder="1" applyAlignment="1">
      <alignment horizontal="right"/>
    </xf>
    <xf numFmtId="0" fontId="37" fillId="0" borderId="31" xfId="0" applyFont="1" applyBorder="1" applyAlignment="1">
      <alignment horizontal="left"/>
    </xf>
    <xf numFmtId="0" fontId="37" fillId="0" borderId="32" xfId="0" applyFont="1" applyBorder="1" applyAlignment="1">
      <alignment horizontal="left"/>
    </xf>
    <xf numFmtId="0" fontId="36" fillId="24" borderId="32" xfId="0" applyFont="1" applyFill="1" applyBorder="1" applyAlignment="1">
      <alignment horizontal="right"/>
    </xf>
    <xf numFmtId="0" fontId="36" fillId="24" borderId="33" xfId="0" applyFont="1" applyFill="1" applyBorder="1" applyAlignment="1">
      <alignment horizontal="right"/>
    </xf>
    <xf numFmtId="0" fontId="36" fillId="24" borderId="34" xfId="0" applyFont="1" applyFill="1" applyBorder="1" applyAlignment="1">
      <alignment horizontal="right"/>
    </xf>
    <xf numFmtId="0" fontId="36" fillId="24" borderId="35" xfId="0" applyFont="1" applyFill="1" applyBorder="1" applyAlignment="1">
      <alignment horizontal="right"/>
    </xf>
    <xf numFmtId="0" fontId="36" fillId="24" borderId="36" xfId="0" applyFont="1" applyFill="1" applyBorder="1" applyAlignment="1">
      <alignment horizontal="right"/>
    </xf>
    <xf numFmtId="0" fontId="36" fillId="24" borderId="37" xfId="0" applyFont="1" applyFill="1" applyBorder="1" applyAlignment="1">
      <alignment horizontal="right"/>
    </xf>
    <xf numFmtId="0" fontId="37" fillId="0" borderId="31" xfId="0" applyFont="1" applyBorder="1" applyAlignment="1">
      <alignment horizontal="left" wrapText="1"/>
    </xf>
    <xf numFmtId="0" fontId="36" fillId="24" borderId="37" xfId="0" applyFont="1" applyFill="1" applyBorder="1" applyAlignment="1">
      <alignment horizontal="right" vertical="center"/>
    </xf>
    <xf numFmtId="0" fontId="37" fillId="0" borderId="0" xfId="0" applyFont="1" applyFill="1"/>
    <xf numFmtId="0" fontId="3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6" fillId="0" borderId="0" xfId="0" applyFont="1" applyFill="1"/>
    <xf numFmtId="0" fontId="47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36" fillId="0" borderId="25" xfId="0" applyFont="1" applyFill="1" applyBorder="1"/>
    <xf numFmtId="0" fontId="3" fillId="0" borderId="38" xfId="0" applyFont="1" applyBorder="1"/>
    <xf numFmtId="0" fontId="36" fillId="0" borderId="26" xfId="0" applyFont="1" applyFill="1" applyBorder="1"/>
    <xf numFmtId="0" fontId="36" fillId="0" borderId="27" xfId="0" applyFont="1" applyFill="1" applyBorder="1"/>
    <xf numFmtId="0" fontId="3" fillId="0" borderId="39" xfId="0" applyFont="1" applyBorder="1"/>
    <xf numFmtId="0" fontId="37" fillId="0" borderId="0" xfId="0" applyFont="1" applyFill="1" applyBorder="1" applyAlignment="1">
      <alignment horizontal="left"/>
    </xf>
    <xf numFmtId="0" fontId="46" fillId="0" borderId="0" xfId="0" applyFont="1"/>
    <xf numFmtId="0" fontId="36" fillId="0" borderId="0" xfId="0" applyFont="1" applyFill="1" applyBorder="1" applyAlignment="1">
      <alignment vertical="center"/>
    </xf>
    <xf numFmtId="0" fontId="37" fillId="0" borderId="0" xfId="0" applyFont="1" applyAlignment="1">
      <alignment horizontal="right"/>
    </xf>
    <xf numFmtId="0" fontId="36" fillId="24" borderId="32" xfId="0" applyFont="1" applyFill="1" applyBorder="1"/>
    <xf numFmtId="0" fontId="44" fillId="0" borderId="0" xfId="0" applyFont="1"/>
    <xf numFmtId="0" fontId="45" fillId="0" borderId="0" xfId="0" applyFont="1"/>
    <xf numFmtId="0" fontId="49" fillId="0" borderId="0" xfId="0" applyFont="1"/>
    <xf numFmtId="0" fontId="49" fillId="36" borderId="39" xfId="0" applyFont="1" applyFill="1" applyBorder="1"/>
    <xf numFmtId="2" fontId="3" fillId="24" borderId="24" xfId="0" applyNumberFormat="1" applyFont="1" applyFill="1" applyBorder="1"/>
    <xf numFmtId="49" fontId="37" fillId="36" borderId="29" xfId="0" applyNumberFormat="1" applyFont="1" applyFill="1" applyBorder="1" applyAlignment="1">
      <alignment horizontal="right"/>
    </xf>
    <xf numFmtId="0" fontId="3" fillId="36" borderId="32" xfId="0" applyFont="1" applyFill="1" applyBorder="1" applyAlignment="1">
      <alignment horizontal="right"/>
    </xf>
    <xf numFmtId="0" fontId="36" fillId="0" borderId="38" xfId="0" applyFont="1" applyFill="1" applyBorder="1" applyAlignment="1">
      <alignment horizontal="right" vertical="center"/>
    </xf>
    <xf numFmtId="0" fontId="37" fillId="0" borderId="26" xfId="0" applyFont="1" applyBorder="1" applyAlignment="1">
      <alignment horizontal="left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33" xfId="0" applyFont="1" applyFill="1" applyBorder="1"/>
    <xf numFmtId="0" fontId="36" fillId="0" borderId="35" xfId="0" applyFont="1" applyFill="1" applyBorder="1"/>
    <xf numFmtId="0" fontId="4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44" fontId="36" fillId="24" borderId="24" xfId="41" applyFont="1" applyFill="1" applyBorder="1" applyAlignment="1">
      <alignment horizontal="right"/>
    </xf>
    <xf numFmtId="0" fontId="37" fillId="0" borderId="0" xfId="0" applyFont="1" applyBorder="1" applyAlignment="1">
      <alignment horizontal="left"/>
    </xf>
    <xf numFmtId="10" fontId="36" fillId="24" borderId="37" xfId="0" applyNumberFormat="1" applyFont="1" applyFill="1" applyBorder="1" applyAlignment="1">
      <alignment horizontal="right"/>
    </xf>
    <xf numFmtId="0" fontId="3" fillId="41" borderId="32" xfId="0" applyFont="1" applyFill="1" applyBorder="1" applyAlignment="1">
      <alignment horizontal="right"/>
    </xf>
    <xf numFmtId="0" fontId="36" fillId="0" borderId="32" xfId="0" applyFont="1" applyBorder="1" applyAlignment="1">
      <alignment horizontal="left"/>
    </xf>
    <xf numFmtId="0" fontId="37" fillId="0" borderId="0" xfId="0" applyFont="1" applyFill="1" applyAlignment="1">
      <alignment horizontal="left"/>
    </xf>
    <xf numFmtId="0" fontId="55" fillId="0" borderId="0" xfId="0" applyFont="1" applyFill="1"/>
    <xf numFmtId="0" fontId="55" fillId="0" borderId="0" xfId="0" applyFont="1" applyAlignment="1">
      <alignment horizontal="left"/>
    </xf>
    <xf numFmtId="0" fontId="36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6" fillId="0" borderId="3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9" fontId="36" fillId="24" borderId="34" xfId="0" applyNumberFormat="1" applyFont="1" applyFill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15" fillId="24" borderId="22" xfId="0" applyFont="1" applyFill="1" applyBorder="1" applyAlignment="1">
      <alignment horizontal="left"/>
    </xf>
    <xf numFmtId="0" fontId="56" fillId="0" borderId="0" xfId="0" applyFont="1"/>
    <xf numFmtId="2" fontId="36" fillId="24" borderId="33" xfId="0" applyNumberFormat="1" applyFont="1" applyFill="1" applyBorder="1" applyAlignment="1">
      <alignment horizontal="right"/>
    </xf>
    <xf numFmtId="2" fontId="36" fillId="24" borderId="34" xfId="0" applyNumberFormat="1" applyFont="1" applyFill="1" applyBorder="1" applyAlignment="1">
      <alignment horizontal="right"/>
    </xf>
    <xf numFmtId="0" fontId="36" fillId="24" borderId="35" xfId="0" applyNumberFormat="1" applyFont="1" applyFill="1" applyBorder="1" applyAlignment="1">
      <alignment horizontal="right"/>
    </xf>
    <xf numFmtId="2" fontId="36" fillId="24" borderId="35" xfId="0" applyNumberFormat="1" applyFont="1" applyFill="1" applyBorder="1" applyAlignment="1">
      <alignment horizontal="right"/>
    </xf>
    <xf numFmtId="0" fontId="36" fillId="24" borderId="32" xfId="0" applyNumberFormat="1" applyFont="1" applyFill="1" applyBorder="1" applyAlignment="1">
      <alignment horizontal="right"/>
    </xf>
    <xf numFmtId="164" fontId="36" fillId="24" borderId="33" xfId="0" applyNumberFormat="1" applyFont="1" applyFill="1" applyBorder="1" applyAlignment="1">
      <alignment horizontal="right"/>
    </xf>
    <xf numFmtId="164" fontId="36" fillId="24" borderId="35" xfId="0" applyNumberFormat="1" applyFont="1" applyFill="1" applyBorder="1" applyAlignment="1">
      <alignment horizontal="right"/>
    </xf>
    <xf numFmtId="164" fontId="36" fillId="24" borderId="32" xfId="0" applyNumberFormat="1" applyFont="1" applyFill="1" applyBorder="1" applyAlignment="1">
      <alignment horizontal="right"/>
    </xf>
    <xf numFmtId="2" fontId="36" fillId="24" borderId="32" xfId="0" applyNumberFormat="1" applyFont="1" applyFill="1" applyBorder="1" applyAlignment="1">
      <alignment horizontal="right"/>
    </xf>
    <xf numFmtId="0" fontId="37" fillId="21" borderId="32" xfId="0" applyNumberFormat="1" applyFont="1" applyFill="1" applyBorder="1" applyAlignment="1">
      <alignment horizontal="right"/>
    </xf>
    <xf numFmtId="0" fontId="51" fillId="36" borderId="25" xfId="0" applyFont="1" applyFill="1" applyBorder="1"/>
    <xf numFmtId="0" fontId="49" fillId="36" borderId="38" xfId="0" applyFont="1" applyFill="1" applyBorder="1"/>
    <xf numFmtId="0" fontId="49" fillId="36" borderId="42" xfId="0" applyFont="1" applyFill="1" applyBorder="1"/>
    <xf numFmtId="0" fontId="49" fillId="36" borderId="27" xfId="0" applyFont="1" applyFill="1" applyBorder="1"/>
    <xf numFmtId="0" fontId="49" fillId="36" borderId="41" xfId="0" applyFont="1" applyFill="1" applyBorder="1"/>
    <xf numFmtId="0" fontId="10" fillId="36" borderId="20" xfId="0" applyFont="1" applyFill="1" applyBorder="1"/>
    <xf numFmtId="0" fontId="10" fillId="36" borderId="21" xfId="0" applyFont="1" applyFill="1" applyBorder="1"/>
    <xf numFmtId="0" fontId="16" fillId="36" borderId="19" xfId="0" applyFont="1" applyFill="1" applyBorder="1"/>
    <xf numFmtId="0" fontId="16" fillId="36" borderId="11" xfId="0" applyFont="1" applyFill="1" applyBorder="1"/>
    <xf numFmtId="0" fontId="16" fillId="36" borderId="13" xfId="0" applyFont="1" applyFill="1" applyBorder="1"/>
    <xf numFmtId="0" fontId="16" fillId="36" borderId="15" xfId="0" applyFont="1" applyFill="1" applyBorder="1"/>
    <xf numFmtId="0" fontId="51" fillId="36" borderId="19" xfId="0" applyFont="1" applyFill="1" applyBorder="1"/>
    <xf numFmtId="0" fontId="49" fillId="36" borderId="10" xfId="0" applyFont="1" applyFill="1" applyBorder="1"/>
    <xf numFmtId="0" fontId="49" fillId="36" borderId="11" xfId="0" applyFont="1" applyFill="1" applyBorder="1"/>
    <xf numFmtId="0" fontId="49" fillId="36" borderId="16" xfId="0" applyFont="1" applyFill="1" applyBorder="1"/>
    <xf numFmtId="0" fontId="49" fillId="36" borderId="0" xfId="0" applyFont="1" applyFill="1" applyBorder="1"/>
    <xf numFmtId="0" fontId="49" fillId="36" borderId="12" xfId="0" applyFont="1" applyFill="1" applyBorder="1"/>
    <xf numFmtId="49" fontId="36" fillId="24" borderId="32" xfId="0" applyNumberFormat="1" applyFont="1" applyFill="1" applyBorder="1" applyAlignment="1" applyProtection="1">
      <alignment horizontal="right"/>
    </xf>
    <xf numFmtId="49" fontId="36" fillId="24" borderId="32" xfId="0" applyNumberFormat="1" applyFont="1" applyFill="1" applyBorder="1" applyAlignment="1">
      <alignment horizontal="right"/>
    </xf>
    <xf numFmtId="0" fontId="49" fillId="24" borderId="41" xfId="0" applyFont="1" applyFill="1" applyBorder="1" applyAlignment="1"/>
    <xf numFmtId="2" fontId="51" fillId="24" borderId="35" xfId="0" applyNumberFormat="1" applyFont="1" applyFill="1" applyBorder="1" applyAlignment="1">
      <alignment horizontal="center"/>
    </xf>
    <xf numFmtId="0" fontId="37" fillId="24" borderId="42" xfId="0" quotePrefix="1" applyNumberFormat="1" applyFont="1" applyFill="1" applyBorder="1" applyAlignment="1">
      <alignment horizontal="right"/>
    </xf>
    <xf numFmtId="0" fontId="37" fillId="24" borderId="40" xfId="0" applyNumberFormat="1" applyFont="1" applyFill="1" applyBorder="1" applyAlignment="1">
      <alignment horizontal="right"/>
    </xf>
    <xf numFmtId="0" fontId="37" fillId="24" borderId="41" xfId="0" applyNumberFormat="1" applyFont="1" applyFill="1" applyBorder="1" applyAlignment="1">
      <alignment horizontal="right"/>
    </xf>
    <xf numFmtId="0" fontId="3" fillId="0" borderId="0" xfId="0" applyNumberFormat="1" applyFont="1"/>
    <xf numFmtId="0" fontId="5" fillId="0" borderId="0" xfId="0" applyNumberFormat="1" applyFont="1"/>
    <xf numFmtId="0" fontId="37" fillId="24" borderId="28" xfId="0" applyNumberFormat="1" applyFont="1" applyFill="1" applyBorder="1" applyAlignment="1">
      <alignment horizontal="right"/>
    </xf>
    <xf numFmtId="0" fontId="37" fillId="24" borderId="29" xfId="0" applyNumberFormat="1" applyFont="1" applyFill="1" applyBorder="1" applyAlignment="1">
      <alignment horizontal="right"/>
    </xf>
    <xf numFmtId="0" fontId="37" fillId="24" borderId="30" xfId="0" applyNumberFormat="1" applyFont="1" applyFill="1" applyBorder="1" applyAlignment="1">
      <alignment horizontal="right"/>
    </xf>
    <xf numFmtId="0" fontId="17" fillId="32" borderId="0" xfId="0" applyFont="1" applyFill="1" applyProtection="1"/>
    <xf numFmtId="49" fontId="0" fillId="0" borderId="0" xfId="0" applyNumberFormat="1" applyProtection="1"/>
    <xf numFmtId="0" fontId="0" fillId="0" borderId="0" xfId="0" applyProtection="1"/>
    <xf numFmtId="0" fontId="0" fillId="32" borderId="17" xfId="0" applyFill="1" applyBorder="1" applyProtection="1"/>
    <xf numFmtId="49" fontId="0" fillId="32" borderId="17" xfId="0" applyNumberFormat="1" applyFill="1" applyBorder="1" applyProtection="1"/>
    <xf numFmtId="0" fontId="1" fillId="32" borderId="22" xfId="0" applyFont="1" applyFill="1" applyBorder="1" applyProtection="1"/>
    <xf numFmtId="0" fontId="0" fillId="31" borderId="17" xfId="0" applyFill="1" applyBorder="1" applyProtection="1"/>
    <xf numFmtId="49" fontId="0" fillId="31" borderId="17" xfId="0" applyNumberFormat="1" applyFill="1" applyBorder="1" applyAlignment="1" applyProtection="1">
      <alignment horizontal="right"/>
    </xf>
    <xf numFmtId="0" fontId="0" fillId="27" borderId="17" xfId="0" applyFill="1" applyBorder="1" applyProtection="1"/>
    <xf numFmtId="0" fontId="12" fillId="27" borderId="17" xfId="0" applyFont="1" applyFill="1" applyBorder="1" applyProtection="1"/>
    <xf numFmtId="0" fontId="1" fillId="0" borderId="0" xfId="0" applyFont="1" applyProtection="1"/>
    <xf numFmtId="49" fontId="1" fillId="31" borderId="17" xfId="0" applyNumberFormat="1" applyFont="1" applyFill="1" applyBorder="1" applyAlignment="1" applyProtection="1">
      <alignment horizontal="right"/>
    </xf>
    <xf numFmtId="0" fontId="0" fillId="31" borderId="17" xfId="0" applyFont="1" applyFill="1" applyBorder="1" applyProtection="1"/>
    <xf numFmtId="0" fontId="0" fillId="31" borderId="17" xfId="0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0" fillId="28" borderId="17" xfId="0" applyFill="1" applyBorder="1" applyProtection="1"/>
    <xf numFmtId="0" fontId="12" fillId="31" borderId="17" xfId="0" applyFont="1" applyFill="1" applyBorder="1" applyProtection="1"/>
    <xf numFmtId="2" fontId="0" fillId="31" borderId="17" xfId="0" applyNumberFormat="1" applyFill="1" applyBorder="1" applyProtection="1"/>
    <xf numFmtId="2" fontId="0" fillId="31" borderId="17" xfId="0" applyNumberFormat="1" applyFill="1" applyBorder="1" applyAlignment="1" applyProtection="1">
      <alignment horizontal="right"/>
    </xf>
    <xf numFmtId="0" fontId="53" fillId="31" borderId="17" xfId="0" quotePrefix="1" applyFont="1" applyFill="1" applyBorder="1" applyProtection="1"/>
    <xf numFmtId="0" fontId="53" fillId="31" borderId="17" xfId="0" applyFont="1" applyFill="1" applyBorder="1" applyProtection="1"/>
    <xf numFmtId="0" fontId="0" fillId="26" borderId="17" xfId="0" applyFill="1" applyBorder="1" applyProtection="1"/>
    <xf numFmtId="0" fontId="0" fillId="31" borderId="22" xfId="0" applyFill="1" applyBorder="1" applyProtection="1"/>
    <xf numFmtId="0" fontId="0" fillId="33" borderId="17" xfId="0" applyFill="1" applyBorder="1" applyProtection="1"/>
    <xf numFmtId="0" fontId="1" fillId="33" borderId="17" xfId="0" applyFont="1" applyFill="1" applyBorder="1" applyProtection="1"/>
    <xf numFmtId="0" fontId="0" fillId="37" borderId="17" xfId="0" applyFill="1" applyBorder="1" applyProtection="1"/>
    <xf numFmtId="0" fontId="0" fillId="29" borderId="17" xfId="0" applyFill="1" applyBorder="1" applyProtection="1"/>
    <xf numFmtId="0" fontId="0" fillId="30" borderId="17" xfId="0" applyFill="1" applyBorder="1" applyProtection="1"/>
    <xf numFmtId="2" fontId="0" fillId="26" borderId="17" xfId="0" applyNumberFormat="1" applyFill="1" applyBorder="1" applyProtection="1"/>
    <xf numFmtId="0" fontId="0" fillId="24" borderId="17" xfId="0" applyFill="1" applyBorder="1" applyProtection="1"/>
    <xf numFmtId="0" fontId="12" fillId="24" borderId="17" xfId="0" applyFont="1" applyFill="1" applyBorder="1" applyProtection="1"/>
    <xf numFmtId="0" fontId="0" fillId="39" borderId="17" xfId="0" applyFill="1" applyBorder="1" applyProtection="1"/>
    <xf numFmtId="0" fontId="0" fillId="38" borderId="17" xfId="0" applyFill="1" applyBorder="1" applyProtection="1"/>
    <xf numFmtId="0" fontId="0" fillId="25" borderId="17" xfId="0" applyFill="1" applyBorder="1" applyProtection="1"/>
    <xf numFmtId="0" fontId="1" fillId="32" borderId="17" xfId="0" applyFont="1" applyFill="1" applyBorder="1" applyProtection="1"/>
    <xf numFmtId="2" fontId="0" fillId="25" borderId="17" xfId="0" applyNumberFormat="1" applyFill="1" applyBorder="1" applyProtection="1"/>
    <xf numFmtId="0" fontId="18" fillId="31" borderId="0" xfId="0" applyFont="1" applyFill="1" applyProtection="1"/>
    <xf numFmtId="0" fontId="1" fillId="25" borderId="17" xfId="0" applyFont="1" applyFill="1" applyBorder="1" applyProtection="1"/>
    <xf numFmtId="2" fontId="0" fillId="32" borderId="17" xfId="0" applyNumberFormat="1" applyFill="1" applyBorder="1" applyProtection="1"/>
    <xf numFmtId="0" fontId="0" fillId="40" borderId="17" xfId="0" applyFill="1" applyBorder="1" applyProtection="1"/>
    <xf numFmtId="2" fontId="0" fillId="40" borderId="17" xfId="0" applyNumberFormat="1" applyFill="1" applyBorder="1" applyProtection="1"/>
    <xf numFmtId="2" fontId="0" fillId="38" borderId="17" xfId="0" applyNumberFormat="1" applyFill="1" applyBorder="1" applyProtection="1"/>
    <xf numFmtId="0" fontId="3" fillId="0" borderId="0" xfId="0" applyFont="1" applyFill="1" applyBorder="1" applyProtection="1">
      <protection locked="0"/>
    </xf>
    <xf numFmtId="0" fontId="36" fillId="24" borderId="35" xfId="0" applyFont="1" applyFill="1" applyBorder="1" applyAlignment="1" applyProtection="1">
      <alignment horizontal="right"/>
      <protection locked="0"/>
    </xf>
    <xf numFmtId="0" fontId="36" fillId="24" borderId="37" xfId="0" applyFont="1" applyFill="1" applyBorder="1" applyAlignment="1" applyProtection="1">
      <alignment horizontal="right"/>
      <protection locked="0"/>
    </xf>
    <xf numFmtId="0" fontId="36" fillId="36" borderId="33" xfId="0" applyFont="1" applyFill="1" applyBorder="1" applyAlignment="1" applyProtection="1">
      <alignment horizontal="right"/>
      <protection locked="0"/>
    </xf>
    <xf numFmtId="0" fontId="36" fillId="36" borderId="34" xfId="0" applyFont="1" applyFill="1" applyBorder="1" applyAlignment="1" applyProtection="1">
      <alignment horizontal="right"/>
      <protection locked="0"/>
    </xf>
    <xf numFmtId="0" fontId="36" fillId="36" borderId="35" xfId="0" applyFont="1" applyFill="1" applyBorder="1" applyAlignment="1" applyProtection="1">
      <alignment horizontal="right"/>
      <protection locked="0"/>
    </xf>
    <xf numFmtId="0" fontId="43" fillId="24" borderId="33" xfId="0" applyFont="1" applyFill="1" applyBorder="1" applyAlignment="1" applyProtection="1">
      <alignment horizontal="left"/>
      <protection locked="0"/>
    </xf>
    <xf numFmtId="0" fontId="36" fillId="36" borderId="25" xfId="0" applyFont="1" applyFill="1" applyBorder="1" applyProtection="1">
      <protection locked="0"/>
    </xf>
    <xf numFmtId="0" fontId="36" fillId="36" borderId="38" xfId="0" applyFont="1" applyFill="1" applyBorder="1" applyAlignment="1" applyProtection="1">
      <alignment horizontal="right"/>
      <protection locked="0"/>
    </xf>
    <xf numFmtId="0" fontId="36" fillId="36" borderId="38" xfId="0" applyFont="1" applyFill="1" applyBorder="1" applyProtection="1">
      <protection locked="0"/>
    </xf>
    <xf numFmtId="0" fontId="43" fillId="24" borderId="34" xfId="0" applyFont="1" applyFill="1" applyBorder="1" applyAlignment="1" applyProtection="1">
      <alignment horizontal="left"/>
      <protection locked="0"/>
    </xf>
    <xf numFmtId="0" fontId="36" fillId="36" borderId="26" xfId="0" applyFont="1" applyFill="1" applyBorder="1" applyProtection="1">
      <protection locked="0"/>
    </xf>
    <xf numFmtId="0" fontId="36" fillId="36" borderId="0" xfId="0" applyFont="1" applyFill="1" applyBorder="1" applyAlignment="1" applyProtection="1">
      <alignment horizontal="right"/>
      <protection locked="0"/>
    </xf>
    <xf numFmtId="0" fontId="36" fillId="36" borderId="0" xfId="0" applyFont="1" applyFill="1" applyBorder="1" applyProtection="1">
      <protection locked="0"/>
    </xf>
    <xf numFmtId="0" fontId="37" fillId="31" borderId="34" xfId="0" applyFont="1" applyFill="1" applyBorder="1" applyAlignment="1" applyProtection="1">
      <alignment horizontal="right"/>
      <protection locked="0"/>
    </xf>
    <xf numFmtId="0" fontId="36" fillId="36" borderId="34" xfId="0" applyFont="1" applyFill="1" applyBorder="1" applyProtection="1">
      <protection locked="0"/>
    </xf>
    <xf numFmtId="0" fontId="43" fillId="24" borderId="35" xfId="0" applyFont="1" applyFill="1" applyBorder="1" applyAlignment="1" applyProtection="1">
      <alignment horizontal="left"/>
      <protection locked="0"/>
    </xf>
    <xf numFmtId="0" fontId="36" fillId="24" borderId="25" xfId="0" applyFont="1" applyFill="1" applyBorder="1" applyProtection="1">
      <protection locked="0"/>
    </xf>
    <xf numFmtId="0" fontId="36" fillId="24" borderId="38" xfId="0" applyFont="1" applyFill="1" applyBorder="1" applyProtection="1">
      <protection locked="0"/>
    </xf>
    <xf numFmtId="10" fontId="36" fillId="24" borderId="38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0" fillId="0" borderId="17" xfId="0" applyBorder="1" applyProtection="1">
      <protection locked="0"/>
    </xf>
    <xf numFmtId="0" fontId="36" fillId="24" borderId="26" xfId="0" applyFont="1" applyFill="1" applyBorder="1" applyProtection="1">
      <protection locked="0"/>
    </xf>
    <xf numFmtId="0" fontId="36" fillId="24" borderId="0" xfId="0" applyFont="1" applyFill="1" applyBorder="1" applyProtection="1">
      <protection locked="0"/>
    </xf>
    <xf numFmtId="10" fontId="36" fillId="24" borderId="0" xfId="0" applyNumberFormat="1" applyFont="1" applyFill="1" applyBorder="1" applyProtection="1">
      <protection locked="0"/>
    </xf>
    <xf numFmtId="0" fontId="49" fillId="24" borderId="0" xfId="0" applyFont="1" applyFill="1" applyBorder="1" applyProtection="1">
      <protection locked="0"/>
    </xf>
    <xf numFmtId="0" fontId="43" fillId="36" borderId="38" xfId="0" applyFont="1" applyFill="1" applyBorder="1" applyAlignment="1" applyProtection="1">
      <alignment horizontal="center"/>
      <protection locked="0"/>
    </xf>
    <xf numFmtId="49" fontId="36" fillId="24" borderId="0" xfId="0" applyNumberFormat="1" applyFont="1" applyFill="1" applyBorder="1" applyProtection="1">
      <protection locked="0"/>
    </xf>
    <xf numFmtId="0" fontId="43" fillId="36" borderId="0" xfId="0" applyFont="1" applyFill="1" applyBorder="1" applyAlignment="1" applyProtection="1">
      <alignment horizontal="center"/>
      <protection locked="0"/>
    </xf>
    <xf numFmtId="0" fontId="36" fillId="24" borderId="27" xfId="0" applyFont="1" applyFill="1" applyBorder="1" applyProtection="1">
      <protection locked="0"/>
    </xf>
    <xf numFmtId="0" fontId="43" fillId="36" borderId="39" xfId="0" applyFont="1" applyFill="1" applyBorder="1" applyAlignment="1" applyProtection="1">
      <alignment horizontal="center"/>
      <protection locked="0"/>
    </xf>
    <xf numFmtId="10" fontId="36" fillId="24" borderId="39" xfId="0" applyNumberFormat="1" applyFont="1" applyFill="1" applyBorder="1" applyProtection="1">
      <protection locked="0"/>
    </xf>
    <xf numFmtId="0" fontId="36" fillId="24" borderId="39" xfId="0" applyFont="1" applyFill="1" applyBorder="1" applyProtection="1">
      <protection locked="0"/>
    </xf>
    <xf numFmtId="0" fontId="36" fillId="24" borderId="38" xfId="0" applyNumberFormat="1" applyFont="1" applyFill="1" applyBorder="1" applyProtection="1">
      <protection locked="0"/>
    </xf>
    <xf numFmtId="0" fontId="36" fillId="24" borderId="0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42" fillId="35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Protection="1"/>
    <xf numFmtId="0" fontId="37" fillId="0" borderId="25" xfId="0" applyFont="1" applyBorder="1" applyAlignment="1" applyProtection="1">
      <alignment horizontal="left"/>
    </xf>
    <xf numFmtId="0" fontId="36" fillId="24" borderId="33" xfId="0" applyFont="1" applyFill="1" applyBorder="1" applyAlignment="1" applyProtection="1">
      <alignment horizontal="right"/>
    </xf>
    <xf numFmtId="0" fontId="37" fillId="0" borderId="26" xfId="0" applyFont="1" applyBorder="1" applyAlignment="1" applyProtection="1">
      <alignment horizontal="left"/>
    </xf>
    <xf numFmtId="0" fontId="36" fillId="24" borderId="34" xfId="0" applyFont="1" applyFill="1" applyBorder="1" applyAlignment="1" applyProtection="1">
      <alignment horizontal="right"/>
    </xf>
    <xf numFmtId="0" fontId="37" fillId="0" borderId="27" xfId="0" applyFont="1" applyBorder="1" applyAlignment="1" applyProtection="1">
      <alignment horizontal="left"/>
    </xf>
    <xf numFmtId="0" fontId="36" fillId="24" borderId="35" xfId="0" applyFont="1" applyFill="1" applyBorder="1" applyAlignment="1" applyProtection="1">
      <alignment horizontal="right"/>
    </xf>
    <xf numFmtId="0" fontId="36" fillId="0" borderId="0" xfId="0" applyFont="1" applyProtection="1"/>
    <xf numFmtId="0" fontId="37" fillId="24" borderId="33" xfId="0" applyFont="1" applyFill="1" applyBorder="1" applyAlignment="1" applyProtection="1">
      <alignment horizontal="left"/>
    </xf>
    <xf numFmtId="0" fontId="5" fillId="0" borderId="0" xfId="0" applyFont="1" applyProtection="1"/>
    <xf numFmtId="0" fontId="36" fillId="0" borderId="31" xfId="0" applyFont="1" applyBorder="1" applyProtection="1"/>
    <xf numFmtId="0" fontId="40" fillId="35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7" fillId="0" borderId="0" xfId="0" applyFont="1" applyAlignment="1" applyProtection="1">
      <alignment horizontal="center"/>
    </xf>
    <xf numFmtId="0" fontId="0" fillId="0" borderId="0" xfId="0" applyFill="1" applyProtection="1"/>
    <xf numFmtId="0" fontId="52" fillId="0" borderId="0" xfId="0" applyFont="1" applyAlignment="1" applyProtection="1">
      <alignment horizontal="left"/>
    </xf>
    <xf numFmtId="0" fontId="8" fillId="0" borderId="0" xfId="0" applyFont="1" applyProtection="1"/>
    <xf numFmtId="0" fontId="37" fillId="0" borderId="39" xfId="0" applyFont="1" applyBorder="1" applyAlignment="1" applyProtection="1">
      <alignment horizontal="left"/>
    </xf>
    <xf numFmtId="0" fontId="37" fillId="0" borderId="39" xfId="0" applyFont="1" applyBorder="1" applyAlignment="1" applyProtection="1">
      <alignment horizontal="center"/>
    </xf>
    <xf numFmtId="0" fontId="37" fillId="24" borderId="31" xfId="0" applyFont="1" applyFill="1" applyBorder="1" applyAlignment="1" applyProtection="1">
      <alignment horizontal="right"/>
    </xf>
    <xf numFmtId="0" fontId="37" fillId="24" borderId="43" xfId="0" applyFont="1" applyFill="1" applyBorder="1" applyAlignment="1" applyProtection="1">
      <alignment horizontal="center"/>
    </xf>
    <xf numFmtId="0" fontId="37" fillId="24" borderId="43" xfId="0" applyFont="1" applyFill="1" applyBorder="1" applyAlignment="1" applyProtection="1">
      <alignment horizontal="right"/>
    </xf>
    <xf numFmtId="0" fontId="37" fillId="24" borderId="36" xfId="0" applyFont="1" applyFill="1" applyBorder="1" applyAlignment="1" applyProtection="1">
      <alignment horizontal="right"/>
    </xf>
    <xf numFmtId="0" fontId="37" fillId="31" borderId="33" xfId="0" applyFont="1" applyFill="1" applyBorder="1" applyAlignment="1" applyProtection="1">
      <alignment horizontal="right"/>
    </xf>
    <xf numFmtId="0" fontId="36" fillId="31" borderId="25" xfId="0" applyFont="1" applyFill="1" applyBorder="1" applyAlignment="1" applyProtection="1">
      <alignment horizontal="right"/>
    </xf>
    <xf numFmtId="0" fontId="36" fillId="31" borderId="38" xfId="0" applyFont="1" applyFill="1" applyBorder="1" applyAlignment="1" applyProtection="1">
      <alignment horizontal="right"/>
    </xf>
    <xf numFmtId="0" fontId="37" fillId="24" borderId="34" xfId="0" applyFont="1" applyFill="1" applyBorder="1" applyAlignment="1" applyProtection="1">
      <alignment horizontal="left"/>
    </xf>
    <xf numFmtId="0" fontId="37" fillId="24" borderId="26" xfId="0" applyFont="1" applyFill="1" applyBorder="1" applyAlignment="1" applyProtection="1">
      <alignment horizontal="left"/>
    </xf>
    <xf numFmtId="0" fontId="37" fillId="24" borderId="0" xfId="0" applyFont="1" applyFill="1" applyBorder="1" applyAlignment="1" applyProtection="1">
      <alignment horizontal="left"/>
    </xf>
    <xf numFmtId="0" fontId="37" fillId="31" borderId="34" xfId="0" applyFont="1" applyFill="1" applyBorder="1" applyAlignment="1" applyProtection="1">
      <alignment horizontal="right"/>
    </xf>
    <xf numFmtId="0" fontId="36" fillId="31" borderId="26" xfId="0" applyFont="1" applyFill="1" applyBorder="1" applyAlignment="1" applyProtection="1">
      <alignment horizontal="right"/>
    </xf>
    <xf numFmtId="0" fontId="36" fillId="31" borderId="0" xfId="0" applyFont="1" applyFill="1" applyBorder="1" applyAlignment="1" applyProtection="1">
      <alignment horizontal="right"/>
    </xf>
    <xf numFmtId="0" fontId="37" fillId="31" borderId="35" xfId="0" applyFont="1" applyFill="1" applyBorder="1" applyAlignment="1" applyProtection="1">
      <alignment horizontal="right"/>
    </xf>
    <xf numFmtId="0" fontId="36" fillId="31" borderId="27" xfId="0" applyFont="1" applyFill="1" applyBorder="1" applyAlignment="1" applyProtection="1">
      <alignment horizontal="right"/>
    </xf>
    <xf numFmtId="0" fontId="36" fillId="31" borderId="39" xfId="0" applyFont="1" applyFill="1" applyBorder="1" applyAlignment="1" applyProtection="1">
      <alignment horizontal="right"/>
    </xf>
    <xf numFmtId="0" fontId="37" fillId="24" borderId="31" xfId="0" applyFont="1" applyFill="1" applyBorder="1" applyAlignment="1" applyProtection="1">
      <alignment horizontal="center"/>
    </xf>
    <xf numFmtId="0" fontId="42" fillId="35" borderId="0" xfId="0" applyFont="1" applyFill="1" applyBorder="1" applyAlignment="1" applyProtection="1">
      <alignment vertical="center"/>
    </xf>
    <xf numFmtId="0" fontId="7" fillId="0" borderId="0" xfId="0" applyFont="1" applyProtection="1"/>
    <xf numFmtId="0" fontId="6" fillId="0" borderId="0" xfId="0" applyFont="1" applyFill="1" applyBorder="1" applyProtection="1"/>
    <xf numFmtId="0" fontId="37" fillId="24" borderId="25" xfId="0" applyFont="1" applyFill="1" applyBorder="1" applyAlignment="1" applyProtection="1">
      <alignment horizontal="right"/>
    </xf>
    <xf numFmtId="0" fontId="37" fillId="24" borderId="38" xfId="0" applyFont="1" applyFill="1" applyBorder="1" applyAlignment="1" applyProtection="1">
      <alignment horizontal="center"/>
    </xf>
    <xf numFmtId="0" fontId="37" fillId="24" borderId="38" xfId="0" applyFont="1" applyFill="1" applyBorder="1" applyAlignment="1" applyProtection="1">
      <alignment horizontal="right"/>
    </xf>
    <xf numFmtId="0" fontId="37" fillId="24" borderId="42" xfId="0" applyFont="1" applyFill="1" applyBorder="1" applyAlignment="1" applyProtection="1">
      <alignment horizontal="right"/>
    </xf>
    <xf numFmtId="0" fontId="3" fillId="0" borderId="12" xfId="0" applyFont="1" applyFill="1" applyBorder="1" applyProtection="1"/>
    <xf numFmtId="0" fontId="36" fillId="31" borderId="40" xfId="0" applyFont="1" applyFill="1" applyBorder="1" applyAlignment="1" applyProtection="1">
      <alignment horizontal="right"/>
    </xf>
    <xf numFmtId="0" fontId="37" fillId="24" borderId="40" xfId="0" applyFont="1" applyFill="1" applyBorder="1" applyAlignment="1" applyProtection="1">
      <alignment horizontal="left"/>
    </xf>
    <xf numFmtId="0" fontId="36" fillId="31" borderId="41" xfId="0" applyFont="1" applyFill="1" applyBorder="1" applyAlignment="1" applyProtection="1">
      <alignment horizontal="right"/>
    </xf>
    <xf numFmtId="0" fontId="6" fillId="0" borderId="0" xfId="0" applyFont="1" applyProtection="1"/>
    <xf numFmtId="0" fontId="6" fillId="0" borderId="0" xfId="0" applyFont="1" applyBorder="1" applyProtection="1"/>
    <xf numFmtId="0" fontId="0" fillId="0" borderId="0" xfId="0" applyBorder="1" applyProtection="1"/>
    <xf numFmtId="0" fontId="11" fillId="0" borderId="0" xfId="0" applyFont="1" applyFill="1" applyBorder="1" applyProtection="1"/>
    <xf numFmtId="0" fontId="11" fillId="0" borderId="0" xfId="0" applyFont="1" applyProtection="1"/>
    <xf numFmtId="2" fontId="36" fillId="31" borderId="25" xfId="0" applyNumberFormat="1" applyFont="1" applyFill="1" applyBorder="1" applyAlignment="1" applyProtection="1">
      <alignment horizontal="right"/>
    </xf>
    <xf numFmtId="2" fontId="37" fillId="31" borderId="42" xfId="0" applyNumberFormat="1" applyFont="1" applyFill="1" applyBorder="1" applyAlignment="1" applyProtection="1">
      <alignment horizontal="right"/>
    </xf>
    <xf numFmtId="2" fontId="36" fillId="31" borderId="26" xfId="0" applyNumberFormat="1" applyFont="1" applyFill="1" applyBorder="1" applyAlignment="1" applyProtection="1">
      <alignment horizontal="right"/>
    </xf>
    <xf numFmtId="0" fontId="36" fillId="24" borderId="0" xfId="0" applyNumberFormat="1" applyFont="1" applyFill="1" applyBorder="1" applyProtection="1"/>
    <xf numFmtId="2" fontId="37" fillId="31" borderId="40" xfId="0" applyNumberFormat="1" applyFont="1" applyFill="1" applyBorder="1" applyAlignment="1" applyProtection="1">
      <alignment horizontal="right"/>
    </xf>
    <xf numFmtId="0" fontId="37" fillId="36" borderId="35" xfId="0" applyFont="1" applyFill="1" applyBorder="1" applyAlignment="1" applyProtection="1">
      <alignment horizontal="left"/>
    </xf>
    <xf numFmtId="0" fontId="36" fillId="24" borderId="41" xfId="0" applyFont="1" applyFill="1" applyBorder="1" applyProtection="1"/>
    <xf numFmtId="0" fontId="37" fillId="36" borderId="32" xfId="0" applyFont="1" applyFill="1" applyBorder="1" applyAlignment="1" applyProtection="1">
      <alignment horizontal="left"/>
    </xf>
    <xf numFmtId="0" fontId="37" fillId="0" borderId="31" xfId="0" applyFont="1" applyBorder="1" applyAlignment="1" applyProtection="1">
      <alignment horizontal="left"/>
    </xf>
    <xf numFmtId="0" fontId="15" fillId="0" borderId="19" xfId="0" applyFont="1" applyFill="1" applyBorder="1" applyProtection="1"/>
    <xf numFmtId="0" fontId="5" fillId="0" borderId="0" xfId="0" applyFont="1" applyFill="1" applyBorder="1" applyProtection="1"/>
    <xf numFmtId="0" fontId="3" fillId="0" borderId="16" xfId="0" applyFont="1" applyFill="1" applyBorder="1" applyProtection="1"/>
    <xf numFmtId="0" fontId="3" fillId="0" borderId="10" xfId="0" applyFont="1" applyBorder="1" applyProtection="1"/>
    <xf numFmtId="0" fontId="3" fillId="0" borderId="0" xfId="0" applyFont="1" applyBorder="1" applyProtection="1"/>
    <xf numFmtId="0" fontId="11" fillId="0" borderId="13" xfId="0" applyFont="1" applyBorder="1" applyProtection="1"/>
    <xf numFmtId="0" fontId="11" fillId="0" borderId="0" xfId="0" applyFont="1" applyBorder="1" applyProtection="1"/>
    <xf numFmtId="0" fontId="9" fillId="0" borderId="0" xfId="0" applyFont="1" applyAlignment="1" applyProtection="1">
      <alignment horizontal="center"/>
    </xf>
    <xf numFmtId="0" fontId="3" fillId="25" borderId="0" xfId="0" applyFont="1" applyFill="1" applyProtection="1"/>
    <xf numFmtId="0" fontId="1" fillId="26" borderId="17" xfId="0" applyFont="1" applyFill="1" applyBorder="1" applyProtection="1">
      <protection locked="0"/>
    </xf>
    <xf numFmtId="0" fontId="1" fillId="31" borderId="17" xfId="0" applyFont="1" applyFill="1" applyBorder="1" applyAlignment="1" applyProtection="1">
      <alignment horizontal="right"/>
    </xf>
    <xf numFmtId="0" fontId="36" fillId="36" borderId="42" xfId="0" applyFont="1" applyFill="1" applyBorder="1" applyProtection="1"/>
    <xf numFmtId="0" fontId="36" fillId="36" borderId="40" xfId="0" applyFont="1" applyFill="1" applyBorder="1" applyProtection="1"/>
    <xf numFmtId="0" fontId="36" fillId="24" borderId="33" xfId="0" applyFont="1" applyFill="1" applyBorder="1" applyProtection="1"/>
    <xf numFmtId="0" fontId="36" fillId="24" borderId="34" xfId="0" applyFont="1" applyFill="1" applyBorder="1" applyProtection="1"/>
    <xf numFmtId="0" fontId="36" fillId="24" borderId="35" xfId="0" applyFont="1" applyFill="1" applyBorder="1" applyProtection="1"/>
    <xf numFmtId="49" fontId="36" fillId="24" borderId="34" xfId="0" applyNumberFormat="1" applyFont="1" applyFill="1" applyBorder="1" applyAlignment="1" applyProtection="1">
      <alignment horizontal="right"/>
    </xf>
    <xf numFmtId="49" fontId="36" fillId="24" borderId="35" xfId="0" applyNumberFormat="1" applyFont="1" applyFill="1" applyBorder="1" applyAlignment="1" applyProtection="1">
      <alignment horizontal="right"/>
    </xf>
    <xf numFmtId="2" fontId="36" fillId="36" borderId="32" xfId="0" applyNumberFormat="1" applyFont="1" applyFill="1" applyBorder="1" applyProtection="1">
      <protection locked="0"/>
    </xf>
    <xf numFmtId="2" fontId="36" fillId="24" borderId="27" xfId="0" applyNumberFormat="1" applyFont="1" applyFill="1" applyBorder="1" applyProtection="1">
      <protection locked="0"/>
    </xf>
    <xf numFmtId="0" fontId="36" fillId="36" borderId="34" xfId="0" applyNumberFormat="1" applyFont="1" applyFill="1" applyBorder="1" applyProtection="1"/>
    <xf numFmtId="0" fontId="36" fillId="24" borderId="37" xfId="0" applyNumberFormat="1" applyFont="1" applyFill="1" applyBorder="1" applyAlignment="1">
      <alignment horizontal="right"/>
    </xf>
    <xf numFmtId="1" fontId="36" fillId="36" borderId="34" xfId="0" applyNumberFormat="1" applyFont="1" applyFill="1" applyBorder="1" applyProtection="1"/>
    <xf numFmtId="2" fontId="53" fillId="31" borderId="17" xfId="0" applyNumberFormat="1" applyFont="1" applyFill="1" applyBorder="1" applyProtection="1"/>
    <xf numFmtId="0" fontId="1" fillId="31" borderId="17" xfId="0" applyFont="1" applyFill="1" applyBorder="1" applyProtection="1"/>
    <xf numFmtId="0" fontId="36" fillId="36" borderId="0" xfId="0" applyFont="1" applyFill="1" applyBorder="1" applyAlignment="1" applyProtection="1">
      <alignment horizontal="right"/>
      <protection locked="0"/>
    </xf>
    <xf numFmtId="0" fontId="42" fillId="35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7" fillId="0" borderId="25" xfId="0" applyFont="1" applyBorder="1" applyAlignment="1" applyProtection="1">
      <alignment horizontal="left"/>
      <protection locked="0"/>
    </xf>
    <xf numFmtId="0" fontId="37" fillId="0" borderId="26" xfId="0" applyFont="1" applyBorder="1" applyAlignment="1" applyProtection="1">
      <alignment horizontal="left"/>
      <protection locked="0"/>
    </xf>
    <xf numFmtId="0" fontId="37" fillId="0" borderId="27" xfId="0" applyFont="1" applyBorder="1" applyAlignment="1" applyProtection="1">
      <alignment horizontal="left"/>
      <protection locked="0"/>
    </xf>
    <xf numFmtId="0" fontId="36" fillId="0" borderId="0" xfId="0" applyFont="1" applyProtection="1">
      <protection locked="0"/>
    </xf>
    <xf numFmtId="0" fontId="37" fillId="24" borderId="33" xfId="0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36" fillId="24" borderId="20" xfId="0" applyFont="1" applyFill="1" applyBorder="1" applyAlignment="1" applyProtection="1">
      <alignment horizontal="right"/>
      <protection locked="0"/>
    </xf>
    <xf numFmtId="0" fontId="36" fillId="24" borderId="22" xfId="0" applyFont="1" applyFill="1" applyBorder="1" applyAlignment="1" applyProtection="1">
      <alignment horizontal="right"/>
      <protection locked="0"/>
    </xf>
    <xf numFmtId="0" fontId="36" fillId="0" borderId="31" xfId="0" applyFont="1" applyBorder="1" applyProtection="1">
      <protection locked="0"/>
    </xf>
    <xf numFmtId="0" fontId="36" fillId="24" borderId="21" xfId="0" applyFont="1" applyFill="1" applyBorder="1" applyAlignment="1" applyProtection="1">
      <alignment horizontal="right"/>
      <protection locked="0"/>
    </xf>
    <xf numFmtId="0" fontId="40" fillId="35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2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37" fillId="0" borderId="39" xfId="0" applyFont="1" applyBorder="1" applyAlignment="1" applyProtection="1">
      <alignment horizontal="left"/>
      <protection locked="0"/>
    </xf>
    <xf numFmtId="0" fontId="37" fillId="24" borderId="31" xfId="0" applyFont="1" applyFill="1" applyBorder="1" applyAlignment="1" applyProtection="1">
      <alignment horizontal="right"/>
      <protection locked="0"/>
    </xf>
    <xf numFmtId="0" fontId="37" fillId="24" borderId="43" xfId="0" applyFont="1" applyFill="1" applyBorder="1" applyAlignment="1" applyProtection="1">
      <alignment horizontal="right"/>
      <protection locked="0"/>
    </xf>
    <xf numFmtId="0" fontId="37" fillId="24" borderId="36" xfId="0" applyFont="1" applyFill="1" applyBorder="1" applyAlignment="1" applyProtection="1">
      <alignment horizontal="right"/>
      <protection locked="0"/>
    </xf>
    <xf numFmtId="0" fontId="36" fillId="36" borderId="42" xfId="0" applyFont="1" applyFill="1" applyBorder="1" applyProtection="1">
      <protection locked="0"/>
    </xf>
    <xf numFmtId="0" fontId="36" fillId="36" borderId="40" xfId="0" applyFont="1" applyFill="1" applyBorder="1" applyProtection="1">
      <protection locked="0"/>
    </xf>
    <xf numFmtId="0" fontId="37" fillId="31" borderId="33" xfId="0" applyFont="1" applyFill="1" applyBorder="1" applyAlignment="1" applyProtection="1">
      <alignment horizontal="right"/>
      <protection locked="0"/>
    </xf>
    <xf numFmtId="0" fontId="36" fillId="31" borderId="25" xfId="0" applyFont="1" applyFill="1" applyBorder="1" applyAlignment="1" applyProtection="1">
      <alignment horizontal="right"/>
      <protection locked="0"/>
    </xf>
    <xf numFmtId="0" fontId="36" fillId="31" borderId="38" xfId="0" applyFont="1" applyFill="1" applyBorder="1" applyAlignment="1" applyProtection="1">
      <alignment horizontal="right"/>
      <protection locked="0"/>
    </xf>
    <xf numFmtId="0" fontId="37" fillId="24" borderId="34" xfId="0" applyFont="1" applyFill="1" applyBorder="1" applyAlignment="1" applyProtection="1">
      <alignment horizontal="left"/>
      <protection locked="0"/>
    </xf>
    <xf numFmtId="0" fontId="37" fillId="24" borderId="26" xfId="0" applyFont="1" applyFill="1" applyBorder="1" applyAlignment="1" applyProtection="1">
      <alignment horizontal="left"/>
      <protection locked="0"/>
    </xf>
    <xf numFmtId="0" fontId="37" fillId="24" borderId="0" xfId="0" applyFont="1" applyFill="1" applyBorder="1" applyAlignment="1" applyProtection="1">
      <alignment horizontal="left"/>
      <protection locked="0"/>
    </xf>
    <xf numFmtId="0" fontId="36" fillId="36" borderId="34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36" fillId="31" borderId="26" xfId="0" applyFont="1" applyFill="1" applyBorder="1" applyAlignment="1" applyProtection="1">
      <alignment horizontal="right"/>
      <protection locked="0"/>
    </xf>
    <xf numFmtId="0" fontId="36" fillId="31" borderId="0" xfId="0" applyFont="1" applyFill="1" applyBorder="1" applyAlignment="1" applyProtection="1">
      <alignment horizontal="right"/>
      <protection locked="0"/>
    </xf>
    <xf numFmtId="0" fontId="37" fillId="31" borderId="35" xfId="0" applyFont="1" applyFill="1" applyBorder="1" applyAlignment="1" applyProtection="1">
      <alignment horizontal="right"/>
      <protection locked="0"/>
    </xf>
    <xf numFmtId="0" fontId="36" fillId="31" borderId="27" xfId="0" applyFont="1" applyFill="1" applyBorder="1" applyAlignment="1" applyProtection="1">
      <alignment horizontal="right"/>
      <protection locked="0"/>
    </xf>
    <xf numFmtId="0" fontId="36" fillId="31" borderId="39" xfId="0" applyFont="1" applyFill="1" applyBorder="1" applyAlignment="1" applyProtection="1">
      <alignment horizontal="right"/>
      <protection locked="0"/>
    </xf>
    <xf numFmtId="0" fontId="42" fillId="35" borderId="0" xfId="0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Fill="1" applyBorder="1" applyProtection="1">
      <protection locked="0"/>
    </xf>
    <xf numFmtId="0" fontId="37" fillId="24" borderId="25" xfId="0" applyFont="1" applyFill="1" applyBorder="1" applyAlignment="1" applyProtection="1">
      <alignment horizontal="right"/>
      <protection locked="0"/>
    </xf>
    <xf numFmtId="0" fontId="37" fillId="24" borderId="38" xfId="0" applyFont="1" applyFill="1" applyBorder="1" applyAlignment="1" applyProtection="1">
      <alignment horizontal="center"/>
      <protection locked="0"/>
    </xf>
    <xf numFmtId="0" fontId="37" fillId="24" borderId="38" xfId="0" applyFont="1" applyFill="1" applyBorder="1" applyAlignment="1" applyProtection="1">
      <alignment horizontal="right"/>
      <protection locked="0"/>
    </xf>
    <xf numFmtId="0" fontId="37" fillId="24" borderId="42" xfId="0" applyFont="1" applyFill="1" applyBorder="1" applyAlignment="1" applyProtection="1">
      <alignment horizontal="right"/>
      <protection locked="0"/>
    </xf>
    <xf numFmtId="0" fontId="36" fillId="24" borderId="33" xfId="0" applyFont="1" applyFill="1" applyBorder="1" applyProtection="1">
      <protection locked="0"/>
    </xf>
    <xf numFmtId="0" fontId="36" fillId="24" borderId="34" xfId="0" applyFont="1" applyFill="1" applyBorder="1" applyProtection="1">
      <protection locked="0"/>
    </xf>
    <xf numFmtId="0" fontId="36" fillId="24" borderId="35" xfId="0" applyFont="1" applyFill="1" applyBorder="1" applyProtection="1">
      <protection locked="0"/>
    </xf>
    <xf numFmtId="0" fontId="37" fillId="24" borderId="43" xfId="0" applyFont="1" applyFill="1" applyBorder="1" applyAlignment="1" applyProtection="1">
      <alignment horizontal="center"/>
      <protection locked="0"/>
    </xf>
    <xf numFmtId="49" fontId="36" fillId="24" borderId="34" xfId="0" applyNumberFormat="1" applyFont="1" applyFill="1" applyBorder="1" applyAlignment="1" applyProtection="1">
      <alignment horizontal="right"/>
      <protection locked="0"/>
    </xf>
    <xf numFmtId="49" fontId="36" fillId="24" borderId="35" xfId="0" applyNumberFormat="1" applyFont="1" applyFill="1" applyBorder="1" applyAlignment="1" applyProtection="1">
      <alignment horizontal="right"/>
      <protection locked="0"/>
    </xf>
    <xf numFmtId="0" fontId="36" fillId="31" borderId="40" xfId="0" applyFont="1" applyFill="1" applyBorder="1" applyAlignment="1" applyProtection="1">
      <alignment horizontal="right"/>
      <protection locked="0"/>
    </xf>
    <xf numFmtId="0" fontId="37" fillId="24" borderId="40" xfId="0" applyFont="1" applyFill="1" applyBorder="1" applyAlignment="1" applyProtection="1">
      <alignment horizontal="left"/>
      <protection locked="0"/>
    </xf>
    <xf numFmtId="0" fontId="36" fillId="31" borderId="41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2" fontId="36" fillId="31" borderId="25" xfId="0" applyNumberFormat="1" applyFont="1" applyFill="1" applyBorder="1" applyAlignment="1" applyProtection="1">
      <alignment horizontal="right"/>
      <protection locked="0"/>
    </xf>
    <xf numFmtId="2" fontId="37" fillId="31" borderId="42" xfId="0" applyNumberFormat="1" applyFont="1" applyFill="1" applyBorder="1" applyAlignment="1" applyProtection="1">
      <alignment horizontal="right"/>
      <protection locked="0"/>
    </xf>
    <xf numFmtId="2" fontId="36" fillId="31" borderId="26" xfId="0" applyNumberFormat="1" applyFont="1" applyFill="1" applyBorder="1" applyAlignment="1" applyProtection="1">
      <alignment horizontal="right"/>
      <protection locked="0"/>
    </xf>
    <xf numFmtId="2" fontId="37" fillId="31" borderId="40" xfId="0" applyNumberFormat="1" applyFont="1" applyFill="1" applyBorder="1" applyAlignment="1" applyProtection="1">
      <alignment horizontal="right"/>
      <protection locked="0"/>
    </xf>
    <xf numFmtId="0" fontId="37" fillId="36" borderId="35" xfId="0" applyFont="1" applyFill="1" applyBorder="1" applyAlignment="1" applyProtection="1">
      <alignment horizontal="left"/>
      <protection locked="0"/>
    </xf>
    <xf numFmtId="0" fontId="36" fillId="24" borderId="41" xfId="0" applyFont="1" applyFill="1" applyBorder="1" applyProtection="1">
      <protection locked="0"/>
    </xf>
    <xf numFmtId="0" fontId="37" fillId="36" borderId="32" xfId="0" applyFont="1" applyFill="1" applyBorder="1" applyAlignment="1" applyProtection="1">
      <alignment horizontal="left"/>
      <protection locked="0"/>
    </xf>
    <xf numFmtId="0" fontId="37" fillId="0" borderId="31" xfId="0" applyFont="1" applyBorder="1" applyAlignment="1" applyProtection="1">
      <alignment horizontal="left"/>
      <protection locked="0"/>
    </xf>
    <xf numFmtId="0" fontId="36" fillId="36" borderId="32" xfId="0" applyFont="1" applyFill="1" applyBorder="1" applyProtection="1">
      <protection locked="0"/>
    </xf>
    <xf numFmtId="0" fontId="15" fillId="0" borderId="19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6" fillId="0" borderId="19" xfId="0" applyFont="1" applyFill="1" applyBorder="1" applyProtection="1">
      <protection locked="0"/>
    </xf>
    <xf numFmtId="0" fontId="16" fillId="0" borderId="11" xfId="0" applyFont="1" applyFill="1" applyBorder="1" applyProtection="1">
      <protection locked="0"/>
    </xf>
    <xf numFmtId="0" fontId="16" fillId="0" borderId="13" xfId="0" applyFont="1" applyFill="1" applyBorder="1" applyProtection="1">
      <protection locked="0"/>
    </xf>
    <xf numFmtId="0" fontId="16" fillId="0" borderId="15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0" fontId="10" fillId="0" borderId="21" xfId="0" applyFont="1" applyFill="1" applyBorder="1" applyProtection="1">
      <protection locked="0"/>
    </xf>
    <xf numFmtId="0" fontId="3" fillId="25" borderId="0" xfId="0" applyFont="1" applyFill="1" applyProtection="1">
      <protection locked="0"/>
    </xf>
    <xf numFmtId="0" fontId="61" fillId="0" borderId="0" xfId="0" applyFont="1" applyProtection="1"/>
    <xf numFmtId="0" fontId="15" fillId="0" borderId="17" xfId="0" applyFont="1" applyFill="1" applyBorder="1" applyProtection="1">
      <protection locked="0"/>
    </xf>
    <xf numFmtId="0" fontId="15" fillId="0" borderId="19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15" fillId="0" borderId="16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7" fillId="24" borderId="31" xfId="0" applyFont="1" applyFill="1" applyBorder="1" applyAlignment="1" applyProtection="1">
      <alignment horizontal="center"/>
      <protection locked="0"/>
    </xf>
    <xf numFmtId="0" fontId="62" fillId="0" borderId="26" xfId="0" applyFont="1" applyBorder="1" applyAlignment="1">
      <alignment horizontal="left"/>
    </xf>
    <xf numFmtId="0" fontId="63" fillId="0" borderId="32" xfId="0" applyFont="1" applyBorder="1" applyAlignment="1">
      <alignment horizontal="left"/>
    </xf>
    <xf numFmtId="0" fontId="63" fillId="0" borderId="31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3" fillId="0" borderId="0" xfId="0" applyFont="1" applyProtection="1"/>
    <xf numFmtId="0" fontId="41" fillId="35" borderId="0" xfId="0" applyFont="1" applyFill="1" applyBorder="1" applyAlignment="1">
      <alignment horizontal="left"/>
    </xf>
    <xf numFmtId="0" fontId="3" fillId="24" borderId="27" xfId="0" applyFont="1" applyFill="1" applyBorder="1" applyAlignment="1">
      <alignment horizontal="center"/>
    </xf>
    <xf numFmtId="0" fontId="3" fillId="24" borderId="39" xfId="0" applyFont="1" applyFill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38" fillId="35" borderId="32" xfId="0" applyFont="1" applyFill="1" applyBorder="1" applyAlignment="1">
      <alignment horizontal="center"/>
    </xf>
    <xf numFmtId="0" fontId="38" fillId="34" borderId="32" xfId="0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41" fillId="35" borderId="31" xfId="0" applyFont="1" applyFill="1" applyBorder="1" applyAlignment="1">
      <alignment horizontal="center"/>
    </xf>
    <xf numFmtId="0" fontId="41" fillId="35" borderId="43" xfId="0" applyFont="1" applyFill="1" applyBorder="1" applyAlignment="1">
      <alignment horizontal="center"/>
    </xf>
    <xf numFmtId="0" fontId="41" fillId="35" borderId="36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42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0" fontId="36" fillId="36" borderId="25" xfId="0" applyFont="1" applyFill="1" applyBorder="1" applyAlignment="1">
      <alignment horizontal="left" vertical="center" wrapText="1"/>
    </xf>
    <xf numFmtId="0" fontId="36" fillId="36" borderId="38" xfId="0" applyFont="1" applyFill="1" applyBorder="1" applyAlignment="1">
      <alignment horizontal="left" vertical="center" wrapText="1"/>
    </xf>
    <xf numFmtId="0" fontId="36" fillId="36" borderId="42" xfId="0" applyFont="1" applyFill="1" applyBorder="1" applyAlignment="1">
      <alignment horizontal="left" vertical="center" wrapText="1"/>
    </xf>
    <xf numFmtId="0" fontId="36" fillId="36" borderId="26" xfId="0" applyFont="1" applyFill="1" applyBorder="1" applyAlignment="1">
      <alignment horizontal="left" vertical="center" wrapText="1"/>
    </xf>
    <xf numFmtId="0" fontId="36" fillId="36" borderId="0" xfId="0" applyFont="1" applyFill="1" applyBorder="1" applyAlignment="1">
      <alignment horizontal="left" vertical="center" wrapText="1"/>
    </xf>
    <xf numFmtId="0" fontId="36" fillId="36" borderId="40" xfId="0" applyFont="1" applyFill="1" applyBorder="1" applyAlignment="1">
      <alignment horizontal="left" vertical="center" wrapText="1"/>
    </xf>
    <xf numFmtId="0" fontId="36" fillId="36" borderId="27" xfId="0" applyFont="1" applyFill="1" applyBorder="1" applyAlignment="1">
      <alignment horizontal="left" vertical="center" wrapText="1"/>
    </xf>
    <xf numFmtId="0" fontId="36" fillId="36" borderId="39" xfId="0" applyFont="1" applyFill="1" applyBorder="1" applyAlignment="1">
      <alignment horizontal="left" vertical="center" wrapText="1"/>
    </xf>
    <xf numFmtId="0" fontId="36" fillId="36" borderId="41" xfId="0" applyFont="1" applyFill="1" applyBorder="1" applyAlignment="1">
      <alignment horizontal="left" vertical="center" wrapText="1"/>
    </xf>
    <xf numFmtId="0" fontId="36" fillId="24" borderId="27" xfId="0" applyFont="1" applyFill="1" applyBorder="1" applyAlignment="1">
      <alignment horizontal="right"/>
    </xf>
    <xf numFmtId="0" fontId="36" fillId="24" borderId="39" xfId="0" applyFont="1" applyFill="1" applyBorder="1" applyAlignment="1">
      <alignment horizontal="right"/>
    </xf>
    <xf numFmtId="0" fontId="36" fillId="24" borderId="41" xfId="0" applyFont="1" applyFill="1" applyBorder="1" applyAlignment="1">
      <alignment horizontal="right"/>
    </xf>
    <xf numFmtId="0" fontId="36" fillId="24" borderId="26" xfId="0" applyFont="1" applyFill="1" applyBorder="1" applyAlignment="1">
      <alignment horizontal="right"/>
    </xf>
    <xf numFmtId="0" fontId="36" fillId="24" borderId="0" xfId="0" applyFont="1" applyFill="1" applyBorder="1" applyAlignment="1">
      <alignment horizontal="right"/>
    </xf>
    <xf numFmtId="0" fontId="36" fillId="24" borderId="40" xfId="0" applyFont="1" applyFill="1" applyBorder="1" applyAlignment="1">
      <alignment horizontal="right"/>
    </xf>
    <xf numFmtId="0" fontId="15" fillId="24" borderId="25" xfId="0" applyFont="1" applyFill="1" applyBorder="1" applyAlignment="1">
      <alignment horizontal="left"/>
    </xf>
    <xf numFmtId="0" fontId="15" fillId="24" borderId="38" xfId="0" applyFont="1" applyFill="1" applyBorder="1" applyAlignment="1">
      <alignment horizontal="left"/>
    </xf>
    <xf numFmtId="0" fontId="15" fillId="24" borderId="42" xfId="0" applyFont="1" applyFill="1" applyBorder="1" applyAlignment="1">
      <alignment horizontal="left"/>
    </xf>
    <xf numFmtId="0" fontId="36" fillId="24" borderId="25" xfId="0" applyFont="1" applyFill="1" applyBorder="1" applyAlignment="1">
      <alignment horizontal="right"/>
    </xf>
    <xf numFmtId="0" fontId="36" fillId="24" borderId="38" xfId="0" applyFont="1" applyFill="1" applyBorder="1" applyAlignment="1">
      <alignment horizontal="right"/>
    </xf>
    <xf numFmtId="0" fontId="36" fillId="24" borderId="42" xfId="0" applyFont="1" applyFill="1" applyBorder="1" applyAlignment="1">
      <alignment horizontal="right"/>
    </xf>
    <xf numFmtId="10" fontId="36" fillId="24" borderId="26" xfId="0" applyNumberFormat="1" applyFont="1" applyFill="1" applyBorder="1" applyAlignment="1">
      <alignment horizontal="right"/>
    </xf>
    <xf numFmtId="10" fontId="36" fillId="24" borderId="0" xfId="0" applyNumberFormat="1" applyFont="1" applyFill="1" applyBorder="1" applyAlignment="1">
      <alignment horizontal="right"/>
    </xf>
    <xf numFmtId="10" fontId="36" fillId="24" borderId="40" xfId="0" applyNumberFormat="1" applyFont="1" applyFill="1" applyBorder="1" applyAlignment="1">
      <alignment horizontal="right"/>
    </xf>
    <xf numFmtId="44" fontId="36" fillId="24" borderId="26" xfId="41" applyFont="1" applyFill="1" applyBorder="1" applyAlignment="1">
      <alignment horizontal="right"/>
    </xf>
    <xf numFmtId="0" fontId="0" fillId="0" borderId="0" xfId="0"/>
    <xf numFmtId="0" fontId="0" fillId="0" borderId="40" xfId="0" applyBorder="1"/>
    <xf numFmtId="0" fontId="38" fillId="34" borderId="0" xfId="0" applyFont="1" applyFill="1" applyBorder="1" applyAlignment="1">
      <alignment horizontal="center"/>
    </xf>
    <xf numFmtId="44" fontId="36" fillId="24" borderId="25" xfId="41" applyFont="1" applyFill="1" applyBorder="1" applyAlignment="1">
      <alignment horizontal="right"/>
    </xf>
    <xf numFmtId="44" fontId="36" fillId="24" borderId="38" xfId="41" applyFont="1" applyFill="1" applyBorder="1" applyAlignment="1">
      <alignment horizontal="right"/>
    </xf>
    <xf numFmtId="44" fontId="36" fillId="24" borderId="42" xfId="41" applyFont="1" applyFill="1" applyBorder="1" applyAlignment="1">
      <alignment horizontal="right"/>
    </xf>
    <xf numFmtId="0" fontId="36" fillId="24" borderId="31" xfId="0" applyFont="1" applyFill="1" applyBorder="1" applyAlignment="1">
      <alignment horizontal="center"/>
    </xf>
    <xf numFmtId="0" fontId="36" fillId="24" borderId="36" xfId="0" applyFont="1" applyFill="1" applyBorder="1" applyAlignment="1">
      <alignment horizontal="center"/>
    </xf>
    <xf numFmtId="44" fontId="36" fillId="24" borderId="0" xfId="41" applyFont="1" applyFill="1" applyBorder="1" applyAlignment="1">
      <alignment horizontal="right"/>
    </xf>
    <xf numFmtId="44" fontId="36" fillId="24" borderId="40" xfId="41" applyFont="1" applyFill="1" applyBorder="1" applyAlignment="1">
      <alignment horizontal="right"/>
    </xf>
    <xf numFmtId="0" fontId="50" fillId="36" borderId="25" xfId="0" applyFont="1" applyFill="1" applyBorder="1" applyAlignment="1">
      <alignment horizontal="left" vertical="center" wrapText="1"/>
    </xf>
    <xf numFmtId="0" fontId="50" fillId="36" borderId="38" xfId="0" applyFont="1" applyFill="1" applyBorder="1" applyAlignment="1">
      <alignment horizontal="left" vertical="center" wrapText="1"/>
    </xf>
    <xf numFmtId="0" fontId="50" fillId="36" borderId="42" xfId="0" applyFont="1" applyFill="1" applyBorder="1" applyAlignment="1">
      <alignment horizontal="left" vertical="center" wrapText="1"/>
    </xf>
    <xf numFmtId="0" fontId="50" fillId="36" borderId="26" xfId="0" applyFont="1" applyFill="1" applyBorder="1" applyAlignment="1">
      <alignment horizontal="left" vertical="center" wrapText="1"/>
    </xf>
    <xf numFmtId="0" fontId="50" fillId="36" borderId="0" xfId="0" applyFont="1" applyFill="1" applyBorder="1" applyAlignment="1">
      <alignment horizontal="left" vertical="center" wrapText="1"/>
    </xf>
    <xf numFmtId="0" fontId="50" fillId="36" borderId="40" xfId="0" applyFont="1" applyFill="1" applyBorder="1" applyAlignment="1">
      <alignment horizontal="left" vertical="center" wrapText="1"/>
    </xf>
    <xf numFmtId="0" fontId="50" fillId="36" borderId="27" xfId="0" applyFont="1" applyFill="1" applyBorder="1" applyAlignment="1">
      <alignment horizontal="left" vertical="center" wrapText="1"/>
    </xf>
    <xf numFmtId="0" fontId="50" fillId="36" borderId="39" xfId="0" applyFont="1" applyFill="1" applyBorder="1" applyAlignment="1">
      <alignment horizontal="left" vertical="center" wrapText="1"/>
    </xf>
    <xf numFmtId="0" fontId="50" fillId="36" borderId="41" xfId="0" applyFont="1" applyFill="1" applyBorder="1" applyAlignment="1">
      <alignment horizontal="left" vertical="center" wrapText="1"/>
    </xf>
    <xf numFmtId="0" fontId="38" fillId="35" borderId="0" xfId="0" applyFont="1" applyFill="1" applyBorder="1" applyAlignment="1" applyProtection="1">
      <alignment horizontal="center"/>
    </xf>
    <xf numFmtId="0" fontId="38" fillId="34" borderId="0" xfId="0" applyFont="1" applyFill="1" applyBorder="1" applyAlignment="1" applyProtection="1">
      <alignment horizontal="center"/>
    </xf>
    <xf numFmtId="0" fontId="41" fillId="35" borderId="0" xfId="0" applyFont="1" applyFill="1" applyBorder="1" applyAlignment="1" applyProtection="1">
      <alignment horizontal="center"/>
    </xf>
    <xf numFmtId="0" fontId="36" fillId="24" borderId="31" xfId="0" applyFont="1" applyFill="1" applyBorder="1" applyAlignment="1" applyProtection="1">
      <alignment horizontal="left"/>
      <protection locked="0"/>
    </xf>
    <xf numFmtId="0" fontId="36" fillId="24" borderId="43" xfId="0" applyFont="1" applyFill="1" applyBorder="1" applyAlignment="1" applyProtection="1">
      <alignment horizontal="left"/>
      <protection locked="0"/>
    </xf>
    <xf numFmtId="0" fontId="36" fillId="24" borderId="36" xfId="0" applyFont="1" applyFill="1" applyBorder="1" applyAlignment="1" applyProtection="1">
      <alignment horizontal="left"/>
      <protection locked="0"/>
    </xf>
    <xf numFmtId="0" fontId="36" fillId="36" borderId="26" xfId="0" applyFont="1" applyFill="1" applyBorder="1" applyAlignment="1" applyProtection="1">
      <alignment horizontal="right"/>
      <protection locked="0"/>
    </xf>
    <xf numFmtId="0" fontId="36" fillId="36" borderId="0" xfId="0" applyFont="1" applyFill="1" applyBorder="1" applyAlignment="1" applyProtection="1">
      <alignment horizontal="right"/>
      <protection locked="0"/>
    </xf>
    <xf numFmtId="0" fontId="41" fillId="35" borderId="0" xfId="0" applyFont="1" applyFill="1" applyBorder="1" applyAlignment="1" applyProtection="1">
      <alignment horizontal="center"/>
      <protection locked="0"/>
    </xf>
    <xf numFmtId="0" fontId="38" fillId="34" borderId="0" xfId="0" applyFont="1" applyFill="1" applyBorder="1" applyAlignment="1" applyProtection="1">
      <alignment horizontal="center"/>
      <protection locked="0"/>
    </xf>
    <xf numFmtId="0" fontId="38" fillId="35" borderId="0" xfId="0" applyFont="1" applyFill="1" applyBorder="1" applyAlignment="1" applyProtection="1">
      <alignment horizontal="center"/>
      <protection locked="0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26" builtinId="22" customBuiltin="1"/>
    <cellStyle name="Cella collegata" xfId="35" builtinId="24" customBuiltin="1"/>
    <cellStyle name="Cella da controllare" xfId="27" builtinId="23" customBuiltin="1"/>
    <cellStyle name="Colore 1" xfId="19" builtinId="29" customBuiltin="1"/>
    <cellStyle name="Colore 2" xfId="20" builtinId="33" customBuiltin="1"/>
    <cellStyle name="Colore 3" xfId="21" builtinId="37" customBuiltin="1"/>
    <cellStyle name="Colore 4" xfId="22" builtinId="41" customBuiltin="1"/>
    <cellStyle name="Colore 5" xfId="23" builtinId="45" customBuiltin="1"/>
    <cellStyle name="Colore 6" xfId="24" builtinId="49" customBuiltin="1"/>
    <cellStyle name="Input" xfId="34" builtinId="20" customBuiltin="1"/>
    <cellStyle name="Neutrale" xfId="36" builtinId="28" customBuiltin="1"/>
    <cellStyle name="Normale" xfId="0" builtinId="0"/>
    <cellStyle name="Nota" xfId="37" builtinId="10" customBuiltin="1"/>
    <cellStyle name="Output" xfId="38" builtinId="21" customBuiltin="1"/>
    <cellStyle name="Testo avviso" xfId="42" builtinId="11" customBuiltin="1"/>
    <cellStyle name="Testo descrittivo" xfId="28" builtinId="53" customBuiltin="1"/>
    <cellStyle name="Titolo" xfId="39" builtinId="15" customBuiltin="1"/>
    <cellStyle name="Titolo 1" xfId="30" builtinId="16" customBuiltin="1"/>
    <cellStyle name="Titolo 2" xfId="31" builtinId="17" customBuiltin="1"/>
    <cellStyle name="Titolo 3" xfId="32" builtinId="18" customBuiltin="1"/>
    <cellStyle name="Titolo 4" xfId="33" builtinId="19" customBuiltin="1"/>
    <cellStyle name="Totale" xfId="40" builtinId="25" customBuiltin="1"/>
    <cellStyle name="Valore non valido" xfId="25" builtinId="27" customBuiltin="1"/>
    <cellStyle name="Valore valido" xfId="29" builtinId="26" customBuiltin="1"/>
    <cellStyle name="Valuta" xfId="4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10</xdr:row>
      <xdr:rowOff>57150</xdr:rowOff>
    </xdr:from>
    <xdr:to>
      <xdr:col>3</xdr:col>
      <xdr:colOff>2085975</xdr:colOff>
      <xdr:row>12</xdr:row>
      <xdr:rowOff>95250</xdr:rowOff>
    </xdr:to>
    <xdr:pic>
      <xdr:nvPicPr>
        <xdr:cNvPr id="1030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639175" y="148590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2514600</xdr:colOff>
      <xdr:row>30</xdr:row>
      <xdr:rowOff>19050</xdr:rowOff>
    </xdr:from>
    <xdr:to>
      <xdr:col>0</xdr:col>
      <xdr:colOff>2724150</xdr:colOff>
      <xdr:row>32</xdr:row>
      <xdr:rowOff>66675</xdr:rowOff>
    </xdr:to>
    <xdr:pic>
      <xdr:nvPicPr>
        <xdr:cNvPr id="1031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2514600" y="4305300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22</xdr:row>
      <xdr:rowOff>133350</xdr:rowOff>
    </xdr:from>
    <xdr:to>
      <xdr:col>2</xdr:col>
      <xdr:colOff>247650</xdr:colOff>
      <xdr:row>25</xdr:row>
      <xdr:rowOff>28575</xdr:rowOff>
    </xdr:to>
    <xdr:pic>
      <xdr:nvPicPr>
        <xdr:cNvPr id="1032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5724525" y="327660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78</xdr:row>
      <xdr:rowOff>114300</xdr:rowOff>
    </xdr:from>
    <xdr:to>
      <xdr:col>0</xdr:col>
      <xdr:colOff>657225</xdr:colOff>
      <xdr:row>81</xdr:row>
      <xdr:rowOff>9525</xdr:rowOff>
    </xdr:to>
    <xdr:pic>
      <xdr:nvPicPr>
        <xdr:cNvPr id="1033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447675" y="1148715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112</xdr:row>
      <xdr:rowOff>19050</xdr:rowOff>
    </xdr:from>
    <xdr:to>
      <xdr:col>0</xdr:col>
      <xdr:colOff>285750</xdr:colOff>
      <xdr:row>114</xdr:row>
      <xdr:rowOff>66675</xdr:rowOff>
    </xdr:to>
    <xdr:pic>
      <xdr:nvPicPr>
        <xdr:cNvPr id="1034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76200" y="16411575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155</xdr:row>
      <xdr:rowOff>133350</xdr:rowOff>
    </xdr:from>
    <xdr:to>
      <xdr:col>0</xdr:col>
      <xdr:colOff>266700</xdr:colOff>
      <xdr:row>158</xdr:row>
      <xdr:rowOff>28575</xdr:rowOff>
    </xdr:to>
    <xdr:pic>
      <xdr:nvPicPr>
        <xdr:cNvPr id="1035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57150" y="2286000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163</xdr:row>
      <xdr:rowOff>9525</xdr:rowOff>
    </xdr:from>
    <xdr:to>
      <xdr:col>0</xdr:col>
      <xdr:colOff>247650</xdr:colOff>
      <xdr:row>165</xdr:row>
      <xdr:rowOff>57150</xdr:rowOff>
    </xdr:to>
    <xdr:pic>
      <xdr:nvPicPr>
        <xdr:cNvPr id="1036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38100" y="23926800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2790825</xdr:colOff>
      <xdr:row>208</xdr:row>
      <xdr:rowOff>114300</xdr:rowOff>
    </xdr:from>
    <xdr:to>
      <xdr:col>0</xdr:col>
      <xdr:colOff>3000375</xdr:colOff>
      <xdr:row>211</xdr:row>
      <xdr:rowOff>9525</xdr:rowOff>
    </xdr:to>
    <xdr:pic>
      <xdr:nvPicPr>
        <xdr:cNvPr id="1037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2790825" y="3057525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2324100</xdr:colOff>
      <xdr:row>216</xdr:row>
      <xdr:rowOff>114300</xdr:rowOff>
    </xdr:from>
    <xdr:to>
      <xdr:col>1</xdr:col>
      <xdr:colOff>2533650</xdr:colOff>
      <xdr:row>218</xdr:row>
      <xdr:rowOff>104775</xdr:rowOff>
    </xdr:to>
    <xdr:pic>
      <xdr:nvPicPr>
        <xdr:cNvPr id="1038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5410200" y="31718250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220</xdr:row>
      <xdr:rowOff>190500</xdr:rowOff>
    </xdr:from>
    <xdr:to>
      <xdr:col>1</xdr:col>
      <xdr:colOff>209550</xdr:colOff>
      <xdr:row>222</xdr:row>
      <xdr:rowOff>123825</xdr:rowOff>
    </xdr:to>
    <xdr:pic>
      <xdr:nvPicPr>
        <xdr:cNvPr id="1039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3086100" y="32423100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2857500</xdr:colOff>
      <xdr:row>182</xdr:row>
      <xdr:rowOff>104775</xdr:rowOff>
    </xdr:from>
    <xdr:to>
      <xdr:col>0</xdr:col>
      <xdr:colOff>3067050</xdr:colOff>
      <xdr:row>184</xdr:row>
      <xdr:rowOff>142875</xdr:rowOff>
    </xdr:to>
    <xdr:pic>
      <xdr:nvPicPr>
        <xdr:cNvPr id="1040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2857500" y="2678430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1857375</xdr:colOff>
      <xdr:row>179</xdr:row>
      <xdr:rowOff>9525</xdr:rowOff>
    </xdr:from>
    <xdr:to>
      <xdr:col>3</xdr:col>
      <xdr:colOff>2066925</xdr:colOff>
      <xdr:row>181</xdr:row>
      <xdr:rowOff>47625</xdr:rowOff>
    </xdr:to>
    <xdr:pic>
      <xdr:nvPicPr>
        <xdr:cNvPr id="1041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620125" y="26260425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1828800</xdr:colOff>
      <xdr:row>189</xdr:row>
      <xdr:rowOff>133350</xdr:rowOff>
    </xdr:from>
    <xdr:to>
      <xdr:col>3</xdr:col>
      <xdr:colOff>2038350</xdr:colOff>
      <xdr:row>192</xdr:row>
      <xdr:rowOff>19050</xdr:rowOff>
    </xdr:to>
    <xdr:pic>
      <xdr:nvPicPr>
        <xdr:cNvPr id="1042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591550" y="27860625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1828800</xdr:colOff>
      <xdr:row>192</xdr:row>
      <xdr:rowOff>142875</xdr:rowOff>
    </xdr:from>
    <xdr:to>
      <xdr:col>3</xdr:col>
      <xdr:colOff>2038350</xdr:colOff>
      <xdr:row>195</xdr:row>
      <xdr:rowOff>38100</xdr:rowOff>
    </xdr:to>
    <xdr:pic>
      <xdr:nvPicPr>
        <xdr:cNvPr id="1043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591550" y="28317825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1866900</xdr:colOff>
      <xdr:row>196</xdr:row>
      <xdr:rowOff>38100</xdr:rowOff>
    </xdr:from>
    <xdr:to>
      <xdr:col>3</xdr:col>
      <xdr:colOff>2076450</xdr:colOff>
      <xdr:row>198</xdr:row>
      <xdr:rowOff>85725</xdr:rowOff>
    </xdr:to>
    <xdr:pic>
      <xdr:nvPicPr>
        <xdr:cNvPr id="1044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629650" y="28784550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1819275</xdr:colOff>
      <xdr:row>199</xdr:row>
      <xdr:rowOff>47625</xdr:rowOff>
    </xdr:from>
    <xdr:to>
      <xdr:col>3</xdr:col>
      <xdr:colOff>2028825</xdr:colOff>
      <xdr:row>201</xdr:row>
      <xdr:rowOff>85725</xdr:rowOff>
    </xdr:to>
    <xdr:pic>
      <xdr:nvPicPr>
        <xdr:cNvPr id="1045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582025" y="2922270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1819275</xdr:colOff>
      <xdr:row>201</xdr:row>
      <xdr:rowOff>114300</xdr:rowOff>
    </xdr:from>
    <xdr:to>
      <xdr:col>3</xdr:col>
      <xdr:colOff>2028825</xdr:colOff>
      <xdr:row>204</xdr:row>
      <xdr:rowOff>19050</xdr:rowOff>
    </xdr:to>
    <xdr:pic>
      <xdr:nvPicPr>
        <xdr:cNvPr id="1046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582025" y="29575125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K81"/>
  <sheetViews>
    <sheetView showGridLines="0" zoomScale="85" zoomScaleNormal="85" workbookViewId="0">
      <selection activeCell="C33" sqref="C33"/>
    </sheetView>
  </sheetViews>
  <sheetFormatPr defaultRowHeight="11.25" customHeight="1" x14ac:dyDescent="0.15"/>
  <cols>
    <col min="1" max="1" width="41.28515625" style="1" customWidth="1"/>
    <col min="2" max="2" width="22" style="1" customWidth="1"/>
    <col min="3" max="3" width="28.28515625" style="1" customWidth="1"/>
    <col min="4" max="4" width="27.85546875" style="1" customWidth="1"/>
    <col min="5" max="5" width="22.28515625" style="1" customWidth="1"/>
    <col min="6" max="6" width="24.7109375" style="1" customWidth="1"/>
    <col min="7" max="7" width="15.42578125" style="1" customWidth="1"/>
    <col min="8" max="8" width="9.140625" style="11"/>
    <col min="9" max="9" width="9.140625" style="13"/>
    <col min="10" max="10" width="9.140625" style="65"/>
    <col min="11" max="16384" width="9.140625" style="1"/>
  </cols>
  <sheetData>
    <row r="1" spans="1:10" ht="11.25" customHeight="1" x14ac:dyDescent="0.2">
      <c r="A1" s="44"/>
      <c r="B1" s="44"/>
      <c r="C1" s="51" t="s">
        <v>0</v>
      </c>
      <c r="D1" s="44"/>
      <c r="E1" s="44"/>
      <c r="F1" s="44"/>
      <c r="G1" s="44"/>
      <c r="H1" s="44"/>
      <c r="I1" s="44"/>
      <c r="J1" s="42"/>
    </row>
    <row r="2" spans="1:10" ht="11.25" customHeight="1" x14ac:dyDescent="0.2">
      <c r="A2" s="40"/>
      <c r="B2" s="41"/>
      <c r="C2" s="132" t="str">
        <f>+CONCATENATE("STUDIO ",(VLOOKUP("NomePerito",_RiservatoAxa_!A1:B210,2,FALSE)))</f>
        <v>STUDIO ALFA SPA (VIAZZI) -</v>
      </c>
      <c r="D2" s="40"/>
      <c r="E2" s="41"/>
      <c r="F2" s="40"/>
      <c r="G2" s="41"/>
      <c r="H2" s="41"/>
      <c r="I2" s="41"/>
      <c r="J2" s="42"/>
    </row>
    <row r="3" spans="1:10" ht="11.25" customHeight="1" x14ac:dyDescent="0.15">
      <c r="B3" s="2"/>
      <c r="D3" s="3"/>
      <c r="J3" s="42"/>
    </row>
    <row r="4" spans="1:10" ht="11.25" customHeight="1" x14ac:dyDescent="0.15">
      <c r="B4" s="2"/>
      <c r="D4" s="3"/>
      <c r="J4" s="42"/>
    </row>
    <row r="5" spans="1:10" ht="11.25" customHeight="1" x14ac:dyDescent="0.15">
      <c r="A5" s="77" t="s">
        <v>189</v>
      </c>
      <c r="B5" s="150" t="str">
        <f>VLOOKUP("CodicePerito",_RiservatoAxa_!A1:B210,2,FALSE)</f>
        <v>20445</v>
      </c>
      <c r="J5" s="42"/>
    </row>
    <row r="6" spans="1:10" ht="11.25" customHeight="1" x14ac:dyDescent="0.15">
      <c r="A6" s="78" t="s">
        <v>190</v>
      </c>
      <c r="B6" s="151" t="str">
        <f>VLOOKUP("NomePerito",_RiservatoAxa_!A1:B210,2,FALSE)</f>
        <v>ALFA SPA (VIAZZI) -</v>
      </c>
      <c r="J6" s="42"/>
    </row>
    <row r="7" spans="1:10" ht="11.25" customHeight="1" x14ac:dyDescent="0.15">
      <c r="A7" s="79" t="s">
        <v>127</v>
      </c>
      <c r="B7" s="152" t="str">
        <f>VLOOKUP("Liquidatore",_RiservatoAxa_!A1:B210,2,FALSE)</f>
        <v>521 - Pronta_Liquidazione_3</v>
      </c>
      <c r="J7" s="42"/>
    </row>
    <row r="8" spans="1:10" ht="11.25" customHeight="1" x14ac:dyDescent="0.15">
      <c r="J8" s="42"/>
    </row>
    <row r="9" spans="1:10" ht="11.25" customHeight="1" x14ac:dyDescent="0.15">
      <c r="A9" s="50" t="s">
        <v>1</v>
      </c>
      <c r="B9" s="5"/>
      <c r="I9" s="1"/>
      <c r="J9" s="42"/>
    </row>
    <row r="10" spans="1:10" ht="11.25" customHeight="1" x14ac:dyDescent="0.15">
      <c r="A10" s="80" t="s">
        <v>18</v>
      </c>
      <c r="B10" s="150" t="str">
        <f>VLOOKUP("Sinistro",_RiservatoAxa_!A1:B210,2,FALSE)</f>
        <v>1-2901-99-014547</v>
      </c>
      <c r="D10" s="80" t="s">
        <v>85</v>
      </c>
      <c r="E10" s="150" t="str">
        <f>VLOOKUP("DataSinistroDenunciato",_RiservatoAxa_!A1:B210,2,FALSE)</f>
        <v>30/04/2013</v>
      </c>
      <c r="G10" s="37"/>
      <c r="I10" s="1"/>
      <c r="J10" s="42"/>
    </row>
    <row r="11" spans="1:10" ht="11.25" customHeight="1" x14ac:dyDescent="0.15">
      <c r="A11" s="82" t="s">
        <v>19</v>
      </c>
      <c r="B11" s="151" t="str">
        <f>VLOOKUP("Polizza",_RiservatoAxa_!A1:B210,2,FALSE)</f>
        <v>000013096</v>
      </c>
      <c r="D11" s="82" t="s">
        <v>80</v>
      </c>
      <c r="E11" s="151" t="str">
        <f>VLOOKUP("DataDenuncia",_RiservatoAxa_!A1:B210,2,FALSE)</f>
        <v>13/05/2013</v>
      </c>
      <c r="I11" s="1"/>
      <c r="J11" s="42"/>
    </row>
    <row r="12" spans="1:10" ht="11.25" customHeight="1" x14ac:dyDescent="0.15">
      <c r="A12" s="82" t="s">
        <v>20</v>
      </c>
      <c r="B12" s="151" t="str">
        <f>VLOOKUP("Prodotto",_RiservatoAxa_!A1:B210,2,FALSE)</f>
        <v>3E16 - GLOBALE FABBRICATI</v>
      </c>
      <c r="D12" s="82" t="s">
        <v>81</v>
      </c>
      <c r="E12" s="151" t="str">
        <f>VLOOKUP("DataAperturaSinistro",_RiservatoAxa_!A1:B210,2,FALSE)</f>
        <v>13/05/2013</v>
      </c>
      <c r="I12" s="1"/>
      <c r="J12" s="42"/>
    </row>
    <row r="13" spans="1:10" ht="11.25" customHeight="1" x14ac:dyDescent="0.15">
      <c r="A13" s="82" t="s">
        <v>21</v>
      </c>
      <c r="B13" s="151" t="str">
        <f>VLOOKUP("Modello",_RiservatoAxa_!A1:B210,2,FALSE)</f>
        <v>Modello</v>
      </c>
      <c r="D13" s="82" t="s">
        <v>86</v>
      </c>
      <c r="E13" s="146">
        <f>+'Dati Generali'!E13</f>
        <v>0</v>
      </c>
      <c r="I13" s="1"/>
      <c r="J13" s="42"/>
    </row>
    <row r="14" spans="1:10" ht="11.25" customHeight="1" x14ac:dyDescent="0.15">
      <c r="A14" s="82" t="s">
        <v>22</v>
      </c>
      <c r="B14" s="151" t="str">
        <f>VLOOKUP("Contraente",_RiservatoAxa_!A1:B210,2,FALSE)</f>
        <v>COND. VIA D.G.VERITA 6 -</v>
      </c>
      <c r="D14" s="82"/>
      <c r="E14" s="151"/>
      <c r="I14" s="1"/>
      <c r="J14" s="42"/>
    </row>
    <row r="15" spans="1:10" ht="11.25" customHeight="1" x14ac:dyDescent="0.15">
      <c r="A15" s="82" t="s">
        <v>82</v>
      </c>
      <c r="B15" s="151" t="str">
        <f>VLOOKUP("Assicurato",_RiservatoAxa_!A1:B210,2,FALSE)</f>
        <v>COND. VIA D.G.VERITA 6 -</v>
      </c>
      <c r="D15" s="82" t="s">
        <v>83</v>
      </c>
      <c r="E15" s="151" t="str">
        <f>VLOOKUP("DataIncarico",_RiservatoAxa_!A2:B211,2,FALSE)</f>
        <v>13/05/2013</v>
      </c>
      <c r="I15" s="1"/>
      <c r="J15" s="42"/>
    </row>
    <row r="16" spans="1:10" ht="11.25" customHeight="1" x14ac:dyDescent="0.15">
      <c r="A16" s="84" t="s">
        <v>87</v>
      </c>
      <c r="B16" s="153" t="str">
        <f>VLOOKUP("LuogorischioAssicurato",_RiservatoAxa_!A1:B210,2,FALSE)</f>
        <v>VIA D.G.VERITA  6 - GENOVA - GE</v>
      </c>
      <c r="D16" s="84"/>
      <c r="E16" s="153"/>
      <c r="I16" s="1"/>
      <c r="J16" s="42"/>
    </row>
    <row r="17" spans="1:11" ht="11.25" customHeight="1" x14ac:dyDescent="0.15">
      <c r="D17" s="13"/>
      <c r="E17" s="13"/>
      <c r="I17" s="1"/>
      <c r="J17" s="42"/>
    </row>
    <row r="18" spans="1:11" ht="11.25" customHeight="1" x14ac:dyDescent="0.15">
      <c r="D18" s="52" t="s">
        <v>23</v>
      </c>
      <c r="E18" s="154" t="str">
        <f>VLOOKUP("AnnoEsercizio",_RiservatoAxa_!A2:B211,2,FALSE)</f>
        <v>2013</v>
      </c>
      <c r="J18" s="42"/>
    </row>
    <row r="19" spans="1:11" s="43" customFormat="1" ht="11.25" customHeight="1" x14ac:dyDescent="0.15">
      <c r="A19" s="44"/>
      <c r="B19" s="44"/>
      <c r="C19" s="469" t="s">
        <v>34</v>
      </c>
      <c r="D19" s="469"/>
      <c r="E19" s="44"/>
      <c r="F19" s="44"/>
      <c r="G19" s="44"/>
      <c r="H19" s="44"/>
      <c r="I19" s="45"/>
      <c r="J19" s="42"/>
      <c r="K19" s="1"/>
    </row>
    <row r="20" spans="1:11" ht="11.25" customHeight="1" x14ac:dyDescent="0.15">
      <c r="A20" s="6"/>
      <c r="B20" s="6"/>
      <c r="C20" s="12"/>
      <c r="D20" s="6"/>
      <c r="E20" s="6"/>
      <c r="F20" s="6"/>
      <c r="G20" s="6"/>
      <c r="J20" s="42"/>
    </row>
    <row r="21" spans="1:11" ht="11.25" customHeight="1" x14ac:dyDescent="0.15">
      <c r="A21" s="53" t="s">
        <v>201</v>
      </c>
      <c r="B21" s="8"/>
      <c r="J21" s="42"/>
    </row>
    <row r="22" spans="1:11" ht="11.25" customHeight="1" x14ac:dyDescent="0.15">
      <c r="B22" s="50" t="s">
        <v>17</v>
      </c>
      <c r="C22" s="7" t="s">
        <v>2</v>
      </c>
      <c r="E22" s="50" t="s">
        <v>3</v>
      </c>
      <c r="J22" s="42"/>
    </row>
    <row r="23" spans="1:11" ht="11.25" customHeight="1" x14ac:dyDescent="0.15">
      <c r="A23" s="60" t="s">
        <v>46</v>
      </c>
      <c r="B23" s="155">
        <f>+'Dati Generali'!$B$136</f>
        <v>0</v>
      </c>
      <c r="E23" s="155">
        <f>+'Dati Generali'!$C$136</f>
        <v>0</v>
      </c>
      <c r="J23" s="42"/>
    </row>
    <row r="24" spans="1:11" ht="11.25" customHeight="1" x14ac:dyDescent="0.15">
      <c r="A24" s="60" t="s">
        <v>51</v>
      </c>
      <c r="B24" s="156">
        <f>+'Dati Generali'!$B$137</f>
        <v>0</v>
      </c>
      <c r="E24" s="156">
        <f>+'Dati Generali'!$C$137</f>
        <v>0</v>
      </c>
      <c r="J24" s="42"/>
    </row>
    <row r="25" spans="1:11" ht="11.25" customHeight="1" x14ac:dyDescent="0.15">
      <c r="B25" s="11"/>
      <c r="J25" s="42"/>
    </row>
    <row r="26" spans="1:11" ht="11.25" customHeight="1" x14ac:dyDescent="0.15">
      <c r="A26" s="53" t="s">
        <v>4</v>
      </c>
      <c r="B26" s="11"/>
      <c r="J26" s="42"/>
    </row>
    <row r="27" spans="1:11" ht="11.25" customHeight="1" x14ac:dyDescent="0.15">
      <c r="A27" s="9"/>
      <c r="B27" s="9"/>
      <c r="D27" s="4"/>
      <c r="J27" s="42"/>
    </row>
    <row r="28" spans="1:11" ht="11.25" customHeight="1" x14ac:dyDescent="0.15">
      <c r="B28" s="50" t="s">
        <v>17</v>
      </c>
      <c r="C28" s="7" t="s">
        <v>2</v>
      </c>
      <c r="E28" s="50" t="s">
        <v>3</v>
      </c>
      <c r="J28" s="42"/>
    </row>
    <row r="29" spans="1:11" ht="11.25" customHeight="1" x14ac:dyDescent="0.15">
      <c r="A29" s="60" t="s">
        <v>5</v>
      </c>
      <c r="B29" s="157">
        <f>+'Dati Generali'!$B$138</f>
        <v>0</v>
      </c>
      <c r="E29" s="157">
        <f>+'Dati Generali'!$C$138</f>
        <v>0</v>
      </c>
      <c r="J29" s="42"/>
    </row>
    <row r="30" spans="1:11" ht="11.25" customHeight="1" x14ac:dyDescent="0.15">
      <c r="A30" s="7"/>
      <c r="B30" s="7"/>
      <c r="J30" s="42"/>
    </row>
    <row r="31" spans="1:11" ht="11.25" customHeight="1" x14ac:dyDescent="0.15">
      <c r="A31" s="7"/>
      <c r="B31" s="7"/>
      <c r="J31" s="42"/>
    </row>
    <row r="32" spans="1:11" ht="11.25" customHeight="1" x14ac:dyDescent="0.15">
      <c r="A32" s="53" t="s">
        <v>108</v>
      </c>
      <c r="B32" s="178" t="str">
        <f>VLOOKUP("RegolaritaAmministrativa",_RiservatoAxa_!A9:B218,2,FALSE)</f>
        <v>SI</v>
      </c>
      <c r="J32" s="42"/>
    </row>
    <row r="33" spans="1:11" ht="11.25" customHeight="1" x14ac:dyDescent="0.15">
      <c r="A33" s="7"/>
      <c r="J33" s="42"/>
    </row>
    <row r="34" spans="1:11" ht="11.25" customHeight="1" x14ac:dyDescent="0.15">
      <c r="A34" s="7"/>
      <c r="B34" s="7"/>
      <c r="J34" s="42"/>
    </row>
    <row r="35" spans="1:11" ht="11.25" customHeight="1" x14ac:dyDescent="0.15">
      <c r="A35" s="53" t="s">
        <v>191</v>
      </c>
      <c r="B35" s="154" t="str">
        <f>+'Dati Generali'!B44</f>
        <v>NO</v>
      </c>
      <c r="D35" s="58" t="s">
        <v>30</v>
      </c>
      <c r="E35" s="158" t="str">
        <f>+'Dati Generali'!E44</f>
        <v>0,000</v>
      </c>
      <c r="F35" s="57" t="s">
        <v>151</v>
      </c>
      <c r="J35" s="42"/>
    </row>
    <row r="36" spans="1:11" ht="11.25" customHeight="1" x14ac:dyDescent="0.15">
      <c r="A36" s="7"/>
      <c r="J36" s="42"/>
    </row>
    <row r="37" spans="1:11" ht="11.25" customHeight="1" x14ac:dyDescent="0.15">
      <c r="A37" s="7"/>
      <c r="B37" s="7"/>
      <c r="J37" s="42"/>
    </row>
    <row r="38" spans="1:11" ht="11.25" customHeight="1" x14ac:dyDescent="0.15">
      <c r="A38" s="53" t="s">
        <v>192</v>
      </c>
      <c r="B38" s="178" t="str">
        <f>+'Dati Generali'!$B$36</f>
        <v/>
      </c>
      <c r="J38" s="42"/>
    </row>
    <row r="39" spans="1:11" ht="11.25" customHeight="1" x14ac:dyDescent="0.15">
      <c r="F39" s="1" t="s">
        <v>6</v>
      </c>
      <c r="J39" s="42"/>
    </row>
    <row r="40" spans="1:11" ht="11.25" customHeight="1" x14ac:dyDescent="0.15">
      <c r="J40" s="42"/>
    </row>
    <row r="41" spans="1:11" ht="11.25" customHeight="1" x14ac:dyDescent="0.15">
      <c r="A41" s="53" t="s">
        <v>193</v>
      </c>
      <c r="B41" s="177">
        <f>+'Dati Generali'!$B$47</f>
        <v>0</v>
      </c>
      <c r="J41" s="42"/>
    </row>
    <row r="42" spans="1:11" ht="11.25" customHeight="1" x14ac:dyDescent="0.15">
      <c r="J42" s="42"/>
    </row>
    <row r="43" spans="1:11" ht="11.25" customHeight="1" x14ac:dyDescent="0.15">
      <c r="J43" s="42"/>
    </row>
    <row r="44" spans="1:11" s="49" customFormat="1" ht="11.25" customHeight="1" x14ac:dyDescent="0.15">
      <c r="A44" s="46"/>
      <c r="B44" s="46"/>
      <c r="C44" s="469" t="s">
        <v>7</v>
      </c>
      <c r="D44" s="469"/>
      <c r="E44" s="46"/>
      <c r="F44" s="46"/>
      <c r="G44" s="46"/>
      <c r="H44" s="46"/>
      <c r="I44" s="47"/>
      <c r="J44" s="48"/>
      <c r="K44" s="3"/>
    </row>
    <row r="45" spans="1:11" ht="11.25" customHeight="1" x14ac:dyDescent="0.15">
      <c r="J45" s="42"/>
    </row>
    <row r="46" spans="1:11" ht="11.25" customHeight="1" x14ac:dyDescent="0.15">
      <c r="A46" s="6"/>
      <c r="B46" s="59" t="s">
        <v>198</v>
      </c>
      <c r="D46" s="59" t="s">
        <v>199</v>
      </c>
      <c r="E46" s="59" t="s">
        <v>200</v>
      </c>
      <c r="F46" s="6"/>
      <c r="H46" s="1"/>
      <c r="J46" s="42"/>
    </row>
    <row r="47" spans="1:11" ht="11.25" customHeight="1" x14ac:dyDescent="0.15">
      <c r="A47" s="54" t="s">
        <v>652</v>
      </c>
      <c r="B47" s="119">
        <f>+Soggetto1!B115+Soggetto2!B115+Soggetto3!B115+Soggetto4!B115+Soggetto5!B115</f>
        <v>0</v>
      </c>
      <c r="C47" s="61"/>
      <c r="D47" s="119">
        <f>+Soggetto1!D115+Soggetto2!D115+Soggetto3!D115+Soggetto4!D115+Soggetto5!D115</f>
        <v>0</v>
      </c>
      <c r="E47" s="119">
        <f>+Soggetto1!C115+Soggetto2!C115+Soggetto3!C115+Soggetto4!C115+Soggetto5!C115</f>
        <v>0</v>
      </c>
      <c r="H47" s="1"/>
      <c r="J47" s="42"/>
    </row>
    <row r="48" spans="1:11" ht="11.25" customHeight="1" x14ac:dyDescent="0.15">
      <c r="A48" s="54" t="s">
        <v>194</v>
      </c>
      <c r="B48" s="119">
        <f>+Soggetto1!B116+Soggetto2!B116+Soggetto3!B116+Soggetto4!B116+Soggetto5!B116</f>
        <v>0</v>
      </c>
      <c r="C48" s="62"/>
      <c r="D48" s="119">
        <f>+Soggetto1!D116+Soggetto2!D116+Soggetto3!D116+Soggetto4!D116+Soggetto5!D116</f>
        <v>0</v>
      </c>
      <c r="E48" s="119">
        <f>+Soggetto1!C116+Soggetto2!C116+Soggetto3!C116+Soggetto4!C116+Soggetto5!C116</f>
        <v>0</v>
      </c>
      <c r="H48" s="1"/>
      <c r="J48" s="42"/>
    </row>
    <row r="49" spans="1:10" ht="11.25" customHeight="1" x14ac:dyDescent="0.15">
      <c r="A49" s="54" t="s">
        <v>195</v>
      </c>
      <c r="B49" s="119">
        <f>+Soggetto1!B117+Soggetto2!B117+Soggetto3!B117+Soggetto4!B117+Soggetto5!B117</f>
        <v>0</v>
      </c>
      <c r="C49" s="62"/>
      <c r="D49" s="119">
        <f>+Soggetto1!D117+Soggetto2!D117+Soggetto3!D117+Soggetto4!D117+Soggetto5!D117</f>
        <v>0</v>
      </c>
      <c r="E49" s="119">
        <f>+Soggetto1!C117+Soggetto2!C117+Soggetto3!C117+Soggetto4!C117+Soggetto5!C117</f>
        <v>0</v>
      </c>
      <c r="H49" s="1"/>
      <c r="J49" s="42"/>
    </row>
    <row r="50" spans="1:10" ht="11.25" customHeight="1" x14ac:dyDescent="0.15">
      <c r="A50" s="50" t="s">
        <v>196</v>
      </c>
      <c r="B50" s="119">
        <f>+Soggetto1!B118+Soggetto2!B118+Soggetto3!B118+Soggetto4!B118+Soggetto5!B118</f>
        <v>0</v>
      </c>
      <c r="C50" s="61"/>
      <c r="D50" s="119">
        <f>+Soggetto1!D118+Soggetto2!D118+Soggetto3!D118+Soggetto4!D118+Soggetto5!D118</f>
        <v>0</v>
      </c>
      <c r="E50" s="119">
        <f>+Soggetto1!C118+Soggetto2!C118+Soggetto3!C118+Soggetto4!C118+Soggetto5!C118</f>
        <v>0</v>
      </c>
      <c r="H50" s="1"/>
      <c r="J50" s="42"/>
    </row>
    <row r="51" spans="1:10" ht="11.25" customHeight="1" x14ac:dyDescent="0.15">
      <c r="A51" s="50" t="s">
        <v>197</v>
      </c>
      <c r="B51" s="119">
        <f>+Soggetto1!B119+Soggetto2!B119+Soggetto3!B119+Soggetto4!B119+Soggetto5!B119</f>
        <v>0</v>
      </c>
      <c r="C51" s="61"/>
      <c r="D51" s="119">
        <f>+Soggetto1!D119+Soggetto2!D119+Soggetto3!D119+Soggetto4!D119+Soggetto5!D119</f>
        <v>0</v>
      </c>
      <c r="E51" s="119">
        <f>+Soggetto1!C119+Soggetto2!C119+Soggetto3!C119+Soggetto4!C119+Soggetto5!C119</f>
        <v>0</v>
      </c>
      <c r="H51" s="1"/>
      <c r="I51" s="33"/>
      <c r="J51" s="42"/>
    </row>
    <row r="52" spans="1:10" ht="11.25" customHeight="1" x14ac:dyDescent="0.15">
      <c r="J52" s="42"/>
    </row>
    <row r="53" spans="1:10" ht="11.25" customHeight="1" x14ac:dyDescent="0.15">
      <c r="J53" s="42"/>
    </row>
    <row r="54" spans="1:10" ht="11.25" customHeight="1" x14ac:dyDescent="0.15">
      <c r="A54" s="467" t="s">
        <v>96</v>
      </c>
      <c r="B54" s="56" t="str">
        <f>IF(AND(Soggetto1!B131="SI",Soggetto2!B131="SI",Soggetto3!B131="SI",Soggetto4!B131="SI",Soggetto5!B131="SI"),"SI","NO")</f>
        <v>NO</v>
      </c>
      <c r="D54" s="6"/>
      <c r="E54" s="6"/>
      <c r="F54" s="6"/>
      <c r="G54" s="6"/>
      <c r="H54" s="38"/>
      <c r="J54" s="42"/>
    </row>
    <row r="55" spans="1:10" ht="11.25" customHeight="1" x14ac:dyDescent="0.15">
      <c r="B55" s="63"/>
      <c r="F55" s="6"/>
      <c r="G55" s="6"/>
      <c r="I55" s="1"/>
      <c r="J55" s="42"/>
    </row>
    <row r="56" spans="1:10" ht="11.25" customHeight="1" x14ac:dyDescent="0.15">
      <c r="A56" s="53" t="s">
        <v>8</v>
      </c>
      <c r="B56" s="56" t="str">
        <f>IF(AND(Soggetto1!B127="SI",Soggetto2!B127="SI",Soggetto3!B127="SI",Soggetto4!B127="SI",Soggetto5!B127="SI"),"SI","NO")</f>
        <v>SI</v>
      </c>
      <c r="D56" s="6"/>
      <c r="E56" s="6"/>
      <c r="F56" s="6"/>
      <c r="G56" s="6"/>
      <c r="I56" s="1"/>
      <c r="J56" s="42"/>
    </row>
    <row r="57" spans="1:10" ht="11.25" customHeight="1" x14ac:dyDescent="0.15">
      <c r="B57" s="35"/>
      <c r="D57" s="6"/>
      <c r="E57" s="6"/>
      <c r="F57" s="6"/>
      <c r="G57" s="6"/>
      <c r="I57" s="1"/>
      <c r="J57" s="42"/>
    </row>
    <row r="58" spans="1:10" ht="11.25" customHeight="1" x14ac:dyDescent="0.15">
      <c r="A58" s="53" t="s">
        <v>653</v>
      </c>
      <c r="B58" s="56" t="str">
        <f>IF(AND(Soggetto1!B123="Totale        -        48",Soggetto2!B123="Totale        -        48",Soggetto3!B123="Totale        -        48",Soggetto4!B123="Totale        -        48",Soggetto5!B123="Totale        -        48"),"SI","NO")</f>
        <v>SI</v>
      </c>
      <c r="D58" s="6"/>
      <c r="E58" s="6"/>
      <c r="F58" s="6"/>
      <c r="G58" s="6"/>
      <c r="I58" s="1"/>
      <c r="J58" s="42"/>
    </row>
    <row r="59" spans="1:10" ht="11.25" customHeight="1" x14ac:dyDescent="0.15">
      <c r="B59" s="35"/>
      <c r="D59" s="6"/>
      <c r="E59" s="6"/>
      <c r="F59" s="6"/>
      <c r="G59" s="6"/>
      <c r="I59" s="1"/>
      <c r="J59" s="42"/>
    </row>
    <row r="60" spans="1:10" ht="11.25" customHeight="1" x14ac:dyDescent="0.15">
      <c r="A60" s="53" t="s">
        <v>670</v>
      </c>
      <c r="B60" s="133">
        <f>+Soggetto1!B122+Soggetto2!B122+Soggetto3!B122+Soggetto4!B122+Soggetto5!B122</f>
        <v>0</v>
      </c>
      <c r="D60" s="6"/>
      <c r="E60" s="6"/>
      <c r="F60" s="6"/>
      <c r="G60" s="6"/>
      <c r="I60" s="1"/>
      <c r="J60" s="42"/>
    </row>
    <row r="61" spans="1:10" ht="11.25" customHeight="1" x14ac:dyDescent="0.15">
      <c r="B61" s="35"/>
      <c r="D61" s="6"/>
      <c r="E61" s="6"/>
      <c r="F61" s="6"/>
      <c r="G61" s="6"/>
      <c r="I61" s="1"/>
      <c r="J61" s="42"/>
    </row>
    <row r="62" spans="1:10" ht="11.25" customHeight="1" x14ac:dyDescent="0.15">
      <c r="A62" s="53" t="s">
        <v>183</v>
      </c>
      <c r="B62" s="64" t="str">
        <f>IF(AND(B54="NO",B56="SI",B58="SI",B38="NO",B60&lt;3000,'Dati Generali'!B25&lt;&gt;"NO"),"SI","NO")</f>
        <v>NO</v>
      </c>
      <c r="C62" s="60" t="s">
        <v>202</v>
      </c>
      <c r="I62" s="1"/>
      <c r="J62" s="42"/>
    </row>
    <row r="63" spans="1:10" ht="11.25" customHeight="1" x14ac:dyDescent="0.15">
      <c r="E63" s="38"/>
      <c r="F63" s="38"/>
      <c r="G63" s="38"/>
      <c r="H63" s="38"/>
      <c r="I63" s="1"/>
      <c r="J63" s="42"/>
    </row>
    <row r="64" spans="1:10" ht="11.25" customHeight="1" x14ac:dyDescent="0.15">
      <c r="I64" s="1"/>
      <c r="J64" s="42"/>
    </row>
    <row r="65" spans="1:10" ht="11.25" customHeight="1" x14ac:dyDescent="0.15">
      <c r="A65" s="53" t="s">
        <v>177</v>
      </c>
      <c r="B65" s="59" t="s">
        <v>10</v>
      </c>
      <c r="C65" s="59" t="s">
        <v>11</v>
      </c>
      <c r="D65" s="59" t="s">
        <v>12</v>
      </c>
      <c r="E65" s="59" t="s">
        <v>13</v>
      </c>
      <c r="F65" s="59" t="s">
        <v>76</v>
      </c>
      <c r="G65" s="59" t="s">
        <v>66</v>
      </c>
      <c r="I65" s="1"/>
      <c r="J65" s="42"/>
    </row>
    <row r="66" spans="1:10" ht="11.25" customHeight="1" x14ac:dyDescent="0.15">
      <c r="A66" s="54" t="s">
        <v>178</v>
      </c>
      <c r="B66" s="56" t="str">
        <f>Soggetto1!$B$11</f>
        <v>COND. VIA D.G.VERITA 6</v>
      </c>
      <c r="C66" s="56">
        <f>Soggetto2!$B$11</f>
        <v>0</v>
      </c>
      <c r="D66" s="56">
        <f>Soggetto3!$B$11</f>
        <v>0</v>
      </c>
      <c r="E66" s="56">
        <f>Soggetto4!$B$11</f>
        <v>0</v>
      </c>
      <c r="F66" s="56">
        <f>Soggetto5!$B$11</f>
        <v>0</v>
      </c>
      <c r="I66" s="1"/>
      <c r="J66" s="42"/>
    </row>
    <row r="67" spans="1:10" ht="11.25" customHeight="1" x14ac:dyDescent="0.15">
      <c r="A67" s="54"/>
      <c r="B67" s="56" t="str">
        <f>Soggetto1!$B$12</f>
        <v/>
      </c>
      <c r="C67" s="56">
        <f>Soggetto2!$B$12</f>
        <v>0</v>
      </c>
      <c r="D67" s="56">
        <f>Soggetto3!$B$12</f>
        <v>0</v>
      </c>
      <c r="E67" s="56">
        <f>Soggetto4!$B$12</f>
        <v>0</v>
      </c>
      <c r="F67" s="56">
        <f>Soggetto5!$B$12</f>
        <v>0</v>
      </c>
      <c r="I67" s="1"/>
      <c r="J67" s="42"/>
    </row>
    <row r="68" spans="1:10" ht="11.25" customHeight="1" x14ac:dyDescent="0.15">
      <c r="A68" s="54" t="s">
        <v>173</v>
      </c>
      <c r="B68" s="56" t="str">
        <f>Soggetto1!$B$14</f>
        <v>CONTRAENTE IMPRESA</v>
      </c>
      <c r="C68" s="56"/>
      <c r="D68" s="56"/>
      <c r="E68" s="56"/>
      <c r="F68" s="56"/>
      <c r="I68" s="1"/>
      <c r="J68" s="42"/>
    </row>
    <row r="69" spans="1:10" ht="11.25" customHeight="1" x14ac:dyDescent="0.15">
      <c r="A69" s="54" t="s">
        <v>72</v>
      </c>
      <c r="B69" s="56" t="str">
        <f>Soggetto1!$B$18</f>
        <v>80078880103</v>
      </c>
      <c r="C69" s="56">
        <f>Soggetto2!$B$18</f>
        <v>0</v>
      </c>
      <c r="D69" s="56">
        <f>Soggetto3!$B$18</f>
        <v>0</v>
      </c>
      <c r="E69" s="56">
        <f>Soggetto4!$B$18</f>
        <v>0</v>
      </c>
      <c r="F69" s="56">
        <f>Soggetto5!$B$18</f>
        <v>0</v>
      </c>
      <c r="G69" s="11"/>
      <c r="I69" s="1"/>
      <c r="J69" s="42"/>
    </row>
    <row r="70" spans="1:10" ht="11.25" customHeight="1" x14ac:dyDescent="0.15">
      <c r="A70" s="54" t="s">
        <v>14</v>
      </c>
      <c r="B70" s="56">
        <f>Soggetto1!$F$51+Soggetto1!$F$77+Soggetto1!$E$106</f>
        <v>0</v>
      </c>
      <c r="C70" s="56">
        <f>Soggetto2!$F$51+Soggetto2!$F$77+Soggetto2!$E$106</f>
        <v>0</v>
      </c>
      <c r="D70" s="56">
        <f>Soggetto3!$F$51+Soggetto3!$F$77+Soggetto3!$E$106</f>
        <v>0</v>
      </c>
      <c r="E70" s="56">
        <f>Soggetto4!$F$51+Soggetto4!$F$77+Soggetto4!$E$106</f>
        <v>0</v>
      </c>
      <c r="F70" s="56">
        <f>Soggetto5!$F$51+Soggetto5!$F$77+Soggetto5!$E$106</f>
        <v>0</v>
      </c>
      <c r="G70" s="55">
        <f>F70+E70+D70+C70+B70</f>
        <v>0</v>
      </c>
      <c r="I70" s="1"/>
      <c r="J70" s="42"/>
    </row>
    <row r="71" spans="1:10" ht="11.25" customHeight="1" x14ac:dyDescent="0.15">
      <c r="A71" s="54" t="s">
        <v>15</v>
      </c>
      <c r="B71" s="56" t="str">
        <f>Soggetto1!$B$19</f>
        <v/>
      </c>
      <c r="C71" s="56">
        <f>Soggetto2!$B$19</f>
        <v>0</v>
      </c>
      <c r="D71" s="56">
        <f>Soggetto3!$B$19</f>
        <v>0</v>
      </c>
      <c r="E71" s="56">
        <f>Soggetto4!$B$19</f>
        <v>0</v>
      </c>
      <c r="F71" s="56">
        <f>Soggetto5!$B$19</f>
        <v>0</v>
      </c>
      <c r="G71" s="11"/>
      <c r="I71" s="1"/>
      <c r="J71" s="42"/>
    </row>
    <row r="72" spans="1:10" ht="11.25" customHeight="1" x14ac:dyDescent="0.15">
      <c r="B72" s="11"/>
      <c r="I72" s="1"/>
      <c r="J72" s="42"/>
    </row>
    <row r="73" spans="1:10" ht="11.25" customHeight="1" x14ac:dyDescent="0.15">
      <c r="B73" s="11"/>
      <c r="I73" s="1"/>
      <c r="J73" s="42"/>
    </row>
    <row r="74" spans="1:10" ht="11.25" customHeight="1" x14ac:dyDescent="0.15">
      <c r="A74" s="53" t="s">
        <v>16</v>
      </c>
      <c r="B74" s="56" t="str">
        <f>IF(AND('Dati Generali'!B61="SI",Soggetto2!B143="SI",Soggetto3!B143="SI",Soggetto4!B143="SI",Soggetto5!B143="SI"),"SI","NO")</f>
        <v>NO</v>
      </c>
      <c r="I74" s="1"/>
      <c r="J74" s="42"/>
    </row>
    <row r="75" spans="1:10" ht="11.25" customHeight="1" x14ac:dyDescent="0.15">
      <c r="I75" s="1"/>
      <c r="J75" s="42"/>
    </row>
    <row r="76" spans="1:10" ht="11.25" customHeight="1" x14ac:dyDescent="0.15">
      <c r="A76" s="53" t="s">
        <v>235</v>
      </c>
      <c r="B76" s="121"/>
      <c r="C76" s="140" t="str">
        <f>+IF(AND(B62="NO",B76="Eseguita con Pagamento - 3"), "         Attenzione!Esito non coerente con i dati di perizia"," ")</f>
        <v xml:space="preserve"> </v>
      </c>
      <c r="I76" s="1"/>
      <c r="J76" s="42"/>
    </row>
    <row r="77" spans="1:10" s="13" customFormat="1" ht="11.25" customHeight="1" x14ac:dyDescent="0.15">
      <c r="A77" s="138"/>
      <c r="B77" s="35"/>
      <c r="C77" s="139"/>
      <c r="H77" s="11"/>
      <c r="J77" s="65"/>
    </row>
    <row r="78" spans="1:10" ht="11.25" customHeight="1" x14ac:dyDescent="0.15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11.25" customHeight="1" x14ac:dyDescent="0.15">
      <c r="I79" s="1"/>
    </row>
    <row r="80" spans="1:10" ht="11.25" customHeight="1" x14ac:dyDescent="0.15">
      <c r="I80" s="1"/>
    </row>
    <row r="81" spans="9:9" ht="11.25" customHeight="1" x14ac:dyDescent="0.15">
      <c r="I81" s="1"/>
    </row>
  </sheetData>
  <sheetProtection formatCells="0" formatColumns="0" formatRows="0" insertHyperlinks="0" deleteColumns="0" deleteRows="0"/>
  <mergeCells count="2">
    <mergeCell ref="C44:D44"/>
    <mergeCell ref="C19:D19"/>
  </mergeCells>
  <phoneticPr fontId="2" type="noConversion"/>
  <dataValidations count="2">
    <dataValidation type="list" allowBlank="1" showInputMessage="1" showErrorMessage="1" sqref="B77">
      <formula1>"Negativa,Eseguita con Pagamento,Eseguita (senza Pagamento)"</formula1>
    </dataValidation>
    <dataValidation type="list" allowBlank="1" showInputMessage="1" showErrorMessage="1" sqref="B76">
      <formula1>"Negativa - 2,Eseguita con Pagamento - 3,Eseguita (senza Pagamento) - 4"</formula1>
    </dataValidation>
  </dataValidations>
  <pageMargins left="0.75" right="0.75" top="1" bottom="1" header="0.5" footer="0.5"/>
  <pageSetup paperSize="9" orientation="portrait" r:id="rId1"/>
  <headerFooter alignWithMargins="0"/>
  <ignoredErrors>
    <ignoredError sqref="C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6"/>
  <dimension ref="A1:O225"/>
  <sheetViews>
    <sheetView showGridLines="0" zoomScale="85" zoomScaleNormal="85" workbookViewId="0">
      <selection activeCell="D31" sqref="D31"/>
    </sheetView>
  </sheetViews>
  <sheetFormatPr defaultRowHeight="11.25" customHeight="1" x14ac:dyDescent="0.15"/>
  <cols>
    <col min="1" max="1" width="46.28515625" style="1" customWidth="1"/>
    <col min="2" max="2" width="39" style="1" customWidth="1"/>
    <col min="3" max="3" width="16.140625" style="1" customWidth="1"/>
    <col min="4" max="4" width="32" style="1" customWidth="1"/>
    <col min="5" max="5" width="48.28515625" style="1" customWidth="1"/>
    <col min="6" max="6" width="15.5703125" style="1" customWidth="1"/>
    <col min="7" max="7" width="18" style="1" customWidth="1"/>
    <col min="8" max="8" width="9.140625" style="11"/>
    <col min="9" max="9" width="16.42578125" style="39" customWidth="1"/>
    <col min="10" max="10" width="4.85546875" style="1" customWidth="1"/>
    <col min="11" max="12" width="4.42578125" style="1" customWidth="1"/>
    <col min="13" max="16384" width="9.140625" style="1"/>
  </cols>
  <sheetData>
    <row r="1" spans="1:12" ht="11.25" customHeight="1" x14ac:dyDescent="0.2">
      <c r="A1" s="476" t="s">
        <v>0</v>
      </c>
      <c r="B1" s="476"/>
      <c r="C1" s="476"/>
      <c r="D1" s="476"/>
      <c r="E1" s="476"/>
      <c r="F1" s="476"/>
      <c r="G1" s="476"/>
      <c r="H1" s="476"/>
      <c r="I1" s="66"/>
    </row>
    <row r="2" spans="1:12" ht="11.25" customHeight="1" x14ac:dyDescent="0.2">
      <c r="A2" s="477" t="str">
        <f>+CONCATENATE("STUDIO ",(VLOOKUP("NomePerito",_RiservatoAxa_!A1:B210,2,FALSE)))</f>
        <v>STUDIO ALFA SPA (VIAZZI) -</v>
      </c>
      <c r="B2" s="477"/>
      <c r="C2" s="477"/>
      <c r="D2" s="477"/>
      <c r="E2" s="477"/>
      <c r="F2" s="477"/>
      <c r="G2" s="477"/>
      <c r="H2" s="477"/>
      <c r="I2" s="66"/>
    </row>
    <row r="3" spans="1:12" ht="11.25" customHeight="1" x14ac:dyDescent="0.15">
      <c r="B3" s="2"/>
      <c r="D3" s="3"/>
      <c r="I3" s="66"/>
      <c r="K3" s="13"/>
      <c r="L3" s="13"/>
    </row>
    <row r="4" spans="1:12" ht="11.25" customHeight="1" x14ac:dyDescent="0.15">
      <c r="B4" s="2"/>
      <c r="D4" s="3"/>
      <c r="I4" s="66"/>
      <c r="J4" s="13"/>
      <c r="K4" s="13"/>
      <c r="L4" s="13"/>
    </row>
    <row r="5" spans="1:12" ht="11.25" customHeight="1" x14ac:dyDescent="0.15">
      <c r="A5" s="77" t="s">
        <v>26</v>
      </c>
      <c r="B5" s="181" t="str">
        <f>VLOOKUP("CodicePerito",_RiservatoAxa_!A1:B210,2,FALSE)</f>
        <v>20445</v>
      </c>
      <c r="D5" s="137" t="s">
        <v>213</v>
      </c>
      <c r="E5" s="159" t="s">
        <v>165</v>
      </c>
      <c r="I5" s="66"/>
      <c r="J5" s="13"/>
    </row>
    <row r="6" spans="1:12" ht="11.25" customHeight="1" x14ac:dyDescent="0.15">
      <c r="A6" s="78" t="s">
        <v>27</v>
      </c>
      <c r="B6" s="182" t="str">
        <f>VLOOKUP("NomePerito",_RiservatoAxa_!A1:B210,2,FALSE)</f>
        <v>ALFA SPA (VIAZZI) -</v>
      </c>
      <c r="I6" s="66"/>
    </row>
    <row r="7" spans="1:12" ht="11.25" customHeight="1" x14ac:dyDescent="0.15">
      <c r="A7" s="79" t="s">
        <v>28</v>
      </c>
      <c r="B7" s="183" t="str">
        <f>VLOOKUP("Liquidatore",_RiservatoAxa_!A1:B210,2,FALSE)</f>
        <v>521 - Pronta_Liquidazione_3</v>
      </c>
      <c r="I7" s="66"/>
    </row>
    <row r="8" spans="1:12" ht="11.25" customHeight="1" x14ac:dyDescent="0.15">
      <c r="B8" s="184"/>
      <c r="I8" s="66"/>
    </row>
    <row r="9" spans="1:12" ht="11.25" customHeight="1" x14ac:dyDescent="0.15">
      <c r="A9" s="50" t="s">
        <v>1</v>
      </c>
      <c r="B9" s="185"/>
      <c r="I9" s="66"/>
    </row>
    <row r="10" spans="1:12" ht="11.25" customHeight="1" x14ac:dyDescent="0.15">
      <c r="A10" s="80" t="s">
        <v>18</v>
      </c>
      <c r="B10" s="186" t="str">
        <f>VLOOKUP("Sinistro",_RiservatoAxa_!A1:B210,2,FALSE)</f>
        <v>1-2901-99-014547</v>
      </c>
      <c r="D10" s="80" t="s">
        <v>85</v>
      </c>
      <c r="E10" s="81" t="str">
        <f>VLOOKUP("DataSinistroDenunciato",_RiservatoAxa_!A1:B210,2,FALSE)</f>
        <v>30/04/2013</v>
      </c>
      <c r="I10" s="66"/>
    </row>
    <row r="11" spans="1:12" ht="11.25" customHeight="1" x14ac:dyDescent="0.15">
      <c r="A11" s="82" t="s">
        <v>19</v>
      </c>
      <c r="B11" s="187" t="str">
        <f>VLOOKUP("Polizza",_RiservatoAxa_!A1:B210,2,FALSE)</f>
        <v>000013096</v>
      </c>
      <c r="D11" s="82" t="s">
        <v>80</v>
      </c>
      <c r="E11" s="83" t="str">
        <f>VLOOKUP("DataDenuncia",_RiservatoAxa_!A1:B210,2,FALSE)</f>
        <v>13/05/2013</v>
      </c>
      <c r="I11" s="66"/>
    </row>
    <row r="12" spans="1:12" ht="11.25" customHeight="1" x14ac:dyDescent="0.15">
      <c r="A12" s="82" t="s">
        <v>20</v>
      </c>
      <c r="B12" s="187" t="str">
        <f>VLOOKUP("Prodotto",_RiservatoAxa_!A1:B210,2,FALSE)</f>
        <v>3E16 - GLOBALE FABBRICATI</v>
      </c>
      <c r="D12" s="82" t="s">
        <v>81</v>
      </c>
      <c r="E12" s="83" t="str">
        <f>VLOOKUP("DataAperturaSinistro",_RiservatoAxa_!A1:B210,2,FALSE)</f>
        <v>13/05/2013</v>
      </c>
      <c r="I12" s="66"/>
    </row>
    <row r="13" spans="1:12" ht="11.25" customHeight="1" x14ac:dyDescent="0.15">
      <c r="A13" s="82" t="s">
        <v>21</v>
      </c>
      <c r="B13" s="187" t="str">
        <f>VLOOKUP("Modello",_RiservatoAxa_!A1:B210,2,FALSE)</f>
        <v>Modello</v>
      </c>
      <c r="D13" s="464" t="s">
        <v>86</v>
      </c>
      <c r="E13" s="120"/>
      <c r="F13" s="69" t="s">
        <v>95</v>
      </c>
      <c r="G13" s="68" t="s">
        <v>47</v>
      </c>
      <c r="I13" s="66"/>
    </row>
    <row r="14" spans="1:12" ht="11.25" customHeight="1" x14ac:dyDescent="0.15">
      <c r="A14" s="82" t="s">
        <v>22</v>
      </c>
      <c r="B14" s="187" t="str">
        <f>VLOOKUP("Contraente",_RiservatoAxa_!A1:B210,2,FALSE)</f>
        <v>COND. VIA D.G.VERITA 6 -</v>
      </c>
      <c r="D14" s="82" t="s">
        <v>83</v>
      </c>
      <c r="E14" s="83" t="str">
        <f>VLOOKUP("DataIncarico",_RiservatoAxa_!A1:B210,2,FALSE)</f>
        <v>13/05/2013</v>
      </c>
      <c r="G14" s="67"/>
      <c r="I14" s="66"/>
    </row>
    <row r="15" spans="1:12" ht="11.25" customHeight="1" x14ac:dyDescent="0.15">
      <c r="A15" s="82" t="s">
        <v>82</v>
      </c>
      <c r="B15" s="187" t="str">
        <f>VLOOKUP("Assicurato",_RiservatoAxa_!A1:B210,2,FALSE)</f>
        <v>COND. VIA D.G.VERITA 6 -</v>
      </c>
      <c r="D15" s="82"/>
      <c r="E15" s="83"/>
      <c r="I15" s="66"/>
    </row>
    <row r="16" spans="1:12" ht="11.25" customHeight="1" x14ac:dyDescent="0.15">
      <c r="A16" s="82" t="s">
        <v>84</v>
      </c>
      <c r="B16" s="187" t="str">
        <f>VLOOKUP("LuogorischioAssicurato",_RiservatoAxa_!A1:B210,2,FALSE)</f>
        <v>VIA D.G.VERITA  6 - GENOVA - GE</v>
      </c>
      <c r="D16" s="82"/>
      <c r="E16" s="83"/>
      <c r="I16" s="66"/>
    </row>
    <row r="17" spans="1:11" ht="11.25" customHeight="1" x14ac:dyDescent="0.15">
      <c r="A17" s="82" t="s">
        <v>152</v>
      </c>
      <c r="B17" s="187" t="str">
        <f>VLOOKUP("IndirizzoContraente",_RiservatoAxa_!A2:B211,2,FALSE)</f>
        <v>VIA D.G.VERITA  6 - GENOVA - GE</v>
      </c>
      <c r="D17" s="84" t="s">
        <v>23</v>
      </c>
      <c r="E17" s="85" t="str">
        <f>VLOOKUP("AnnoEsercizio",_RiservatoAxa_!A1:B210,2,FALSE)</f>
        <v>2013</v>
      </c>
      <c r="I17" s="66"/>
    </row>
    <row r="18" spans="1:11" ht="11.25" customHeight="1" x14ac:dyDescent="0.15">
      <c r="A18" s="82" t="s">
        <v>153</v>
      </c>
      <c r="B18" s="187" t="str">
        <f>VLOOKUP("CodiceFiscalePIVAContraente",_RiservatoAxa_!A3:B212,2,FALSE)</f>
        <v>80078880103</v>
      </c>
      <c r="I18" s="66"/>
    </row>
    <row r="19" spans="1:11" ht="11.25" customHeight="1" x14ac:dyDescent="0.15">
      <c r="A19" s="84"/>
      <c r="B19" s="188"/>
      <c r="I19" s="66"/>
    </row>
    <row r="20" spans="1:11" s="13" customFormat="1" ht="11.25" customHeight="1" x14ac:dyDescent="0.15">
      <c r="A20" s="141"/>
      <c r="B20" s="142"/>
      <c r="H20" s="11"/>
      <c r="I20" s="66"/>
    </row>
    <row r="21" spans="1:11" s="49" customFormat="1" ht="11.25" customHeight="1" x14ac:dyDescent="0.15">
      <c r="A21" s="478" t="s">
        <v>34</v>
      </c>
      <c r="B21" s="478"/>
      <c r="C21" s="478"/>
      <c r="D21" s="478"/>
      <c r="E21" s="478"/>
      <c r="F21" s="478"/>
      <c r="G21" s="478"/>
      <c r="H21" s="478"/>
      <c r="I21" s="47"/>
      <c r="J21" s="1"/>
      <c r="K21" s="3"/>
    </row>
    <row r="22" spans="1:11" ht="11.25" customHeight="1" x14ac:dyDescent="0.15">
      <c r="A22" s="6"/>
      <c r="B22" s="6"/>
      <c r="C22" s="12"/>
      <c r="D22" s="6"/>
      <c r="E22" s="6"/>
      <c r="F22" s="6"/>
      <c r="G22" s="6"/>
      <c r="I22" s="66"/>
    </row>
    <row r="23" spans="1:11" ht="11.25" customHeight="1" x14ac:dyDescent="0.25">
      <c r="A23" s="17"/>
      <c r="B23" s="8"/>
      <c r="I23" s="66"/>
    </row>
    <row r="24" spans="1:11" ht="11.25" customHeight="1" x14ac:dyDescent="0.15">
      <c r="A24" s="87" t="s">
        <v>108</v>
      </c>
      <c r="B24" s="88" t="str">
        <f>VLOOKUP("RegolaritaAmministrativa",_RiservatoAxa_!A1:B210,2,FALSE)</f>
        <v>SI</v>
      </c>
      <c r="D24" s="54" t="s">
        <v>157</v>
      </c>
      <c r="E24" s="69" t="s">
        <v>95</v>
      </c>
      <c r="F24" s="68" t="s">
        <v>47</v>
      </c>
      <c r="I24" s="66"/>
    </row>
    <row r="25" spans="1:11" ht="11.25" customHeight="1" x14ac:dyDescent="0.15">
      <c r="A25" s="465" t="s">
        <v>693</v>
      </c>
      <c r="B25" s="92"/>
      <c r="D25" s="54"/>
      <c r="E25" s="147"/>
      <c r="F25" s="148"/>
      <c r="I25" s="66"/>
    </row>
    <row r="26" spans="1:11" ht="11.25" customHeight="1" x14ac:dyDescent="0.15">
      <c r="A26" s="7"/>
      <c r="B26" s="70"/>
      <c r="D26" s="54"/>
      <c r="F26" s="67"/>
      <c r="I26" s="66"/>
    </row>
    <row r="27" spans="1:11" s="11" customFormat="1" ht="11.25" customHeight="1" x14ac:dyDescent="0.15">
      <c r="A27" s="19"/>
      <c r="B27" s="71"/>
      <c r="C27" s="19"/>
      <c r="D27" s="54"/>
      <c r="E27" s="19"/>
      <c r="I27" s="66"/>
    </row>
    <row r="28" spans="1:11" ht="11.25" customHeight="1" x14ac:dyDescent="0.15">
      <c r="A28" s="74" t="s">
        <v>35</v>
      </c>
      <c r="B28" s="89" t="str">
        <f>VLOOKUP("DataEffetto",_RiservatoAxa_!A1:B210,2,FALSE)</f>
        <v>07/03/2006</v>
      </c>
      <c r="D28" s="54"/>
      <c r="E28" s="11"/>
      <c r="I28" s="66"/>
    </row>
    <row r="29" spans="1:11" ht="11.25" customHeight="1" x14ac:dyDescent="0.15">
      <c r="A29" s="75" t="s">
        <v>36</v>
      </c>
      <c r="B29" s="90" t="str">
        <f>VLOOKUP("DataScadenzaRata",_RiservatoAxa_!A1:B210,2,FALSE)</f>
        <v>07/03/2014</v>
      </c>
      <c r="D29" s="54"/>
      <c r="E29" s="11"/>
      <c r="I29" s="66"/>
    </row>
    <row r="30" spans="1:11" ht="11.25" customHeight="1" x14ac:dyDescent="0.15">
      <c r="A30" s="76" t="s">
        <v>37</v>
      </c>
      <c r="B30" s="91" t="str">
        <f>VLOOKUP("DataPagamentoRata",_RiservatoAxa_!A1:B210,2,FALSE)</f>
        <v>11/04/2013</v>
      </c>
      <c r="D30" s="54"/>
      <c r="E30" s="11"/>
      <c r="I30" s="66"/>
    </row>
    <row r="31" spans="1:11" ht="11.25" customHeight="1" x14ac:dyDescent="0.2">
      <c r="B31" s="71"/>
      <c r="D31" s="54"/>
      <c r="H31" s="1"/>
      <c r="I31" s="66"/>
      <c r="J31"/>
      <c r="K31"/>
    </row>
    <row r="32" spans="1:11" ht="11.25" customHeight="1" x14ac:dyDescent="0.2">
      <c r="A32" s="466" t="s">
        <v>700</v>
      </c>
      <c r="B32" s="92"/>
      <c r="D32" s="54" t="s">
        <v>38</v>
      </c>
      <c r="E32" s="73" t="s">
        <v>24</v>
      </c>
      <c r="H32" s="1"/>
      <c r="I32" s="66"/>
      <c r="J32"/>
      <c r="K32"/>
    </row>
    <row r="33" spans="1:11" ht="11.25" customHeight="1" x14ac:dyDescent="0.2">
      <c r="A33" s="9"/>
      <c r="B33" s="72"/>
      <c r="D33" s="54" t="s">
        <v>39</v>
      </c>
      <c r="E33" s="56"/>
      <c r="F33" s="11"/>
      <c r="H33" s="1"/>
      <c r="I33" s="66"/>
      <c r="J33"/>
      <c r="K33"/>
    </row>
    <row r="34" spans="1:11" ht="11.25" customHeight="1" x14ac:dyDescent="0.2">
      <c r="A34" s="9"/>
      <c r="B34" s="72"/>
      <c r="D34" s="54"/>
      <c r="E34" s="11"/>
      <c r="F34" s="11"/>
      <c r="H34" s="1"/>
      <c r="I34" s="66"/>
      <c r="J34"/>
      <c r="K34"/>
    </row>
    <row r="35" spans="1:11" ht="11.25" customHeight="1" x14ac:dyDescent="0.2">
      <c r="B35" s="72"/>
      <c r="C35"/>
      <c r="D35" s="54"/>
      <c r="F35" s="11"/>
      <c r="H35" s="1"/>
      <c r="I35" s="66"/>
      <c r="J35"/>
      <c r="K35"/>
    </row>
    <row r="36" spans="1:11" ht="11.25" customHeight="1" x14ac:dyDescent="0.15">
      <c r="A36" s="466" t="s">
        <v>215</v>
      </c>
      <c r="B36" s="93" t="str">
        <f>IF(LEN(B10)&lt;=2,"NO","")</f>
        <v/>
      </c>
      <c r="D36" s="54" t="s">
        <v>43</v>
      </c>
      <c r="E36" s="56"/>
      <c r="I36" s="66"/>
    </row>
    <row r="37" spans="1:11" ht="11.25" customHeight="1" x14ac:dyDescent="0.15">
      <c r="B37" s="72"/>
      <c r="D37" s="54" t="s">
        <v>44</v>
      </c>
      <c r="E37" s="56"/>
      <c r="F37" s="56"/>
      <c r="G37" s="56"/>
      <c r="I37" s="66"/>
    </row>
    <row r="38" spans="1:11" ht="11.25" customHeight="1" x14ac:dyDescent="0.15">
      <c r="B38" s="72"/>
      <c r="I38" s="66"/>
    </row>
    <row r="39" spans="1:11" ht="11.25" customHeight="1" x14ac:dyDescent="0.15">
      <c r="B39" s="72"/>
      <c r="I39" s="66"/>
    </row>
    <row r="40" spans="1:11" ht="11.25" customHeight="1" x14ac:dyDescent="0.15">
      <c r="A40" s="86" t="s">
        <v>216</v>
      </c>
      <c r="B40" s="93"/>
      <c r="I40" s="66"/>
    </row>
    <row r="41" spans="1:11" ht="11.25" customHeight="1" x14ac:dyDescent="0.15">
      <c r="I41" s="66"/>
    </row>
    <row r="42" spans="1:11" ht="11.25" customHeight="1" x14ac:dyDescent="0.15">
      <c r="A42" s="479" t="s">
        <v>687</v>
      </c>
      <c r="B42" s="480"/>
      <c r="C42" s="480"/>
      <c r="D42" s="480"/>
      <c r="E42" s="480"/>
      <c r="F42" s="480"/>
      <c r="G42" s="480"/>
      <c r="H42" s="481"/>
      <c r="I42" s="66"/>
    </row>
    <row r="43" spans="1:11" ht="11.25" customHeight="1" x14ac:dyDescent="0.15">
      <c r="B43" s="11"/>
      <c r="I43" s="66"/>
    </row>
    <row r="44" spans="1:11" ht="11.25" customHeight="1" x14ac:dyDescent="0.2">
      <c r="A44" s="86" t="s">
        <v>29</v>
      </c>
      <c r="B44" s="136" t="str">
        <f>VLOOKUP("CoassicurazioneDiretta",_RiservatoAxa_!A1:B210,2,FALSE)</f>
        <v>NO</v>
      </c>
      <c r="D44" s="53" t="s">
        <v>30</v>
      </c>
      <c r="E44" s="136" t="str">
        <f>VLOOKUP("PercentualeCoassDiretta",_RiservatoAxa_!A1:B210,2,FALSE)</f>
        <v>0,000</v>
      </c>
      <c r="F44" s="1" t="s">
        <v>151</v>
      </c>
      <c r="H44" s="1"/>
      <c r="I44" s="66"/>
      <c r="K44"/>
    </row>
    <row r="45" spans="1:11" ht="11.25" customHeight="1" x14ac:dyDescent="0.2">
      <c r="A45" s="53"/>
      <c r="B45" s="7"/>
      <c r="D45" s="53"/>
      <c r="E45" s="11"/>
      <c r="F45" s="11"/>
      <c r="H45" s="1"/>
      <c r="I45" s="66"/>
      <c r="K45"/>
    </row>
    <row r="46" spans="1:11" ht="11.25" customHeight="1" x14ac:dyDescent="0.2">
      <c r="A46" s="53"/>
      <c r="B46" s="11"/>
      <c r="D46" s="53"/>
      <c r="E46" s="11"/>
      <c r="F46" s="11"/>
      <c r="H46" s="1"/>
      <c r="I46" s="66"/>
      <c r="J46"/>
      <c r="K46"/>
    </row>
    <row r="47" spans="1:11" ht="11.25" customHeight="1" x14ac:dyDescent="0.15">
      <c r="A47" s="86" t="s">
        <v>42</v>
      </c>
      <c r="B47" s="93"/>
      <c r="D47" s="86" t="s">
        <v>671</v>
      </c>
      <c r="E47" s="93"/>
      <c r="I47" s="66"/>
    </row>
    <row r="48" spans="1:11" ht="11.25" customHeight="1" x14ac:dyDescent="0.15">
      <c r="A48" s="134"/>
      <c r="B48" s="134"/>
      <c r="I48" s="66"/>
    </row>
    <row r="49" spans="1:10" ht="11.25" customHeight="1" x14ac:dyDescent="0.15">
      <c r="A49" s="134"/>
      <c r="D49" s="74" t="s">
        <v>40</v>
      </c>
      <c r="E49" s="482"/>
      <c r="F49" s="483"/>
      <c r="G49" s="484"/>
      <c r="I49" s="66"/>
    </row>
    <row r="50" spans="1:10" ht="11.25" customHeight="1" x14ac:dyDescent="0.15">
      <c r="A50" s="7"/>
      <c r="B50" s="11"/>
      <c r="D50" s="75" t="s">
        <v>62</v>
      </c>
      <c r="E50" s="473"/>
      <c r="F50" s="474"/>
      <c r="G50" s="475"/>
      <c r="I50" s="66"/>
    </row>
    <row r="51" spans="1:10" ht="11.25" customHeight="1" x14ac:dyDescent="0.15">
      <c r="A51" s="7"/>
      <c r="B51" s="7"/>
      <c r="D51" s="75" t="s">
        <v>680</v>
      </c>
      <c r="E51" s="473"/>
      <c r="F51" s="474"/>
      <c r="G51" s="475"/>
      <c r="I51" s="66"/>
    </row>
    <row r="52" spans="1:10" ht="11.25" customHeight="1" x14ac:dyDescent="0.15">
      <c r="B52" s="11"/>
      <c r="C52" s="11"/>
      <c r="D52" s="75" t="s">
        <v>41</v>
      </c>
      <c r="E52" s="473"/>
      <c r="F52" s="474"/>
      <c r="G52" s="475"/>
      <c r="I52" s="66"/>
    </row>
    <row r="53" spans="1:10" ht="11.25" customHeight="1" x14ac:dyDescent="0.15">
      <c r="B53" s="11"/>
      <c r="C53" s="11"/>
      <c r="D53" s="76" t="s">
        <v>681</v>
      </c>
      <c r="E53" s="470"/>
      <c r="F53" s="471"/>
      <c r="G53" s="472"/>
      <c r="I53" s="66"/>
    </row>
    <row r="54" spans="1:10" ht="11.25" customHeight="1" x14ac:dyDescent="0.15">
      <c r="B54" s="11"/>
      <c r="C54" s="11"/>
      <c r="D54" s="53"/>
      <c r="E54" s="11"/>
      <c r="F54" s="11"/>
      <c r="G54" s="11"/>
      <c r="I54" s="66"/>
    </row>
    <row r="55" spans="1:10" ht="11.25" customHeight="1" x14ac:dyDescent="0.15">
      <c r="B55" s="11"/>
      <c r="C55" s="11"/>
      <c r="D55" s="74" t="s">
        <v>40</v>
      </c>
      <c r="E55" s="482"/>
      <c r="F55" s="483"/>
      <c r="G55" s="484"/>
      <c r="I55" s="66"/>
    </row>
    <row r="56" spans="1:10" ht="11.25" customHeight="1" x14ac:dyDescent="0.15">
      <c r="B56" s="11"/>
      <c r="C56" s="11"/>
      <c r="D56" s="75" t="s">
        <v>62</v>
      </c>
      <c r="E56" s="473"/>
      <c r="F56" s="474"/>
      <c r="G56" s="475"/>
      <c r="I56" s="66"/>
    </row>
    <row r="57" spans="1:10" ht="11.25" customHeight="1" x14ac:dyDescent="0.15">
      <c r="B57" s="11"/>
      <c r="C57" s="11"/>
      <c r="D57" s="75" t="s">
        <v>680</v>
      </c>
      <c r="E57" s="473"/>
      <c r="F57" s="474"/>
      <c r="G57" s="475"/>
      <c r="I57" s="66"/>
    </row>
    <row r="58" spans="1:10" ht="11.25" customHeight="1" x14ac:dyDescent="0.15">
      <c r="B58" s="11"/>
      <c r="C58" s="11"/>
      <c r="D58" s="75" t="s">
        <v>41</v>
      </c>
      <c r="E58" s="473"/>
      <c r="F58" s="474"/>
      <c r="G58" s="475"/>
      <c r="I58" s="66"/>
    </row>
    <row r="59" spans="1:10" ht="11.25" customHeight="1" x14ac:dyDescent="0.15">
      <c r="B59" s="11"/>
      <c r="C59" s="11"/>
      <c r="D59" s="76" t="s">
        <v>681</v>
      </c>
      <c r="E59" s="470"/>
      <c r="F59" s="471"/>
      <c r="G59" s="472"/>
      <c r="I59" s="66"/>
    </row>
    <row r="60" spans="1:10" s="13" customFormat="1" ht="11.25" customHeight="1" x14ac:dyDescent="0.15">
      <c r="B60" s="11"/>
      <c r="C60" s="11"/>
      <c r="D60" s="71"/>
      <c r="E60" s="131"/>
      <c r="F60" s="131"/>
      <c r="G60" s="131"/>
      <c r="H60" s="11"/>
      <c r="I60" s="66"/>
    </row>
    <row r="61" spans="1:10" ht="11.25" customHeight="1" x14ac:dyDescent="0.2">
      <c r="A61" s="86" t="s">
        <v>101</v>
      </c>
      <c r="B61" s="93"/>
      <c r="D61" s="1" t="s">
        <v>33</v>
      </c>
      <c r="E61" s="68" t="s">
        <v>47</v>
      </c>
      <c r="F61" s="13"/>
      <c r="G61" s="13"/>
      <c r="H61"/>
      <c r="I61" s="66"/>
      <c r="J61"/>
    </row>
    <row r="62" spans="1:10" ht="11.25" customHeight="1" x14ac:dyDescent="0.2">
      <c r="D62" s="1" t="s">
        <v>32</v>
      </c>
      <c r="E62" s="503" t="s">
        <v>47</v>
      </c>
      <c r="F62" s="504"/>
      <c r="G62" s="505"/>
      <c r="H62"/>
      <c r="I62" s="66"/>
      <c r="J62"/>
    </row>
    <row r="63" spans="1:10" ht="11.25" customHeight="1" x14ac:dyDescent="0.2">
      <c r="E63" s="473"/>
      <c r="F63" s="474"/>
      <c r="G63" s="475"/>
      <c r="H63"/>
      <c r="I63" s="66"/>
      <c r="J63"/>
    </row>
    <row r="64" spans="1:10" ht="11.25" customHeight="1" x14ac:dyDescent="0.2">
      <c r="E64" s="485"/>
      <c r="F64" s="486"/>
      <c r="G64" s="487"/>
      <c r="H64"/>
      <c r="I64" s="66"/>
      <c r="J64"/>
    </row>
    <row r="65" spans="1:15" ht="11.25" customHeight="1" x14ac:dyDescent="0.2">
      <c r="E65" s="6"/>
      <c r="F65" s="6"/>
      <c r="G65" s="6"/>
      <c r="H65"/>
      <c r="I65" s="66"/>
      <c r="J65"/>
    </row>
    <row r="66" spans="1:15" s="49" customFormat="1" ht="11.25" customHeight="1" x14ac:dyDescent="0.15">
      <c r="A66" s="478" t="s">
        <v>63</v>
      </c>
      <c r="B66" s="478"/>
      <c r="C66" s="478"/>
      <c r="D66" s="478"/>
      <c r="E66" s="478"/>
      <c r="F66" s="478"/>
      <c r="G66" s="478"/>
      <c r="H66" s="478"/>
      <c r="I66" s="47"/>
      <c r="J66" s="1"/>
      <c r="K66" s="3"/>
    </row>
    <row r="67" spans="1:15" ht="11.25" customHeight="1" x14ac:dyDescent="0.25">
      <c r="A67" s="20"/>
      <c r="I67" s="66"/>
    </row>
    <row r="68" spans="1:15" ht="11.25" customHeight="1" x14ac:dyDescent="0.25">
      <c r="A68" s="17"/>
      <c r="I68" s="66"/>
    </row>
    <row r="69" spans="1:15" ht="11.25" customHeight="1" x14ac:dyDescent="0.2">
      <c r="A69" s="86" t="s">
        <v>694</v>
      </c>
      <c r="B69" s="93"/>
      <c r="C69" s="34"/>
      <c r="D69" s="87" t="s">
        <v>78</v>
      </c>
      <c r="E69" s="93"/>
      <c r="F69" s="87" t="s">
        <v>88</v>
      </c>
      <c r="G69" s="93"/>
      <c r="I69" s="66"/>
      <c r="J69" s="16"/>
      <c r="K69" s="11"/>
      <c r="L69" s="11"/>
      <c r="M69" s="35"/>
      <c r="N69" s="35"/>
      <c r="O69" s="35"/>
    </row>
    <row r="70" spans="1:15" ht="11.25" customHeight="1" x14ac:dyDescent="0.25">
      <c r="A70" s="32"/>
      <c r="D70" s="87" t="s">
        <v>78</v>
      </c>
      <c r="E70" s="93"/>
      <c r="F70" s="87" t="s">
        <v>88</v>
      </c>
      <c r="G70" s="93"/>
      <c r="I70" s="66"/>
      <c r="J70" s="16"/>
      <c r="K70" s="11"/>
      <c r="L70" s="11"/>
      <c r="M70" s="11"/>
      <c r="N70" s="11"/>
      <c r="O70" s="11"/>
    </row>
    <row r="71" spans="1:15" ht="11.25" customHeight="1" x14ac:dyDescent="0.25">
      <c r="A71" s="21"/>
      <c r="B71"/>
      <c r="C71"/>
      <c r="I71" s="66"/>
    </row>
    <row r="72" spans="1:15" ht="11.25" customHeight="1" x14ac:dyDescent="0.15">
      <c r="A72" s="478" t="s">
        <v>673</v>
      </c>
      <c r="B72" s="478"/>
      <c r="C72" s="478"/>
      <c r="D72" s="478"/>
      <c r="E72" s="478"/>
      <c r="F72" s="478"/>
      <c r="G72" s="478"/>
      <c r="H72" s="478"/>
      <c r="I72" s="66"/>
    </row>
    <row r="73" spans="1:15" s="13" customFormat="1" ht="11.25" customHeight="1" x14ac:dyDescent="0.15">
      <c r="A73" s="22"/>
      <c r="B73" s="22"/>
      <c r="C73" s="22"/>
      <c r="D73" s="22"/>
      <c r="E73" s="22"/>
      <c r="F73" s="22"/>
      <c r="G73" s="22"/>
      <c r="H73" s="11"/>
      <c r="I73" s="66"/>
    </row>
    <row r="74" spans="1:15" s="13" customFormat="1" ht="15" x14ac:dyDescent="0.2">
      <c r="A74" s="111" t="s">
        <v>46</v>
      </c>
      <c r="B74" s="22"/>
      <c r="C74" s="22"/>
      <c r="D74" s="22"/>
      <c r="E74" s="22"/>
      <c r="G74" s="22"/>
      <c r="H74" s="11"/>
      <c r="I74" s="66"/>
    </row>
    <row r="75" spans="1:15" s="13" customFormat="1" ht="21" x14ac:dyDescent="0.15">
      <c r="A75" s="94" t="s">
        <v>217</v>
      </c>
      <c r="B75" s="95"/>
      <c r="H75" s="11"/>
      <c r="I75" s="66"/>
    </row>
    <row r="76" spans="1:15" s="13" customFormat="1" ht="11.25" customHeight="1" x14ac:dyDescent="0.15">
      <c r="A76" s="7"/>
      <c r="B76" s="22"/>
      <c r="C76" s="22"/>
      <c r="H76" s="11"/>
      <c r="I76" s="66"/>
    </row>
    <row r="77" spans="1:15" s="101" customFormat="1" ht="11.25" customHeight="1" x14ac:dyDescent="0.2">
      <c r="A77" s="97" t="s">
        <v>218</v>
      </c>
      <c r="B77" s="98"/>
      <c r="C77" s="98"/>
      <c r="D77" s="98"/>
      <c r="E77" s="98"/>
      <c r="F77" s="98"/>
      <c r="G77" s="98"/>
      <c r="H77" s="99"/>
      <c r="I77" s="100"/>
    </row>
    <row r="78" spans="1:15" s="13" customFormat="1" ht="15.75" customHeight="1" x14ac:dyDescent="0.15">
      <c r="A78" s="488" t="s">
        <v>695</v>
      </c>
      <c r="B78" s="489"/>
      <c r="C78" s="489"/>
      <c r="D78" s="489"/>
      <c r="E78" s="489"/>
      <c r="F78" s="489"/>
      <c r="G78" s="490"/>
      <c r="H78" s="11"/>
      <c r="I78" s="66"/>
    </row>
    <row r="79" spans="1:15" s="13" customFormat="1" ht="11.25" customHeight="1" x14ac:dyDescent="0.15">
      <c r="A79" s="491"/>
      <c r="B79" s="492"/>
      <c r="C79" s="492"/>
      <c r="D79" s="492"/>
      <c r="E79" s="492"/>
      <c r="F79" s="492"/>
      <c r="G79" s="493"/>
      <c r="H79" s="11"/>
      <c r="I79" s="66"/>
    </row>
    <row r="80" spans="1:15" s="13" customFormat="1" ht="11.25" customHeight="1" x14ac:dyDescent="0.15">
      <c r="A80" s="494"/>
      <c r="B80" s="495"/>
      <c r="C80" s="495"/>
      <c r="D80" s="495"/>
      <c r="E80" s="495"/>
      <c r="F80" s="495"/>
      <c r="G80" s="496"/>
      <c r="H80" s="11"/>
      <c r="I80" s="66"/>
    </row>
    <row r="81" spans="1:9" s="13" customFormat="1" ht="11.25" customHeight="1" x14ac:dyDescent="0.25">
      <c r="A81" s="28"/>
      <c r="B81" s="29"/>
      <c r="C81" s="29"/>
      <c r="D81" s="29"/>
      <c r="E81" s="29"/>
      <c r="F81" s="29"/>
      <c r="G81" s="29"/>
      <c r="H81" s="11"/>
      <c r="I81" s="66"/>
    </row>
    <row r="82" spans="1:9" s="13" customFormat="1" ht="11.25" customHeight="1" x14ac:dyDescent="0.15">
      <c r="B82" s="22"/>
      <c r="D82" s="22"/>
      <c r="E82" s="29"/>
      <c r="F82" s="29"/>
      <c r="G82" s="29"/>
      <c r="H82" s="11"/>
      <c r="I82" s="66"/>
    </row>
    <row r="83" spans="1:9" s="13" customFormat="1" ht="11.25" customHeight="1" x14ac:dyDescent="0.15">
      <c r="A83" s="96" t="s">
        <v>89</v>
      </c>
      <c r="B83" s="95"/>
      <c r="C83" s="102" t="s">
        <v>90</v>
      </c>
      <c r="D83" s="103" t="s">
        <v>91</v>
      </c>
      <c r="E83" s="93"/>
      <c r="F83" s="29"/>
      <c r="G83" s="29"/>
      <c r="H83" s="11"/>
      <c r="I83" s="66"/>
    </row>
    <row r="84" spans="1:9" s="13" customFormat="1" ht="11.25" customHeight="1" x14ac:dyDescent="0.15">
      <c r="A84" s="123"/>
      <c r="B84" s="122"/>
      <c r="C84" s="29"/>
      <c r="D84" s="29"/>
      <c r="E84" s="29"/>
      <c r="F84" s="29"/>
      <c r="G84" s="29"/>
      <c r="H84" s="11"/>
      <c r="I84" s="66"/>
    </row>
    <row r="85" spans="1:9" s="13" customFormat="1" ht="11.25" customHeight="1" x14ac:dyDescent="0.15">
      <c r="A85" s="10"/>
      <c r="B85" s="29"/>
      <c r="C85" s="29"/>
      <c r="D85" s="29"/>
      <c r="E85" s="29"/>
      <c r="F85" s="29"/>
      <c r="G85" s="29"/>
      <c r="H85" s="11"/>
      <c r="I85" s="66"/>
    </row>
    <row r="86" spans="1:9" s="13" customFormat="1" ht="11.25" customHeight="1" x14ac:dyDescent="0.25">
      <c r="A86" s="23"/>
      <c r="B86" s="24"/>
      <c r="C86" s="24"/>
      <c r="D86" s="24"/>
      <c r="E86" s="24"/>
      <c r="F86" s="24"/>
      <c r="G86" s="24"/>
      <c r="H86" s="11"/>
      <c r="I86" s="66"/>
    </row>
    <row r="87" spans="1:9" ht="11.25" customHeight="1" x14ac:dyDescent="0.15">
      <c r="A87" s="104" t="s">
        <v>64</v>
      </c>
      <c r="B87" s="24"/>
      <c r="C87" s="24"/>
      <c r="D87" s="24"/>
      <c r="E87" s="24"/>
      <c r="F87" s="24"/>
      <c r="G87" s="24"/>
      <c r="I87" s="66"/>
    </row>
    <row r="88" spans="1:9" ht="11.25" customHeight="1" x14ac:dyDescent="0.15">
      <c r="I88" s="66"/>
    </row>
    <row r="89" spans="1:9" ht="11.25" customHeight="1" x14ac:dyDescent="0.15">
      <c r="A89" s="105" t="s">
        <v>675</v>
      </c>
      <c r="B89" s="106"/>
      <c r="C89" s="106"/>
      <c r="D89" s="506"/>
      <c r="E89" s="507"/>
      <c r="F89" s="508"/>
      <c r="G89" s="149" t="s">
        <v>811</v>
      </c>
      <c r="I89" s="66"/>
    </row>
    <row r="90" spans="1:9" ht="11.25" customHeight="1" x14ac:dyDescent="0.15">
      <c r="A90" s="107" t="s">
        <v>49</v>
      </c>
      <c r="B90" s="6"/>
      <c r="C90" s="6"/>
      <c r="D90" s="509"/>
      <c r="E90" s="510"/>
      <c r="F90" s="511"/>
      <c r="G90" s="1" t="s">
        <v>31</v>
      </c>
      <c r="I90" s="66"/>
    </row>
    <row r="91" spans="1:9" ht="11.25" customHeight="1" x14ac:dyDescent="0.15">
      <c r="A91" s="107" t="s">
        <v>655</v>
      </c>
      <c r="B91" s="6"/>
      <c r="C91" s="6"/>
      <c r="D91" s="500">
        <f>+D89*(1+D90)</f>
        <v>0</v>
      </c>
      <c r="E91" s="501"/>
      <c r="F91" s="502"/>
      <c r="I91" s="66"/>
    </row>
    <row r="92" spans="1:9" ht="11.25" customHeight="1" x14ac:dyDescent="0.15">
      <c r="A92" s="108" t="s">
        <v>674</v>
      </c>
      <c r="B92" s="109"/>
      <c r="C92" s="109"/>
      <c r="D92" s="497"/>
      <c r="E92" s="498"/>
      <c r="F92" s="499">
        <v>150</v>
      </c>
      <c r="I92" s="66"/>
    </row>
    <row r="93" spans="1:9" ht="11.25" customHeight="1" x14ac:dyDescent="0.15">
      <c r="I93" s="66"/>
    </row>
    <row r="94" spans="1:9" ht="11.25" customHeight="1" x14ac:dyDescent="0.15">
      <c r="A94" s="105" t="s">
        <v>79</v>
      </c>
      <c r="B94" s="106"/>
      <c r="C94" s="106"/>
      <c r="D94" s="516"/>
      <c r="E94" s="517"/>
      <c r="F94" s="518"/>
      <c r="G94" s="1" t="s">
        <v>696</v>
      </c>
      <c r="H94" s="1"/>
      <c r="I94" s="66"/>
    </row>
    <row r="95" spans="1:9" ht="11.25" customHeight="1" x14ac:dyDescent="0.15">
      <c r="A95" s="107" t="s">
        <v>49</v>
      </c>
      <c r="B95" s="6"/>
      <c r="C95" s="6"/>
      <c r="D95" s="509"/>
      <c r="E95" s="510"/>
      <c r="F95" s="511"/>
      <c r="G95" s="1" t="s">
        <v>31</v>
      </c>
      <c r="H95" s="1"/>
      <c r="I95" s="66"/>
    </row>
    <row r="96" spans="1:9" ht="11.25" customHeight="1" x14ac:dyDescent="0.2">
      <c r="A96" s="107" t="s">
        <v>654</v>
      </c>
      <c r="B96" s="6"/>
      <c r="C96" s="6"/>
      <c r="D96" s="512">
        <f>+D94*(1+D95)</f>
        <v>0</v>
      </c>
      <c r="E96" s="513"/>
      <c r="F96" s="514"/>
      <c r="H96" s="1"/>
      <c r="I96" s="66"/>
    </row>
    <row r="97" spans="1:9" ht="11.25" customHeight="1" x14ac:dyDescent="0.2">
      <c r="A97" s="108" t="s">
        <v>698</v>
      </c>
      <c r="B97" s="109"/>
      <c r="C97" s="109"/>
      <c r="D97" s="180"/>
      <c r="E97" s="180"/>
      <c r="F97" s="179">
        <f>+D97*E97</f>
        <v>0</v>
      </c>
      <c r="G97" s="1" t="s">
        <v>696</v>
      </c>
      <c r="H97" s="1"/>
      <c r="I97" s="66"/>
    </row>
    <row r="98" spans="1:9" ht="11.25" customHeight="1" x14ac:dyDescent="0.25">
      <c r="A98" s="18"/>
      <c r="H98" s="1"/>
      <c r="I98" s="66"/>
    </row>
    <row r="99" spans="1:9" ht="10.5" x14ac:dyDescent="0.15">
      <c r="A99" s="110" t="s">
        <v>48</v>
      </c>
      <c r="D99" s="93"/>
      <c r="E99" s="519" t="s">
        <v>65</v>
      </c>
      <c r="F99" s="520"/>
      <c r="G99" s="135"/>
      <c r="H99" s="1"/>
      <c r="I99" s="66"/>
    </row>
    <row r="100" spans="1:9" ht="11.25" customHeight="1" x14ac:dyDescent="0.25">
      <c r="A100" s="18"/>
      <c r="H100" s="1"/>
      <c r="I100" s="66"/>
    </row>
    <row r="101" spans="1:9" ht="11.25" customHeight="1" x14ac:dyDescent="0.25">
      <c r="A101" s="18"/>
      <c r="E101"/>
      <c r="H101" s="1"/>
      <c r="I101" s="66"/>
    </row>
    <row r="102" spans="1:9" ht="11.25" customHeight="1" x14ac:dyDescent="0.25">
      <c r="A102" s="17"/>
      <c r="B102" s="22"/>
      <c r="C102" s="22"/>
      <c r="D102" s="22"/>
      <c r="E102" s="22"/>
      <c r="F102" s="22"/>
      <c r="G102" s="22"/>
      <c r="I102" s="66"/>
    </row>
    <row r="103" spans="1:9" ht="11.25" customHeight="1" x14ac:dyDescent="0.15">
      <c r="A103" s="104" t="s">
        <v>682</v>
      </c>
      <c r="B103" s="22"/>
      <c r="C103" s="22"/>
      <c r="D103" s="22"/>
      <c r="E103" s="22"/>
      <c r="F103" s="22"/>
      <c r="G103" s="22"/>
      <c r="I103" s="66"/>
    </row>
    <row r="104" spans="1:9" ht="11.25" customHeight="1" x14ac:dyDescent="0.25">
      <c r="A104" s="17"/>
      <c r="B104" s="22"/>
      <c r="C104" s="22"/>
      <c r="D104" s="22"/>
      <c r="E104" s="22"/>
      <c r="F104" s="22"/>
      <c r="G104" s="22"/>
      <c r="I104" s="66"/>
    </row>
    <row r="105" spans="1:9" s="13" customFormat="1" ht="11.25" customHeight="1" x14ac:dyDescent="0.15">
      <c r="A105" s="144" t="s">
        <v>683</v>
      </c>
      <c r="B105" s="360"/>
      <c r="C105" s="13" t="s">
        <v>31</v>
      </c>
      <c r="D105" s="145" t="s">
        <v>684</v>
      </c>
      <c r="E105" s="24"/>
      <c r="F105" s="11"/>
      <c r="G105" s="22"/>
      <c r="H105" s="11"/>
      <c r="I105" s="66"/>
    </row>
    <row r="106" spans="1:9" s="13" customFormat="1" ht="11.25" customHeight="1" x14ac:dyDescent="0.15">
      <c r="A106" s="143"/>
      <c r="B106" s="11"/>
      <c r="C106" s="24"/>
      <c r="D106" s="11"/>
      <c r="E106" s="24"/>
      <c r="F106" s="11"/>
      <c r="G106" s="22"/>
      <c r="H106" s="11"/>
      <c r="I106" s="66"/>
    </row>
    <row r="107" spans="1:9" s="13" customFormat="1" ht="15" x14ac:dyDescent="0.2">
      <c r="A107" s="111" t="s">
        <v>51</v>
      </c>
      <c r="B107" s="22"/>
      <c r="C107" s="22"/>
      <c r="D107" s="22"/>
      <c r="E107" s="22"/>
      <c r="G107" s="22"/>
      <c r="H107" s="11"/>
      <c r="I107" s="66"/>
    </row>
    <row r="108" spans="1:9" s="13" customFormat="1" ht="21" x14ac:dyDescent="0.15">
      <c r="A108" s="94" t="s">
        <v>217</v>
      </c>
      <c r="B108" s="95"/>
      <c r="H108" s="11"/>
      <c r="I108" s="66"/>
    </row>
    <row r="109" spans="1:9" s="13" customFormat="1" ht="11.25" customHeight="1" x14ac:dyDescent="0.15">
      <c r="A109" s="7"/>
      <c r="B109" s="22"/>
      <c r="C109" s="22"/>
      <c r="H109" s="11"/>
      <c r="I109" s="66"/>
    </row>
    <row r="110" spans="1:9" s="32" customFormat="1" ht="11.25" customHeight="1" x14ac:dyDescent="0.25">
      <c r="A110" s="97" t="s">
        <v>697</v>
      </c>
      <c r="B110" s="98"/>
      <c r="C110" s="98"/>
      <c r="D110" s="98"/>
      <c r="E110" s="98"/>
      <c r="F110" s="98"/>
      <c r="G110" s="98"/>
      <c r="H110" s="27"/>
      <c r="I110" s="66"/>
    </row>
    <row r="111" spans="1:9" s="13" customFormat="1" ht="11.25" customHeight="1" x14ac:dyDescent="0.15">
      <c r="A111" s="488" t="s">
        <v>695</v>
      </c>
      <c r="B111" s="489"/>
      <c r="C111" s="489"/>
      <c r="D111" s="489"/>
      <c r="E111" s="489"/>
      <c r="F111" s="489"/>
      <c r="G111" s="490"/>
      <c r="H111" s="11"/>
      <c r="I111" s="66"/>
    </row>
    <row r="112" spans="1:9" s="13" customFormat="1" ht="11.25" customHeight="1" x14ac:dyDescent="0.15">
      <c r="A112" s="491"/>
      <c r="B112" s="492"/>
      <c r="C112" s="492"/>
      <c r="D112" s="492"/>
      <c r="E112" s="492"/>
      <c r="F112" s="492"/>
      <c r="G112" s="493"/>
      <c r="H112" s="11"/>
      <c r="I112" s="66"/>
    </row>
    <row r="113" spans="1:9" s="13" customFormat="1" ht="11.25" customHeight="1" x14ac:dyDescent="0.15">
      <c r="A113" s="494"/>
      <c r="B113" s="495"/>
      <c r="C113" s="495"/>
      <c r="D113" s="495"/>
      <c r="E113" s="495"/>
      <c r="F113" s="495"/>
      <c r="G113" s="496"/>
      <c r="H113" s="11"/>
      <c r="I113" s="66"/>
    </row>
    <row r="114" spans="1:9" s="13" customFormat="1" ht="11.25" customHeight="1" x14ac:dyDescent="0.15">
      <c r="A114" s="112"/>
      <c r="B114" s="29"/>
      <c r="C114" s="29"/>
      <c r="D114" s="29"/>
      <c r="E114" s="29"/>
      <c r="F114" s="29"/>
      <c r="G114" s="29"/>
      <c r="H114" s="11"/>
      <c r="I114" s="66"/>
    </row>
    <row r="115" spans="1:9" s="13" customFormat="1" ht="11.25" customHeight="1" x14ac:dyDescent="0.15">
      <c r="B115" s="22"/>
      <c r="D115" s="22"/>
      <c r="E115" s="29"/>
      <c r="F115" s="29"/>
      <c r="G115" s="29"/>
      <c r="H115" s="11"/>
      <c r="I115" s="66"/>
    </row>
    <row r="116" spans="1:9" s="13" customFormat="1" ht="11.25" customHeight="1" x14ac:dyDescent="0.15">
      <c r="A116" s="96" t="s">
        <v>89</v>
      </c>
      <c r="B116" s="95"/>
      <c r="C116" s="102" t="s">
        <v>90</v>
      </c>
      <c r="D116" s="103" t="s">
        <v>91</v>
      </c>
      <c r="E116" s="93"/>
      <c r="F116" s="29"/>
      <c r="G116" s="29"/>
      <c r="H116" s="11"/>
      <c r="I116" s="66"/>
    </row>
    <row r="117" spans="1:9" s="13" customFormat="1" ht="11.25" customHeight="1" x14ac:dyDescent="0.15">
      <c r="A117" s="123"/>
      <c r="B117" s="29"/>
      <c r="C117" s="29"/>
      <c r="D117" s="29"/>
      <c r="E117" s="29"/>
      <c r="F117" s="29"/>
      <c r="G117" s="29"/>
      <c r="H117" s="11"/>
      <c r="I117" s="66"/>
    </row>
    <row r="118" spans="1:9" s="13" customFormat="1" ht="11.25" customHeight="1" x14ac:dyDescent="0.25">
      <c r="A118" s="28"/>
      <c r="B118" s="29"/>
      <c r="C118" s="29"/>
      <c r="D118" s="29"/>
      <c r="E118" s="29"/>
      <c r="F118" s="29"/>
      <c r="G118" s="29"/>
      <c r="H118" s="11"/>
      <c r="I118" s="66"/>
    </row>
    <row r="119" spans="1:9" s="13" customFormat="1" ht="11.25" customHeight="1" x14ac:dyDescent="0.25">
      <c r="A119" s="23"/>
      <c r="B119" s="24"/>
      <c r="C119" s="24"/>
      <c r="D119" s="24"/>
      <c r="E119" s="24"/>
      <c r="F119" s="24"/>
      <c r="G119" s="24"/>
      <c r="H119" s="11"/>
      <c r="I119" s="66"/>
    </row>
    <row r="120" spans="1:9" ht="11.25" customHeight="1" x14ac:dyDescent="0.15">
      <c r="A120" s="104" t="s">
        <v>64</v>
      </c>
      <c r="B120" s="24"/>
      <c r="C120" s="24"/>
      <c r="D120" s="24"/>
      <c r="E120" s="24"/>
      <c r="F120" s="24"/>
      <c r="G120" s="24"/>
      <c r="I120" s="66"/>
    </row>
    <row r="121" spans="1:9" ht="11.25" customHeight="1" x14ac:dyDescent="0.15">
      <c r="I121" s="66"/>
    </row>
    <row r="122" spans="1:9" ht="11.25" customHeight="1" x14ac:dyDescent="0.15">
      <c r="A122" s="105" t="s">
        <v>79</v>
      </c>
      <c r="B122" s="106"/>
      <c r="C122" s="106"/>
      <c r="D122" s="506"/>
      <c r="E122" s="507"/>
      <c r="F122" s="508"/>
      <c r="G122" s="1" t="s">
        <v>696</v>
      </c>
      <c r="H122" s="1"/>
      <c r="I122" s="66"/>
    </row>
    <row r="123" spans="1:9" ht="11.25" customHeight="1" x14ac:dyDescent="0.15">
      <c r="A123" s="107" t="s">
        <v>49</v>
      </c>
      <c r="B123" s="6"/>
      <c r="C123" s="6"/>
      <c r="D123" s="509"/>
      <c r="E123" s="510"/>
      <c r="F123" s="511"/>
      <c r="G123" s="1" t="s">
        <v>31</v>
      </c>
      <c r="H123" s="1"/>
      <c r="I123" s="66"/>
    </row>
    <row r="124" spans="1:9" ht="11.25" customHeight="1" x14ac:dyDescent="0.15">
      <c r="A124" s="107" t="s">
        <v>50</v>
      </c>
      <c r="B124" s="6"/>
      <c r="C124" s="6"/>
      <c r="D124" s="512">
        <f>+D122*(1+D123)</f>
        <v>0</v>
      </c>
      <c r="E124" s="521"/>
      <c r="F124" s="522"/>
      <c r="H124" s="1"/>
      <c r="I124" s="66"/>
    </row>
    <row r="125" spans="1:9" ht="11.25" customHeight="1" x14ac:dyDescent="0.2">
      <c r="A125" s="108" t="s">
        <v>699</v>
      </c>
      <c r="B125" s="109"/>
      <c r="C125" s="109"/>
      <c r="D125" s="180"/>
      <c r="E125" s="180"/>
      <c r="F125" s="179">
        <f>+D125*E125</f>
        <v>0</v>
      </c>
      <c r="G125" s="1" t="s">
        <v>696</v>
      </c>
      <c r="H125" s="1"/>
      <c r="I125" s="66"/>
    </row>
    <row r="126" spans="1:9" ht="11.25" customHeight="1" x14ac:dyDescent="0.15">
      <c r="E126" s="11"/>
      <c r="F126" s="11"/>
      <c r="H126" s="1"/>
      <c r="I126" s="66"/>
    </row>
    <row r="127" spans="1:9" ht="11.25" customHeight="1" x14ac:dyDescent="0.15">
      <c r="A127" s="110" t="s">
        <v>48</v>
      </c>
      <c r="D127" s="93"/>
      <c r="E127" s="519" t="s">
        <v>65</v>
      </c>
      <c r="F127" s="520"/>
      <c r="G127" s="135"/>
      <c r="H127" s="1"/>
      <c r="I127" s="66"/>
    </row>
    <row r="128" spans="1:9" ht="11.25" customHeight="1" x14ac:dyDescent="0.25">
      <c r="A128" s="18"/>
      <c r="H128" s="1"/>
      <c r="I128" s="66"/>
    </row>
    <row r="129" spans="1:9" ht="11.25" customHeight="1" x14ac:dyDescent="0.25">
      <c r="A129" s="18"/>
      <c r="E129"/>
      <c r="H129" s="1"/>
      <c r="I129" s="66"/>
    </row>
    <row r="130" spans="1:9" ht="12" customHeight="1" x14ac:dyDescent="0.25">
      <c r="A130" s="18"/>
      <c r="H130" s="1"/>
      <c r="I130" s="66"/>
    </row>
    <row r="131" spans="1:9" ht="11.25" customHeight="1" x14ac:dyDescent="0.15">
      <c r="I131" s="66"/>
    </row>
    <row r="132" spans="1:9" ht="11.25" customHeight="1" x14ac:dyDescent="0.15">
      <c r="A132" s="478" t="s">
        <v>656</v>
      </c>
      <c r="B132" s="478"/>
      <c r="C132" s="478"/>
      <c r="D132" s="478"/>
      <c r="E132" s="478"/>
      <c r="F132" s="478"/>
      <c r="G132" s="478"/>
      <c r="I132" s="66"/>
    </row>
    <row r="133" spans="1:9" ht="11.25" customHeight="1" x14ac:dyDescent="0.15">
      <c r="A133" s="6"/>
      <c r="B133" s="6"/>
      <c r="C133" s="12"/>
      <c r="D133" s="6"/>
      <c r="E133" s="6"/>
      <c r="F133" s="6"/>
      <c r="G133" s="6"/>
      <c r="I133" s="66"/>
    </row>
    <row r="134" spans="1:9" ht="21" x14ac:dyDescent="0.15">
      <c r="A134" s="125" t="s">
        <v>657</v>
      </c>
      <c r="B134" s="126" t="s">
        <v>660</v>
      </c>
      <c r="C134" s="125" t="s">
        <v>658</v>
      </c>
      <c r="D134" s="125" t="s">
        <v>659</v>
      </c>
      <c r="E134" s="125" t="s">
        <v>661</v>
      </c>
      <c r="G134" s="70"/>
      <c r="I134" s="66"/>
    </row>
    <row r="135" spans="1:9" ht="11.25" customHeight="1" x14ac:dyDescent="0.15">
      <c r="A135" s="53"/>
      <c r="B135" s="70"/>
      <c r="C135" s="70"/>
      <c r="D135" s="70"/>
      <c r="E135" s="70"/>
      <c r="G135" s="70"/>
      <c r="I135" s="66"/>
    </row>
    <row r="136" spans="1:9" ht="11.25" customHeight="1" x14ac:dyDescent="0.15">
      <c r="A136" s="127" t="s">
        <v>46</v>
      </c>
      <c r="B136" s="114"/>
      <c r="C136" s="114"/>
      <c r="D136" s="114"/>
      <c r="E136" s="114"/>
      <c r="G136" s="70"/>
      <c r="I136" s="66"/>
    </row>
    <row r="137" spans="1:9" ht="11.25" customHeight="1" x14ac:dyDescent="0.15">
      <c r="A137" s="127" t="s">
        <v>51</v>
      </c>
      <c r="B137" s="114"/>
      <c r="C137" s="114"/>
      <c r="D137" s="114"/>
      <c r="E137" s="114"/>
      <c r="G137" s="70"/>
      <c r="I137" s="66"/>
    </row>
    <row r="138" spans="1:9" ht="11.25" customHeight="1" x14ac:dyDescent="0.15">
      <c r="A138" s="127" t="s">
        <v>5</v>
      </c>
      <c r="B138" s="114"/>
      <c r="C138" s="114"/>
      <c r="D138" s="114"/>
      <c r="E138" s="114"/>
      <c r="G138" s="70"/>
      <c r="I138" s="66"/>
    </row>
    <row r="139" spans="1:9" ht="11.25" customHeight="1" x14ac:dyDescent="0.15">
      <c r="A139" s="53"/>
      <c r="B139" s="113"/>
      <c r="C139" s="70"/>
      <c r="D139" s="70"/>
      <c r="E139" s="70"/>
      <c r="F139" s="70"/>
      <c r="G139" s="70"/>
      <c r="I139" s="66"/>
    </row>
    <row r="140" spans="1:9" ht="11.25" customHeight="1" x14ac:dyDescent="0.15">
      <c r="A140" s="124" t="s">
        <v>77</v>
      </c>
      <c r="B140" s="93"/>
      <c r="D140" s="70"/>
      <c r="E140" s="70"/>
      <c r="F140" s="70"/>
      <c r="G140" s="70"/>
      <c r="I140" s="66"/>
    </row>
    <row r="141" spans="1:9" ht="11.25" customHeight="1" x14ac:dyDescent="0.15">
      <c r="A141" s="53"/>
      <c r="B141" s="113"/>
      <c r="C141" s="70"/>
      <c r="D141" s="70"/>
      <c r="E141" s="70"/>
      <c r="F141" s="70"/>
      <c r="G141" s="70"/>
      <c r="I141" s="66"/>
    </row>
    <row r="142" spans="1:9" ht="11.25" customHeight="1" x14ac:dyDescent="0.15">
      <c r="A142" s="130" t="s">
        <v>662</v>
      </c>
      <c r="B142" s="128"/>
      <c r="C142" s="70"/>
      <c r="D142" s="70"/>
      <c r="E142" s="70"/>
      <c r="F142" s="70"/>
      <c r="G142" s="70"/>
      <c r="I142" s="66"/>
    </row>
    <row r="143" spans="1:9" ht="11.25" customHeight="1" x14ac:dyDescent="0.15">
      <c r="A143" s="53"/>
      <c r="B143" s="129"/>
      <c r="C143" s="70"/>
      <c r="D143" s="70"/>
      <c r="E143" s="70"/>
      <c r="F143" s="70"/>
      <c r="G143" s="70"/>
      <c r="H143" s="1"/>
      <c r="I143" s="66"/>
    </row>
    <row r="144" spans="1:9" ht="11.25" customHeight="1" x14ac:dyDescent="0.15">
      <c r="A144" s="53"/>
      <c r="B144" s="113"/>
      <c r="C144" s="70"/>
      <c r="D144" s="70"/>
      <c r="E144" s="70"/>
      <c r="F144" s="70"/>
      <c r="G144" s="70"/>
      <c r="H144" s="1"/>
      <c r="I144" s="66"/>
    </row>
    <row r="145" spans="1:9" ht="11.25" customHeight="1" x14ac:dyDescent="0.15">
      <c r="A145" s="53"/>
      <c r="B145" s="113"/>
      <c r="C145" s="70"/>
      <c r="D145" s="70"/>
      <c r="E145" s="70"/>
      <c r="F145" s="70"/>
      <c r="G145" s="70"/>
      <c r="H145" s="1"/>
      <c r="I145" s="66"/>
    </row>
    <row r="146" spans="1:9" ht="11.25" customHeight="1" x14ac:dyDescent="0.15">
      <c r="A146" s="53"/>
      <c r="B146" s="113"/>
      <c r="C146" s="70"/>
      <c r="D146" s="70"/>
      <c r="E146" s="70"/>
      <c r="F146" s="70"/>
      <c r="G146" s="70"/>
      <c r="H146" s="1"/>
      <c r="I146" s="66"/>
    </row>
    <row r="147" spans="1:9" ht="11.25" customHeight="1" x14ac:dyDescent="0.15">
      <c r="A147" s="53"/>
      <c r="B147" s="113"/>
      <c r="C147" s="70"/>
      <c r="D147" s="70"/>
      <c r="E147" s="70"/>
      <c r="F147" s="70"/>
      <c r="G147" s="70"/>
      <c r="H147" s="1"/>
      <c r="I147" s="66"/>
    </row>
    <row r="148" spans="1:9" ht="11.25" customHeight="1" x14ac:dyDescent="0.15">
      <c r="A148" s="53"/>
      <c r="B148" s="113"/>
      <c r="C148" s="70"/>
      <c r="D148" s="70"/>
      <c r="E148" s="70"/>
      <c r="F148" s="70"/>
      <c r="G148" s="70"/>
      <c r="H148" s="1"/>
      <c r="I148" s="66"/>
    </row>
    <row r="149" spans="1:9" ht="11.25" customHeight="1" x14ac:dyDescent="0.15">
      <c r="A149" s="53"/>
      <c r="B149" s="113"/>
      <c r="C149" s="70"/>
      <c r="D149" s="70"/>
      <c r="E149" s="70"/>
      <c r="F149" s="70"/>
      <c r="G149" s="70"/>
      <c r="I149" s="66"/>
    </row>
    <row r="150" spans="1:9" ht="11.25" customHeight="1" x14ac:dyDescent="0.15">
      <c r="A150" s="53"/>
      <c r="B150" s="113"/>
      <c r="C150" s="70"/>
      <c r="D150" s="70"/>
      <c r="E150" s="70"/>
      <c r="F150" s="70"/>
      <c r="G150" s="70"/>
      <c r="I150" s="66"/>
    </row>
    <row r="151" spans="1:9" ht="11.25" customHeight="1" x14ac:dyDescent="0.15">
      <c r="A151" s="53"/>
      <c r="B151" s="113"/>
      <c r="C151" s="70"/>
      <c r="D151" s="70"/>
      <c r="E151" s="70"/>
      <c r="F151" s="70"/>
      <c r="G151" s="70"/>
      <c r="I151" s="66"/>
    </row>
    <row r="152" spans="1:9" ht="11.25" customHeight="1" x14ac:dyDescent="0.15">
      <c r="A152" s="53"/>
      <c r="B152" s="113"/>
      <c r="C152" s="70"/>
      <c r="D152" s="70"/>
      <c r="I152" s="66"/>
    </row>
    <row r="153" spans="1:9" s="18" customFormat="1" ht="15.75" x14ac:dyDescent="0.25">
      <c r="A153" s="111" t="s">
        <v>104</v>
      </c>
      <c r="B153" s="115"/>
      <c r="C153" s="116"/>
      <c r="D153" s="116"/>
      <c r="E153" s="116"/>
      <c r="F153" s="116"/>
      <c r="G153" s="116"/>
      <c r="H153" s="27"/>
      <c r="I153" s="66"/>
    </row>
    <row r="154" spans="1:9" s="13" customFormat="1" ht="11.25" customHeight="1" x14ac:dyDescent="0.15">
      <c r="A154" s="523" t="s">
        <v>47</v>
      </c>
      <c r="B154" s="524"/>
      <c r="C154" s="524"/>
      <c r="D154" s="524"/>
      <c r="E154" s="524"/>
      <c r="F154" s="524"/>
      <c r="G154" s="525"/>
      <c r="H154" s="11"/>
      <c r="I154" s="66"/>
    </row>
    <row r="155" spans="1:9" s="13" customFormat="1" ht="11.25" customHeight="1" x14ac:dyDescent="0.15">
      <c r="A155" s="526"/>
      <c r="B155" s="527"/>
      <c r="C155" s="527"/>
      <c r="D155" s="527"/>
      <c r="E155" s="527"/>
      <c r="F155" s="527"/>
      <c r="G155" s="528"/>
      <c r="H155" s="11"/>
      <c r="I155" s="66"/>
    </row>
    <row r="156" spans="1:9" s="13" customFormat="1" ht="11.25" customHeight="1" x14ac:dyDescent="0.15">
      <c r="A156" s="526"/>
      <c r="B156" s="527"/>
      <c r="C156" s="527"/>
      <c r="D156" s="527"/>
      <c r="E156" s="527"/>
      <c r="F156" s="527"/>
      <c r="G156" s="528"/>
      <c r="H156" s="11"/>
      <c r="I156" s="66"/>
    </row>
    <row r="157" spans="1:9" s="13" customFormat="1" ht="11.25" customHeight="1" x14ac:dyDescent="0.15">
      <c r="A157" s="526"/>
      <c r="B157" s="527"/>
      <c r="C157" s="527"/>
      <c r="D157" s="527"/>
      <c r="E157" s="527"/>
      <c r="F157" s="527"/>
      <c r="G157" s="528"/>
      <c r="H157" s="11"/>
      <c r="I157" s="66"/>
    </row>
    <row r="158" spans="1:9" s="13" customFormat="1" ht="11.25" customHeight="1" x14ac:dyDescent="0.15">
      <c r="A158" s="526"/>
      <c r="B158" s="527"/>
      <c r="C158" s="527"/>
      <c r="D158" s="527"/>
      <c r="E158" s="527"/>
      <c r="F158" s="527"/>
      <c r="G158" s="528"/>
      <c r="H158" s="11"/>
      <c r="I158" s="66"/>
    </row>
    <row r="159" spans="1:9" ht="11.25" customHeight="1" x14ac:dyDescent="0.15">
      <c r="I159" s="66"/>
    </row>
    <row r="160" spans="1:9" ht="11.25" customHeight="1" x14ac:dyDescent="0.15">
      <c r="A160" s="478" t="s">
        <v>53</v>
      </c>
      <c r="B160" s="478" t="s">
        <v>52</v>
      </c>
      <c r="C160" s="478"/>
      <c r="D160" s="478"/>
      <c r="E160" s="478"/>
      <c r="F160" s="478"/>
      <c r="G160" s="478"/>
      <c r="I160" s="66"/>
    </row>
    <row r="161" spans="1:9" s="13" customFormat="1" ht="11.25" customHeight="1" x14ac:dyDescent="0.15">
      <c r="A161" s="22"/>
      <c r="B161" s="22"/>
      <c r="C161" s="22"/>
      <c r="D161" s="22"/>
      <c r="E161" s="22"/>
      <c r="F161" s="22"/>
      <c r="G161" s="22"/>
      <c r="H161" s="11"/>
      <c r="I161" s="66"/>
    </row>
    <row r="162" spans="1:9" ht="15" x14ac:dyDescent="0.2">
      <c r="A162" s="111" t="s">
        <v>54</v>
      </c>
      <c r="I162" s="66"/>
    </row>
    <row r="163" spans="1:9" ht="11.25" customHeight="1" x14ac:dyDescent="0.15">
      <c r="A163" s="523" t="s">
        <v>47</v>
      </c>
      <c r="B163" s="524"/>
      <c r="C163" s="524"/>
      <c r="D163" s="524"/>
      <c r="E163" s="524"/>
      <c r="F163" s="524"/>
      <c r="G163" s="525"/>
      <c r="I163" s="66"/>
    </row>
    <row r="164" spans="1:9" ht="11.25" customHeight="1" x14ac:dyDescent="0.15">
      <c r="A164" s="526"/>
      <c r="B164" s="527"/>
      <c r="C164" s="527"/>
      <c r="D164" s="527"/>
      <c r="E164" s="527"/>
      <c r="F164" s="527"/>
      <c r="G164" s="528"/>
      <c r="I164" s="66"/>
    </row>
    <row r="165" spans="1:9" ht="11.25" customHeight="1" x14ac:dyDescent="0.15">
      <c r="A165" s="526"/>
      <c r="B165" s="527"/>
      <c r="C165" s="527"/>
      <c r="D165" s="527"/>
      <c r="E165" s="527"/>
      <c r="F165" s="527"/>
      <c r="G165" s="528"/>
      <c r="I165" s="66"/>
    </row>
    <row r="166" spans="1:9" ht="11.25" customHeight="1" x14ac:dyDescent="0.15">
      <c r="A166" s="526"/>
      <c r="B166" s="527"/>
      <c r="C166" s="527"/>
      <c r="D166" s="527"/>
      <c r="E166" s="527"/>
      <c r="F166" s="527"/>
      <c r="G166" s="528"/>
      <c r="I166" s="66"/>
    </row>
    <row r="167" spans="1:9" ht="11.25" customHeight="1" x14ac:dyDescent="0.15">
      <c r="A167" s="526"/>
      <c r="B167" s="527"/>
      <c r="C167" s="527"/>
      <c r="D167" s="527"/>
      <c r="E167" s="527"/>
      <c r="F167" s="527"/>
      <c r="G167" s="528"/>
      <c r="I167" s="66"/>
    </row>
    <row r="168" spans="1:9" ht="11.25" customHeight="1" x14ac:dyDescent="0.15">
      <c r="A168" s="526"/>
      <c r="B168" s="527"/>
      <c r="C168" s="527"/>
      <c r="D168" s="527"/>
      <c r="E168" s="527"/>
      <c r="F168" s="527"/>
      <c r="G168" s="528"/>
      <c r="I168" s="66"/>
    </row>
    <row r="169" spans="1:9" ht="11.25" customHeight="1" x14ac:dyDescent="0.15">
      <c r="A169" s="526"/>
      <c r="B169" s="527"/>
      <c r="C169" s="527"/>
      <c r="D169" s="527"/>
      <c r="E169" s="527"/>
      <c r="F169" s="527"/>
      <c r="G169" s="528"/>
      <c r="I169" s="66"/>
    </row>
    <row r="170" spans="1:9" ht="11.25" customHeight="1" x14ac:dyDescent="0.15">
      <c r="A170" s="526"/>
      <c r="B170" s="527"/>
      <c r="C170" s="527"/>
      <c r="D170" s="527"/>
      <c r="E170" s="527"/>
      <c r="F170" s="527"/>
      <c r="G170" s="528"/>
      <c r="I170" s="66"/>
    </row>
    <row r="171" spans="1:9" ht="11.25" customHeight="1" x14ac:dyDescent="0.15">
      <c r="A171" s="526"/>
      <c r="B171" s="527"/>
      <c r="C171" s="527"/>
      <c r="D171" s="527"/>
      <c r="E171" s="527"/>
      <c r="F171" s="527"/>
      <c r="G171" s="528"/>
      <c r="I171" s="66"/>
    </row>
    <row r="172" spans="1:9" ht="11.25" customHeight="1" x14ac:dyDescent="0.15">
      <c r="A172" s="526"/>
      <c r="B172" s="527"/>
      <c r="C172" s="527"/>
      <c r="D172" s="527"/>
      <c r="E172" s="527"/>
      <c r="F172" s="527"/>
      <c r="G172" s="528"/>
      <c r="I172" s="66"/>
    </row>
    <row r="173" spans="1:9" ht="11.25" customHeight="1" x14ac:dyDescent="0.15">
      <c r="A173" s="526"/>
      <c r="B173" s="527"/>
      <c r="C173" s="527"/>
      <c r="D173" s="527"/>
      <c r="E173" s="527"/>
      <c r="F173" s="527"/>
      <c r="G173" s="528"/>
      <c r="I173" s="66"/>
    </row>
    <row r="174" spans="1:9" ht="11.25" customHeight="1" x14ac:dyDescent="0.15">
      <c r="A174" s="526"/>
      <c r="B174" s="527"/>
      <c r="C174" s="527"/>
      <c r="D174" s="527"/>
      <c r="E174" s="527"/>
      <c r="F174" s="527"/>
      <c r="G174" s="528"/>
      <c r="I174" s="66"/>
    </row>
    <row r="175" spans="1:9" ht="11.25" customHeight="1" x14ac:dyDescent="0.15">
      <c r="A175" s="529"/>
      <c r="B175" s="530"/>
      <c r="C175" s="530"/>
      <c r="D175" s="530"/>
      <c r="E175" s="530"/>
      <c r="F175" s="530"/>
      <c r="G175" s="531"/>
      <c r="I175" s="66"/>
    </row>
    <row r="176" spans="1:9" ht="11.25" customHeight="1" x14ac:dyDescent="0.15">
      <c r="I176" s="66"/>
    </row>
    <row r="177" spans="1:10" ht="15" x14ac:dyDescent="0.2">
      <c r="A177" s="111" t="s">
        <v>75</v>
      </c>
      <c r="B177"/>
      <c r="C177"/>
      <c r="D177"/>
      <c r="E177"/>
      <c r="F177"/>
      <c r="G177"/>
      <c r="H177"/>
      <c r="I177" s="66"/>
      <c r="J177"/>
    </row>
    <row r="178" spans="1:10" s="13" customFormat="1" ht="11.25" customHeight="1" x14ac:dyDescent="0.25">
      <c r="A178" s="30"/>
      <c r="B178" s="31"/>
      <c r="C178" s="31"/>
      <c r="D178" s="31"/>
      <c r="E178" s="31"/>
      <c r="F178" s="31"/>
      <c r="G178" s="31"/>
      <c r="H178" s="31"/>
      <c r="I178" s="66"/>
      <c r="J178" s="31"/>
    </row>
    <row r="179" spans="1:10" ht="11.25" customHeight="1" x14ac:dyDescent="0.25">
      <c r="A179" s="26"/>
      <c r="B179"/>
      <c r="C179"/>
      <c r="D179"/>
      <c r="E179" s="15"/>
      <c r="F179" s="15"/>
      <c r="G179" s="6"/>
      <c r="H179"/>
      <c r="I179" s="66"/>
      <c r="J179"/>
    </row>
    <row r="180" spans="1:10" ht="11.25" customHeight="1" x14ac:dyDescent="0.2">
      <c r="A180" s="86" t="s">
        <v>219</v>
      </c>
      <c r="B180" s="93"/>
      <c r="C180"/>
      <c r="D180" s="117" t="s">
        <v>103</v>
      </c>
      <c r="E180" s="171" t="s">
        <v>102</v>
      </c>
      <c r="F180" s="172"/>
      <c r="G180" s="173"/>
      <c r="H180"/>
      <c r="I180" s="66"/>
      <c r="J180"/>
    </row>
    <row r="181" spans="1:10" ht="11.25" customHeight="1" x14ac:dyDescent="0.25">
      <c r="A181" s="26"/>
      <c r="B181"/>
      <c r="C181"/>
      <c r="D181" s="117"/>
      <c r="E181" s="174"/>
      <c r="F181" s="175"/>
      <c r="G181" s="176"/>
      <c r="H181"/>
      <c r="I181" s="66"/>
      <c r="J181"/>
    </row>
    <row r="182" spans="1:10" ht="11.25" customHeight="1" x14ac:dyDescent="0.2">
      <c r="C182"/>
      <c r="D182"/>
      <c r="E182" s="14"/>
      <c r="F182" s="14"/>
      <c r="G182" s="14"/>
      <c r="H182"/>
      <c r="I182" s="66"/>
      <c r="J182"/>
    </row>
    <row r="183" spans="1:10" ht="11.25" customHeight="1" x14ac:dyDescent="0.2">
      <c r="C183"/>
      <c r="D183"/>
      <c r="E183" s="6"/>
      <c r="F183" s="6"/>
      <c r="G183" s="6"/>
      <c r="H183"/>
      <c r="I183" s="66"/>
      <c r="J183"/>
    </row>
    <row r="184" spans="1:10" ht="11.25" customHeight="1" x14ac:dyDescent="0.2">
      <c r="A184" s="117" t="s">
        <v>165</v>
      </c>
      <c r="B184" s="160" t="s">
        <v>102</v>
      </c>
      <c r="C184" s="161"/>
      <c r="D184" s="162"/>
      <c r="E184" s="6"/>
      <c r="F184" s="6"/>
      <c r="G184" s="6"/>
      <c r="H184"/>
      <c r="I184" s="66"/>
      <c r="J184"/>
    </row>
    <row r="185" spans="1:10" ht="11.25" customHeight="1" x14ac:dyDescent="0.2">
      <c r="A185" s="117"/>
      <c r="B185" s="163"/>
      <c r="C185" s="118"/>
      <c r="D185" s="164"/>
      <c r="E185" s="6"/>
      <c r="F185" s="6"/>
      <c r="G185" s="6"/>
      <c r="H185"/>
      <c r="I185" s="66"/>
      <c r="J185"/>
    </row>
    <row r="186" spans="1:10" ht="11.25" customHeight="1" x14ac:dyDescent="0.25">
      <c r="A186" s="20"/>
      <c r="B186"/>
      <c r="C186"/>
      <c r="D186"/>
      <c r="E186"/>
      <c r="F186"/>
      <c r="G186"/>
      <c r="H186"/>
      <c r="I186" s="66"/>
      <c r="J186"/>
    </row>
    <row r="187" spans="1:10" s="13" customFormat="1" ht="11.25" customHeight="1" x14ac:dyDescent="0.25">
      <c r="A187" s="36"/>
      <c r="B187" s="31"/>
      <c r="C187" s="31"/>
      <c r="D187" s="31"/>
      <c r="E187" s="31"/>
      <c r="F187" s="31"/>
      <c r="G187" s="31"/>
      <c r="H187" s="31"/>
      <c r="I187" s="66"/>
      <c r="J187" s="31"/>
    </row>
    <row r="188" spans="1:10" s="13" customFormat="1" ht="15" x14ac:dyDescent="0.2">
      <c r="A188" s="111" t="s">
        <v>55</v>
      </c>
      <c r="B188"/>
      <c r="C188"/>
      <c r="D188"/>
      <c r="E188"/>
      <c r="F188"/>
      <c r="G188"/>
      <c r="H188"/>
      <c r="I188" s="66"/>
      <c r="J188" s="31"/>
    </row>
    <row r="189" spans="1:10" ht="11.25" customHeight="1" x14ac:dyDescent="0.25">
      <c r="A189" s="25"/>
      <c r="B189"/>
      <c r="C189"/>
      <c r="D189"/>
      <c r="E189"/>
      <c r="F189"/>
      <c r="G189"/>
      <c r="H189" s="1"/>
      <c r="I189" s="66"/>
      <c r="J189"/>
    </row>
    <row r="190" spans="1:10" ht="12.75" x14ac:dyDescent="0.2">
      <c r="C190"/>
      <c r="D190"/>
      <c r="E190" s="15"/>
      <c r="F190" s="15"/>
      <c r="G190" s="15"/>
      <c r="H190"/>
      <c r="I190" s="66"/>
      <c r="J190"/>
    </row>
    <row r="191" spans="1:10" ht="11.25" customHeight="1" x14ac:dyDescent="0.25">
      <c r="A191" s="86" t="s">
        <v>220</v>
      </c>
      <c r="B191" s="93"/>
      <c r="C191" s="18"/>
      <c r="D191" s="117" t="s">
        <v>103</v>
      </c>
      <c r="E191" s="171" t="s">
        <v>102</v>
      </c>
      <c r="F191" s="172"/>
      <c r="G191" s="173"/>
      <c r="H191"/>
      <c r="I191" s="66"/>
      <c r="J191"/>
    </row>
    <row r="192" spans="1:10" ht="11.25" customHeight="1" x14ac:dyDescent="0.25">
      <c r="A192" s="18"/>
      <c r="D192" s="117"/>
      <c r="E192" s="174"/>
      <c r="F192" s="175"/>
      <c r="G192" s="176"/>
      <c r="H192"/>
      <c r="I192" s="66"/>
      <c r="J192"/>
    </row>
    <row r="193" spans="1:10" ht="11.25" customHeight="1" x14ac:dyDescent="0.2">
      <c r="B193"/>
      <c r="C193"/>
      <c r="D193"/>
      <c r="E193"/>
      <c r="F193"/>
      <c r="G193"/>
      <c r="H193"/>
      <c r="I193" s="66"/>
      <c r="J193"/>
    </row>
    <row r="194" spans="1:10" ht="11.25" customHeight="1" x14ac:dyDescent="0.2">
      <c r="A194" s="86" t="s">
        <v>221</v>
      </c>
      <c r="B194" s="93"/>
      <c r="C194"/>
      <c r="D194" s="117" t="s">
        <v>103</v>
      </c>
      <c r="E194" s="171" t="s">
        <v>102</v>
      </c>
      <c r="F194" s="172"/>
      <c r="G194" s="173"/>
      <c r="H194"/>
      <c r="I194" s="66"/>
      <c r="J194"/>
    </row>
    <row r="195" spans="1:10" ht="11.25" customHeight="1" x14ac:dyDescent="0.25">
      <c r="A195" s="18"/>
      <c r="C195"/>
      <c r="D195" s="117"/>
      <c r="E195" s="174"/>
      <c r="F195" s="175"/>
      <c r="G195" s="176"/>
      <c r="H195"/>
      <c r="I195" s="66"/>
      <c r="J195"/>
    </row>
    <row r="196" spans="1:10" ht="11.25" customHeight="1" x14ac:dyDescent="0.2">
      <c r="B196"/>
      <c r="C196"/>
      <c r="D196"/>
      <c r="E196"/>
      <c r="F196"/>
      <c r="G196"/>
      <c r="H196"/>
      <c r="I196" s="66"/>
      <c r="J196"/>
    </row>
    <row r="197" spans="1:10" ht="11.25" customHeight="1" x14ac:dyDescent="0.2">
      <c r="A197" s="86" t="s">
        <v>222</v>
      </c>
      <c r="B197" s="93"/>
      <c r="C197"/>
      <c r="D197" s="117" t="s">
        <v>103</v>
      </c>
      <c r="E197" s="171" t="s">
        <v>102</v>
      </c>
      <c r="F197" s="172"/>
      <c r="G197" s="173"/>
      <c r="H197"/>
      <c r="I197" s="66"/>
      <c r="J197"/>
    </row>
    <row r="198" spans="1:10" ht="11.25" customHeight="1" x14ac:dyDescent="0.25">
      <c r="A198" s="18"/>
      <c r="C198"/>
      <c r="D198" s="117"/>
      <c r="E198" s="174"/>
      <c r="F198" s="175"/>
      <c r="G198" s="176"/>
      <c r="H198"/>
      <c r="I198" s="66"/>
      <c r="J198"/>
    </row>
    <row r="199" spans="1:10" ht="11.25" customHeight="1" x14ac:dyDescent="0.2">
      <c r="B199"/>
      <c r="C199"/>
      <c r="D199"/>
      <c r="E199"/>
      <c r="F199"/>
      <c r="G199"/>
      <c r="H199"/>
      <c r="I199" s="66"/>
      <c r="J199"/>
    </row>
    <row r="200" spans="1:10" ht="11.25" customHeight="1" x14ac:dyDescent="0.2">
      <c r="A200" s="86" t="s">
        <v>223</v>
      </c>
      <c r="B200" s="93"/>
      <c r="C200"/>
      <c r="D200" s="117" t="s">
        <v>103</v>
      </c>
      <c r="E200" s="171" t="s">
        <v>102</v>
      </c>
      <c r="F200" s="172"/>
      <c r="G200" s="173"/>
      <c r="H200"/>
      <c r="I200" s="66"/>
      <c r="J200"/>
    </row>
    <row r="201" spans="1:10" ht="11.25" customHeight="1" x14ac:dyDescent="0.25">
      <c r="A201" s="18"/>
      <c r="C201"/>
      <c r="D201" s="117"/>
      <c r="E201" s="174"/>
      <c r="F201" s="175"/>
      <c r="G201" s="176"/>
      <c r="H201"/>
      <c r="I201" s="66"/>
      <c r="J201"/>
    </row>
    <row r="202" spans="1:10" ht="11.25" customHeight="1" x14ac:dyDescent="0.2">
      <c r="B202"/>
      <c r="C202"/>
      <c r="D202"/>
      <c r="E202"/>
      <c r="F202"/>
      <c r="G202"/>
      <c r="H202"/>
      <c r="I202" s="66"/>
      <c r="J202"/>
    </row>
    <row r="203" spans="1:10" ht="11.25" customHeight="1" x14ac:dyDescent="0.2">
      <c r="A203" s="86" t="s">
        <v>224</v>
      </c>
      <c r="B203" s="93"/>
      <c r="C203"/>
      <c r="D203" s="117" t="s">
        <v>103</v>
      </c>
      <c r="E203" s="171" t="s">
        <v>102</v>
      </c>
      <c r="F203" s="172"/>
      <c r="G203" s="173"/>
      <c r="H203"/>
      <c r="I203" s="66"/>
      <c r="J203"/>
    </row>
    <row r="204" spans="1:10" ht="11.25" customHeight="1" x14ac:dyDescent="0.25">
      <c r="A204" s="18"/>
      <c r="C204"/>
      <c r="D204" s="117"/>
      <c r="E204" s="174"/>
      <c r="F204" s="175"/>
      <c r="G204" s="176"/>
      <c r="H204"/>
      <c r="I204" s="66"/>
      <c r="J204"/>
    </row>
    <row r="205" spans="1:10" ht="11.25" customHeight="1" x14ac:dyDescent="0.2">
      <c r="A205"/>
      <c r="B205"/>
      <c r="C205"/>
      <c r="D205"/>
      <c r="E205"/>
      <c r="F205"/>
      <c r="G205"/>
      <c r="H205"/>
      <c r="I205" s="66"/>
      <c r="J205"/>
    </row>
    <row r="206" spans="1:10" ht="11.25" customHeight="1" x14ac:dyDescent="0.2">
      <c r="A206"/>
      <c r="B206"/>
      <c r="C206"/>
      <c r="D206"/>
      <c r="E206"/>
      <c r="F206"/>
      <c r="G206"/>
      <c r="H206"/>
      <c r="I206" s="66"/>
      <c r="J206"/>
    </row>
    <row r="207" spans="1:10" ht="11.25" customHeight="1" x14ac:dyDescent="0.2">
      <c r="A207"/>
      <c r="B207"/>
      <c r="C207"/>
      <c r="D207"/>
      <c r="E207"/>
      <c r="F207"/>
      <c r="G207"/>
      <c r="H207"/>
      <c r="I207" s="66"/>
      <c r="J207"/>
    </row>
    <row r="208" spans="1:10" ht="11.25" customHeight="1" x14ac:dyDescent="0.2">
      <c r="A208"/>
      <c r="B208"/>
      <c r="C208"/>
      <c r="D208"/>
      <c r="E208"/>
      <c r="F208"/>
      <c r="G208"/>
      <c r="H208"/>
      <c r="I208" s="66"/>
      <c r="J208"/>
    </row>
    <row r="209" spans="1:10" ht="11.25" customHeight="1" x14ac:dyDescent="0.2">
      <c r="A209"/>
      <c r="B209"/>
      <c r="C209"/>
      <c r="D209"/>
      <c r="E209"/>
      <c r="F209"/>
      <c r="G209"/>
      <c r="H209"/>
      <c r="I209" s="66"/>
      <c r="J209"/>
    </row>
    <row r="210" spans="1:10" ht="11.25" customHeight="1" x14ac:dyDescent="0.2">
      <c r="A210" s="117" t="s">
        <v>165</v>
      </c>
      <c r="B210" s="160" t="s">
        <v>102</v>
      </c>
      <c r="C210" s="161"/>
      <c r="D210" s="162"/>
      <c r="E210" s="6"/>
      <c r="F210" s="6"/>
      <c r="G210" s="6"/>
      <c r="H210"/>
      <c r="I210" s="66"/>
      <c r="J210"/>
    </row>
    <row r="211" spans="1:10" ht="11.25" customHeight="1" x14ac:dyDescent="0.2">
      <c r="A211" s="117"/>
      <c r="B211" s="163"/>
      <c r="C211" s="118"/>
      <c r="D211" s="164"/>
      <c r="E211" s="6"/>
      <c r="F211" s="6"/>
      <c r="G211" s="6"/>
      <c r="H211"/>
      <c r="I211" s="66"/>
      <c r="J211"/>
    </row>
    <row r="212" spans="1:10" ht="11.25" customHeight="1" x14ac:dyDescent="0.15">
      <c r="I212" s="66"/>
    </row>
    <row r="213" spans="1:10" ht="11.25" customHeight="1" x14ac:dyDescent="0.15">
      <c r="I213" s="66"/>
    </row>
    <row r="214" spans="1:10" ht="11.25" customHeight="1" x14ac:dyDescent="0.15">
      <c r="I214" s="66"/>
    </row>
    <row r="215" spans="1:10" ht="11.25" customHeight="1" x14ac:dyDescent="0.2">
      <c r="A215" s="515" t="s">
        <v>93</v>
      </c>
      <c r="B215" s="515"/>
      <c r="C215" s="515"/>
      <c r="D215" s="515"/>
      <c r="E215" s="515"/>
      <c r="F215" s="515"/>
      <c r="G215" s="515"/>
      <c r="H215" s="515"/>
    </row>
    <row r="216" spans="1:10" ht="11.25" customHeight="1" x14ac:dyDescent="0.25">
      <c r="A216" s="18"/>
      <c r="B216"/>
      <c r="C216"/>
      <c r="D216"/>
      <c r="E216"/>
      <c r="F216"/>
      <c r="G216"/>
    </row>
    <row r="217" spans="1:10" ht="11.25" customHeight="1" x14ac:dyDescent="0.2">
      <c r="A217" s="86" t="s">
        <v>59</v>
      </c>
      <c r="B217"/>
      <c r="C217"/>
      <c r="D217"/>
      <c r="E217"/>
      <c r="F217"/>
      <c r="G217"/>
    </row>
    <row r="218" spans="1:10" ht="15.75" x14ac:dyDescent="0.25">
      <c r="A218" s="93"/>
      <c r="B218" s="18" t="s">
        <v>94</v>
      </c>
      <c r="C218" s="167" t="s">
        <v>47</v>
      </c>
      <c r="D218" s="168"/>
      <c r="E218"/>
      <c r="F218"/>
      <c r="G218"/>
    </row>
    <row r="219" spans="1:10" ht="11.25" customHeight="1" x14ac:dyDescent="0.25">
      <c r="A219" s="18"/>
      <c r="B219"/>
      <c r="C219" s="169"/>
      <c r="D219" s="170"/>
      <c r="E219"/>
      <c r="F219"/>
      <c r="G219"/>
    </row>
    <row r="220" spans="1:10" ht="11.25" customHeight="1" x14ac:dyDescent="0.25">
      <c r="A220" s="18"/>
      <c r="E220"/>
      <c r="F220"/>
      <c r="G220"/>
    </row>
    <row r="221" spans="1:10" ht="15.75" x14ac:dyDescent="0.25">
      <c r="A221" s="17" t="s">
        <v>60</v>
      </c>
      <c r="B221"/>
      <c r="C221"/>
      <c r="D221"/>
      <c r="E221"/>
      <c r="F221"/>
      <c r="G221"/>
    </row>
    <row r="222" spans="1:10" ht="15.75" x14ac:dyDescent="0.25">
      <c r="A222" s="165" t="s">
        <v>47</v>
      </c>
      <c r="B222"/>
      <c r="C222"/>
      <c r="D222"/>
      <c r="E222"/>
      <c r="F222"/>
      <c r="G222"/>
    </row>
    <row r="223" spans="1:10" ht="11.25" customHeight="1" x14ac:dyDescent="0.25">
      <c r="A223" s="166"/>
      <c r="B223"/>
      <c r="C223"/>
      <c r="D223"/>
      <c r="E223"/>
      <c r="F223"/>
      <c r="G223"/>
    </row>
    <row r="224" spans="1:10" ht="11.25" customHeight="1" x14ac:dyDescent="0.25">
      <c r="A224" s="27"/>
      <c r="B224"/>
      <c r="C224"/>
      <c r="D224"/>
      <c r="E224"/>
      <c r="F224"/>
      <c r="G224"/>
    </row>
    <row r="225" spans="1:7" ht="11.25" customHeight="1" x14ac:dyDescent="0.25">
      <c r="A225" s="17" t="s">
        <v>61</v>
      </c>
      <c r="B225"/>
      <c r="C225"/>
      <c r="D225"/>
      <c r="E225"/>
      <c r="F225"/>
      <c r="G225"/>
    </row>
  </sheetData>
  <dataConsolidate/>
  <mergeCells count="38">
    <mergeCell ref="A215:H215"/>
    <mergeCell ref="D95:F95"/>
    <mergeCell ref="A66:H66"/>
    <mergeCell ref="A72:H72"/>
    <mergeCell ref="D94:F94"/>
    <mergeCell ref="A78:G80"/>
    <mergeCell ref="E127:F127"/>
    <mergeCell ref="D124:F124"/>
    <mergeCell ref="D123:F123"/>
    <mergeCell ref="E99:F99"/>
    <mergeCell ref="A154:G158"/>
    <mergeCell ref="A163:G175"/>
    <mergeCell ref="A132:G132"/>
    <mergeCell ref="A160:G160"/>
    <mergeCell ref="D122:F122"/>
    <mergeCell ref="E64:G64"/>
    <mergeCell ref="A111:G113"/>
    <mergeCell ref="E63:G63"/>
    <mergeCell ref="E56:G56"/>
    <mergeCell ref="E55:G55"/>
    <mergeCell ref="D92:F92"/>
    <mergeCell ref="D91:F91"/>
    <mergeCell ref="E62:G62"/>
    <mergeCell ref="E57:G57"/>
    <mergeCell ref="E59:G59"/>
    <mergeCell ref="D89:F89"/>
    <mergeCell ref="D90:F90"/>
    <mergeCell ref="D96:F96"/>
    <mergeCell ref="E53:G53"/>
    <mergeCell ref="E58:G58"/>
    <mergeCell ref="A1:H1"/>
    <mergeCell ref="A2:H2"/>
    <mergeCell ref="A21:H21"/>
    <mergeCell ref="E52:G52"/>
    <mergeCell ref="A42:H42"/>
    <mergeCell ref="E49:G49"/>
    <mergeCell ref="E50:G50"/>
    <mergeCell ref="E51:G51"/>
  </mergeCells>
  <phoneticPr fontId="2" type="noConversion"/>
  <dataValidations count="4">
    <dataValidation type="list" allowBlank="1" showInputMessage="1" showErrorMessage="1" sqref="B200 B25 E47 B61 B75 B69 E116 B36 B40 B32 E83 D127 D99 B108 B47 B140 B180 A218 B203 B197 B194 B191">
      <formula1>"SI,NO"</formula1>
    </dataValidation>
    <dataValidation type="list" allowBlank="1" showInputMessage="1" showErrorMessage="1" sqref="B44">
      <formula1>"Si,NO"</formula1>
    </dataValidation>
    <dataValidation type="list" allowBlank="1" showInputMessage="1" showErrorMessage="1" sqref="E5">
      <formula1>TipoEvento</formula1>
    </dataValidation>
    <dataValidation type="list" allowBlank="1" showInputMessage="1" showErrorMessage="1" sqref="B83 B116">
      <formula1>"Valore a Nuovo,Primo Rischio Assoluto,Valore Intero,Stato d'Uso"</formula1>
    </dataValidation>
  </dataValidations>
  <pageMargins left="0.75" right="0.75" top="1" bottom="1" header="0.5" footer="0.5"/>
  <pageSetup paperSize="9" orientation="portrait" horizontalDpi="4294967293" r:id="rId1"/>
  <headerFooter alignWithMargins="0"/>
  <ignoredErrors>
    <ignoredError sqref="F97" evalError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showGridLines="0" zoomScale="85" zoomScaleNormal="85" workbookViewId="0">
      <selection activeCell="C30" sqref="C30:D30"/>
    </sheetView>
  </sheetViews>
  <sheetFormatPr defaultRowHeight="11.25" customHeight="1" x14ac:dyDescent="0.15"/>
  <cols>
    <col min="1" max="1" width="41.85546875" style="274" customWidth="1"/>
    <col min="2" max="2" width="27.85546875" style="274" customWidth="1"/>
    <col min="3" max="3" width="32.85546875" style="274" customWidth="1"/>
    <col min="4" max="4" width="32" style="274" customWidth="1"/>
    <col min="5" max="5" width="14.42578125" style="274" customWidth="1"/>
    <col min="6" max="6" width="10.85546875" style="274" customWidth="1"/>
    <col min="7" max="7" width="18" style="274" customWidth="1"/>
    <col min="8" max="8" width="9.140625" style="278"/>
    <col min="9" max="9" width="16.42578125" style="347" customWidth="1"/>
    <col min="10" max="10" width="4.85546875" style="274" customWidth="1"/>
    <col min="11" max="12" width="4.42578125" style="274" customWidth="1"/>
    <col min="13" max="16384" width="9.140625" style="274"/>
  </cols>
  <sheetData>
    <row r="1" spans="1:12" ht="11.25" customHeight="1" x14ac:dyDescent="0.2">
      <c r="A1" s="532" t="s">
        <v>0</v>
      </c>
      <c r="B1" s="532"/>
      <c r="C1" s="532"/>
      <c r="D1" s="532"/>
      <c r="E1" s="532"/>
      <c r="F1" s="532"/>
      <c r="G1" s="532"/>
      <c r="H1" s="532"/>
      <c r="I1" s="273"/>
    </row>
    <row r="2" spans="1:12" ht="11.25" customHeight="1" x14ac:dyDescent="0.2">
      <c r="A2" s="533" t="str">
        <f>+CONCATENATE("STUDIO ",(VLOOKUP("NomePerito",_RiservatoAxa_!A1:B210,2,FALSE)))</f>
        <v>STUDIO ALFA SPA (VIAZZI) -</v>
      </c>
      <c r="B2" s="533"/>
      <c r="C2" s="533"/>
      <c r="D2" s="533"/>
      <c r="E2" s="533"/>
      <c r="F2" s="533"/>
      <c r="G2" s="533"/>
      <c r="H2" s="533"/>
      <c r="I2" s="273"/>
      <c r="J2" s="275"/>
      <c r="K2" s="275"/>
      <c r="L2" s="275"/>
    </row>
    <row r="3" spans="1:12" ht="11.25" customHeight="1" x14ac:dyDescent="0.15">
      <c r="B3" s="276"/>
      <c r="D3" s="277"/>
      <c r="I3" s="273"/>
      <c r="J3" s="275"/>
      <c r="K3" s="275"/>
      <c r="L3" s="275"/>
    </row>
    <row r="4" spans="1:12" ht="11.25" customHeight="1" x14ac:dyDescent="0.15">
      <c r="B4" s="276"/>
      <c r="D4" s="277"/>
      <c r="I4" s="273"/>
      <c r="J4" s="275"/>
      <c r="K4" s="275"/>
      <c r="L4" s="275"/>
    </row>
    <row r="5" spans="1:12" ht="11.25" customHeight="1" x14ac:dyDescent="0.15">
      <c r="A5" s="279" t="s">
        <v>26</v>
      </c>
      <c r="B5" s="280" t="str">
        <f>VLOOKUP("CodicePerito",_RiservatoAxa_!A1:B210,2,FALSE)</f>
        <v>20445</v>
      </c>
      <c r="I5" s="273"/>
      <c r="J5" s="275"/>
    </row>
    <row r="6" spans="1:12" ht="11.25" customHeight="1" x14ac:dyDescent="0.15">
      <c r="A6" s="281" t="s">
        <v>27</v>
      </c>
      <c r="B6" s="282" t="str">
        <f>VLOOKUP("NomePerito",_RiservatoAxa_!A1:B210,2,FALSE)</f>
        <v>ALFA SPA (VIAZZI) -</v>
      </c>
      <c r="I6" s="273"/>
    </row>
    <row r="7" spans="1:12" ht="11.25" customHeight="1" x14ac:dyDescent="0.15">
      <c r="A7" s="283" t="s">
        <v>28</v>
      </c>
      <c r="B7" s="284" t="str">
        <f>VLOOKUP("Liquidatore",_RiservatoAxa_!A1:B210,2,FALSE)</f>
        <v>521 - Pronta_Liquidazione_3</v>
      </c>
      <c r="I7" s="273"/>
    </row>
    <row r="8" spans="1:12" ht="11.25" customHeight="1" x14ac:dyDescent="0.15">
      <c r="A8" s="285"/>
      <c r="I8" s="273"/>
    </row>
    <row r="9" spans="1:12" ht="11.25" customHeight="1" x14ac:dyDescent="0.15">
      <c r="A9" s="286" t="s">
        <v>172</v>
      </c>
      <c r="B9" s="287"/>
      <c r="I9" s="273"/>
    </row>
    <row r="10" spans="1:12" ht="11.25" customHeight="1" x14ac:dyDescent="0.15">
      <c r="A10" s="279" t="s">
        <v>176</v>
      </c>
      <c r="B10" s="280" t="str">
        <f>VLOOKUP("PROG_POSIZIONE",_RiservatoAxa_!A1:B210,2,FALSE)</f>
        <v>20140750</v>
      </c>
      <c r="I10" s="273"/>
    </row>
    <row r="11" spans="1:12" ht="11.25" customHeight="1" x14ac:dyDescent="0.15">
      <c r="A11" s="281" t="s">
        <v>230</v>
      </c>
      <c r="B11" s="282" t="str">
        <f>VLOOKUP("CognomeSoggetto1",_RiservatoAxa_!A1:B210,2,FALSE)</f>
        <v>COND. VIA D.G.VERITA 6</v>
      </c>
      <c r="I11" s="273"/>
    </row>
    <row r="12" spans="1:12" ht="11.25" customHeight="1" x14ac:dyDescent="0.15">
      <c r="A12" s="281" t="s">
        <v>231</v>
      </c>
      <c r="B12" s="282" t="str">
        <f>VLOOKUP("NomeSoggetto1",_RiservatoAxa_!A1:B210,2,FALSE)</f>
        <v/>
      </c>
      <c r="I12" s="273"/>
    </row>
    <row r="13" spans="1:12" ht="11.25" customHeight="1" x14ac:dyDescent="0.15">
      <c r="A13" s="281"/>
      <c r="B13" s="282"/>
      <c r="I13" s="273"/>
    </row>
    <row r="14" spans="1:12" ht="11.25" customHeight="1" x14ac:dyDescent="0.15">
      <c r="A14" s="281" t="s">
        <v>173</v>
      </c>
      <c r="B14" s="282" t="str">
        <f>VLOOKUP("RuoloSOggetto1",_RiservatoAxa_!A1:B210,2,FALSE)</f>
        <v>CONTRAENTE IMPRESA</v>
      </c>
      <c r="D14" s="288" t="s">
        <v>25</v>
      </c>
      <c r="E14" s="233"/>
      <c r="I14" s="273"/>
    </row>
    <row r="15" spans="1:12" ht="11.25" customHeight="1" x14ac:dyDescent="0.15">
      <c r="A15" s="281" t="s">
        <v>175</v>
      </c>
      <c r="B15" s="282" t="str">
        <f>VLOOKUP("IndirizzoSoggetto1",_RiservatoAxa_!A2:B211,2,FALSE)</f>
        <v>VIA D.G.VERITA  6</v>
      </c>
      <c r="I15" s="273"/>
    </row>
    <row r="16" spans="1:12" ht="11.25" customHeight="1" x14ac:dyDescent="0.15">
      <c r="A16" s="281" t="s">
        <v>233</v>
      </c>
      <c r="B16" s="282" t="str">
        <f>VLOOKUP("CittaSoggetto1",_RiservatoAxa_!A2:B211,2,FALSE)</f>
        <v>GENOVA</v>
      </c>
      <c r="I16" s="273"/>
    </row>
    <row r="17" spans="1:15" ht="11.25" customHeight="1" x14ac:dyDescent="0.15">
      <c r="A17" s="281" t="s">
        <v>234</v>
      </c>
      <c r="B17" s="282" t="str">
        <f>VLOOKUP("ProvinciaSoggetto1",_RiservatoAxa_!A2:B211,2,FALSE)</f>
        <v>GE</v>
      </c>
      <c r="I17" s="273"/>
    </row>
    <row r="18" spans="1:15" ht="11.25" customHeight="1" x14ac:dyDescent="0.15">
      <c r="A18" s="281" t="s">
        <v>153</v>
      </c>
      <c r="B18" s="282" t="str">
        <f>VLOOKUP("CodiceFiscalePIVASoggetto1",_RiservatoAxa_!A3:B212,2,FALSE)</f>
        <v>80078880103</v>
      </c>
      <c r="I18" s="273"/>
    </row>
    <row r="19" spans="1:15" ht="11.25" customHeight="1" x14ac:dyDescent="0.15">
      <c r="A19" s="283" t="s">
        <v>154</v>
      </c>
      <c r="B19" s="232" t="str">
        <f>VLOOKUP("IBANSoggetto1",_RiservatoAxa_!A4:B213,2,FALSE)</f>
        <v/>
      </c>
      <c r="C19" s="468" t="str">
        <f>+IF(AND(MID(B19,1,2)="IT",LEN(B19)&lt;&gt;27),"attenzione!lunghezza iban non corretta","")</f>
        <v/>
      </c>
      <c r="I19" s="273"/>
    </row>
    <row r="20" spans="1:15" s="275" customFormat="1" ht="11.25" customHeight="1" x14ac:dyDescent="0.15">
      <c r="B20" s="278"/>
      <c r="H20" s="278"/>
      <c r="I20" s="273"/>
    </row>
    <row r="21" spans="1:15" ht="11.25" customHeight="1" x14ac:dyDescent="0.2">
      <c r="A21" s="534" t="s">
        <v>171</v>
      </c>
      <c r="B21" s="534"/>
      <c r="C21" s="534"/>
      <c r="D21" s="534"/>
      <c r="E21" s="534"/>
      <c r="F21" s="534"/>
      <c r="G21" s="534"/>
      <c r="H21" s="534"/>
      <c r="I21" s="289"/>
      <c r="J21" s="290"/>
      <c r="K21" s="278"/>
      <c r="L21" s="278"/>
      <c r="M21" s="278"/>
      <c r="N21" s="278"/>
      <c r="O21" s="278"/>
    </row>
    <row r="22" spans="1:15" ht="11.25" customHeight="1" x14ac:dyDescent="0.2">
      <c r="B22" s="191"/>
      <c r="C22" s="191"/>
      <c r="D22" s="191"/>
      <c r="E22" s="191"/>
      <c r="F22" s="191"/>
      <c r="G22" s="191"/>
      <c r="H22" s="191"/>
      <c r="I22" s="273"/>
      <c r="J22" s="278"/>
      <c r="K22" s="278"/>
      <c r="L22" s="278"/>
      <c r="M22" s="278"/>
      <c r="N22" s="278"/>
      <c r="O22" s="278"/>
    </row>
    <row r="23" spans="1:15" ht="11.25" customHeight="1" x14ac:dyDescent="0.2">
      <c r="A23" s="533" t="s">
        <v>162</v>
      </c>
      <c r="B23" s="533"/>
      <c r="C23" s="533"/>
      <c r="D23" s="533"/>
      <c r="E23" s="533"/>
      <c r="F23" s="533"/>
      <c r="G23" s="533"/>
      <c r="H23" s="533"/>
      <c r="I23" s="273"/>
      <c r="J23" s="278"/>
      <c r="K23" s="278"/>
      <c r="L23" s="278"/>
      <c r="M23" s="278"/>
      <c r="N23" s="278"/>
      <c r="O23" s="278"/>
    </row>
    <row r="24" spans="1:15" ht="11.25" customHeight="1" x14ac:dyDescent="0.25">
      <c r="B24" s="191"/>
      <c r="C24" s="291"/>
      <c r="D24" s="191"/>
      <c r="E24" s="191"/>
      <c r="F24" s="191"/>
      <c r="G24" s="191"/>
      <c r="H24" s="191"/>
      <c r="I24" s="273"/>
      <c r="J24" s="278"/>
      <c r="K24" s="278"/>
      <c r="L24" s="278"/>
      <c r="M24" s="278"/>
      <c r="N24" s="278"/>
      <c r="O24" s="278"/>
    </row>
    <row r="25" spans="1:15" ht="11.25" customHeight="1" x14ac:dyDescent="0.2">
      <c r="B25" s="279" t="s">
        <v>210</v>
      </c>
      <c r="C25" s="234"/>
      <c r="H25" s="191"/>
      <c r="I25" s="273"/>
      <c r="J25" s="278"/>
      <c r="K25" s="278"/>
      <c r="L25" s="278"/>
      <c r="M25" s="278"/>
      <c r="N25" s="278"/>
      <c r="O25" s="278"/>
    </row>
    <row r="26" spans="1:15" ht="11.25" customHeight="1" x14ac:dyDescent="0.2">
      <c r="B26" s="281" t="s">
        <v>122</v>
      </c>
      <c r="C26" s="235"/>
      <c r="H26" s="191"/>
      <c r="I26" s="273"/>
      <c r="J26" s="290"/>
      <c r="K26" s="278"/>
      <c r="L26" s="278"/>
      <c r="M26" s="278"/>
      <c r="N26" s="278"/>
      <c r="O26" s="278"/>
    </row>
    <row r="27" spans="1:15" ht="11.25" customHeight="1" x14ac:dyDescent="0.2">
      <c r="B27" s="283" t="s">
        <v>211</v>
      </c>
      <c r="C27" s="236"/>
      <c r="F27" s="191"/>
      <c r="H27" s="191"/>
      <c r="I27" s="273"/>
      <c r="J27" s="290"/>
      <c r="K27" s="278"/>
      <c r="L27" s="278"/>
      <c r="M27" s="278"/>
      <c r="N27" s="278"/>
      <c r="O27" s="278"/>
    </row>
    <row r="28" spans="1:15" s="275" customFormat="1" ht="11.25" customHeight="1" x14ac:dyDescent="0.2">
      <c r="E28" s="274"/>
      <c r="F28" s="191"/>
      <c r="H28" s="292"/>
      <c r="I28" s="273"/>
      <c r="J28" s="290"/>
      <c r="K28" s="278"/>
      <c r="L28" s="278"/>
      <c r="M28" s="278"/>
      <c r="N28" s="278"/>
      <c r="O28" s="278"/>
    </row>
    <row r="29" spans="1:15" ht="11.25" customHeight="1" x14ac:dyDescent="0.2">
      <c r="A29" s="293" t="s">
        <v>163</v>
      </c>
      <c r="B29" s="279" t="s">
        <v>212</v>
      </c>
      <c r="C29" s="538"/>
      <c r="D29" s="539"/>
      <c r="F29" s="191"/>
      <c r="H29" s="191"/>
      <c r="I29" s="273"/>
      <c r="J29" s="278"/>
      <c r="K29" s="278"/>
      <c r="L29" s="278"/>
      <c r="M29" s="278"/>
      <c r="N29" s="278"/>
      <c r="O29" s="278"/>
    </row>
    <row r="30" spans="1:15" ht="11.25" customHeight="1" x14ac:dyDescent="0.2">
      <c r="B30" s="283" t="s">
        <v>676</v>
      </c>
      <c r="C30" s="538"/>
      <c r="D30" s="539"/>
      <c r="H30" s="191"/>
      <c r="I30" s="273"/>
      <c r="J30" s="278"/>
      <c r="K30" s="278"/>
      <c r="L30" s="278"/>
      <c r="M30" s="278"/>
      <c r="N30" s="278"/>
      <c r="O30" s="278"/>
    </row>
    <row r="31" spans="1:15" ht="11.25" customHeight="1" x14ac:dyDescent="0.2">
      <c r="H31" s="191"/>
      <c r="I31" s="273"/>
      <c r="J31" s="290"/>
      <c r="K31" s="278"/>
      <c r="L31" s="278"/>
      <c r="M31" s="278"/>
      <c r="N31" s="278"/>
      <c r="O31" s="278"/>
    </row>
    <row r="32" spans="1:15" ht="11.25" customHeight="1" x14ac:dyDescent="0.25">
      <c r="A32" s="294"/>
      <c r="H32" s="191"/>
      <c r="I32" s="273"/>
      <c r="J32" s="278"/>
      <c r="K32" s="278"/>
      <c r="L32" s="278"/>
      <c r="M32" s="278"/>
      <c r="N32" s="278"/>
      <c r="O32" s="278"/>
    </row>
    <row r="33" spans="1:12" ht="11.25" customHeight="1" x14ac:dyDescent="0.2">
      <c r="A33" s="295" t="s">
        <v>678</v>
      </c>
      <c r="B33" s="296" t="s">
        <v>679</v>
      </c>
      <c r="C33" s="297" t="s">
        <v>111</v>
      </c>
      <c r="D33" s="298" t="s">
        <v>110</v>
      </c>
      <c r="E33" s="299" t="s">
        <v>663</v>
      </c>
      <c r="F33" s="300" t="s">
        <v>66</v>
      </c>
      <c r="H33" s="191"/>
      <c r="I33" s="273"/>
      <c r="J33" s="290"/>
      <c r="K33" s="278"/>
      <c r="L33" s="278"/>
    </row>
    <row r="34" spans="1:12" ht="11.25" customHeight="1" x14ac:dyDescent="0.2">
      <c r="A34" s="237" t="s">
        <v>677</v>
      </c>
      <c r="B34" s="238"/>
      <c r="C34" s="239"/>
      <c r="D34" s="240"/>
      <c r="E34" s="240"/>
      <c r="F34" s="350">
        <f>+E34*D34</f>
        <v>0</v>
      </c>
      <c r="H34" s="191"/>
      <c r="I34" s="273"/>
      <c r="J34" s="191"/>
    </row>
    <row r="35" spans="1:12" ht="11.25" customHeight="1" x14ac:dyDescent="0.2">
      <c r="A35" s="241" t="s">
        <v>677</v>
      </c>
      <c r="B35" s="242"/>
      <c r="C35" s="243"/>
      <c r="D35" s="244"/>
      <c r="E35" s="244"/>
      <c r="F35" s="351">
        <f t="shared" ref="F35:F39" si="0">+E35*D35</f>
        <v>0</v>
      </c>
      <c r="H35" s="191"/>
      <c r="I35" s="273"/>
      <c r="J35" s="290"/>
    </row>
    <row r="36" spans="1:12" ht="11.25" customHeight="1" x14ac:dyDescent="0.2">
      <c r="A36" s="241" t="s">
        <v>677</v>
      </c>
      <c r="B36" s="242"/>
      <c r="C36" s="243"/>
      <c r="D36" s="244"/>
      <c r="E36" s="244"/>
      <c r="F36" s="351">
        <f t="shared" si="0"/>
        <v>0</v>
      </c>
      <c r="H36" s="191"/>
      <c r="I36" s="273"/>
      <c r="J36" s="191"/>
    </row>
    <row r="37" spans="1:12" ht="11.25" customHeight="1" x14ac:dyDescent="0.2">
      <c r="A37" s="241" t="s">
        <v>677</v>
      </c>
      <c r="B37" s="242"/>
      <c r="C37" s="243"/>
      <c r="D37" s="244"/>
      <c r="E37" s="244"/>
      <c r="F37" s="351">
        <f t="shared" si="0"/>
        <v>0</v>
      </c>
      <c r="H37" s="191"/>
      <c r="I37" s="273"/>
      <c r="J37" s="191"/>
    </row>
    <row r="38" spans="1:12" ht="11.25" customHeight="1" x14ac:dyDescent="0.2">
      <c r="A38" s="241" t="s">
        <v>677</v>
      </c>
      <c r="B38" s="242"/>
      <c r="C38" s="243"/>
      <c r="D38" s="244"/>
      <c r="E38" s="244"/>
      <c r="F38" s="351">
        <f t="shared" si="0"/>
        <v>0</v>
      </c>
      <c r="H38" s="191"/>
      <c r="I38" s="273"/>
      <c r="J38" s="191"/>
    </row>
    <row r="39" spans="1:12" ht="11.25" customHeight="1" x14ac:dyDescent="0.2">
      <c r="A39" s="241" t="s">
        <v>677</v>
      </c>
      <c r="B39" s="242"/>
      <c r="C39" s="243"/>
      <c r="D39" s="244"/>
      <c r="E39" s="244"/>
      <c r="F39" s="351">
        <f t="shared" si="0"/>
        <v>0</v>
      </c>
      <c r="H39" s="191"/>
      <c r="I39" s="273"/>
      <c r="J39" s="191"/>
    </row>
    <row r="40" spans="1:12" ht="11.25" customHeight="1" x14ac:dyDescent="0.2">
      <c r="A40" s="301" t="s">
        <v>214</v>
      </c>
      <c r="B40" s="302"/>
      <c r="C40" s="303"/>
      <c r="D40" s="303"/>
      <c r="E40" s="303"/>
      <c r="F40" s="301">
        <f>SUM(F34:F39)</f>
        <v>0</v>
      </c>
      <c r="H40" s="191"/>
      <c r="I40" s="273"/>
      <c r="J40" s="191"/>
    </row>
    <row r="41" spans="1:12" ht="11.25" customHeight="1" x14ac:dyDescent="0.2">
      <c r="A41" s="304" t="s">
        <v>160</v>
      </c>
      <c r="B41" s="305"/>
      <c r="C41" s="306"/>
      <c r="D41" s="306"/>
      <c r="E41" s="306"/>
      <c r="F41" s="359">
        <f>+'Dati Generali'!B105</f>
        <v>0</v>
      </c>
      <c r="G41" s="191"/>
      <c r="H41" s="191"/>
      <c r="I41" s="273"/>
      <c r="J41" s="191"/>
    </row>
    <row r="42" spans="1:12" ht="11.25" customHeight="1" x14ac:dyDescent="0.2">
      <c r="A42" s="307" t="s">
        <v>161</v>
      </c>
      <c r="B42" s="308"/>
      <c r="C42" s="309"/>
      <c r="D42" s="309"/>
      <c r="E42" s="309"/>
      <c r="F42" s="307">
        <f>F40*(1-(F41/100))</f>
        <v>0</v>
      </c>
      <c r="G42" s="191"/>
      <c r="H42" s="191"/>
      <c r="I42" s="273"/>
      <c r="J42" s="191"/>
    </row>
    <row r="43" spans="1:12" ht="11.25" customHeight="1" x14ac:dyDescent="0.2">
      <c r="A43" s="304" t="s">
        <v>685</v>
      </c>
      <c r="B43" s="305"/>
      <c r="C43" s="306"/>
      <c r="D43" s="306"/>
      <c r="E43" s="306"/>
      <c r="F43" s="246"/>
      <c r="G43" s="191"/>
      <c r="H43" s="191"/>
      <c r="I43" s="273"/>
      <c r="J43" s="191"/>
    </row>
    <row r="44" spans="1:12" ht="11.25" customHeight="1" x14ac:dyDescent="0.2">
      <c r="A44" s="307" t="s">
        <v>161</v>
      </c>
      <c r="B44" s="308"/>
      <c r="C44" s="309"/>
      <c r="D44" s="309"/>
      <c r="E44" s="309"/>
      <c r="F44" s="307">
        <f>F42*(1-(F43/100))</f>
        <v>0</v>
      </c>
      <c r="G44" s="191"/>
      <c r="H44" s="191"/>
      <c r="I44" s="273"/>
      <c r="J44" s="191"/>
    </row>
    <row r="45" spans="1:12" ht="11.25" customHeight="1" x14ac:dyDescent="0.2">
      <c r="A45" s="304" t="s">
        <v>92</v>
      </c>
      <c r="B45" s="305"/>
      <c r="C45" s="306"/>
      <c r="D45" s="306"/>
      <c r="E45" s="306"/>
      <c r="F45" s="246"/>
      <c r="G45" s="191"/>
      <c r="H45" s="191"/>
      <c r="I45" s="273"/>
      <c r="J45" s="191"/>
    </row>
    <row r="46" spans="1:12" ht="11.25" customHeight="1" x14ac:dyDescent="0.2">
      <c r="A46" s="307" t="s">
        <v>161</v>
      </c>
      <c r="B46" s="308"/>
      <c r="C46" s="309"/>
      <c r="D46" s="309"/>
      <c r="E46" s="309"/>
      <c r="F46" s="307">
        <f>F44+F45</f>
        <v>0</v>
      </c>
      <c r="G46" s="191"/>
      <c r="H46" s="191"/>
      <c r="I46" s="273"/>
      <c r="J46" s="191"/>
    </row>
    <row r="47" spans="1:12" ht="11.25" customHeight="1" x14ac:dyDescent="0.2">
      <c r="A47" s="304" t="s">
        <v>158</v>
      </c>
      <c r="B47" s="305"/>
      <c r="C47" s="306"/>
      <c r="D47" s="306"/>
      <c r="E47" s="306"/>
      <c r="F47" s="246">
        <v>0</v>
      </c>
      <c r="G47" s="191"/>
      <c r="H47" s="191"/>
      <c r="I47" s="273"/>
      <c r="J47" s="191"/>
    </row>
    <row r="48" spans="1:12" ht="11.25" customHeight="1" x14ac:dyDescent="0.2">
      <c r="A48" s="304" t="s">
        <v>159</v>
      </c>
      <c r="B48" s="305"/>
      <c r="C48" s="306"/>
      <c r="D48" s="306"/>
      <c r="E48" s="306"/>
      <c r="F48" s="246">
        <v>0</v>
      </c>
      <c r="G48" s="191"/>
      <c r="H48" s="191"/>
      <c r="I48" s="273"/>
      <c r="J48" s="191"/>
    </row>
    <row r="49" spans="1:15" ht="11.25" customHeight="1" x14ac:dyDescent="0.2">
      <c r="A49" s="307" t="s">
        <v>161</v>
      </c>
      <c r="B49" s="308"/>
      <c r="C49" s="309"/>
      <c r="D49" s="309"/>
      <c r="E49" s="309"/>
      <c r="F49" s="307">
        <f>MAX(F46*(1-(F48/100))-F47,0)</f>
        <v>0</v>
      </c>
      <c r="G49" s="191"/>
      <c r="H49" s="191"/>
      <c r="I49" s="273"/>
      <c r="J49" s="191"/>
    </row>
    <row r="50" spans="1:15" ht="11.25" customHeight="1" x14ac:dyDescent="0.2">
      <c r="A50" s="304" t="s">
        <v>56</v>
      </c>
      <c r="B50" s="305"/>
      <c r="C50" s="306"/>
      <c r="D50" s="306"/>
      <c r="E50" s="306"/>
      <c r="F50" s="246"/>
      <c r="G50" s="191"/>
      <c r="H50" s="191"/>
      <c r="I50" s="273"/>
      <c r="J50" s="191"/>
    </row>
    <row r="51" spans="1:15" ht="11.25" customHeight="1" x14ac:dyDescent="0.2">
      <c r="A51" s="310" t="s">
        <v>73</v>
      </c>
      <c r="B51" s="311"/>
      <c r="C51" s="312"/>
      <c r="D51" s="312"/>
      <c r="E51" s="312"/>
      <c r="F51" s="310">
        <f>MIN(F50,F49)</f>
        <v>0</v>
      </c>
      <c r="G51" s="191"/>
      <c r="H51" s="191"/>
      <c r="I51" s="273"/>
      <c r="J51" s="191"/>
    </row>
    <row r="52" spans="1:15" ht="11.25" customHeight="1" x14ac:dyDescent="0.2">
      <c r="H52" s="191"/>
      <c r="I52" s="273"/>
      <c r="J52" s="191"/>
    </row>
    <row r="53" spans="1:15" ht="11.25" customHeight="1" x14ac:dyDescent="0.2">
      <c r="A53" s="274" t="s">
        <v>686</v>
      </c>
      <c r="B53" s="191"/>
      <c r="C53" s="191"/>
      <c r="D53" s="191"/>
      <c r="E53" s="191"/>
      <c r="F53" s="191"/>
      <c r="H53" s="191"/>
      <c r="I53" s="273"/>
      <c r="J53" s="290"/>
      <c r="K53" s="278"/>
      <c r="L53" s="278"/>
      <c r="M53" s="278"/>
      <c r="N53" s="278"/>
      <c r="O53" s="278"/>
    </row>
    <row r="54" spans="1:15" s="275" customFormat="1" ht="11.25" customHeight="1" x14ac:dyDescent="0.2">
      <c r="H54" s="292"/>
      <c r="I54" s="273"/>
      <c r="J54" s="290"/>
      <c r="K54" s="278"/>
      <c r="L54" s="278"/>
      <c r="M54" s="278"/>
      <c r="N54" s="278"/>
      <c r="O54" s="278"/>
    </row>
    <row r="55" spans="1:15" ht="11.25" customHeight="1" x14ac:dyDescent="0.2">
      <c r="A55" s="293" t="s">
        <v>164</v>
      </c>
      <c r="B55" s="279" t="s">
        <v>112</v>
      </c>
      <c r="C55" s="538"/>
      <c r="D55" s="539"/>
      <c r="H55" s="191"/>
      <c r="I55" s="273"/>
      <c r="J55" s="278"/>
      <c r="K55" s="278"/>
      <c r="L55" s="278"/>
      <c r="M55" s="278"/>
      <c r="N55" s="278"/>
      <c r="O55" s="278"/>
    </row>
    <row r="56" spans="1:15" ht="11.25" customHeight="1" x14ac:dyDescent="0.2">
      <c r="B56" s="283" t="s">
        <v>676</v>
      </c>
      <c r="C56" s="538"/>
      <c r="D56" s="539"/>
      <c r="H56" s="191"/>
      <c r="I56" s="273"/>
      <c r="J56" s="278"/>
      <c r="K56" s="278"/>
      <c r="L56" s="278"/>
      <c r="M56" s="278"/>
      <c r="N56" s="278"/>
      <c r="O56" s="278"/>
    </row>
    <row r="57" spans="1:15" ht="11.25" customHeight="1" x14ac:dyDescent="0.2">
      <c r="H57" s="191"/>
      <c r="I57" s="273"/>
      <c r="J57" s="290"/>
      <c r="K57" s="278"/>
      <c r="L57" s="278"/>
      <c r="M57" s="278"/>
      <c r="N57" s="278"/>
      <c r="O57" s="278"/>
    </row>
    <row r="58" spans="1:15" ht="11.25" customHeight="1" x14ac:dyDescent="0.25">
      <c r="A58" s="294"/>
      <c r="H58" s="191"/>
      <c r="I58" s="273"/>
      <c r="J58" s="278"/>
      <c r="K58" s="278"/>
      <c r="L58" s="278"/>
      <c r="M58" s="278"/>
      <c r="N58" s="278"/>
      <c r="O58" s="278"/>
    </row>
    <row r="59" spans="1:15" ht="11.25" customHeight="1" x14ac:dyDescent="0.2">
      <c r="A59" s="295" t="s">
        <v>678</v>
      </c>
      <c r="B59" s="296" t="s">
        <v>679</v>
      </c>
      <c r="C59" s="313" t="s">
        <v>111</v>
      </c>
      <c r="D59" s="298" t="s">
        <v>110</v>
      </c>
      <c r="E59" s="299" t="s">
        <v>663</v>
      </c>
      <c r="F59" s="300" t="s">
        <v>66</v>
      </c>
      <c r="H59" s="191"/>
      <c r="I59" s="273"/>
      <c r="J59" s="290"/>
      <c r="K59" s="278"/>
      <c r="L59" s="278"/>
    </row>
    <row r="60" spans="1:15" ht="11.25" customHeight="1" x14ac:dyDescent="0.2">
      <c r="A60" s="237" t="s">
        <v>677</v>
      </c>
      <c r="B60" s="238"/>
      <c r="C60" s="239"/>
      <c r="D60" s="240"/>
      <c r="E60" s="240"/>
      <c r="F60" s="350">
        <f>+E60*D60</f>
        <v>0</v>
      </c>
      <c r="G60" s="274" t="s">
        <v>109</v>
      </c>
      <c r="H60" s="191"/>
      <c r="I60" s="273"/>
      <c r="J60" s="191"/>
    </row>
    <row r="61" spans="1:15" ht="11.25" customHeight="1" x14ac:dyDescent="0.2">
      <c r="A61" s="241" t="s">
        <v>677</v>
      </c>
      <c r="B61" s="242"/>
      <c r="C61" s="243"/>
      <c r="D61" s="244"/>
      <c r="E61" s="244"/>
      <c r="F61" s="351">
        <f t="shared" ref="F61:F65" si="1">+E61*D61</f>
        <v>0</v>
      </c>
      <c r="G61" s="274" t="s">
        <v>109</v>
      </c>
      <c r="H61" s="191"/>
      <c r="I61" s="273"/>
      <c r="J61" s="290"/>
    </row>
    <row r="62" spans="1:15" ht="11.25" customHeight="1" x14ac:dyDescent="0.2">
      <c r="A62" s="241" t="s">
        <v>677</v>
      </c>
      <c r="B62" s="242"/>
      <c r="C62" s="243"/>
      <c r="D62" s="244"/>
      <c r="E62" s="244"/>
      <c r="F62" s="351">
        <f t="shared" si="1"/>
        <v>0</v>
      </c>
      <c r="G62" s="274" t="s">
        <v>109</v>
      </c>
      <c r="H62" s="191"/>
      <c r="I62" s="273"/>
      <c r="J62" s="191"/>
    </row>
    <row r="63" spans="1:15" ht="11.25" customHeight="1" x14ac:dyDescent="0.2">
      <c r="A63" s="241" t="s">
        <v>677</v>
      </c>
      <c r="B63" s="242"/>
      <c r="C63" s="243"/>
      <c r="D63" s="244"/>
      <c r="E63" s="244"/>
      <c r="F63" s="351">
        <f t="shared" si="1"/>
        <v>0</v>
      </c>
      <c r="G63" s="274" t="s">
        <v>109</v>
      </c>
      <c r="H63" s="191"/>
      <c r="I63" s="273"/>
      <c r="J63" s="191"/>
    </row>
    <row r="64" spans="1:15" ht="11.25" customHeight="1" x14ac:dyDescent="0.2">
      <c r="A64" s="241" t="s">
        <v>677</v>
      </c>
      <c r="B64" s="242"/>
      <c r="C64" s="243"/>
      <c r="D64" s="244"/>
      <c r="E64" s="244"/>
      <c r="F64" s="351">
        <f t="shared" si="1"/>
        <v>0</v>
      </c>
      <c r="G64" s="274" t="s">
        <v>109</v>
      </c>
      <c r="H64" s="191"/>
      <c r="I64" s="273"/>
      <c r="J64" s="191"/>
    </row>
    <row r="65" spans="1:15" ht="11.25" customHeight="1" x14ac:dyDescent="0.2">
      <c r="A65" s="247" t="s">
        <v>677</v>
      </c>
      <c r="B65" s="242"/>
      <c r="C65" s="243"/>
      <c r="D65" s="244"/>
      <c r="E65" s="244"/>
      <c r="F65" s="351">
        <f t="shared" si="1"/>
        <v>0</v>
      </c>
      <c r="G65" s="274" t="s">
        <v>109</v>
      </c>
      <c r="H65" s="191"/>
      <c r="I65" s="273"/>
      <c r="J65" s="191"/>
    </row>
    <row r="66" spans="1:15" ht="11.25" customHeight="1" x14ac:dyDescent="0.2">
      <c r="A66" s="301" t="s">
        <v>214</v>
      </c>
      <c r="B66" s="302"/>
      <c r="C66" s="303"/>
      <c r="D66" s="303"/>
      <c r="E66" s="303"/>
      <c r="F66" s="301">
        <f>SUM(F60:F65)</f>
        <v>0</v>
      </c>
      <c r="H66" s="191"/>
      <c r="I66" s="289"/>
      <c r="J66" s="191"/>
    </row>
    <row r="67" spans="1:15" ht="11.25" customHeight="1" x14ac:dyDescent="0.2">
      <c r="A67" s="304" t="s">
        <v>160</v>
      </c>
      <c r="B67" s="305"/>
      <c r="C67" s="306"/>
      <c r="D67" s="306"/>
      <c r="E67" s="306"/>
      <c r="F67" s="361">
        <f>+'Dati Generali'!B105</f>
        <v>0</v>
      </c>
      <c r="G67" s="191"/>
      <c r="H67" s="191"/>
      <c r="I67" s="273"/>
      <c r="J67" s="191"/>
    </row>
    <row r="68" spans="1:15" ht="11.25" customHeight="1" x14ac:dyDescent="0.2">
      <c r="A68" s="307" t="s">
        <v>161</v>
      </c>
      <c r="B68" s="308"/>
      <c r="C68" s="309"/>
      <c r="D68" s="309"/>
      <c r="E68" s="309"/>
      <c r="F68" s="307">
        <f>F66*(1-(F67/100))</f>
        <v>0</v>
      </c>
      <c r="G68" s="191"/>
      <c r="H68" s="191"/>
      <c r="I68" s="273"/>
      <c r="J68" s="191"/>
    </row>
    <row r="69" spans="1:15" ht="11.25" customHeight="1" x14ac:dyDescent="0.2">
      <c r="A69" s="304" t="s">
        <v>57</v>
      </c>
      <c r="B69" s="305"/>
      <c r="C69" s="306"/>
      <c r="D69" s="306"/>
      <c r="E69" s="306"/>
      <c r="F69" s="246"/>
      <c r="G69" s="191"/>
      <c r="H69" s="191"/>
      <c r="I69" s="273"/>
      <c r="J69" s="191"/>
    </row>
    <row r="70" spans="1:15" ht="11.25" customHeight="1" x14ac:dyDescent="0.2">
      <c r="A70" s="307" t="s">
        <v>161</v>
      </c>
      <c r="B70" s="308"/>
      <c r="C70" s="309"/>
      <c r="D70" s="309"/>
      <c r="E70" s="309"/>
      <c r="F70" s="307">
        <f>F68*(1-(F69/100))</f>
        <v>0</v>
      </c>
      <c r="G70" s="191"/>
      <c r="H70" s="191"/>
      <c r="I70" s="273"/>
      <c r="J70" s="191"/>
    </row>
    <row r="71" spans="1:15" ht="11.25" customHeight="1" x14ac:dyDescent="0.2">
      <c r="A71" s="304" t="s">
        <v>92</v>
      </c>
      <c r="B71" s="305"/>
      <c r="C71" s="306"/>
      <c r="D71" s="306"/>
      <c r="E71" s="306"/>
      <c r="F71" s="246"/>
      <c r="G71" s="191"/>
      <c r="H71" s="191"/>
      <c r="I71" s="273"/>
      <c r="J71" s="191"/>
    </row>
    <row r="72" spans="1:15" ht="11.25" customHeight="1" x14ac:dyDescent="0.2">
      <c r="A72" s="307" t="s">
        <v>161</v>
      </c>
      <c r="B72" s="308"/>
      <c r="C72" s="309"/>
      <c r="D72" s="309"/>
      <c r="E72" s="309"/>
      <c r="F72" s="307">
        <f>F70+F71</f>
        <v>0</v>
      </c>
      <c r="G72" s="191"/>
      <c r="H72" s="191"/>
      <c r="I72" s="273"/>
      <c r="J72" s="191"/>
    </row>
    <row r="73" spans="1:15" ht="11.25" customHeight="1" x14ac:dyDescent="0.2">
      <c r="A73" s="304" t="s">
        <v>158</v>
      </c>
      <c r="B73" s="305"/>
      <c r="C73" s="306"/>
      <c r="D73" s="306"/>
      <c r="E73" s="306"/>
      <c r="F73" s="246">
        <v>0</v>
      </c>
      <c r="G73" s="191"/>
      <c r="H73" s="191"/>
      <c r="I73" s="273"/>
      <c r="J73" s="191"/>
    </row>
    <row r="74" spans="1:15" ht="11.25" customHeight="1" x14ac:dyDescent="0.2">
      <c r="A74" s="304" t="s">
        <v>159</v>
      </c>
      <c r="B74" s="305"/>
      <c r="C74" s="306"/>
      <c r="D74" s="306"/>
      <c r="E74" s="306"/>
      <c r="F74" s="246">
        <v>0</v>
      </c>
      <c r="G74" s="191"/>
      <c r="H74" s="191"/>
      <c r="I74" s="273"/>
      <c r="J74" s="191"/>
    </row>
    <row r="75" spans="1:15" ht="11.25" customHeight="1" x14ac:dyDescent="0.2">
      <c r="A75" s="307" t="s">
        <v>161</v>
      </c>
      <c r="B75" s="308"/>
      <c r="C75" s="309"/>
      <c r="D75" s="309"/>
      <c r="E75" s="309"/>
      <c r="F75" s="307">
        <f>MAX(F72*(1-(F74/100))-F73,0)</f>
        <v>0</v>
      </c>
      <c r="G75" s="191"/>
      <c r="H75" s="191"/>
      <c r="I75" s="273"/>
      <c r="J75" s="191"/>
    </row>
    <row r="76" spans="1:15" ht="11.25" customHeight="1" x14ac:dyDescent="0.2">
      <c r="A76" s="304" t="s">
        <v>56</v>
      </c>
      <c r="B76" s="305"/>
      <c r="C76" s="306"/>
      <c r="D76" s="306"/>
      <c r="E76" s="306"/>
      <c r="F76" s="246"/>
      <c r="G76" s="191"/>
      <c r="H76" s="191"/>
      <c r="I76" s="273"/>
      <c r="J76" s="191"/>
    </row>
    <row r="77" spans="1:15" ht="11.25" customHeight="1" x14ac:dyDescent="0.2">
      <c r="A77" s="310" t="s">
        <v>73</v>
      </c>
      <c r="B77" s="311"/>
      <c r="C77" s="312"/>
      <c r="D77" s="312"/>
      <c r="E77" s="312"/>
      <c r="F77" s="310">
        <f>MIN(F76,F75)</f>
        <v>0</v>
      </c>
      <c r="G77" s="191"/>
      <c r="H77" s="191"/>
      <c r="I77" s="314"/>
      <c r="J77" s="191"/>
    </row>
    <row r="78" spans="1:15" ht="11.25" customHeight="1" x14ac:dyDescent="0.25">
      <c r="B78" s="294"/>
      <c r="C78" s="191"/>
      <c r="D78" s="294"/>
      <c r="E78" s="191"/>
      <c r="F78" s="191"/>
      <c r="G78" s="191"/>
      <c r="H78" s="191"/>
      <c r="I78" s="273"/>
      <c r="J78" s="191"/>
    </row>
    <row r="79" spans="1:15" ht="11.25" customHeight="1" x14ac:dyDescent="0.2">
      <c r="A79" s="293" t="s">
        <v>166</v>
      </c>
      <c r="B79" s="279" t="s">
        <v>112</v>
      </c>
      <c r="C79" s="538"/>
      <c r="D79" s="539"/>
      <c r="H79" s="191"/>
      <c r="I79" s="273"/>
      <c r="J79" s="278"/>
      <c r="K79" s="278"/>
      <c r="L79" s="278"/>
      <c r="M79" s="278"/>
      <c r="N79" s="278"/>
      <c r="O79" s="278"/>
    </row>
    <row r="80" spans="1:15" ht="11.25" customHeight="1" x14ac:dyDescent="0.2">
      <c r="B80" s="283" t="s">
        <v>676</v>
      </c>
      <c r="C80" s="538"/>
      <c r="D80" s="539"/>
      <c r="H80" s="191"/>
      <c r="I80" s="273"/>
      <c r="J80" s="278"/>
      <c r="K80" s="278"/>
      <c r="L80" s="278"/>
      <c r="M80" s="278"/>
      <c r="N80" s="278"/>
      <c r="O80" s="278"/>
    </row>
    <row r="81" spans="1:15" ht="11.25" customHeight="1" x14ac:dyDescent="0.25">
      <c r="A81" s="315"/>
      <c r="B81" s="191"/>
      <c r="C81" s="191"/>
      <c r="D81" s="191"/>
      <c r="E81" s="316"/>
      <c r="F81" s="191"/>
      <c r="G81" s="191"/>
      <c r="H81" s="191"/>
      <c r="I81" s="273"/>
      <c r="J81" s="290"/>
      <c r="K81" s="278"/>
      <c r="L81" s="278"/>
      <c r="M81" s="278"/>
      <c r="N81" s="278"/>
      <c r="O81" s="278"/>
    </row>
    <row r="82" spans="1:15" ht="11.25" customHeight="1" x14ac:dyDescent="0.25">
      <c r="B82" s="191"/>
      <c r="C82" s="291"/>
      <c r="D82" s="191"/>
      <c r="E82" s="191"/>
      <c r="F82" s="191"/>
      <c r="G82" s="191"/>
      <c r="H82" s="191"/>
      <c r="I82" s="273"/>
      <c r="J82" s="278"/>
      <c r="K82" s="278"/>
      <c r="L82" s="278"/>
      <c r="M82" s="278"/>
      <c r="N82" s="278"/>
      <c r="O82" s="278"/>
    </row>
    <row r="83" spans="1:15" ht="11.25" customHeight="1" x14ac:dyDescent="0.25">
      <c r="A83" s="295"/>
      <c r="B83" s="294"/>
      <c r="C83" s="191"/>
      <c r="D83" s="294"/>
      <c r="E83" s="191"/>
      <c r="F83" s="191"/>
      <c r="G83" s="191"/>
      <c r="H83" s="191"/>
      <c r="I83" s="273"/>
      <c r="J83" s="290"/>
      <c r="K83" s="278"/>
      <c r="L83" s="278"/>
    </row>
    <row r="84" spans="1:15" ht="11.25" customHeight="1" x14ac:dyDescent="0.2">
      <c r="A84" s="317" t="s">
        <v>691</v>
      </c>
      <c r="B84" s="318" t="s">
        <v>225</v>
      </c>
      <c r="C84" s="318" t="s">
        <v>185</v>
      </c>
      <c r="D84" s="319" t="s">
        <v>186</v>
      </c>
      <c r="E84" s="320" t="s">
        <v>187</v>
      </c>
      <c r="G84" s="274" t="s">
        <v>188</v>
      </c>
      <c r="H84" s="191"/>
      <c r="I84" s="273"/>
      <c r="J84" s="191"/>
    </row>
    <row r="85" spans="1:15" ht="11.25" customHeight="1" x14ac:dyDescent="0.2">
      <c r="A85" s="248"/>
      <c r="B85" s="249"/>
      <c r="C85" s="250"/>
      <c r="D85" s="249">
        <f>+B85-(C85*B85)</f>
        <v>0</v>
      </c>
      <c r="E85" s="352">
        <f>D85</f>
        <v>0</v>
      </c>
      <c r="F85" s="321"/>
      <c r="G85" s="252"/>
      <c r="H85" s="191"/>
      <c r="I85" s="273"/>
      <c r="J85" s="290"/>
    </row>
    <row r="86" spans="1:15" ht="11.25" customHeight="1" x14ac:dyDescent="0.2">
      <c r="A86" s="253"/>
      <c r="B86" s="254"/>
      <c r="C86" s="255"/>
      <c r="D86" s="254">
        <f>+B86-(C86*B86)</f>
        <v>0</v>
      </c>
      <c r="E86" s="353">
        <f>D86</f>
        <v>0</v>
      </c>
      <c r="F86" s="321"/>
      <c r="G86" s="252"/>
      <c r="H86" s="191"/>
      <c r="I86" s="273"/>
      <c r="J86" s="191"/>
    </row>
    <row r="87" spans="1:15" ht="11.25" customHeight="1" x14ac:dyDescent="0.2">
      <c r="A87" s="253"/>
      <c r="B87" s="254"/>
      <c r="C87" s="255"/>
      <c r="D87" s="254">
        <f>+B87-(C87*B87)</f>
        <v>0</v>
      </c>
      <c r="E87" s="353">
        <f>D87</f>
        <v>0</v>
      </c>
      <c r="F87" s="321"/>
      <c r="G87" s="252"/>
      <c r="H87" s="191"/>
      <c r="I87" s="273"/>
      <c r="J87" s="191"/>
    </row>
    <row r="88" spans="1:15" ht="11.25" customHeight="1" x14ac:dyDescent="0.2">
      <c r="A88" s="253"/>
      <c r="B88" s="256"/>
      <c r="C88" s="255"/>
      <c r="D88" s="254">
        <f>+B88-(C88*B88)</f>
        <v>0</v>
      </c>
      <c r="E88" s="353">
        <f>D88</f>
        <v>0</v>
      </c>
      <c r="F88" s="321"/>
      <c r="G88" s="252"/>
      <c r="H88" s="191"/>
      <c r="I88" s="273"/>
      <c r="J88" s="191"/>
    </row>
    <row r="89" spans="1:15" ht="11.25" customHeight="1" x14ac:dyDescent="0.2">
      <c r="A89" s="253"/>
      <c r="B89" s="256"/>
      <c r="C89" s="255"/>
      <c r="D89" s="254">
        <f>+B89-(C89*B89)</f>
        <v>0</v>
      </c>
      <c r="E89" s="354">
        <f>D89</f>
        <v>0</v>
      </c>
      <c r="F89" s="321"/>
      <c r="G89" s="252"/>
      <c r="H89" s="191"/>
      <c r="I89" s="273"/>
      <c r="J89" s="191"/>
    </row>
    <row r="90" spans="1:15" ht="11.25" customHeight="1" x14ac:dyDescent="0.2">
      <c r="A90" s="297" t="s">
        <v>692</v>
      </c>
      <c r="B90" s="298" t="s">
        <v>688</v>
      </c>
      <c r="C90" s="298" t="s">
        <v>689</v>
      </c>
      <c r="D90" s="299" t="s">
        <v>690</v>
      </c>
      <c r="E90" s="300"/>
      <c r="F90" s="321"/>
      <c r="G90" s="252"/>
      <c r="H90" s="191"/>
      <c r="I90" s="273"/>
      <c r="J90" s="191"/>
    </row>
    <row r="91" spans="1:15" ht="11.25" customHeight="1" x14ac:dyDescent="0.2">
      <c r="A91" s="253"/>
      <c r="B91" s="257" t="s">
        <v>677</v>
      </c>
      <c r="C91" s="255"/>
      <c r="D91" s="258"/>
      <c r="E91" s="355">
        <f t="shared" ref="E91:E96" si="2">+C91*D91</f>
        <v>0</v>
      </c>
      <c r="F91" s="321"/>
      <c r="G91" s="252"/>
      <c r="H91" s="191"/>
      <c r="I91" s="273"/>
      <c r="J91" s="191"/>
    </row>
    <row r="92" spans="1:15" ht="11.25" customHeight="1" x14ac:dyDescent="0.2">
      <c r="A92" s="253"/>
      <c r="B92" s="259" t="s">
        <v>677</v>
      </c>
      <c r="C92" s="255"/>
      <c r="D92" s="254"/>
      <c r="E92" s="355">
        <f t="shared" si="2"/>
        <v>0</v>
      </c>
      <c r="F92" s="321"/>
      <c r="G92" s="252"/>
      <c r="H92" s="191"/>
      <c r="I92" s="273"/>
      <c r="J92" s="191"/>
    </row>
    <row r="93" spans="1:15" ht="11.25" customHeight="1" x14ac:dyDescent="0.2">
      <c r="A93" s="253"/>
      <c r="B93" s="259" t="s">
        <v>677</v>
      </c>
      <c r="C93" s="255"/>
      <c r="D93" s="254"/>
      <c r="E93" s="355">
        <f t="shared" si="2"/>
        <v>0</v>
      </c>
      <c r="F93" s="321"/>
      <c r="G93" s="252"/>
      <c r="H93" s="191"/>
      <c r="I93" s="273"/>
      <c r="J93" s="191"/>
    </row>
    <row r="94" spans="1:15" ht="11.25" customHeight="1" x14ac:dyDescent="0.2">
      <c r="A94" s="253"/>
      <c r="B94" s="259" t="s">
        <v>677</v>
      </c>
      <c r="C94" s="255"/>
      <c r="D94" s="254"/>
      <c r="E94" s="355">
        <f t="shared" si="2"/>
        <v>0</v>
      </c>
      <c r="F94" s="321"/>
      <c r="G94" s="252"/>
      <c r="H94" s="191"/>
      <c r="I94" s="273"/>
      <c r="J94" s="191"/>
    </row>
    <row r="95" spans="1:15" ht="11.25" customHeight="1" x14ac:dyDescent="0.2">
      <c r="A95" s="253"/>
      <c r="B95" s="259" t="s">
        <v>677</v>
      </c>
      <c r="C95" s="255"/>
      <c r="D95" s="254"/>
      <c r="E95" s="355">
        <f t="shared" si="2"/>
        <v>0</v>
      </c>
      <c r="F95" s="321"/>
      <c r="G95" s="252"/>
      <c r="H95" s="191"/>
      <c r="I95" s="273"/>
      <c r="J95" s="191"/>
    </row>
    <row r="96" spans="1:15" ht="11.25" customHeight="1" x14ac:dyDescent="0.2">
      <c r="A96" s="260"/>
      <c r="B96" s="261" t="s">
        <v>677</v>
      </c>
      <c r="C96" s="262"/>
      <c r="D96" s="263"/>
      <c r="E96" s="356">
        <f t="shared" si="2"/>
        <v>0</v>
      </c>
      <c r="F96" s="321"/>
      <c r="G96" s="252"/>
      <c r="H96" s="191"/>
      <c r="I96" s="273"/>
      <c r="J96" s="191"/>
    </row>
    <row r="97" spans="1:10" ht="11.25" customHeight="1" x14ac:dyDescent="0.2">
      <c r="A97" s="307" t="s">
        <v>66</v>
      </c>
      <c r="B97" s="308"/>
      <c r="C97" s="309"/>
      <c r="D97" s="322"/>
      <c r="E97" s="307">
        <f>SUM(E85:E96)</f>
        <v>0</v>
      </c>
      <c r="F97" s="321"/>
      <c r="G97" s="252"/>
      <c r="H97" s="191"/>
      <c r="I97" s="273"/>
      <c r="J97" s="191"/>
    </row>
    <row r="98" spans="1:10" ht="11.25" customHeight="1" x14ac:dyDescent="0.2">
      <c r="A98" s="304" t="s">
        <v>57</v>
      </c>
      <c r="B98" s="305"/>
      <c r="C98" s="306"/>
      <c r="D98" s="323"/>
      <c r="E98" s="246"/>
      <c r="F98" s="292"/>
      <c r="G98" s="191"/>
      <c r="H98" s="191"/>
      <c r="I98" s="273"/>
      <c r="J98" s="191"/>
    </row>
    <row r="99" spans="1:10" ht="11.25" customHeight="1" x14ac:dyDescent="0.2">
      <c r="A99" s="307" t="s">
        <v>161</v>
      </c>
      <c r="B99" s="308"/>
      <c r="C99" s="309"/>
      <c r="D99" s="322"/>
      <c r="E99" s="307">
        <f>E97*(1-(E98/100))</f>
        <v>0</v>
      </c>
      <c r="F99" s="191"/>
      <c r="G99" s="191"/>
      <c r="H99" s="191"/>
      <c r="I99" s="273"/>
      <c r="J99" s="191"/>
    </row>
    <row r="100" spans="1:10" ht="11.25" customHeight="1" x14ac:dyDescent="0.2">
      <c r="A100" s="304" t="s">
        <v>92</v>
      </c>
      <c r="B100" s="305"/>
      <c r="C100" s="306"/>
      <c r="D100" s="323"/>
      <c r="E100" s="246"/>
      <c r="F100" s="191"/>
      <c r="G100" s="191"/>
      <c r="H100" s="191"/>
      <c r="I100" s="273"/>
      <c r="J100" s="191"/>
    </row>
    <row r="101" spans="1:10" ht="11.25" customHeight="1" x14ac:dyDescent="0.2">
      <c r="A101" s="307" t="s">
        <v>161</v>
      </c>
      <c r="B101" s="308"/>
      <c r="C101" s="309"/>
      <c r="D101" s="322"/>
      <c r="E101" s="307">
        <f>SUM(E99:E100)</f>
        <v>0</v>
      </c>
      <c r="F101" s="191"/>
      <c r="G101" s="191"/>
      <c r="H101" s="191"/>
      <c r="I101" s="273"/>
      <c r="J101" s="191"/>
    </row>
    <row r="102" spans="1:10" ht="11.25" customHeight="1" x14ac:dyDescent="0.2">
      <c r="A102" s="304" t="s">
        <v>158</v>
      </c>
      <c r="B102" s="305"/>
      <c r="C102" s="306"/>
      <c r="D102" s="323"/>
      <c r="E102" s="246">
        <v>0</v>
      </c>
      <c r="F102" s="191"/>
      <c r="G102" s="191"/>
      <c r="H102" s="191"/>
      <c r="I102" s="273"/>
      <c r="J102" s="191"/>
    </row>
    <row r="103" spans="1:10" ht="11.25" customHeight="1" x14ac:dyDescent="0.2">
      <c r="A103" s="304" t="s">
        <v>159</v>
      </c>
      <c r="B103" s="305"/>
      <c r="C103" s="306"/>
      <c r="D103" s="323"/>
      <c r="E103" s="246">
        <v>0</v>
      </c>
      <c r="F103" s="191"/>
      <c r="G103" s="191"/>
      <c r="H103" s="191"/>
      <c r="I103" s="273"/>
      <c r="J103" s="191"/>
    </row>
    <row r="104" spans="1:10" ht="11.25" customHeight="1" x14ac:dyDescent="0.2">
      <c r="A104" s="307" t="s">
        <v>161</v>
      </c>
      <c r="B104" s="308"/>
      <c r="C104" s="309"/>
      <c r="D104" s="322"/>
      <c r="E104" s="307">
        <f>MAX(E101*(1-(E103/100))-E102,0)</f>
        <v>0</v>
      </c>
      <c r="F104" s="191"/>
      <c r="G104" s="191"/>
      <c r="H104" s="191"/>
      <c r="I104" s="273"/>
      <c r="J104" s="191"/>
    </row>
    <row r="105" spans="1:10" ht="11.25" customHeight="1" x14ac:dyDescent="0.2">
      <c r="A105" s="304" t="s">
        <v>56</v>
      </c>
      <c r="B105" s="305"/>
      <c r="C105" s="306"/>
      <c r="D105" s="323"/>
      <c r="E105" s="246"/>
      <c r="F105" s="191"/>
      <c r="G105" s="191"/>
      <c r="H105" s="191"/>
      <c r="I105" s="273"/>
      <c r="J105" s="191"/>
    </row>
    <row r="106" spans="1:10" ht="11.25" customHeight="1" x14ac:dyDescent="0.2">
      <c r="A106" s="310" t="s">
        <v>73</v>
      </c>
      <c r="B106" s="311"/>
      <c r="C106" s="312"/>
      <c r="D106" s="324"/>
      <c r="E106" s="310">
        <f>MIN(E104,E105)</f>
        <v>0</v>
      </c>
      <c r="F106" s="191"/>
      <c r="G106" s="191"/>
      <c r="H106" s="191"/>
      <c r="I106" s="273"/>
      <c r="J106" s="191"/>
    </row>
    <row r="107" spans="1:10" ht="11.25" customHeight="1" x14ac:dyDescent="0.25">
      <c r="A107" s="315"/>
      <c r="B107" s="290"/>
      <c r="C107" s="191"/>
      <c r="D107" s="191"/>
      <c r="E107" s="316"/>
      <c r="F107" s="191"/>
      <c r="G107" s="191"/>
      <c r="H107" s="191"/>
      <c r="I107" s="273"/>
      <c r="J107" s="191"/>
    </row>
    <row r="108" spans="1:10" ht="11.25" customHeight="1" x14ac:dyDescent="0.25">
      <c r="A108" s="315"/>
      <c r="B108" s="191"/>
      <c r="C108" s="191"/>
      <c r="D108" s="191"/>
      <c r="E108" s="316"/>
      <c r="F108" s="191"/>
      <c r="G108" s="191"/>
      <c r="H108" s="191"/>
      <c r="I108" s="273"/>
      <c r="J108" s="191"/>
    </row>
    <row r="109" spans="1:10" ht="11.25" customHeight="1" x14ac:dyDescent="0.25">
      <c r="A109" s="294"/>
      <c r="B109" s="191"/>
      <c r="C109" s="191"/>
      <c r="D109" s="191"/>
      <c r="E109" s="290"/>
      <c r="F109" s="191"/>
      <c r="G109" s="191"/>
      <c r="H109" s="191"/>
      <c r="I109" s="273"/>
      <c r="J109" s="191"/>
    </row>
    <row r="110" spans="1:10" ht="11.25" customHeight="1" x14ac:dyDescent="0.25">
      <c r="A110" s="325"/>
      <c r="B110" s="191"/>
      <c r="C110" s="191"/>
      <c r="D110" s="191"/>
      <c r="E110" s="191"/>
      <c r="F110" s="191"/>
      <c r="G110" s="191"/>
      <c r="H110" s="191"/>
      <c r="I110" s="273"/>
      <c r="J110" s="191"/>
    </row>
    <row r="111" spans="1:10" s="329" customFormat="1" ht="11.25" customHeight="1" x14ac:dyDescent="0.25">
      <c r="A111" s="326"/>
      <c r="B111" s="327"/>
      <c r="C111" s="327"/>
      <c r="D111" s="327"/>
      <c r="E111" s="327"/>
      <c r="F111" s="327"/>
      <c r="G111" s="191"/>
      <c r="H111" s="328"/>
      <c r="I111" s="273"/>
    </row>
    <row r="112" spans="1:10" ht="11.25" customHeight="1" x14ac:dyDescent="0.15">
      <c r="A112" s="534" t="s">
        <v>228</v>
      </c>
      <c r="B112" s="534"/>
      <c r="C112" s="534"/>
      <c r="D112" s="534"/>
      <c r="E112" s="534"/>
      <c r="F112" s="534"/>
      <c r="G112" s="534"/>
      <c r="H112" s="534"/>
      <c r="I112" s="273"/>
    </row>
    <row r="113" spans="1:9" ht="11.25" customHeight="1" x14ac:dyDescent="0.25">
      <c r="A113" s="326"/>
      <c r="B113" s="327"/>
      <c r="C113" s="327"/>
      <c r="D113" s="327"/>
      <c r="E113" s="327"/>
      <c r="F113" s="327"/>
      <c r="G113" s="191"/>
      <c r="H113" s="328"/>
      <c r="I113" s="273"/>
    </row>
    <row r="114" spans="1:9" ht="11.25" customHeight="1" x14ac:dyDescent="0.25">
      <c r="A114" s="326"/>
      <c r="B114" s="297" t="s">
        <v>74</v>
      </c>
      <c r="C114" s="299" t="s">
        <v>704</v>
      </c>
      <c r="D114" s="300" t="s">
        <v>168</v>
      </c>
      <c r="F114" s="327"/>
      <c r="G114" s="191"/>
      <c r="H114" s="328"/>
      <c r="I114" s="273"/>
    </row>
    <row r="115" spans="1:9" s="329" customFormat="1" ht="11.25" customHeight="1" x14ac:dyDescent="0.2">
      <c r="A115" s="286" t="s">
        <v>167</v>
      </c>
      <c r="B115" s="330">
        <f>F51</f>
        <v>0</v>
      </c>
      <c r="C115" s="264"/>
      <c r="D115" s="331"/>
      <c r="E115" s="191"/>
      <c r="F115" s="191"/>
      <c r="G115" s="191"/>
      <c r="H115" s="328"/>
      <c r="I115" s="273"/>
    </row>
    <row r="116" spans="1:9" s="329" customFormat="1" ht="11.25" customHeight="1" x14ac:dyDescent="0.2">
      <c r="A116" s="304" t="s">
        <v>106</v>
      </c>
      <c r="B116" s="332">
        <f>F77</f>
        <v>0</v>
      </c>
      <c r="C116" s="265"/>
      <c r="D116" s="334"/>
      <c r="E116" s="191"/>
      <c r="F116" s="191"/>
      <c r="G116" s="191"/>
      <c r="H116" s="328"/>
      <c r="I116" s="273"/>
    </row>
    <row r="117" spans="1:9" s="329" customFormat="1" ht="11.25" customHeight="1" x14ac:dyDescent="0.2">
      <c r="A117" s="304" t="s">
        <v>105</v>
      </c>
      <c r="B117" s="332">
        <f>E106</f>
        <v>0</v>
      </c>
      <c r="C117" s="265"/>
      <c r="D117" s="334"/>
      <c r="E117" s="191"/>
      <c r="F117" s="191"/>
      <c r="G117" s="191"/>
      <c r="H117" s="328"/>
      <c r="I117" s="273"/>
    </row>
    <row r="118" spans="1:9" s="329" customFormat="1" ht="11.25" customHeight="1" x14ac:dyDescent="0.2">
      <c r="A118" s="304" t="s">
        <v>107</v>
      </c>
      <c r="B118" s="332">
        <f>SUM(B115:B117)</f>
        <v>0</v>
      </c>
      <c r="C118" s="265"/>
      <c r="D118" s="334"/>
      <c r="E118" s="191"/>
      <c r="F118" s="191"/>
      <c r="G118" s="191"/>
      <c r="H118" s="328"/>
      <c r="I118" s="273"/>
    </row>
    <row r="119" spans="1:9" s="329" customFormat="1" ht="11.25" customHeight="1" x14ac:dyDescent="0.2">
      <c r="A119" s="335" t="s">
        <v>226</v>
      </c>
      <c r="B119" s="358">
        <v>0</v>
      </c>
      <c r="C119" s="333"/>
      <c r="D119" s="336">
        <v>0</v>
      </c>
      <c r="E119" s="191"/>
      <c r="F119" s="191"/>
      <c r="G119" s="191"/>
      <c r="H119" s="328"/>
      <c r="I119" s="273"/>
    </row>
    <row r="120" spans="1:9" s="329" customFormat="1" ht="11.25" customHeight="1" x14ac:dyDescent="0.2">
      <c r="A120" s="337" t="s">
        <v>169</v>
      </c>
      <c r="B120" s="535" t="s">
        <v>170</v>
      </c>
      <c r="C120" s="536"/>
      <c r="D120" s="537"/>
      <c r="E120" s="191"/>
      <c r="F120" s="191"/>
      <c r="G120" s="191"/>
      <c r="H120" s="328"/>
      <c r="I120" s="273"/>
    </row>
    <row r="121" spans="1:9" s="329" customFormat="1" ht="11.25" customHeight="1" x14ac:dyDescent="0.2">
      <c r="A121" s="191"/>
      <c r="B121" s="191"/>
      <c r="C121" s="191"/>
      <c r="D121" s="191"/>
      <c r="E121" s="191"/>
      <c r="F121" s="191"/>
      <c r="G121" s="191"/>
      <c r="H121" s="328"/>
      <c r="I121" s="273"/>
    </row>
    <row r="122" spans="1:9" s="329" customFormat="1" ht="11.25" customHeight="1" x14ac:dyDescent="0.2">
      <c r="A122" s="338" t="s">
        <v>229</v>
      </c>
      <c r="B122" s="357">
        <f>IF(D119&gt;0,D119,IF(D118&gt;0,D118,IF(B119&gt;0,B119,B118)))</f>
        <v>0</v>
      </c>
      <c r="C122" s="191"/>
      <c r="D122" s="191"/>
      <c r="E122" s="191"/>
      <c r="F122" s="191"/>
      <c r="G122" s="191"/>
      <c r="H122" s="328"/>
      <c r="I122" s="273"/>
    </row>
    <row r="123" spans="1:9" s="329" customFormat="1" ht="11.25" customHeight="1" x14ac:dyDescent="0.2">
      <c r="A123" s="338" t="s">
        <v>665</v>
      </c>
      <c r="B123" s="233" t="str">
        <f>IF(B122=0,"Totale        -        48","")</f>
        <v>Totale        -        48</v>
      </c>
      <c r="C123" s="191"/>
      <c r="D123" s="191"/>
      <c r="E123" s="191"/>
      <c r="F123" s="191"/>
      <c r="G123" s="191"/>
      <c r="H123" s="328"/>
      <c r="I123" s="273"/>
    </row>
    <row r="124" spans="1:9" s="329" customFormat="1" ht="11.25" customHeight="1" x14ac:dyDescent="0.2">
      <c r="A124" s="191"/>
      <c r="B124" s="191"/>
      <c r="C124" s="191"/>
      <c r="D124" s="191"/>
      <c r="E124" s="191"/>
      <c r="F124" s="191"/>
      <c r="G124" s="191"/>
      <c r="H124" s="328"/>
      <c r="I124" s="273"/>
    </row>
    <row r="125" spans="1:9" s="329" customFormat="1" ht="11.25" customHeight="1" x14ac:dyDescent="0.2">
      <c r="A125" s="534" t="s">
        <v>100</v>
      </c>
      <c r="B125" s="534"/>
      <c r="C125" s="534"/>
      <c r="D125" s="534"/>
      <c r="E125" s="534"/>
      <c r="F125" s="534"/>
      <c r="G125" s="534"/>
      <c r="H125" s="534"/>
      <c r="I125" s="273"/>
    </row>
    <row r="126" spans="1:9" s="329" customFormat="1" ht="11.25" customHeight="1" x14ac:dyDescent="0.2">
      <c r="H126" s="328"/>
      <c r="I126" s="273"/>
    </row>
    <row r="127" spans="1:9" ht="11.25" customHeight="1" x14ac:dyDescent="0.15">
      <c r="A127" s="338" t="s">
        <v>8</v>
      </c>
      <c r="B127" s="233" t="str">
        <f>IF(B122=0,"SI","")</f>
        <v>SI</v>
      </c>
      <c r="C127" s="274" t="s">
        <v>9</v>
      </c>
      <c r="E127" s="275"/>
      <c r="F127" s="339" t="s">
        <v>47</v>
      </c>
      <c r="G127" s="266"/>
      <c r="I127" s="273"/>
    </row>
    <row r="128" spans="1:9" ht="11.25" customHeight="1" x14ac:dyDescent="0.15">
      <c r="A128" s="340"/>
      <c r="B128" s="340"/>
      <c r="C128" s="274" t="s">
        <v>97</v>
      </c>
      <c r="E128" s="339" t="s">
        <v>99</v>
      </c>
      <c r="F128" s="267"/>
      <c r="G128" s="268"/>
      <c r="H128" s="274"/>
      <c r="I128" s="273"/>
    </row>
    <row r="129" spans="1:10" ht="11.25" customHeight="1" x14ac:dyDescent="0.15">
      <c r="B129" s="278"/>
      <c r="E129" s="341"/>
      <c r="F129" s="231"/>
      <c r="G129" s="251"/>
      <c r="H129" s="274"/>
      <c r="I129" s="273"/>
    </row>
    <row r="130" spans="1:10" ht="11.25" customHeight="1" x14ac:dyDescent="0.15">
      <c r="E130" s="342"/>
      <c r="F130" s="342"/>
      <c r="G130" s="342"/>
      <c r="H130" s="274"/>
      <c r="I130" s="273"/>
    </row>
    <row r="131" spans="1:10" ht="11.25" customHeight="1" x14ac:dyDescent="0.15">
      <c r="A131" s="338" t="s">
        <v>98</v>
      </c>
      <c r="B131" s="233" t="str">
        <f>IF(B122=0,"NO","")</f>
        <v>NO</v>
      </c>
      <c r="E131" s="343"/>
      <c r="F131" s="343"/>
      <c r="G131" s="343"/>
      <c r="H131" s="274"/>
      <c r="I131" s="273"/>
    </row>
    <row r="132" spans="1:10" ht="11.25" customHeight="1" x14ac:dyDescent="0.2">
      <c r="A132" s="329"/>
      <c r="B132" s="329"/>
      <c r="C132" s="329"/>
      <c r="D132" s="329"/>
      <c r="E132" s="329"/>
      <c r="F132" s="329"/>
      <c r="G132" s="329"/>
      <c r="H132" s="274"/>
      <c r="I132" s="273"/>
    </row>
    <row r="133" spans="1:10" ht="11.25" customHeight="1" x14ac:dyDescent="0.2">
      <c r="A133" s="329"/>
      <c r="B133" s="329"/>
      <c r="C133" s="329"/>
      <c r="D133" s="329"/>
      <c r="E133" s="329"/>
      <c r="F133" s="329"/>
      <c r="G133" s="329"/>
      <c r="H133" s="274"/>
      <c r="I133" s="273"/>
    </row>
    <row r="134" spans="1:10" ht="11.25" customHeight="1" x14ac:dyDescent="0.2">
      <c r="A134" s="329"/>
      <c r="B134" s="329"/>
      <c r="C134" s="329"/>
      <c r="D134" s="329"/>
      <c r="E134" s="329"/>
      <c r="F134" s="329"/>
      <c r="G134" s="329"/>
      <c r="H134" s="274"/>
      <c r="I134" s="273"/>
    </row>
    <row r="135" spans="1:10" s="329" customFormat="1" ht="11.25" customHeight="1" x14ac:dyDescent="0.25">
      <c r="A135" s="338" t="s">
        <v>71</v>
      </c>
      <c r="B135" s="233"/>
      <c r="C135" s="325"/>
      <c r="D135" s="325"/>
      <c r="H135" s="328"/>
      <c r="I135" s="273"/>
    </row>
    <row r="136" spans="1:10" s="329" customFormat="1" ht="11.25" customHeight="1" x14ac:dyDescent="0.25">
      <c r="A136" s="338" t="s">
        <v>68</v>
      </c>
      <c r="B136" s="233"/>
      <c r="C136" s="325"/>
      <c r="D136" s="325"/>
      <c r="H136" s="328"/>
      <c r="I136" s="273"/>
    </row>
    <row r="137" spans="1:10" s="329" customFormat="1" ht="11.25" customHeight="1" x14ac:dyDescent="0.25">
      <c r="A137" s="338" t="s">
        <v>69</v>
      </c>
      <c r="B137" s="233"/>
      <c r="C137" s="325"/>
      <c r="D137" s="325"/>
      <c r="H137" s="328"/>
      <c r="I137" s="273"/>
    </row>
    <row r="138" spans="1:10" ht="11.25" customHeight="1" x14ac:dyDescent="0.25">
      <c r="A138" s="338" t="s">
        <v>70</v>
      </c>
      <c r="B138" s="233"/>
      <c r="C138" s="325"/>
      <c r="D138" s="325"/>
      <c r="E138" s="329"/>
      <c r="F138" s="329"/>
      <c r="G138" s="329"/>
      <c r="H138" s="191"/>
      <c r="I138" s="273"/>
      <c r="J138" s="191"/>
    </row>
    <row r="139" spans="1:10" ht="11.25" customHeight="1" x14ac:dyDescent="0.25">
      <c r="A139" s="338" t="s">
        <v>227</v>
      </c>
      <c r="B139" s="233"/>
      <c r="C139" s="325"/>
      <c r="D139" s="325"/>
      <c r="E139" s="329"/>
      <c r="F139" s="329"/>
      <c r="G139" s="329"/>
      <c r="H139" s="191"/>
      <c r="I139" s="273"/>
      <c r="J139" s="191"/>
    </row>
    <row r="140" spans="1:10" ht="11.25" customHeight="1" x14ac:dyDescent="0.2">
      <c r="A140" s="338" t="s">
        <v>67</v>
      </c>
      <c r="B140" s="233"/>
      <c r="D140" s="274" t="s">
        <v>97</v>
      </c>
      <c r="E140" s="339" t="s">
        <v>47</v>
      </c>
      <c r="F140" s="269"/>
      <c r="G140" s="270"/>
      <c r="H140" s="191"/>
      <c r="I140" s="273"/>
      <c r="J140" s="191"/>
    </row>
    <row r="141" spans="1:10" ht="11.25" customHeight="1" x14ac:dyDescent="0.2">
      <c r="A141" s="329"/>
      <c r="B141" s="329"/>
      <c r="C141" s="329"/>
      <c r="D141" s="329"/>
      <c r="E141" s="344"/>
      <c r="F141" s="271"/>
      <c r="G141" s="272"/>
      <c r="H141" s="191"/>
      <c r="I141" s="273"/>
      <c r="J141" s="191"/>
    </row>
    <row r="142" spans="1:10" ht="11.25" customHeight="1" x14ac:dyDescent="0.2">
      <c r="A142" s="329"/>
      <c r="B142" s="329"/>
      <c r="C142" s="329"/>
      <c r="D142" s="329"/>
      <c r="E142" s="345"/>
      <c r="F142" s="345"/>
      <c r="G142" s="345"/>
      <c r="H142" s="191"/>
      <c r="I142" s="273"/>
      <c r="J142" s="191"/>
    </row>
    <row r="143" spans="1:10" ht="11.25" customHeight="1" x14ac:dyDescent="0.15">
      <c r="I143" s="273"/>
    </row>
    <row r="144" spans="1:10" ht="11.25" customHeight="1" x14ac:dyDescent="0.15">
      <c r="I144" s="273"/>
    </row>
    <row r="145" spans="1:9" ht="11.25" customHeight="1" x14ac:dyDescent="0.15">
      <c r="I145" s="273"/>
    </row>
    <row r="146" spans="1:9" ht="11.25" customHeight="1" x14ac:dyDescent="0.15">
      <c r="I146" s="273"/>
    </row>
    <row r="147" spans="1:9" ht="11.25" customHeight="1" x14ac:dyDescent="0.15">
      <c r="I147" s="273"/>
    </row>
    <row r="148" spans="1:9" ht="11.25" customHeight="1" x14ac:dyDescent="0.2">
      <c r="A148" s="329"/>
      <c r="B148" s="329"/>
      <c r="C148" s="329"/>
      <c r="D148" s="329"/>
      <c r="E148" s="329"/>
      <c r="F148" s="329"/>
      <c r="G148" s="329"/>
      <c r="I148" s="273"/>
    </row>
    <row r="149" spans="1:9" ht="11.25" customHeight="1" x14ac:dyDescent="0.15">
      <c r="A149" s="534" t="s">
        <v>58</v>
      </c>
      <c r="B149" s="534"/>
      <c r="C149" s="534"/>
      <c r="D149" s="534"/>
      <c r="E149" s="534"/>
      <c r="F149" s="534"/>
      <c r="G149" s="534"/>
      <c r="H149" s="534"/>
      <c r="I149" s="273"/>
    </row>
    <row r="150" spans="1:9" ht="11.25" customHeight="1" x14ac:dyDescent="0.3">
      <c r="A150" s="346"/>
      <c r="B150" s="191"/>
      <c r="C150" s="191"/>
      <c r="D150" s="191"/>
      <c r="E150" s="191"/>
      <c r="F150" s="191"/>
      <c r="G150" s="191"/>
      <c r="I150" s="273"/>
    </row>
    <row r="151" spans="1:9" ht="11.25" customHeight="1" x14ac:dyDescent="0.2">
      <c r="A151" s="339" t="s">
        <v>47</v>
      </c>
      <c r="B151" s="270"/>
      <c r="I151" s="273"/>
    </row>
    <row r="152" spans="1:9" ht="11.25" customHeight="1" x14ac:dyDescent="0.2">
      <c r="A152" s="344"/>
      <c r="B152" s="272"/>
      <c r="I152" s="273"/>
    </row>
    <row r="153" spans="1:9" ht="11.25" customHeight="1" x14ac:dyDescent="0.15">
      <c r="I153" s="273"/>
    </row>
    <row r="154" spans="1:9" ht="11.25" customHeight="1" x14ac:dyDescent="0.15">
      <c r="I154" s="273"/>
    </row>
    <row r="155" spans="1:9" ht="11.25" customHeight="1" x14ac:dyDescent="0.15">
      <c r="I155" s="273"/>
    </row>
    <row r="156" spans="1:9" ht="11.25" customHeight="1" x14ac:dyDescent="0.15">
      <c r="I156" s="273"/>
    </row>
    <row r="157" spans="1:9" ht="11.25" customHeight="1" x14ac:dyDescent="0.15">
      <c r="I157" s="273"/>
    </row>
    <row r="158" spans="1:9" ht="11.25" customHeight="1" x14ac:dyDescent="0.15">
      <c r="I158" s="273"/>
    </row>
    <row r="159" spans="1:9" ht="11.25" customHeight="1" x14ac:dyDescent="0.15">
      <c r="I159" s="273"/>
    </row>
    <row r="160" spans="1:9" ht="11.25" customHeight="1" x14ac:dyDescent="0.15">
      <c r="I160" s="273"/>
    </row>
    <row r="161" spans="9:9" ht="11.25" customHeight="1" x14ac:dyDescent="0.15">
      <c r="I161" s="273"/>
    </row>
    <row r="162" spans="9:9" ht="11.25" customHeight="1" x14ac:dyDescent="0.15">
      <c r="I162" s="273"/>
    </row>
    <row r="163" spans="9:9" ht="11.25" customHeight="1" x14ac:dyDescent="0.15">
      <c r="I163" s="273"/>
    </row>
    <row r="164" spans="9:9" ht="11.25" customHeight="1" x14ac:dyDescent="0.15">
      <c r="I164" s="273"/>
    </row>
    <row r="165" spans="9:9" ht="11.25" customHeight="1" x14ac:dyDescent="0.15">
      <c r="I165" s="273"/>
    </row>
    <row r="166" spans="9:9" ht="11.25" customHeight="1" x14ac:dyDescent="0.15">
      <c r="I166" s="273"/>
    </row>
    <row r="167" spans="9:9" ht="11.25" customHeight="1" x14ac:dyDescent="0.15">
      <c r="I167" s="273"/>
    </row>
    <row r="168" spans="9:9" ht="11.25" customHeight="1" x14ac:dyDescent="0.15">
      <c r="I168" s="273"/>
    </row>
    <row r="169" spans="9:9" ht="11.25" customHeight="1" x14ac:dyDescent="0.15">
      <c r="I169" s="273"/>
    </row>
    <row r="170" spans="9:9" ht="11.25" customHeight="1" x14ac:dyDescent="0.15">
      <c r="I170" s="273"/>
    </row>
    <row r="171" spans="9:9" ht="11.25" customHeight="1" x14ac:dyDescent="0.15">
      <c r="I171" s="273"/>
    </row>
    <row r="172" spans="9:9" ht="11.25" customHeight="1" x14ac:dyDescent="0.15">
      <c r="I172" s="273"/>
    </row>
    <row r="173" spans="9:9" ht="11.25" customHeight="1" x14ac:dyDescent="0.15">
      <c r="I173" s="273"/>
    </row>
    <row r="174" spans="9:9" ht="11.25" customHeight="1" x14ac:dyDescent="0.15">
      <c r="I174" s="273"/>
    </row>
    <row r="175" spans="9:9" ht="11.25" customHeight="1" x14ac:dyDescent="0.15">
      <c r="I175" s="273"/>
    </row>
    <row r="176" spans="9:9" ht="11.25" customHeight="1" x14ac:dyDescent="0.15">
      <c r="I176" s="273"/>
    </row>
    <row r="177" spans="9:9" ht="11.25" customHeight="1" x14ac:dyDescent="0.15">
      <c r="I177" s="273"/>
    </row>
    <row r="178" spans="9:9" ht="11.25" customHeight="1" x14ac:dyDescent="0.15">
      <c r="I178" s="273"/>
    </row>
    <row r="179" spans="9:9" ht="11.25" customHeight="1" x14ac:dyDescent="0.15">
      <c r="I179" s="273"/>
    </row>
    <row r="180" spans="9:9" ht="11.25" customHeight="1" x14ac:dyDescent="0.15">
      <c r="I180" s="273"/>
    </row>
    <row r="181" spans="9:9" ht="11.25" customHeight="1" x14ac:dyDescent="0.15">
      <c r="I181" s="273"/>
    </row>
    <row r="182" spans="9:9" ht="11.25" customHeight="1" x14ac:dyDescent="0.15">
      <c r="I182" s="273"/>
    </row>
    <row r="183" spans="9:9" ht="11.25" customHeight="1" x14ac:dyDescent="0.15">
      <c r="I183" s="273"/>
    </row>
    <row r="184" spans="9:9" ht="11.25" customHeight="1" x14ac:dyDescent="0.15">
      <c r="I184" s="273"/>
    </row>
    <row r="185" spans="9:9" ht="11.25" customHeight="1" x14ac:dyDescent="0.15">
      <c r="I185" s="273"/>
    </row>
    <row r="186" spans="9:9" ht="11.25" customHeight="1" x14ac:dyDescent="0.15">
      <c r="I186" s="273"/>
    </row>
    <row r="187" spans="9:9" ht="11.25" customHeight="1" x14ac:dyDescent="0.15">
      <c r="I187" s="273"/>
    </row>
    <row r="188" spans="9:9" ht="11.25" customHeight="1" x14ac:dyDescent="0.15">
      <c r="I188" s="273"/>
    </row>
    <row r="189" spans="9:9" ht="11.25" customHeight="1" x14ac:dyDescent="0.15">
      <c r="I189" s="273"/>
    </row>
    <row r="190" spans="9:9" ht="11.25" customHeight="1" x14ac:dyDescent="0.15">
      <c r="I190" s="273"/>
    </row>
    <row r="191" spans="9:9" ht="11.25" customHeight="1" x14ac:dyDescent="0.15">
      <c r="I191" s="273"/>
    </row>
    <row r="192" spans="9:9" ht="11.25" customHeight="1" x14ac:dyDescent="0.15">
      <c r="I192" s="273"/>
    </row>
    <row r="193" spans="9:9" ht="11.25" customHeight="1" x14ac:dyDescent="0.15">
      <c r="I193" s="273"/>
    </row>
    <row r="194" spans="9:9" ht="11.25" customHeight="1" x14ac:dyDescent="0.15">
      <c r="I194" s="273"/>
    </row>
    <row r="195" spans="9:9" ht="11.25" customHeight="1" x14ac:dyDescent="0.15">
      <c r="I195" s="273"/>
    </row>
    <row r="196" spans="9:9" ht="11.25" customHeight="1" x14ac:dyDescent="0.15">
      <c r="I196" s="273"/>
    </row>
    <row r="197" spans="9:9" ht="11.25" customHeight="1" x14ac:dyDescent="0.15">
      <c r="I197" s="273"/>
    </row>
    <row r="198" spans="9:9" ht="11.25" customHeight="1" x14ac:dyDescent="0.15">
      <c r="I198" s="273"/>
    </row>
    <row r="199" spans="9:9" ht="11.25" customHeight="1" x14ac:dyDescent="0.15">
      <c r="I199" s="273"/>
    </row>
    <row r="200" spans="9:9" ht="11.25" customHeight="1" x14ac:dyDescent="0.15">
      <c r="I200" s="273"/>
    </row>
    <row r="201" spans="9:9" ht="11.25" customHeight="1" x14ac:dyDescent="0.15">
      <c r="I201" s="273"/>
    </row>
    <row r="202" spans="9:9" ht="11.25" customHeight="1" x14ac:dyDescent="0.15">
      <c r="I202" s="273"/>
    </row>
    <row r="203" spans="9:9" ht="11.25" customHeight="1" x14ac:dyDescent="0.15">
      <c r="I203" s="273"/>
    </row>
    <row r="204" spans="9:9" ht="11.25" customHeight="1" x14ac:dyDescent="0.15">
      <c r="I204" s="273"/>
    </row>
    <row r="205" spans="9:9" ht="11.25" customHeight="1" x14ac:dyDescent="0.15">
      <c r="I205" s="273"/>
    </row>
    <row r="206" spans="9:9" ht="11.25" customHeight="1" x14ac:dyDescent="0.15">
      <c r="I206" s="273"/>
    </row>
    <row r="207" spans="9:9" ht="11.25" customHeight="1" x14ac:dyDescent="0.15">
      <c r="I207" s="273"/>
    </row>
    <row r="208" spans="9:9" ht="11.25" customHeight="1" x14ac:dyDescent="0.15">
      <c r="I208" s="273"/>
    </row>
    <row r="209" spans="9:9" ht="11.25" customHeight="1" x14ac:dyDescent="0.15">
      <c r="I209" s="273"/>
    </row>
    <row r="210" spans="9:9" ht="11.25" customHeight="1" x14ac:dyDescent="0.15">
      <c r="I210" s="273"/>
    </row>
    <row r="211" spans="9:9" ht="11.25" customHeight="1" x14ac:dyDescent="0.15">
      <c r="I211" s="273"/>
    </row>
    <row r="212" spans="9:9" ht="11.25" customHeight="1" x14ac:dyDescent="0.15">
      <c r="I212" s="273"/>
    </row>
    <row r="213" spans="9:9" ht="11.25" customHeight="1" x14ac:dyDescent="0.15">
      <c r="I213" s="273"/>
    </row>
    <row r="214" spans="9:9" ht="11.25" customHeight="1" x14ac:dyDescent="0.15">
      <c r="I214" s="273"/>
    </row>
    <row r="215" spans="9:9" ht="11.25" customHeight="1" x14ac:dyDescent="0.15">
      <c r="I215" s="273"/>
    </row>
  </sheetData>
  <sheetProtection sheet="1" objects="1" scenarios="1"/>
  <mergeCells count="14">
    <mergeCell ref="A1:H1"/>
    <mergeCell ref="A2:H2"/>
    <mergeCell ref="A21:H21"/>
    <mergeCell ref="A23:H23"/>
    <mergeCell ref="A149:H149"/>
    <mergeCell ref="B120:D120"/>
    <mergeCell ref="C29:D29"/>
    <mergeCell ref="C30:D30"/>
    <mergeCell ref="C55:D55"/>
    <mergeCell ref="C56:D56"/>
    <mergeCell ref="A112:H112"/>
    <mergeCell ref="C79:D79"/>
    <mergeCell ref="C80:D80"/>
    <mergeCell ref="A125:H125"/>
  </mergeCells>
  <phoneticPr fontId="2" type="noConversion"/>
  <dataValidations count="11">
    <dataValidation type="list" allowBlank="1" showInputMessage="1" showErrorMessage="1" sqref="B34:B40 B60:B66">
      <formula1>TipoIntervento</formula1>
    </dataValidation>
    <dataValidation type="list" allowBlank="1" showInputMessage="1" showErrorMessage="1" sqref="B127 B131 B135:B139">
      <formula1>"SI,NO"</formula1>
    </dataValidation>
    <dataValidation type="list" allowBlank="1" showInputMessage="1" showErrorMessage="1" sqref="C54 C27:C28">
      <formula1>Finiture</formula1>
    </dataValidation>
    <dataValidation type="list" allowBlank="1" showInputMessage="1" showErrorMessage="1" sqref="C25">
      <formula1>TipoFabbricato</formula1>
    </dataValidation>
    <dataValidation type="list" allowBlank="1" showInputMessage="1" showErrorMessage="1" sqref="C26">
      <formula1>Classificazione</formula1>
    </dataValidation>
    <dataValidation type="list" allowBlank="1" showInputMessage="1" showErrorMessage="1" sqref="C29 C55 C79:D79">
      <formula1>UT</formula1>
    </dataValidation>
    <dataValidation type="list" allowBlank="1" showInputMessage="1" showErrorMessage="1" sqref="C56:D56">
      <formula1>TipoEventoDDLRicercaGuastoS1</formula1>
    </dataValidation>
    <dataValidation type="list" allowBlank="1" showInputMessage="1" showErrorMessage="1" sqref="C80:D80">
      <formula1>TipoEventoDDLContenutoS1</formula1>
    </dataValidation>
    <dataValidation type="list" allowBlank="1" showInputMessage="1" showErrorMessage="1" sqref="C30:D30">
      <formula1>TipoEventoDDLDannoPrevalenteS1</formula1>
    </dataValidation>
    <dataValidation type="list" allowBlank="1" showInputMessage="1" showErrorMessage="1" sqref="B123">
      <formula1>TipoPagamento</formula1>
    </dataValidation>
    <dataValidation type="list" allowBlank="1" showInputMessage="1" showErrorMessage="1" sqref="C34:C39 C60:C65">
      <formula1>"h,mq,l,pz,a misura"</formula1>
    </dataValidation>
  </dataValidations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showGridLines="0" topLeftCell="A22" zoomScale="90" zoomScaleNormal="90" workbookViewId="0">
      <selection activeCell="C29" sqref="C29:D29"/>
    </sheetView>
  </sheetViews>
  <sheetFormatPr defaultRowHeight="11.25" customHeight="1" x14ac:dyDescent="0.15"/>
  <cols>
    <col min="1" max="1" width="41.85546875" style="366" customWidth="1"/>
    <col min="2" max="2" width="27.85546875" style="366" customWidth="1"/>
    <col min="3" max="3" width="29.85546875" style="366" bestFit="1" customWidth="1"/>
    <col min="4" max="4" width="32" style="366" customWidth="1"/>
    <col min="5" max="5" width="14.42578125" style="366" customWidth="1"/>
    <col min="6" max="6" width="10.85546875" style="366" customWidth="1"/>
    <col min="7" max="7" width="18" style="366" customWidth="1"/>
    <col min="8" max="8" width="9.140625" style="231"/>
    <col min="9" max="9" width="16.42578125" style="453" customWidth="1"/>
    <col min="10" max="11" width="4.42578125" style="366" customWidth="1"/>
    <col min="12" max="16384" width="9.140625" style="366"/>
  </cols>
  <sheetData>
    <row r="1" spans="1:11" ht="11.25" customHeight="1" x14ac:dyDescent="0.2">
      <c r="A1" s="542" t="s">
        <v>0</v>
      </c>
      <c r="B1" s="542"/>
      <c r="C1" s="542"/>
      <c r="D1" s="542"/>
      <c r="E1" s="542"/>
      <c r="F1" s="542"/>
      <c r="G1" s="542"/>
      <c r="H1" s="542"/>
      <c r="I1" s="365"/>
    </row>
    <row r="2" spans="1:11" ht="11.25" customHeight="1" x14ac:dyDescent="0.2">
      <c r="A2" s="541" t="str">
        <f>+CONCATENATE("STUDIO ",(VLOOKUP("NomePerito",_RiservatoAxa_!A1:B210,2,FALSE)))</f>
        <v>STUDIO ALFA SPA (VIAZZI) -</v>
      </c>
      <c r="B2" s="541"/>
      <c r="C2" s="541"/>
      <c r="D2" s="541"/>
      <c r="E2" s="541"/>
      <c r="F2" s="541"/>
      <c r="G2" s="541"/>
      <c r="H2" s="541"/>
      <c r="I2" s="365"/>
      <c r="J2" s="367"/>
      <c r="K2" s="367"/>
    </row>
    <row r="3" spans="1:11" ht="11.25" customHeight="1" x14ac:dyDescent="0.15">
      <c r="B3" s="368"/>
      <c r="D3" s="369"/>
      <c r="I3" s="365"/>
      <c r="J3" s="367"/>
      <c r="K3" s="367"/>
    </row>
    <row r="4" spans="1:11" ht="11.25" customHeight="1" x14ac:dyDescent="0.15">
      <c r="B4" s="368"/>
      <c r="D4" s="369"/>
      <c r="I4" s="365"/>
      <c r="J4" s="367"/>
      <c r="K4" s="367"/>
    </row>
    <row r="5" spans="1:11" ht="11.25" customHeight="1" x14ac:dyDescent="0.15">
      <c r="A5" s="370" t="s">
        <v>26</v>
      </c>
      <c r="B5" s="280" t="str">
        <f>VLOOKUP("CodicePerito",_RiservatoAxa_!A1:B210,2,FALSE)</f>
        <v>20445</v>
      </c>
      <c r="I5" s="365"/>
    </row>
    <row r="6" spans="1:11" ht="11.25" customHeight="1" x14ac:dyDescent="0.15">
      <c r="A6" s="371" t="s">
        <v>27</v>
      </c>
      <c r="B6" s="282" t="str">
        <f>VLOOKUP("NomePerito",_RiservatoAxa_!A1:B210,2,FALSE)</f>
        <v>ALFA SPA (VIAZZI) -</v>
      </c>
      <c r="I6" s="365"/>
    </row>
    <row r="7" spans="1:11" ht="11.25" customHeight="1" x14ac:dyDescent="0.15">
      <c r="A7" s="372" t="s">
        <v>28</v>
      </c>
      <c r="B7" s="284" t="str">
        <f>VLOOKUP("Liquidatore",_RiservatoAxa_!A1:B210,2,FALSE)</f>
        <v>521 - Pronta_Liquidazione_3</v>
      </c>
      <c r="I7" s="365"/>
    </row>
    <row r="8" spans="1:11" ht="11.25" customHeight="1" x14ac:dyDescent="0.15">
      <c r="A8" s="373"/>
      <c r="I8" s="365"/>
    </row>
    <row r="9" spans="1:11" ht="11.25" customHeight="1" x14ac:dyDescent="0.15">
      <c r="A9" s="374" t="s">
        <v>172</v>
      </c>
      <c r="B9" s="375"/>
      <c r="I9" s="365"/>
    </row>
    <row r="10" spans="1:11" ht="11.25" customHeight="1" x14ac:dyDescent="0.15">
      <c r="A10" s="370"/>
      <c r="B10" s="376"/>
      <c r="I10" s="365"/>
    </row>
    <row r="11" spans="1:11" ht="11.25" customHeight="1" x14ac:dyDescent="0.15">
      <c r="A11" s="371" t="s">
        <v>230</v>
      </c>
      <c r="B11" s="377"/>
      <c r="I11" s="365"/>
    </row>
    <row r="12" spans="1:11" ht="11.25" customHeight="1" x14ac:dyDescent="0.15">
      <c r="A12" s="371" t="s">
        <v>231</v>
      </c>
      <c r="B12" s="377"/>
      <c r="I12" s="365"/>
    </row>
    <row r="13" spans="1:11" ht="11.25" customHeight="1" x14ac:dyDescent="0.15">
      <c r="A13" s="371" t="s">
        <v>232</v>
      </c>
      <c r="B13" s="377"/>
      <c r="I13" s="365"/>
    </row>
    <row r="14" spans="1:11" ht="11.25" customHeight="1" x14ac:dyDescent="0.15">
      <c r="A14" s="371"/>
      <c r="B14" s="377"/>
      <c r="D14" s="378" t="s">
        <v>25</v>
      </c>
      <c r="E14" s="233"/>
      <c r="I14" s="365"/>
    </row>
    <row r="15" spans="1:11" ht="11.25" customHeight="1" x14ac:dyDescent="0.15">
      <c r="A15" s="371" t="s">
        <v>175</v>
      </c>
      <c r="B15" s="377"/>
      <c r="I15" s="365"/>
    </row>
    <row r="16" spans="1:11" ht="11.25" customHeight="1" x14ac:dyDescent="0.15">
      <c r="A16" s="371" t="s">
        <v>233</v>
      </c>
      <c r="B16" s="377"/>
      <c r="I16" s="365"/>
    </row>
    <row r="17" spans="1:14" ht="11.25" customHeight="1" x14ac:dyDescent="0.15">
      <c r="A17" s="371" t="s">
        <v>234</v>
      </c>
      <c r="B17" s="377"/>
      <c r="C17" s="454" t="str">
        <f>IF(LEN(B17)&gt;=3,"Attenzione!Inserire la signa provincia","")</f>
        <v/>
      </c>
      <c r="I17" s="365"/>
    </row>
    <row r="18" spans="1:14" ht="11.25" customHeight="1" x14ac:dyDescent="0.15">
      <c r="A18" s="371" t="s">
        <v>153</v>
      </c>
      <c r="B18" s="377"/>
      <c r="C18" s="274"/>
      <c r="I18" s="365"/>
    </row>
    <row r="19" spans="1:14" ht="11.25" customHeight="1" x14ac:dyDescent="0.15">
      <c r="A19" s="372" t="s">
        <v>154</v>
      </c>
      <c r="B19" s="379"/>
      <c r="C19" s="468" t="str">
        <f>+IF(AND(MID(B19,1,2)="IT",LEN(B19)&lt;&gt;27),"attenzione!lunghezza iban non corretta","")</f>
        <v/>
      </c>
      <c r="I19" s="365"/>
    </row>
    <row r="20" spans="1:14" s="367" customFormat="1" ht="11.25" customHeight="1" x14ac:dyDescent="0.15">
      <c r="B20" s="231"/>
      <c r="H20" s="231"/>
      <c r="I20" s="365"/>
    </row>
    <row r="21" spans="1:14" ht="11.25" customHeight="1" x14ac:dyDescent="0.15">
      <c r="A21" s="540" t="s">
        <v>171</v>
      </c>
      <c r="B21" s="540"/>
      <c r="C21" s="540"/>
      <c r="D21" s="540"/>
      <c r="E21" s="540"/>
      <c r="F21" s="540"/>
      <c r="G21" s="540"/>
      <c r="H21" s="540"/>
      <c r="I21" s="380"/>
      <c r="J21" s="231"/>
      <c r="K21" s="231"/>
      <c r="L21" s="231"/>
      <c r="M21" s="231"/>
      <c r="N21" s="231"/>
    </row>
    <row r="22" spans="1:14" ht="11.25" customHeight="1" x14ac:dyDescent="0.2">
      <c r="B22" s="381"/>
      <c r="C22" s="381"/>
      <c r="D22" s="381"/>
      <c r="E22" s="381"/>
      <c r="F22" s="381"/>
      <c r="G22" s="381"/>
      <c r="H22" s="381"/>
      <c r="I22" s="365"/>
      <c r="J22" s="231"/>
      <c r="K22" s="231"/>
      <c r="L22" s="231"/>
      <c r="M22" s="231"/>
      <c r="N22" s="231"/>
    </row>
    <row r="23" spans="1:14" ht="11.25" customHeight="1" x14ac:dyDescent="0.2">
      <c r="A23" s="541" t="s">
        <v>162</v>
      </c>
      <c r="B23" s="541"/>
      <c r="C23" s="541"/>
      <c r="D23" s="541"/>
      <c r="E23" s="541"/>
      <c r="F23" s="541"/>
      <c r="G23" s="541"/>
      <c r="H23" s="541"/>
      <c r="I23" s="365"/>
      <c r="J23" s="231"/>
      <c r="K23" s="231"/>
      <c r="L23" s="231"/>
      <c r="M23" s="231"/>
      <c r="N23" s="231"/>
    </row>
    <row r="24" spans="1:14" ht="11.25" customHeight="1" x14ac:dyDescent="0.25">
      <c r="B24" s="381"/>
      <c r="C24" s="382"/>
      <c r="D24" s="381"/>
      <c r="E24" s="381"/>
      <c r="F24" s="381"/>
      <c r="G24" s="381"/>
      <c r="H24" s="381"/>
      <c r="I24" s="365"/>
      <c r="J24" s="231"/>
      <c r="K24" s="231"/>
      <c r="L24" s="231"/>
      <c r="M24" s="231"/>
      <c r="N24" s="231"/>
    </row>
    <row r="25" spans="1:14" ht="11.25" customHeight="1" x14ac:dyDescent="0.2">
      <c r="B25" s="370" t="s">
        <v>210</v>
      </c>
      <c r="C25" s="234"/>
      <c r="H25" s="381"/>
      <c r="I25" s="365"/>
      <c r="J25" s="231"/>
      <c r="K25" s="231"/>
      <c r="L25" s="231"/>
      <c r="M25" s="231"/>
      <c r="N25" s="231"/>
    </row>
    <row r="26" spans="1:14" ht="11.25" customHeight="1" x14ac:dyDescent="0.2">
      <c r="B26" s="371" t="s">
        <v>122</v>
      </c>
      <c r="C26" s="235"/>
      <c r="H26" s="381"/>
      <c r="I26" s="365"/>
      <c r="J26" s="231"/>
      <c r="K26" s="231"/>
      <c r="L26" s="231"/>
      <c r="M26" s="231"/>
      <c r="N26" s="231"/>
    </row>
    <row r="27" spans="1:14" ht="11.25" customHeight="1" x14ac:dyDescent="0.2">
      <c r="B27" s="372" t="s">
        <v>211</v>
      </c>
      <c r="C27" s="236"/>
      <c r="F27" s="381"/>
      <c r="H27" s="381"/>
      <c r="I27" s="365"/>
      <c r="J27" s="231"/>
      <c r="K27" s="231"/>
      <c r="L27" s="231"/>
      <c r="M27" s="231"/>
      <c r="N27" s="231"/>
    </row>
    <row r="28" spans="1:14" s="367" customFormat="1" ht="11.25" customHeight="1" x14ac:dyDescent="0.2">
      <c r="E28" s="366"/>
      <c r="F28" s="381"/>
      <c r="H28" s="383"/>
      <c r="I28" s="365"/>
      <c r="J28" s="231"/>
      <c r="K28" s="231"/>
      <c r="L28" s="231"/>
      <c r="M28" s="231"/>
      <c r="N28" s="231"/>
    </row>
    <row r="29" spans="1:14" ht="11.25" customHeight="1" x14ac:dyDescent="0.2">
      <c r="A29" s="384" t="s">
        <v>163</v>
      </c>
      <c r="B29" s="370" t="s">
        <v>212</v>
      </c>
      <c r="C29" s="538"/>
      <c r="D29" s="539"/>
      <c r="F29" s="381"/>
      <c r="H29" s="381"/>
      <c r="I29" s="365"/>
      <c r="J29" s="231"/>
      <c r="K29" s="231"/>
      <c r="L29" s="231"/>
      <c r="M29" s="231"/>
      <c r="N29" s="231"/>
    </row>
    <row r="30" spans="1:14" ht="11.25" customHeight="1" x14ac:dyDescent="0.2">
      <c r="B30" s="372" t="s">
        <v>676</v>
      </c>
      <c r="C30" s="538"/>
      <c r="D30" s="539"/>
      <c r="H30" s="381"/>
      <c r="I30" s="365"/>
      <c r="J30" s="231"/>
      <c r="K30" s="231"/>
      <c r="L30" s="231"/>
      <c r="M30" s="231"/>
      <c r="N30" s="231"/>
    </row>
    <row r="31" spans="1:14" ht="11.25" customHeight="1" x14ac:dyDescent="0.2">
      <c r="H31" s="381"/>
      <c r="I31" s="365"/>
      <c r="J31" s="231"/>
      <c r="K31" s="231"/>
      <c r="L31" s="231"/>
      <c r="M31" s="231"/>
      <c r="N31" s="231"/>
    </row>
    <row r="32" spans="1:14" ht="11.25" customHeight="1" x14ac:dyDescent="0.25">
      <c r="A32" s="385"/>
      <c r="H32" s="381"/>
      <c r="I32" s="365"/>
      <c r="J32" s="231"/>
      <c r="K32" s="231"/>
      <c r="L32" s="231"/>
      <c r="M32" s="231"/>
      <c r="N32" s="231"/>
    </row>
    <row r="33" spans="1:11" ht="11.25" customHeight="1" x14ac:dyDescent="0.2">
      <c r="A33" s="386" t="s">
        <v>678</v>
      </c>
      <c r="B33" s="386" t="s">
        <v>679</v>
      </c>
      <c r="C33" s="387" t="s">
        <v>111</v>
      </c>
      <c r="D33" s="388" t="s">
        <v>110</v>
      </c>
      <c r="E33" s="388" t="s">
        <v>663</v>
      </c>
      <c r="F33" s="389" t="s">
        <v>66</v>
      </c>
      <c r="H33" s="381"/>
      <c r="I33" s="365"/>
      <c r="J33" s="231"/>
      <c r="K33" s="231"/>
    </row>
    <row r="34" spans="1:11" ht="11.25" customHeight="1" x14ac:dyDescent="0.2">
      <c r="A34" s="237" t="s">
        <v>677</v>
      </c>
      <c r="B34" s="238"/>
      <c r="C34" s="239"/>
      <c r="D34" s="240"/>
      <c r="E34" s="240"/>
      <c r="F34" s="390">
        <f t="shared" ref="F34:F39" si="0">+E34*D34</f>
        <v>0</v>
      </c>
      <c r="H34" s="381"/>
      <c r="I34" s="365"/>
    </row>
    <row r="35" spans="1:11" ht="11.25" customHeight="1" x14ac:dyDescent="0.2">
      <c r="A35" s="241" t="s">
        <v>677</v>
      </c>
      <c r="B35" s="242"/>
      <c r="C35" s="364"/>
      <c r="D35" s="244"/>
      <c r="E35" s="244"/>
      <c r="F35" s="391">
        <f t="shared" si="0"/>
        <v>0</v>
      </c>
      <c r="H35" s="381"/>
      <c r="I35" s="365"/>
    </row>
    <row r="36" spans="1:11" ht="11.25" customHeight="1" x14ac:dyDescent="0.2">
      <c r="A36" s="241" t="s">
        <v>677</v>
      </c>
      <c r="B36" s="242"/>
      <c r="C36" s="364"/>
      <c r="D36" s="244"/>
      <c r="E36" s="244"/>
      <c r="F36" s="391">
        <f t="shared" si="0"/>
        <v>0</v>
      </c>
      <c r="H36" s="381"/>
      <c r="I36" s="365"/>
    </row>
    <row r="37" spans="1:11" ht="11.25" customHeight="1" x14ac:dyDescent="0.2">
      <c r="A37" s="241" t="s">
        <v>677</v>
      </c>
      <c r="B37" s="242"/>
      <c r="C37" s="364"/>
      <c r="D37" s="244"/>
      <c r="E37" s="244"/>
      <c r="F37" s="391">
        <f t="shared" si="0"/>
        <v>0</v>
      </c>
      <c r="H37" s="381"/>
      <c r="I37" s="365"/>
    </row>
    <row r="38" spans="1:11" ht="11.25" customHeight="1" x14ac:dyDescent="0.2">
      <c r="A38" s="241" t="s">
        <v>677</v>
      </c>
      <c r="B38" s="242"/>
      <c r="C38" s="364"/>
      <c r="D38" s="244"/>
      <c r="E38" s="244"/>
      <c r="F38" s="391">
        <f t="shared" si="0"/>
        <v>0</v>
      </c>
      <c r="H38" s="381"/>
      <c r="I38" s="365"/>
    </row>
    <row r="39" spans="1:11" ht="11.25" customHeight="1" x14ac:dyDescent="0.2">
      <c r="A39" s="247" t="s">
        <v>677</v>
      </c>
      <c r="B39" s="242"/>
      <c r="C39" s="364"/>
      <c r="D39" s="244"/>
      <c r="E39" s="244"/>
      <c r="F39" s="391">
        <f t="shared" si="0"/>
        <v>0</v>
      </c>
      <c r="H39" s="381"/>
      <c r="I39" s="365"/>
    </row>
    <row r="40" spans="1:11" ht="11.25" customHeight="1" x14ac:dyDescent="0.2">
      <c r="A40" s="392" t="s">
        <v>214</v>
      </c>
      <c r="B40" s="393"/>
      <c r="C40" s="394"/>
      <c r="D40" s="394"/>
      <c r="E40" s="394"/>
      <c r="F40" s="301">
        <f>SUM(F34:F39)</f>
        <v>0</v>
      </c>
      <c r="H40" s="381"/>
      <c r="I40" s="365"/>
    </row>
    <row r="41" spans="1:11" ht="11.25" customHeight="1" x14ac:dyDescent="0.2">
      <c r="A41" s="395" t="s">
        <v>160</v>
      </c>
      <c r="B41" s="396"/>
      <c r="C41" s="397"/>
      <c r="D41" s="397"/>
      <c r="E41" s="397"/>
      <c r="F41" s="398">
        <f>+'Dati Generali'!B105</f>
        <v>0</v>
      </c>
      <c r="G41" s="399" t="s">
        <v>31</v>
      </c>
      <c r="H41" s="381"/>
      <c r="I41" s="365"/>
    </row>
    <row r="42" spans="1:11" ht="11.25" customHeight="1" x14ac:dyDescent="0.2">
      <c r="A42" s="245" t="s">
        <v>161</v>
      </c>
      <c r="B42" s="400"/>
      <c r="C42" s="401"/>
      <c r="D42" s="401"/>
      <c r="E42" s="401"/>
      <c r="F42" s="307">
        <f>F40*(1-(F41/100))</f>
        <v>0</v>
      </c>
      <c r="G42" s="381"/>
      <c r="H42" s="381"/>
      <c r="I42" s="365"/>
    </row>
    <row r="43" spans="1:11" ht="11.25" customHeight="1" x14ac:dyDescent="0.2">
      <c r="A43" s="395" t="s">
        <v>685</v>
      </c>
      <c r="B43" s="396"/>
      <c r="C43" s="397"/>
      <c r="D43" s="397"/>
      <c r="E43" s="397"/>
      <c r="F43" s="246"/>
      <c r="G43" s="381"/>
      <c r="H43" s="381"/>
      <c r="I43" s="365"/>
    </row>
    <row r="44" spans="1:11" ht="11.25" customHeight="1" x14ac:dyDescent="0.2">
      <c r="A44" s="245" t="s">
        <v>161</v>
      </c>
      <c r="B44" s="400"/>
      <c r="C44" s="401"/>
      <c r="D44" s="401"/>
      <c r="E44" s="401"/>
      <c r="F44" s="307">
        <f>F42*(1-(F43/100))</f>
        <v>0</v>
      </c>
      <c r="G44" s="381"/>
      <c r="H44" s="381"/>
      <c r="I44" s="365"/>
    </row>
    <row r="45" spans="1:11" ht="11.25" customHeight="1" x14ac:dyDescent="0.2">
      <c r="A45" s="395" t="s">
        <v>92</v>
      </c>
      <c r="B45" s="396"/>
      <c r="C45" s="397"/>
      <c r="D45" s="397"/>
      <c r="E45" s="397"/>
      <c r="F45" s="246"/>
      <c r="G45" s="381"/>
      <c r="H45" s="381"/>
      <c r="I45" s="365"/>
    </row>
    <row r="46" spans="1:11" ht="11.25" customHeight="1" x14ac:dyDescent="0.2">
      <c r="A46" s="245" t="s">
        <v>161</v>
      </c>
      <c r="B46" s="400"/>
      <c r="C46" s="401"/>
      <c r="D46" s="401"/>
      <c r="E46" s="401"/>
      <c r="F46" s="307">
        <f>F44+F45</f>
        <v>0</v>
      </c>
      <c r="G46" s="381"/>
      <c r="H46" s="381"/>
      <c r="I46" s="365"/>
    </row>
    <row r="47" spans="1:11" ht="11.25" customHeight="1" x14ac:dyDescent="0.2">
      <c r="A47" s="395" t="s">
        <v>158</v>
      </c>
      <c r="B47" s="396"/>
      <c r="C47" s="397"/>
      <c r="D47" s="397"/>
      <c r="E47" s="397"/>
      <c r="F47" s="246"/>
      <c r="G47" s="381"/>
      <c r="H47" s="381"/>
      <c r="I47" s="365"/>
    </row>
    <row r="48" spans="1:11" ht="11.25" customHeight="1" x14ac:dyDescent="0.2">
      <c r="A48" s="395" t="s">
        <v>159</v>
      </c>
      <c r="B48" s="396"/>
      <c r="C48" s="397"/>
      <c r="D48" s="397"/>
      <c r="E48" s="397"/>
      <c r="F48" s="246"/>
      <c r="G48" s="381"/>
      <c r="H48" s="381"/>
      <c r="I48" s="365"/>
    </row>
    <row r="49" spans="1:14" ht="11.25" customHeight="1" x14ac:dyDescent="0.2">
      <c r="A49" s="245" t="s">
        <v>161</v>
      </c>
      <c r="B49" s="400"/>
      <c r="C49" s="401"/>
      <c r="D49" s="401"/>
      <c r="E49" s="401"/>
      <c r="F49" s="307">
        <f>MAX(F46*(1-(F48/100))-F47,0)</f>
        <v>0</v>
      </c>
      <c r="G49" s="381"/>
      <c r="H49" s="381"/>
      <c r="I49" s="365"/>
    </row>
    <row r="50" spans="1:14" ht="11.25" customHeight="1" x14ac:dyDescent="0.2">
      <c r="A50" s="395" t="s">
        <v>56</v>
      </c>
      <c r="B50" s="396"/>
      <c r="C50" s="397"/>
      <c r="D50" s="397"/>
      <c r="E50" s="397"/>
      <c r="F50" s="246"/>
      <c r="G50" s="381"/>
      <c r="H50" s="381"/>
      <c r="I50" s="365"/>
    </row>
    <row r="51" spans="1:14" ht="11.25" customHeight="1" x14ac:dyDescent="0.2">
      <c r="A51" s="402" t="s">
        <v>73</v>
      </c>
      <c r="B51" s="403"/>
      <c r="C51" s="404"/>
      <c r="D51" s="404"/>
      <c r="E51" s="404"/>
      <c r="F51" s="310">
        <f>MIN(F50,F49)</f>
        <v>0</v>
      </c>
      <c r="G51" s="381"/>
      <c r="H51" s="381"/>
      <c r="I51" s="365"/>
    </row>
    <row r="52" spans="1:14" ht="11.25" customHeight="1" x14ac:dyDescent="0.2">
      <c r="H52" s="381"/>
      <c r="I52" s="365"/>
    </row>
    <row r="53" spans="1:14" ht="11.25" customHeight="1" x14ac:dyDescent="0.2">
      <c r="A53" s="366" t="s">
        <v>686</v>
      </c>
      <c r="B53" s="381"/>
      <c r="C53" s="381"/>
      <c r="D53" s="381"/>
      <c r="E53" s="381"/>
      <c r="F53" s="381"/>
      <c r="H53" s="381"/>
      <c r="I53" s="365"/>
      <c r="J53" s="231"/>
      <c r="K53" s="231"/>
      <c r="L53" s="231"/>
      <c r="M53" s="231"/>
      <c r="N53" s="231"/>
    </row>
    <row r="54" spans="1:14" s="367" customFormat="1" ht="11.25" customHeight="1" x14ac:dyDescent="0.2">
      <c r="H54" s="383"/>
      <c r="I54" s="365"/>
      <c r="J54" s="231"/>
      <c r="K54" s="231"/>
      <c r="L54" s="231"/>
      <c r="M54" s="231"/>
      <c r="N54" s="231"/>
    </row>
    <row r="55" spans="1:14" ht="11.25" customHeight="1" x14ac:dyDescent="0.2">
      <c r="A55" s="384" t="s">
        <v>164</v>
      </c>
      <c r="B55" s="370" t="s">
        <v>112</v>
      </c>
      <c r="C55" s="538"/>
      <c r="D55" s="539"/>
      <c r="H55" s="381"/>
      <c r="I55" s="365"/>
      <c r="J55" s="231"/>
      <c r="K55" s="231"/>
      <c r="L55" s="231"/>
      <c r="M55" s="231"/>
      <c r="N55" s="231"/>
    </row>
    <row r="56" spans="1:14" ht="11.25" customHeight="1" x14ac:dyDescent="0.2">
      <c r="B56" s="372" t="s">
        <v>676</v>
      </c>
      <c r="C56" s="538"/>
      <c r="D56" s="539"/>
      <c r="H56" s="381"/>
      <c r="I56" s="365"/>
      <c r="J56" s="231"/>
      <c r="K56" s="231"/>
      <c r="L56" s="231"/>
      <c r="M56" s="231"/>
      <c r="N56" s="231"/>
    </row>
    <row r="57" spans="1:14" ht="11.25" customHeight="1" x14ac:dyDescent="0.2">
      <c r="H57" s="381"/>
      <c r="I57" s="365"/>
      <c r="J57" s="231"/>
      <c r="K57" s="231"/>
      <c r="L57" s="231"/>
      <c r="M57" s="231"/>
      <c r="N57" s="231"/>
    </row>
    <row r="58" spans="1:14" ht="11.25" customHeight="1" x14ac:dyDescent="0.25">
      <c r="A58" s="385"/>
      <c r="H58" s="381"/>
      <c r="I58" s="365"/>
      <c r="J58" s="231"/>
      <c r="K58" s="231"/>
      <c r="L58" s="231"/>
      <c r="M58" s="231"/>
      <c r="N58" s="231"/>
    </row>
    <row r="59" spans="1:14" ht="11.25" customHeight="1" x14ac:dyDescent="0.2">
      <c r="A59" s="386" t="s">
        <v>678</v>
      </c>
      <c r="B59" s="386" t="s">
        <v>679</v>
      </c>
      <c r="C59" s="387" t="s">
        <v>111</v>
      </c>
      <c r="D59" s="388" t="s">
        <v>110</v>
      </c>
      <c r="E59" s="388" t="s">
        <v>663</v>
      </c>
      <c r="F59" s="389" t="s">
        <v>66</v>
      </c>
      <c r="H59" s="381"/>
      <c r="I59" s="365"/>
      <c r="J59" s="231"/>
      <c r="K59" s="231"/>
    </row>
    <row r="60" spans="1:14" ht="11.25" customHeight="1" x14ac:dyDescent="0.2">
      <c r="A60" s="237" t="s">
        <v>677</v>
      </c>
      <c r="B60" s="238"/>
      <c r="C60" s="239"/>
      <c r="D60" s="240"/>
      <c r="E60" s="240"/>
      <c r="F60" s="390">
        <f t="shared" ref="F60:F65" si="1">+E60*D60</f>
        <v>0</v>
      </c>
      <c r="G60" s="366" t="s">
        <v>109</v>
      </c>
      <c r="H60" s="381"/>
      <c r="I60" s="365"/>
    </row>
    <row r="61" spans="1:14" ht="11.25" customHeight="1" x14ac:dyDescent="0.2">
      <c r="A61" s="241" t="s">
        <v>677</v>
      </c>
      <c r="B61" s="242"/>
      <c r="C61" s="364"/>
      <c r="D61" s="244"/>
      <c r="E61" s="244"/>
      <c r="F61" s="391">
        <f t="shared" si="1"/>
        <v>0</v>
      </c>
      <c r="G61" s="366" t="s">
        <v>109</v>
      </c>
      <c r="H61" s="381"/>
      <c r="I61" s="365"/>
    </row>
    <row r="62" spans="1:14" ht="11.25" customHeight="1" x14ac:dyDescent="0.2">
      <c r="A62" s="241" t="s">
        <v>677</v>
      </c>
      <c r="B62" s="242"/>
      <c r="C62" s="364"/>
      <c r="D62" s="244"/>
      <c r="E62" s="244"/>
      <c r="F62" s="391">
        <f t="shared" si="1"/>
        <v>0</v>
      </c>
      <c r="G62" s="366" t="s">
        <v>109</v>
      </c>
      <c r="H62" s="381"/>
      <c r="I62" s="365"/>
    </row>
    <row r="63" spans="1:14" ht="11.25" customHeight="1" x14ac:dyDescent="0.2">
      <c r="A63" s="241" t="s">
        <v>677</v>
      </c>
      <c r="B63" s="242"/>
      <c r="C63" s="364"/>
      <c r="D63" s="244"/>
      <c r="E63" s="244"/>
      <c r="F63" s="391">
        <f t="shared" si="1"/>
        <v>0</v>
      </c>
      <c r="G63" s="366" t="s">
        <v>109</v>
      </c>
      <c r="H63" s="381"/>
      <c r="I63" s="365"/>
    </row>
    <row r="64" spans="1:14" ht="11.25" customHeight="1" x14ac:dyDescent="0.2">
      <c r="A64" s="241" t="s">
        <v>677</v>
      </c>
      <c r="B64" s="242"/>
      <c r="C64" s="364"/>
      <c r="D64" s="244"/>
      <c r="E64" s="244"/>
      <c r="F64" s="391">
        <f t="shared" si="1"/>
        <v>0</v>
      </c>
      <c r="G64" s="366" t="s">
        <v>109</v>
      </c>
      <c r="H64" s="381"/>
      <c r="I64" s="365"/>
    </row>
    <row r="65" spans="1:14" ht="11.25" customHeight="1" x14ac:dyDescent="0.2">
      <c r="A65" s="247" t="s">
        <v>677</v>
      </c>
      <c r="B65" s="242"/>
      <c r="C65" s="364"/>
      <c r="D65" s="244"/>
      <c r="E65" s="244"/>
      <c r="F65" s="391">
        <f t="shared" si="1"/>
        <v>0</v>
      </c>
      <c r="G65" s="366" t="s">
        <v>109</v>
      </c>
      <c r="H65" s="381"/>
      <c r="I65" s="365"/>
    </row>
    <row r="66" spans="1:14" ht="11.25" customHeight="1" x14ac:dyDescent="0.2">
      <c r="A66" s="392" t="s">
        <v>214</v>
      </c>
      <c r="B66" s="393"/>
      <c r="C66" s="394"/>
      <c r="D66" s="394"/>
      <c r="E66" s="394"/>
      <c r="F66" s="301">
        <f>SUM(F60:F65)</f>
        <v>0</v>
      </c>
      <c r="H66" s="381"/>
      <c r="I66" s="380"/>
    </row>
    <row r="67" spans="1:14" ht="11.25" customHeight="1" x14ac:dyDescent="0.2">
      <c r="A67" s="395" t="s">
        <v>160</v>
      </c>
      <c r="B67" s="396"/>
      <c r="C67" s="397"/>
      <c r="D67" s="397"/>
      <c r="E67" s="397"/>
      <c r="F67" s="398">
        <f>+'Dati Generali'!B105</f>
        <v>0</v>
      </c>
      <c r="G67" s="366" t="s">
        <v>31</v>
      </c>
      <c r="H67" s="381"/>
      <c r="I67" s="365"/>
    </row>
    <row r="68" spans="1:14" ht="11.25" customHeight="1" x14ac:dyDescent="0.2">
      <c r="A68" s="245" t="s">
        <v>161</v>
      </c>
      <c r="B68" s="400"/>
      <c r="C68" s="401"/>
      <c r="D68" s="401"/>
      <c r="E68" s="401"/>
      <c r="F68" s="307">
        <f>F66*(1-(F67/100))</f>
        <v>0</v>
      </c>
      <c r="G68" s="381"/>
      <c r="H68" s="381"/>
      <c r="I68" s="365"/>
    </row>
    <row r="69" spans="1:14" ht="11.25" customHeight="1" x14ac:dyDescent="0.2">
      <c r="A69" s="395" t="s">
        <v>57</v>
      </c>
      <c r="B69" s="396"/>
      <c r="C69" s="397"/>
      <c r="D69" s="397"/>
      <c r="E69" s="397"/>
      <c r="F69" s="246"/>
      <c r="G69" s="381"/>
      <c r="H69" s="381"/>
      <c r="I69" s="365"/>
    </row>
    <row r="70" spans="1:14" ht="11.25" customHeight="1" x14ac:dyDescent="0.2">
      <c r="A70" s="245" t="s">
        <v>161</v>
      </c>
      <c r="B70" s="400"/>
      <c r="C70" s="401"/>
      <c r="D70" s="401"/>
      <c r="E70" s="401"/>
      <c r="F70" s="307">
        <f>F68*(1-(F69/100))</f>
        <v>0</v>
      </c>
      <c r="G70" s="381"/>
      <c r="H70" s="381"/>
      <c r="I70" s="365"/>
    </row>
    <row r="71" spans="1:14" ht="11.25" customHeight="1" x14ac:dyDescent="0.2">
      <c r="A71" s="395" t="s">
        <v>92</v>
      </c>
      <c r="B71" s="396"/>
      <c r="C71" s="397"/>
      <c r="D71" s="397"/>
      <c r="E71" s="397"/>
      <c r="F71" s="246"/>
      <c r="G71" s="381"/>
      <c r="H71" s="381"/>
      <c r="I71" s="365"/>
    </row>
    <row r="72" spans="1:14" ht="11.25" customHeight="1" x14ac:dyDescent="0.2">
      <c r="A72" s="245" t="s">
        <v>161</v>
      </c>
      <c r="B72" s="400"/>
      <c r="C72" s="401"/>
      <c r="D72" s="401"/>
      <c r="E72" s="401"/>
      <c r="F72" s="307">
        <f>F70+F71</f>
        <v>0</v>
      </c>
      <c r="G72" s="381"/>
      <c r="H72" s="381"/>
      <c r="I72" s="365"/>
    </row>
    <row r="73" spans="1:14" ht="11.25" customHeight="1" x14ac:dyDescent="0.2">
      <c r="A73" s="395" t="s">
        <v>158</v>
      </c>
      <c r="B73" s="396"/>
      <c r="C73" s="397"/>
      <c r="D73" s="397"/>
      <c r="E73" s="397"/>
      <c r="F73" s="246">
        <v>0</v>
      </c>
      <c r="G73" s="381"/>
      <c r="H73" s="381"/>
      <c r="I73" s="365"/>
    </row>
    <row r="74" spans="1:14" ht="11.25" customHeight="1" x14ac:dyDescent="0.2">
      <c r="A74" s="395" t="s">
        <v>159</v>
      </c>
      <c r="B74" s="396"/>
      <c r="C74" s="397"/>
      <c r="D74" s="397"/>
      <c r="E74" s="397"/>
      <c r="F74" s="246">
        <v>0</v>
      </c>
      <c r="G74" s="381"/>
      <c r="H74" s="381"/>
      <c r="I74" s="365"/>
    </row>
    <row r="75" spans="1:14" ht="11.25" customHeight="1" x14ac:dyDescent="0.2">
      <c r="A75" s="245" t="s">
        <v>161</v>
      </c>
      <c r="B75" s="400"/>
      <c r="C75" s="401"/>
      <c r="D75" s="401"/>
      <c r="E75" s="401"/>
      <c r="F75" s="307">
        <f>MAX(F72*(1-(F74/100))-F73,0)</f>
        <v>0</v>
      </c>
      <c r="G75" s="381"/>
      <c r="H75" s="381"/>
      <c r="I75" s="365"/>
    </row>
    <row r="76" spans="1:14" ht="11.25" customHeight="1" x14ac:dyDescent="0.2">
      <c r="A76" s="395" t="s">
        <v>56</v>
      </c>
      <c r="B76" s="396"/>
      <c r="C76" s="397"/>
      <c r="D76" s="397"/>
      <c r="E76" s="397"/>
      <c r="F76" s="246"/>
      <c r="G76" s="381"/>
      <c r="H76" s="381"/>
      <c r="I76" s="365"/>
    </row>
    <row r="77" spans="1:14" ht="11.25" customHeight="1" x14ac:dyDescent="0.2">
      <c r="A77" s="402" t="s">
        <v>73</v>
      </c>
      <c r="B77" s="403"/>
      <c r="C77" s="404"/>
      <c r="D77" s="404"/>
      <c r="E77" s="404"/>
      <c r="F77" s="310">
        <f>MIN(F76,F75)</f>
        <v>0</v>
      </c>
      <c r="G77" s="381"/>
      <c r="H77" s="381"/>
      <c r="I77" s="405"/>
    </row>
    <row r="78" spans="1:14" ht="11.25" customHeight="1" x14ac:dyDescent="0.25">
      <c r="B78" s="385"/>
      <c r="C78" s="381"/>
      <c r="D78" s="385"/>
      <c r="E78" s="381"/>
      <c r="F78" s="381"/>
      <c r="G78" s="381"/>
      <c r="H78" s="381"/>
      <c r="I78" s="365"/>
    </row>
    <row r="79" spans="1:14" ht="11.25" customHeight="1" x14ac:dyDescent="0.2">
      <c r="A79" s="384" t="s">
        <v>166</v>
      </c>
      <c r="B79" s="370" t="s">
        <v>112</v>
      </c>
      <c r="C79" s="538"/>
      <c r="D79" s="539"/>
      <c r="H79" s="381"/>
      <c r="I79" s="365"/>
      <c r="J79" s="231"/>
      <c r="K79" s="231"/>
      <c r="L79" s="231"/>
      <c r="M79" s="231"/>
      <c r="N79" s="231"/>
    </row>
    <row r="80" spans="1:14" ht="11.25" customHeight="1" x14ac:dyDescent="0.2">
      <c r="B80" s="372" t="s">
        <v>676</v>
      </c>
      <c r="C80" s="538"/>
      <c r="D80" s="539"/>
      <c r="H80" s="381"/>
      <c r="I80" s="365"/>
      <c r="J80" s="231"/>
      <c r="K80" s="231"/>
      <c r="L80" s="231"/>
      <c r="M80" s="231"/>
      <c r="N80" s="231"/>
    </row>
    <row r="81" spans="1:14" ht="11.25" customHeight="1" x14ac:dyDescent="0.25">
      <c r="A81" s="406"/>
      <c r="B81" s="381"/>
      <c r="C81" s="381"/>
      <c r="D81" s="381"/>
      <c r="E81" s="407"/>
      <c r="F81" s="381"/>
      <c r="G81" s="381"/>
      <c r="H81" s="381"/>
      <c r="I81" s="365"/>
      <c r="J81" s="231"/>
      <c r="K81" s="231"/>
      <c r="L81" s="231"/>
      <c r="M81" s="231"/>
      <c r="N81" s="231"/>
    </row>
    <row r="82" spans="1:14" ht="11.25" customHeight="1" x14ac:dyDescent="0.25">
      <c r="B82" s="381"/>
      <c r="C82" s="382"/>
      <c r="D82" s="381"/>
      <c r="E82" s="381"/>
      <c r="F82" s="381"/>
      <c r="G82" s="381"/>
      <c r="H82" s="381"/>
      <c r="I82" s="365"/>
      <c r="J82" s="231"/>
      <c r="K82" s="231"/>
      <c r="L82" s="231"/>
      <c r="M82" s="231"/>
      <c r="N82" s="231"/>
    </row>
    <row r="83" spans="1:14" ht="11.25" customHeight="1" x14ac:dyDescent="0.25">
      <c r="B83" s="385"/>
      <c r="C83" s="381"/>
      <c r="D83" s="385"/>
      <c r="E83" s="381"/>
      <c r="F83" s="381"/>
      <c r="G83" s="381"/>
      <c r="H83" s="381"/>
      <c r="I83" s="365"/>
      <c r="J83" s="231"/>
      <c r="K83" s="231"/>
    </row>
    <row r="84" spans="1:14" ht="11.25" customHeight="1" x14ac:dyDescent="0.2">
      <c r="A84" s="408" t="s">
        <v>691</v>
      </c>
      <c r="B84" s="409" t="s">
        <v>225</v>
      </c>
      <c r="C84" s="409" t="s">
        <v>185</v>
      </c>
      <c r="D84" s="410" t="s">
        <v>186</v>
      </c>
      <c r="E84" s="411" t="s">
        <v>187</v>
      </c>
      <c r="G84" s="366" t="s">
        <v>188</v>
      </c>
      <c r="H84" s="381"/>
      <c r="I84" s="365"/>
    </row>
    <row r="85" spans="1:14" ht="11.25" customHeight="1" x14ac:dyDescent="0.2">
      <c r="A85" s="248"/>
      <c r="B85" s="249"/>
      <c r="C85" s="250"/>
      <c r="D85" s="249">
        <f>+B85-(C85*B85)</f>
        <v>0</v>
      </c>
      <c r="E85" s="412">
        <f>D85</f>
        <v>0</v>
      </c>
      <c r="F85" s="251"/>
      <c r="G85" s="252"/>
      <c r="H85" s="381"/>
      <c r="I85" s="365"/>
    </row>
    <row r="86" spans="1:14" ht="11.25" customHeight="1" x14ac:dyDescent="0.2">
      <c r="A86" s="253"/>
      <c r="B86" s="254"/>
      <c r="C86" s="255"/>
      <c r="D86" s="254">
        <f>+B86-(C86*B86)</f>
        <v>0</v>
      </c>
      <c r="E86" s="413">
        <f>D86</f>
        <v>0</v>
      </c>
      <c r="F86" s="251"/>
      <c r="G86" s="252"/>
      <c r="H86" s="381"/>
      <c r="I86" s="365"/>
    </row>
    <row r="87" spans="1:14" ht="11.25" customHeight="1" x14ac:dyDescent="0.2">
      <c r="A87" s="253"/>
      <c r="B87" s="254"/>
      <c r="C87" s="255"/>
      <c r="D87" s="254">
        <f>+B87-(C87*B87)</f>
        <v>0</v>
      </c>
      <c r="E87" s="413">
        <f>D87</f>
        <v>0</v>
      </c>
      <c r="F87" s="251"/>
      <c r="G87" s="252"/>
      <c r="H87" s="381"/>
      <c r="I87" s="365"/>
    </row>
    <row r="88" spans="1:14" ht="11.25" customHeight="1" x14ac:dyDescent="0.2">
      <c r="A88" s="253"/>
      <c r="B88" s="256"/>
      <c r="C88" s="255"/>
      <c r="D88" s="254">
        <f>+B88-(C88*B88)</f>
        <v>0</v>
      </c>
      <c r="E88" s="413">
        <f>D88</f>
        <v>0</v>
      </c>
      <c r="F88" s="251"/>
      <c r="G88" s="252"/>
      <c r="H88" s="381"/>
      <c r="I88" s="365"/>
    </row>
    <row r="89" spans="1:14" ht="11.25" customHeight="1" x14ac:dyDescent="0.2">
      <c r="A89" s="253"/>
      <c r="B89" s="256"/>
      <c r="C89" s="255"/>
      <c r="D89" s="254">
        <f>+B89-(C89*B89)</f>
        <v>0</v>
      </c>
      <c r="E89" s="414">
        <f>D89</f>
        <v>0</v>
      </c>
      <c r="F89" s="251"/>
      <c r="G89" s="252"/>
      <c r="H89" s="381"/>
      <c r="I89" s="365"/>
    </row>
    <row r="90" spans="1:14" ht="11.25" customHeight="1" x14ac:dyDescent="0.2">
      <c r="A90" s="387" t="s">
        <v>692</v>
      </c>
      <c r="B90" s="415" t="s">
        <v>688</v>
      </c>
      <c r="C90" s="415" t="s">
        <v>689</v>
      </c>
      <c r="D90" s="388" t="s">
        <v>690</v>
      </c>
      <c r="E90" s="389"/>
      <c r="F90" s="251"/>
      <c r="G90" s="252"/>
      <c r="H90" s="381"/>
      <c r="I90" s="365"/>
    </row>
    <row r="91" spans="1:14" ht="11.25" customHeight="1" x14ac:dyDescent="0.2">
      <c r="A91" s="253"/>
      <c r="B91" s="257" t="s">
        <v>677</v>
      </c>
      <c r="C91" s="255"/>
      <c r="D91" s="258"/>
      <c r="E91" s="416">
        <f t="shared" ref="E91:E96" si="2">+C91*D91</f>
        <v>0</v>
      </c>
      <c r="F91" s="251"/>
      <c r="G91" s="252"/>
      <c r="H91" s="381"/>
      <c r="I91" s="365"/>
    </row>
    <row r="92" spans="1:14" ht="11.25" customHeight="1" x14ac:dyDescent="0.2">
      <c r="A92" s="253"/>
      <c r="B92" s="259" t="s">
        <v>677</v>
      </c>
      <c r="C92" s="255"/>
      <c r="D92" s="254"/>
      <c r="E92" s="416">
        <f t="shared" si="2"/>
        <v>0</v>
      </c>
      <c r="F92" s="251"/>
      <c r="G92" s="252"/>
      <c r="H92" s="381"/>
      <c r="I92" s="365"/>
    </row>
    <row r="93" spans="1:14" ht="11.25" customHeight="1" x14ac:dyDescent="0.2">
      <c r="A93" s="253"/>
      <c r="B93" s="259" t="s">
        <v>677</v>
      </c>
      <c r="C93" s="255"/>
      <c r="D93" s="254"/>
      <c r="E93" s="416">
        <f t="shared" si="2"/>
        <v>0</v>
      </c>
      <c r="F93" s="251"/>
      <c r="G93" s="252"/>
      <c r="H93" s="381"/>
      <c r="I93" s="365"/>
    </row>
    <row r="94" spans="1:14" ht="11.25" customHeight="1" x14ac:dyDescent="0.2">
      <c r="A94" s="253"/>
      <c r="B94" s="259" t="s">
        <v>677</v>
      </c>
      <c r="C94" s="255"/>
      <c r="D94" s="254"/>
      <c r="E94" s="416">
        <f t="shared" si="2"/>
        <v>0</v>
      </c>
      <c r="F94" s="251"/>
      <c r="G94" s="252"/>
      <c r="H94" s="381"/>
      <c r="I94" s="365"/>
    </row>
    <row r="95" spans="1:14" ht="11.25" customHeight="1" x14ac:dyDescent="0.2">
      <c r="A95" s="253"/>
      <c r="B95" s="259" t="s">
        <v>677</v>
      </c>
      <c r="C95" s="255"/>
      <c r="D95" s="254"/>
      <c r="E95" s="416">
        <f t="shared" si="2"/>
        <v>0</v>
      </c>
      <c r="F95" s="251"/>
      <c r="G95" s="252"/>
      <c r="H95" s="381"/>
      <c r="I95" s="365"/>
    </row>
    <row r="96" spans="1:14" ht="11.25" customHeight="1" x14ac:dyDescent="0.2">
      <c r="A96" s="260"/>
      <c r="B96" s="261" t="s">
        <v>677</v>
      </c>
      <c r="C96" s="262"/>
      <c r="D96" s="263"/>
      <c r="E96" s="417">
        <f t="shared" si="2"/>
        <v>0</v>
      </c>
      <c r="F96" s="251"/>
      <c r="G96" s="252"/>
      <c r="H96" s="381"/>
      <c r="I96" s="365"/>
    </row>
    <row r="97" spans="1:9" ht="11.25" customHeight="1" x14ac:dyDescent="0.2">
      <c r="A97" s="245" t="s">
        <v>66</v>
      </c>
      <c r="B97" s="400"/>
      <c r="C97" s="401"/>
      <c r="D97" s="418"/>
      <c r="E97" s="307">
        <f>SUM(E85:E96)</f>
        <v>0</v>
      </c>
      <c r="F97" s="251"/>
      <c r="G97" s="252"/>
      <c r="H97" s="381"/>
      <c r="I97" s="365"/>
    </row>
    <row r="98" spans="1:9" ht="11.25" customHeight="1" x14ac:dyDescent="0.2">
      <c r="A98" s="395" t="s">
        <v>57</v>
      </c>
      <c r="B98" s="396"/>
      <c r="C98" s="397"/>
      <c r="D98" s="419"/>
      <c r="E98" s="246"/>
      <c r="F98" s="383"/>
      <c r="G98" s="381"/>
      <c r="H98" s="381"/>
      <c r="I98" s="365"/>
    </row>
    <row r="99" spans="1:9" ht="11.25" customHeight="1" x14ac:dyDescent="0.2">
      <c r="A99" s="245" t="s">
        <v>161</v>
      </c>
      <c r="B99" s="400"/>
      <c r="C99" s="401"/>
      <c r="D99" s="418"/>
      <c r="E99" s="307">
        <f>E97*(1-(E98/100))</f>
        <v>0</v>
      </c>
      <c r="F99" s="381"/>
      <c r="G99" s="381"/>
      <c r="H99" s="381"/>
      <c r="I99" s="365"/>
    </row>
    <row r="100" spans="1:9" ht="11.25" customHeight="1" x14ac:dyDescent="0.2">
      <c r="A100" s="395" t="s">
        <v>92</v>
      </c>
      <c r="B100" s="396"/>
      <c r="C100" s="397"/>
      <c r="D100" s="419"/>
      <c r="E100" s="246"/>
      <c r="F100" s="381"/>
      <c r="G100" s="381"/>
      <c r="H100" s="381"/>
      <c r="I100" s="365"/>
    </row>
    <row r="101" spans="1:9" ht="11.25" customHeight="1" x14ac:dyDescent="0.2">
      <c r="A101" s="245" t="s">
        <v>161</v>
      </c>
      <c r="B101" s="400"/>
      <c r="C101" s="401"/>
      <c r="D101" s="418"/>
      <c r="E101" s="307">
        <f>SUM(E99:E100)</f>
        <v>0</v>
      </c>
      <c r="F101" s="381"/>
      <c r="G101" s="381"/>
      <c r="H101" s="381"/>
      <c r="I101" s="365"/>
    </row>
    <row r="102" spans="1:9" ht="11.25" customHeight="1" x14ac:dyDescent="0.2">
      <c r="A102" s="395" t="s">
        <v>158</v>
      </c>
      <c r="B102" s="396"/>
      <c r="C102" s="397"/>
      <c r="D102" s="419"/>
      <c r="E102" s="246">
        <v>0</v>
      </c>
      <c r="F102" s="381"/>
      <c r="G102" s="381"/>
      <c r="H102" s="381"/>
      <c r="I102" s="365"/>
    </row>
    <row r="103" spans="1:9" ht="11.25" customHeight="1" x14ac:dyDescent="0.2">
      <c r="A103" s="395" t="s">
        <v>159</v>
      </c>
      <c r="B103" s="396"/>
      <c r="C103" s="397"/>
      <c r="D103" s="419"/>
      <c r="E103" s="246">
        <v>0</v>
      </c>
      <c r="F103" s="381"/>
      <c r="G103" s="381"/>
      <c r="H103" s="381"/>
      <c r="I103" s="365"/>
    </row>
    <row r="104" spans="1:9" ht="11.25" customHeight="1" x14ac:dyDescent="0.2">
      <c r="A104" s="245" t="s">
        <v>161</v>
      </c>
      <c r="B104" s="400"/>
      <c r="C104" s="401"/>
      <c r="D104" s="418"/>
      <c r="E104" s="307">
        <f>MAX(E101*(1-(E103/100))-E102,0)</f>
        <v>0</v>
      </c>
      <c r="F104" s="381"/>
      <c r="G104" s="381"/>
      <c r="H104" s="381"/>
      <c r="I104" s="365"/>
    </row>
    <row r="105" spans="1:9" ht="11.25" customHeight="1" x14ac:dyDescent="0.2">
      <c r="A105" s="395" t="s">
        <v>56</v>
      </c>
      <c r="B105" s="396"/>
      <c r="C105" s="397"/>
      <c r="D105" s="419"/>
      <c r="E105" s="246"/>
      <c r="F105" s="381"/>
      <c r="G105" s="381"/>
      <c r="H105" s="381"/>
      <c r="I105" s="365"/>
    </row>
    <row r="106" spans="1:9" ht="11.25" customHeight="1" x14ac:dyDescent="0.2">
      <c r="A106" s="402" t="s">
        <v>73</v>
      </c>
      <c r="B106" s="403"/>
      <c r="C106" s="404"/>
      <c r="D106" s="420"/>
      <c r="E106" s="310">
        <f>MIN(E104,E105)</f>
        <v>0</v>
      </c>
      <c r="F106" s="381"/>
      <c r="G106" s="381"/>
      <c r="H106" s="381"/>
      <c r="I106" s="365"/>
    </row>
    <row r="107" spans="1:9" ht="11.25" customHeight="1" x14ac:dyDescent="0.25">
      <c r="A107" s="406"/>
      <c r="B107" s="421"/>
      <c r="C107" s="381"/>
      <c r="D107" s="381"/>
      <c r="E107" s="407"/>
      <c r="F107" s="381"/>
      <c r="G107" s="381"/>
      <c r="H107" s="381"/>
      <c r="I107" s="365"/>
    </row>
    <row r="108" spans="1:9" ht="11.25" customHeight="1" x14ac:dyDescent="0.25">
      <c r="A108" s="406"/>
      <c r="B108" s="381"/>
      <c r="C108" s="381"/>
      <c r="D108" s="381"/>
      <c r="E108" s="407"/>
      <c r="F108" s="381"/>
      <c r="G108" s="381"/>
      <c r="H108" s="381"/>
      <c r="I108" s="365"/>
    </row>
    <row r="109" spans="1:9" ht="11.25" customHeight="1" x14ac:dyDescent="0.25">
      <c r="A109" s="385"/>
      <c r="B109" s="381"/>
      <c r="C109" s="381"/>
      <c r="D109" s="381"/>
      <c r="E109" s="421"/>
      <c r="F109" s="381"/>
      <c r="G109" s="381"/>
      <c r="H109" s="381"/>
      <c r="I109" s="365"/>
    </row>
    <row r="110" spans="1:9" ht="11.25" customHeight="1" x14ac:dyDescent="0.25">
      <c r="A110" s="422"/>
      <c r="B110" s="381"/>
      <c r="C110" s="381"/>
      <c r="D110" s="381"/>
      <c r="E110" s="381"/>
      <c r="F110" s="381"/>
      <c r="G110" s="381"/>
      <c r="H110" s="381"/>
      <c r="I110" s="365"/>
    </row>
    <row r="111" spans="1:9" s="426" customFormat="1" ht="11.25" customHeight="1" x14ac:dyDescent="0.25">
      <c r="A111" s="423"/>
      <c r="B111" s="424"/>
      <c r="C111" s="424"/>
      <c r="D111" s="424"/>
      <c r="E111" s="424"/>
      <c r="F111" s="424"/>
      <c r="G111" s="381"/>
      <c r="H111" s="425"/>
      <c r="I111" s="365"/>
    </row>
    <row r="112" spans="1:9" ht="11.25" customHeight="1" x14ac:dyDescent="0.15">
      <c r="A112" s="540" t="s">
        <v>228</v>
      </c>
      <c r="B112" s="540"/>
      <c r="C112" s="540"/>
      <c r="D112" s="540"/>
      <c r="E112" s="540"/>
      <c r="F112" s="540"/>
      <c r="G112" s="540"/>
      <c r="H112" s="540"/>
      <c r="I112" s="365"/>
    </row>
    <row r="113" spans="1:9" ht="11.25" customHeight="1" x14ac:dyDescent="0.25">
      <c r="A113" s="423"/>
      <c r="B113" s="424"/>
      <c r="C113" s="424"/>
      <c r="D113" s="424"/>
      <c r="E113" s="424"/>
      <c r="F113" s="424"/>
      <c r="G113" s="381"/>
      <c r="H113" s="425"/>
      <c r="I113" s="365"/>
    </row>
    <row r="114" spans="1:9" ht="11.25" customHeight="1" x14ac:dyDescent="0.25">
      <c r="A114" s="423"/>
      <c r="B114" s="387" t="s">
        <v>74</v>
      </c>
      <c r="C114" s="388" t="s">
        <v>704</v>
      </c>
      <c r="D114" s="389" t="s">
        <v>168</v>
      </c>
      <c r="F114" s="424"/>
      <c r="G114" s="381"/>
      <c r="H114" s="425"/>
      <c r="I114" s="365"/>
    </row>
    <row r="115" spans="1:9" s="426" customFormat="1" ht="11.25" customHeight="1" x14ac:dyDescent="0.2">
      <c r="A115" s="374" t="s">
        <v>167</v>
      </c>
      <c r="B115" s="427">
        <f>F51</f>
        <v>0</v>
      </c>
      <c r="C115" s="264"/>
      <c r="D115" s="428"/>
      <c r="E115" s="381"/>
      <c r="F115" s="381"/>
      <c r="G115" s="381"/>
      <c r="H115" s="425"/>
      <c r="I115" s="365"/>
    </row>
    <row r="116" spans="1:9" s="426" customFormat="1" ht="11.25" customHeight="1" x14ac:dyDescent="0.2">
      <c r="A116" s="395" t="s">
        <v>106</v>
      </c>
      <c r="B116" s="429">
        <f>F77</f>
        <v>0</v>
      </c>
      <c r="C116" s="265"/>
      <c r="D116" s="430"/>
      <c r="E116" s="381"/>
      <c r="F116" s="381"/>
      <c r="G116" s="381"/>
      <c r="H116" s="425"/>
      <c r="I116" s="365"/>
    </row>
    <row r="117" spans="1:9" s="426" customFormat="1" ht="11.25" customHeight="1" x14ac:dyDescent="0.2">
      <c r="A117" s="395" t="s">
        <v>105</v>
      </c>
      <c r="B117" s="429">
        <f>E106</f>
        <v>0</v>
      </c>
      <c r="C117" s="265"/>
      <c r="D117" s="430"/>
      <c r="E117" s="381"/>
      <c r="F117" s="381"/>
      <c r="G117" s="381"/>
      <c r="H117" s="425"/>
      <c r="I117" s="365"/>
    </row>
    <row r="118" spans="1:9" s="426" customFormat="1" ht="11.25" customHeight="1" x14ac:dyDescent="0.2">
      <c r="A118" s="395" t="s">
        <v>107</v>
      </c>
      <c r="B118" s="429">
        <f>SUM(B115:B117)</f>
        <v>0</v>
      </c>
      <c r="C118" s="265"/>
      <c r="D118" s="430"/>
      <c r="E118" s="381"/>
      <c r="F118" s="381"/>
      <c r="G118" s="381"/>
      <c r="H118" s="425"/>
      <c r="I118" s="365"/>
    </row>
    <row r="119" spans="1:9" s="426" customFormat="1" ht="11.25" customHeight="1" x14ac:dyDescent="0.2">
      <c r="A119" s="431" t="s">
        <v>226</v>
      </c>
      <c r="B119" s="260"/>
      <c r="C119" s="265"/>
      <c r="D119" s="432">
        <v>0</v>
      </c>
      <c r="E119" s="381"/>
      <c r="F119" s="381"/>
      <c r="G119" s="381"/>
      <c r="H119" s="425"/>
      <c r="I119" s="365"/>
    </row>
    <row r="120" spans="1:9" s="426" customFormat="1" ht="11.25" customHeight="1" x14ac:dyDescent="0.2">
      <c r="A120" s="433" t="s">
        <v>169</v>
      </c>
      <c r="B120" s="535" t="s">
        <v>170</v>
      </c>
      <c r="C120" s="536"/>
      <c r="D120" s="537"/>
      <c r="E120" s="381"/>
      <c r="F120" s="381"/>
      <c r="G120" s="381"/>
      <c r="H120" s="425"/>
      <c r="I120" s="365"/>
    </row>
    <row r="121" spans="1:9" s="426" customFormat="1" ht="11.25" customHeight="1" x14ac:dyDescent="0.2">
      <c r="A121" s="381"/>
      <c r="B121" s="381"/>
      <c r="C121" s="381"/>
      <c r="D121" s="381"/>
      <c r="E121" s="381"/>
      <c r="F121" s="381"/>
      <c r="G121" s="381"/>
      <c r="H121" s="425"/>
      <c r="I121" s="365"/>
    </row>
    <row r="122" spans="1:9" s="426" customFormat="1" ht="11.25" customHeight="1" x14ac:dyDescent="0.2">
      <c r="A122" s="434" t="s">
        <v>229</v>
      </c>
      <c r="B122" s="435">
        <f>IF(D119&gt;0,D119,IF(D118&gt;0,D118,IF(B119&gt;0,B119,B118)))</f>
        <v>0</v>
      </c>
      <c r="C122" s="381"/>
      <c r="D122" s="381"/>
      <c r="E122" s="381"/>
      <c r="F122" s="381"/>
      <c r="G122" s="381"/>
      <c r="H122" s="425"/>
      <c r="I122" s="365"/>
    </row>
    <row r="123" spans="1:9" s="426" customFormat="1" ht="11.25" customHeight="1" x14ac:dyDescent="0.2">
      <c r="A123" s="434" t="s">
        <v>665</v>
      </c>
      <c r="B123" s="233" t="str">
        <f>IF(LEN(B11)&lt;=1,"Totale        -        48","")</f>
        <v>Totale        -        48</v>
      </c>
      <c r="C123" s="381"/>
      <c r="D123" s="381"/>
      <c r="E123" s="381"/>
      <c r="F123" s="381"/>
      <c r="G123" s="381"/>
      <c r="H123" s="425"/>
      <c r="I123" s="365"/>
    </row>
    <row r="124" spans="1:9" s="426" customFormat="1" ht="11.25" customHeight="1" x14ac:dyDescent="0.2">
      <c r="A124" s="381"/>
      <c r="B124" s="381"/>
      <c r="C124" s="381"/>
      <c r="D124" s="381"/>
      <c r="E124" s="381"/>
      <c r="F124" s="381"/>
      <c r="G124" s="381"/>
      <c r="H124" s="425"/>
      <c r="I124" s="365"/>
    </row>
    <row r="125" spans="1:9" s="426" customFormat="1" ht="11.25" customHeight="1" x14ac:dyDescent="0.2">
      <c r="A125" s="540" t="s">
        <v>100</v>
      </c>
      <c r="B125" s="540"/>
      <c r="C125" s="540"/>
      <c r="D125" s="540"/>
      <c r="E125" s="540"/>
      <c r="F125" s="540"/>
      <c r="G125" s="540"/>
      <c r="H125" s="540"/>
      <c r="I125" s="365"/>
    </row>
    <row r="126" spans="1:9" s="426" customFormat="1" ht="11.25" customHeight="1" x14ac:dyDescent="0.2">
      <c r="H126" s="425"/>
      <c r="I126" s="365"/>
    </row>
    <row r="127" spans="1:9" ht="11.25" customHeight="1" x14ac:dyDescent="0.15">
      <c r="A127" s="434" t="s">
        <v>8</v>
      </c>
      <c r="B127" s="233" t="str">
        <f>IF(LEN(B11)&lt;=1,"SI","")</f>
        <v>SI</v>
      </c>
      <c r="C127" s="366" t="s">
        <v>9</v>
      </c>
      <c r="E127" s="367"/>
      <c r="F127" s="436" t="s">
        <v>47</v>
      </c>
      <c r="G127" s="266"/>
      <c r="I127" s="365"/>
    </row>
    <row r="128" spans="1:9" ht="11.25" customHeight="1" x14ac:dyDescent="0.15">
      <c r="A128" s="437"/>
      <c r="B128" s="437"/>
      <c r="C128" s="366" t="s">
        <v>97</v>
      </c>
      <c r="E128" s="436" t="s">
        <v>99</v>
      </c>
      <c r="F128" s="267"/>
      <c r="G128" s="268"/>
      <c r="H128" s="366"/>
      <c r="I128" s="365"/>
    </row>
    <row r="129" spans="1:9" ht="11.25" customHeight="1" x14ac:dyDescent="0.15">
      <c r="B129" s="231"/>
      <c r="E129" s="438"/>
      <c r="F129" s="231"/>
      <c r="G129" s="251"/>
      <c r="H129" s="366"/>
      <c r="I129" s="365"/>
    </row>
    <row r="130" spans="1:9" ht="11.25" customHeight="1" x14ac:dyDescent="0.15">
      <c r="E130" s="439"/>
      <c r="F130" s="439"/>
      <c r="G130" s="439"/>
      <c r="H130" s="366"/>
      <c r="I130" s="365"/>
    </row>
    <row r="131" spans="1:9" ht="11.25" customHeight="1" x14ac:dyDescent="0.15">
      <c r="A131" s="434" t="s">
        <v>98</v>
      </c>
      <c r="B131" s="233" t="str">
        <f>IF(LEN(B11)&lt;=1,"NO","")</f>
        <v>NO</v>
      </c>
      <c r="E131" s="440"/>
      <c r="F131" s="440"/>
      <c r="G131" s="440"/>
      <c r="H131" s="366"/>
      <c r="I131" s="365"/>
    </row>
    <row r="132" spans="1:9" ht="11.25" customHeight="1" x14ac:dyDescent="0.2">
      <c r="A132" s="426"/>
      <c r="B132" s="426"/>
      <c r="C132" s="426"/>
      <c r="D132" s="426"/>
      <c r="E132" s="426"/>
      <c r="F132" s="426"/>
      <c r="G132" s="426"/>
      <c r="H132" s="366"/>
      <c r="I132" s="365"/>
    </row>
    <row r="133" spans="1:9" ht="11.25" customHeight="1" x14ac:dyDescent="0.2">
      <c r="A133" s="426"/>
      <c r="B133" s="426"/>
      <c r="C133" s="426"/>
      <c r="D133" s="426"/>
      <c r="E133" s="426"/>
      <c r="F133" s="426"/>
      <c r="G133" s="426"/>
      <c r="H133" s="366"/>
      <c r="I133" s="365"/>
    </row>
    <row r="134" spans="1:9" ht="11.25" customHeight="1" x14ac:dyDescent="0.2">
      <c r="A134" s="426"/>
      <c r="B134" s="426"/>
      <c r="C134" s="426"/>
      <c r="D134" s="426"/>
      <c r="E134" s="426"/>
      <c r="F134" s="426"/>
      <c r="G134" s="426"/>
      <c r="H134" s="366"/>
      <c r="I134" s="365"/>
    </row>
    <row r="135" spans="1:9" s="426" customFormat="1" ht="11.25" customHeight="1" x14ac:dyDescent="0.25">
      <c r="A135" s="434" t="s">
        <v>71</v>
      </c>
      <c r="B135" s="233"/>
      <c r="C135" s="422"/>
      <c r="D135" s="422"/>
      <c r="H135" s="425"/>
      <c r="I135" s="365"/>
    </row>
    <row r="136" spans="1:9" s="426" customFormat="1" ht="11.25" customHeight="1" x14ac:dyDescent="0.25">
      <c r="A136" s="434" t="s">
        <v>68</v>
      </c>
      <c r="B136" s="233"/>
      <c r="C136" s="422"/>
      <c r="D136" s="422"/>
      <c r="H136" s="425"/>
      <c r="I136" s="365"/>
    </row>
    <row r="137" spans="1:9" s="426" customFormat="1" ht="11.25" customHeight="1" x14ac:dyDescent="0.25">
      <c r="A137" s="434" t="s">
        <v>69</v>
      </c>
      <c r="B137" s="233"/>
      <c r="C137" s="422"/>
      <c r="D137" s="422"/>
      <c r="H137" s="425"/>
      <c r="I137" s="365"/>
    </row>
    <row r="138" spans="1:9" ht="11.25" customHeight="1" x14ac:dyDescent="0.25">
      <c r="A138" s="434" t="s">
        <v>70</v>
      </c>
      <c r="B138" s="233"/>
      <c r="C138" s="422"/>
      <c r="D138" s="422"/>
      <c r="E138" s="426"/>
      <c r="F138" s="426"/>
      <c r="G138" s="426"/>
      <c r="H138" s="381"/>
      <c r="I138" s="365"/>
    </row>
    <row r="139" spans="1:9" ht="11.25" customHeight="1" x14ac:dyDescent="0.25">
      <c r="A139" s="434" t="s">
        <v>227</v>
      </c>
      <c r="B139" s="233"/>
      <c r="C139" s="422"/>
      <c r="D139" s="422"/>
      <c r="E139" s="426"/>
      <c r="F139" s="426"/>
      <c r="G139" s="426"/>
      <c r="H139" s="381"/>
      <c r="I139" s="365"/>
    </row>
    <row r="140" spans="1:9" ht="11.25" customHeight="1" x14ac:dyDescent="0.2">
      <c r="A140" s="434" t="s">
        <v>67</v>
      </c>
      <c r="B140" s="233"/>
      <c r="D140" s="366" t="s">
        <v>97</v>
      </c>
      <c r="E140" s="436" t="s">
        <v>47</v>
      </c>
      <c r="F140" s="269"/>
      <c r="G140" s="270"/>
      <c r="H140" s="381"/>
      <c r="I140" s="365"/>
    </row>
    <row r="141" spans="1:9" ht="11.25" customHeight="1" x14ac:dyDescent="0.2">
      <c r="A141" s="426"/>
      <c r="B141" s="426"/>
      <c r="C141" s="426"/>
      <c r="D141" s="426"/>
      <c r="E141" s="441"/>
      <c r="F141" s="271"/>
      <c r="G141" s="272"/>
      <c r="H141" s="381"/>
      <c r="I141" s="365"/>
    </row>
    <row r="142" spans="1:9" ht="11.25" customHeight="1" x14ac:dyDescent="0.2">
      <c r="A142" s="426"/>
      <c r="B142" s="426"/>
      <c r="C142" s="426"/>
      <c r="D142" s="426"/>
      <c r="E142" s="442"/>
      <c r="F142" s="442"/>
      <c r="G142" s="442"/>
      <c r="H142" s="381"/>
      <c r="I142" s="365"/>
    </row>
    <row r="143" spans="1:9" s="231" customFormat="1" ht="11.25" customHeight="1" x14ac:dyDescent="0.2">
      <c r="A143" s="443"/>
      <c r="B143" s="444"/>
      <c r="E143" s="445"/>
      <c r="H143" s="421"/>
      <c r="I143" s="365"/>
    </row>
    <row r="144" spans="1:9" s="231" customFormat="1" ht="11.25" customHeight="1" x14ac:dyDescent="0.2">
      <c r="E144" s="445"/>
      <c r="H144" s="421"/>
      <c r="I144" s="365"/>
    </row>
    <row r="145" spans="1:9" s="231" customFormat="1" ht="11.25" customHeight="1" x14ac:dyDescent="0.2">
      <c r="E145" s="445"/>
      <c r="H145" s="421"/>
      <c r="I145" s="365"/>
    </row>
    <row r="146" spans="1:9" s="231" customFormat="1" ht="11.25" customHeight="1" x14ac:dyDescent="0.2">
      <c r="H146" s="421"/>
      <c r="I146" s="365"/>
    </row>
    <row r="147" spans="1:9" ht="11.25" customHeight="1" x14ac:dyDescent="0.2">
      <c r="E147" s="440"/>
      <c r="F147" s="440"/>
      <c r="G147" s="440"/>
      <c r="H147" s="381"/>
      <c r="I147" s="365"/>
    </row>
    <row r="148" spans="1:9" ht="11.25" customHeight="1" x14ac:dyDescent="0.2">
      <c r="A148" s="426"/>
      <c r="B148" s="426"/>
      <c r="C148" s="426"/>
      <c r="D148" s="426"/>
      <c r="E148" s="426"/>
      <c r="F148" s="426"/>
      <c r="G148" s="426"/>
      <c r="I148" s="365"/>
    </row>
    <row r="149" spans="1:9" ht="11.25" customHeight="1" x14ac:dyDescent="0.15">
      <c r="A149" s="540" t="s">
        <v>58</v>
      </c>
      <c r="B149" s="540"/>
      <c r="C149" s="540"/>
      <c r="D149" s="540"/>
      <c r="E149" s="540"/>
      <c r="F149" s="540"/>
      <c r="G149" s="540"/>
      <c r="H149" s="540"/>
      <c r="I149" s="365"/>
    </row>
    <row r="150" spans="1:9" ht="11.25" customHeight="1" x14ac:dyDescent="0.3">
      <c r="A150" s="446"/>
      <c r="B150" s="381"/>
      <c r="C150" s="381"/>
      <c r="D150" s="381"/>
      <c r="E150" s="381"/>
      <c r="F150" s="381"/>
      <c r="G150" s="381"/>
      <c r="I150" s="365"/>
    </row>
    <row r="151" spans="1:9" ht="11.25" customHeight="1" x14ac:dyDescent="0.2">
      <c r="A151" s="541" t="s">
        <v>93</v>
      </c>
      <c r="B151" s="541"/>
      <c r="C151" s="541"/>
      <c r="D151" s="541"/>
      <c r="E151" s="541"/>
      <c r="F151" s="541"/>
      <c r="G151" s="541"/>
      <c r="H151" s="541"/>
      <c r="I151" s="365"/>
    </row>
    <row r="152" spans="1:9" ht="11.25" customHeight="1" x14ac:dyDescent="0.25">
      <c r="A152" s="422"/>
      <c r="B152" s="381"/>
      <c r="C152" s="381"/>
      <c r="D152" s="381"/>
      <c r="E152" s="381"/>
      <c r="F152" s="381"/>
      <c r="G152" s="381"/>
      <c r="I152" s="365"/>
    </row>
    <row r="153" spans="1:9" ht="11.25" customHeight="1" x14ac:dyDescent="0.2">
      <c r="A153" s="434" t="s">
        <v>59</v>
      </c>
      <c r="B153" s="381"/>
      <c r="C153" s="381"/>
      <c r="D153" s="381"/>
      <c r="E153" s="381"/>
      <c r="F153" s="381"/>
      <c r="G153" s="381"/>
      <c r="I153" s="365"/>
    </row>
    <row r="154" spans="1:9" ht="11.25" customHeight="1" x14ac:dyDescent="0.25">
      <c r="A154" s="233"/>
      <c r="B154" s="422" t="s">
        <v>94</v>
      </c>
      <c r="C154" s="447" t="s">
        <v>47</v>
      </c>
      <c r="D154" s="448"/>
      <c r="E154" s="381"/>
      <c r="F154" s="381"/>
      <c r="G154" s="381"/>
      <c r="I154" s="365"/>
    </row>
    <row r="155" spans="1:9" ht="11.25" customHeight="1" x14ac:dyDescent="0.25">
      <c r="A155" s="422"/>
      <c r="B155" s="381"/>
      <c r="C155" s="449"/>
      <c r="D155" s="450"/>
      <c r="E155" s="381"/>
      <c r="F155" s="381"/>
      <c r="G155" s="381"/>
      <c r="I155" s="365"/>
    </row>
    <row r="156" spans="1:9" ht="11.25" customHeight="1" x14ac:dyDescent="0.25">
      <c r="A156" s="422"/>
      <c r="E156" s="381"/>
      <c r="F156" s="381"/>
      <c r="G156" s="381"/>
      <c r="I156" s="365"/>
    </row>
    <row r="157" spans="1:9" ht="11.25" customHeight="1" x14ac:dyDescent="0.25">
      <c r="A157" s="406" t="s">
        <v>60</v>
      </c>
      <c r="B157" s="381"/>
      <c r="C157" s="381"/>
      <c r="D157" s="381"/>
      <c r="E157" s="381"/>
      <c r="F157" s="381"/>
      <c r="G157" s="381"/>
      <c r="I157" s="365"/>
    </row>
    <row r="158" spans="1:9" ht="11.25" customHeight="1" x14ac:dyDescent="0.25">
      <c r="A158" s="451" t="s">
        <v>47</v>
      </c>
      <c r="B158" s="381"/>
      <c r="C158" s="381"/>
      <c r="D158" s="381"/>
      <c r="E158" s="381"/>
      <c r="F158" s="381"/>
      <c r="G158" s="381"/>
      <c r="I158" s="365"/>
    </row>
    <row r="159" spans="1:9" ht="11.25" customHeight="1" x14ac:dyDescent="0.25">
      <c r="A159" s="452"/>
      <c r="B159" s="381"/>
      <c r="C159" s="381"/>
      <c r="D159" s="381"/>
      <c r="E159" s="381"/>
      <c r="F159" s="381"/>
      <c r="G159" s="381"/>
      <c r="I159" s="365"/>
    </row>
    <row r="160" spans="1:9" ht="11.25" customHeight="1" x14ac:dyDescent="0.25">
      <c r="A160" s="407"/>
      <c r="B160" s="381"/>
      <c r="C160" s="381"/>
      <c r="D160" s="381"/>
      <c r="E160" s="381"/>
      <c r="F160" s="381"/>
      <c r="G160" s="381"/>
      <c r="I160" s="365"/>
    </row>
    <row r="161" spans="1:9" ht="11.25" customHeight="1" x14ac:dyDescent="0.25">
      <c r="A161" s="406" t="s">
        <v>61</v>
      </c>
      <c r="B161" s="381"/>
      <c r="C161" s="381"/>
      <c r="D161" s="381"/>
      <c r="E161" s="381"/>
      <c r="F161" s="381"/>
      <c r="G161" s="381"/>
      <c r="I161" s="365"/>
    </row>
    <row r="162" spans="1:9" ht="11.25" customHeight="1" x14ac:dyDescent="0.15">
      <c r="I162" s="365"/>
    </row>
    <row r="163" spans="1:9" ht="11.25" customHeight="1" x14ac:dyDescent="0.15">
      <c r="I163" s="365"/>
    </row>
    <row r="164" spans="1:9" ht="11.25" customHeight="1" x14ac:dyDescent="0.15">
      <c r="I164" s="365"/>
    </row>
    <row r="165" spans="1:9" ht="11.25" customHeight="1" x14ac:dyDescent="0.15">
      <c r="I165" s="365"/>
    </row>
    <row r="166" spans="1:9" ht="11.25" customHeight="1" x14ac:dyDescent="0.15">
      <c r="I166" s="365"/>
    </row>
    <row r="167" spans="1:9" ht="11.25" customHeight="1" x14ac:dyDescent="0.15">
      <c r="I167" s="365"/>
    </row>
    <row r="168" spans="1:9" ht="11.25" customHeight="1" x14ac:dyDescent="0.15">
      <c r="I168" s="365"/>
    </row>
    <row r="169" spans="1:9" ht="11.25" customHeight="1" x14ac:dyDescent="0.15">
      <c r="I169" s="365"/>
    </row>
    <row r="170" spans="1:9" ht="11.25" customHeight="1" x14ac:dyDescent="0.15">
      <c r="I170" s="365"/>
    </row>
    <row r="171" spans="1:9" ht="11.25" customHeight="1" x14ac:dyDescent="0.15">
      <c r="I171" s="365"/>
    </row>
    <row r="172" spans="1:9" ht="11.25" customHeight="1" x14ac:dyDescent="0.15">
      <c r="I172" s="365"/>
    </row>
    <row r="173" spans="1:9" ht="11.25" customHeight="1" x14ac:dyDescent="0.15">
      <c r="I173" s="365"/>
    </row>
    <row r="174" spans="1:9" ht="11.25" customHeight="1" x14ac:dyDescent="0.15">
      <c r="I174" s="365"/>
    </row>
    <row r="175" spans="1:9" ht="11.25" customHeight="1" x14ac:dyDescent="0.15">
      <c r="I175" s="365"/>
    </row>
    <row r="176" spans="1:9" ht="11.25" customHeight="1" x14ac:dyDescent="0.15">
      <c r="I176" s="365"/>
    </row>
    <row r="177" spans="9:9" ht="11.25" customHeight="1" x14ac:dyDescent="0.15">
      <c r="I177" s="365"/>
    </row>
    <row r="178" spans="9:9" ht="11.25" customHeight="1" x14ac:dyDescent="0.15">
      <c r="I178" s="365"/>
    </row>
    <row r="179" spans="9:9" ht="11.25" customHeight="1" x14ac:dyDescent="0.15">
      <c r="I179" s="365"/>
    </row>
    <row r="180" spans="9:9" ht="11.25" customHeight="1" x14ac:dyDescent="0.15">
      <c r="I180" s="365"/>
    </row>
    <row r="181" spans="9:9" ht="11.25" customHeight="1" x14ac:dyDescent="0.15">
      <c r="I181" s="365"/>
    </row>
    <row r="182" spans="9:9" ht="11.25" customHeight="1" x14ac:dyDescent="0.15">
      <c r="I182" s="365"/>
    </row>
    <row r="183" spans="9:9" ht="11.25" customHeight="1" x14ac:dyDescent="0.15">
      <c r="I183" s="365"/>
    </row>
    <row r="184" spans="9:9" ht="11.25" customHeight="1" x14ac:dyDescent="0.15">
      <c r="I184" s="365"/>
    </row>
    <row r="185" spans="9:9" ht="11.25" customHeight="1" x14ac:dyDescent="0.15">
      <c r="I185" s="365"/>
    </row>
    <row r="186" spans="9:9" ht="11.25" customHeight="1" x14ac:dyDescent="0.15">
      <c r="I186" s="365"/>
    </row>
    <row r="187" spans="9:9" ht="11.25" customHeight="1" x14ac:dyDescent="0.15">
      <c r="I187" s="365"/>
    </row>
    <row r="188" spans="9:9" ht="11.25" customHeight="1" x14ac:dyDescent="0.15">
      <c r="I188" s="365"/>
    </row>
    <row r="189" spans="9:9" ht="11.25" customHeight="1" x14ac:dyDescent="0.15">
      <c r="I189" s="365"/>
    </row>
    <row r="190" spans="9:9" ht="11.25" customHeight="1" x14ac:dyDescent="0.15">
      <c r="I190" s="365"/>
    </row>
    <row r="191" spans="9:9" ht="11.25" customHeight="1" x14ac:dyDescent="0.15">
      <c r="I191" s="365"/>
    </row>
    <row r="192" spans="9:9" ht="11.25" customHeight="1" x14ac:dyDescent="0.15">
      <c r="I192" s="365"/>
    </row>
    <row r="193" spans="9:9" ht="11.25" customHeight="1" x14ac:dyDescent="0.15">
      <c r="I193" s="365"/>
    </row>
    <row r="194" spans="9:9" ht="11.25" customHeight="1" x14ac:dyDescent="0.15">
      <c r="I194" s="365"/>
    </row>
    <row r="195" spans="9:9" ht="11.25" customHeight="1" x14ac:dyDescent="0.15">
      <c r="I195" s="365"/>
    </row>
    <row r="196" spans="9:9" ht="11.25" customHeight="1" x14ac:dyDescent="0.15">
      <c r="I196" s="365"/>
    </row>
    <row r="197" spans="9:9" ht="11.25" customHeight="1" x14ac:dyDescent="0.15">
      <c r="I197" s="365"/>
    </row>
    <row r="198" spans="9:9" ht="11.25" customHeight="1" x14ac:dyDescent="0.15">
      <c r="I198" s="365"/>
    </row>
    <row r="199" spans="9:9" ht="11.25" customHeight="1" x14ac:dyDescent="0.15">
      <c r="I199" s="365"/>
    </row>
    <row r="200" spans="9:9" ht="11.25" customHeight="1" x14ac:dyDescent="0.15">
      <c r="I200" s="365"/>
    </row>
    <row r="201" spans="9:9" ht="11.25" customHeight="1" x14ac:dyDescent="0.15">
      <c r="I201" s="365"/>
    </row>
    <row r="202" spans="9:9" ht="11.25" customHeight="1" x14ac:dyDescent="0.15">
      <c r="I202" s="365"/>
    </row>
    <row r="203" spans="9:9" ht="11.25" customHeight="1" x14ac:dyDescent="0.15">
      <c r="I203" s="365"/>
    </row>
    <row r="204" spans="9:9" ht="11.25" customHeight="1" x14ac:dyDescent="0.15">
      <c r="I204" s="365"/>
    </row>
    <row r="205" spans="9:9" ht="11.25" customHeight="1" x14ac:dyDescent="0.15">
      <c r="I205" s="365"/>
    </row>
    <row r="206" spans="9:9" ht="11.25" customHeight="1" x14ac:dyDescent="0.15">
      <c r="I206" s="365"/>
    </row>
    <row r="207" spans="9:9" ht="11.25" customHeight="1" x14ac:dyDescent="0.15">
      <c r="I207" s="365"/>
    </row>
    <row r="208" spans="9:9" ht="11.25" customHeight="1" x14ac:dyDescent="0.15">
      <c r="I208" s="365"/>
    </row>
    <row r="209" spans="9:9" ht="11.25" customHeight="1" x14ac:dyDescent="0.15">
      <c r="I209" s="365"/>
    </row>
    <row r="210" spans="9:9" ht="11.25" customHeight="1" x14ac:dyDescent="0.15">
      <c r="I210" s="365"/>
    </row>
    <row r="211" spans="9:9" ht="11.25" customHeight="1" x14ac:dyDescent="0.15">
      <c r="I211" s="365"/>
    </row>
    <row r="212" spans="9:9" ht="11.25" customHeight="1" x14ac:dyDescent="0.15">
      <c r="I212" s="365"/>
    </row>
    <row r="213" spans="9:9" ht="11.25" customHeight="1" x14ac:dyDescent="0.15">
      <c r="I213" s="365"/>
    </row>
    <row r="214" spans="9:9" ht="11.25" customHeight="1" x14ac:dyDescent="0.15">
      <c r="I214" s="365"/>
    </row>
    <row r="215" spans="9:9" ht="11.25" customHeight="1" x14ac:dyDescent="0.15">
      <c r="I215" s="365"/>
    </row>
  </sheetData>
  <sheetProtection sheet="1" objects="1" scenarios="1"/>
  <dataConsolidate/>
  <mergeCells count="15">
    <mergeCell ref="C30:D30"/>
    <mergeCell ref="A1:H1"/>
    <mergeCell ref="A2:H2"/>
    <mergeCell ref="A21:H21"/>
    <mergeCell ref="A23:H23"/>
    <mergeCell ref="C29:D29"/>
    <mergeCell ref="A125:H125"/>
    <mergeCell ref="A149:H149"/>
    <mergeCell ref="A151:H151"/>
    <mergeCell ref="C55:D55"/>
    <mergeCell ref="C56:D56"/>
    <mergeCell ref="C79:D79"/>
    <mergeCell ref="C80:D80"/>
    <mergeCell ref="A112:H112"/>
    <mergeCell ref="B120:D120"/>
  </mergeCells>
  <phoneticPr fontId="57" type="noConversion"/>
  <dataValidations count="11">
    <dataValidation type="list" allowBlank="1" showInputMessage="1" showErrorMessage="1" sqref="C80:D80">
      <formula1>TipoEventoDDLContenutoS2</formula1>
    </dataValidation>
    <dataValidation type="list" allowBlank="1" showInputMessage="1" showErrorMessage="1" sqref="C56:D56">
      <formula1>TipoEventoDDLRicercaGuastoS2</formula1>
    </dataValidation>
    <dataValidation type="list" allowBlank="1" showInputMessage="1" showErrorMessage="1" sqref="C29 C79:D79 C55">
      <formula1>UT</formula1>
    </dataValidation>
    <dataValidation type="list" allowBlank="1" showInputMessage="1" showErrorMessage="1" sqref="C26">
      <formula1>Classificazione</formula1>
    </dataValidation>
    <dataValidation type="list" allowBlank="1" showInputMessage="1" showErrorMessage="1" sqref="C25">
      <formula1>TipoFabbricato</formula1>
    </dataValidation>
    <dataValidation type="list" allowBlank="1" showInputMessage="1" showErrorMessage="1" sqref="C54 C27:C28">
      <formula1>Finiture</formula1>
    </dataValidation>
    <dataValidation type="list" allowBlank="1" showInputMessage="1" showErrorMessage="1" sqref="B127 B135:B139 B131 B143 A154">
      <formula1>"SI,NO"</formula1>
    </dataValidation>
    <dataValidation type="list" allowBlank="1" showInputMessage="1" showErrorMessage="1" sqref="B34:B40 B60:B66">
      <formula1>TipoIntervento</formula1>
    </dataValidation>
    <dataValidation type="list" allowBlank="1" showInputMessage="1" showErrorMessage="1" sqref="C34:C39 C60:C65">
      <formula1>"h,mq,l,pz,a misura"</formula1>
    </dataValidation>
    <dataValidation type="list" allowBlank="1" showInputMessage="1" showErrorMessage="1" sqref="B123">
      <formula1>TipoPagamento</formula1>
    </dataValidation>
    <dataValidation type="list" allowBlank="1" showInputMessage="1" showErrorMessage="1" sqref="C30:D30">
      <formula1>TipoEventoDDLDannoPrevalenteS2</formula1>
    </dataValidation>
  </dataValidations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showGridLines="0" topLeftCell="A16" zoomScale="90" zoomScaleNormal="90" workbookViewId="0">
      <selection activeCell="E27" sqref="E27"/>
    </sheetView>
  </sheetViews>
  <sheetFormatPr defaultRowHeight="11.25" customHeight="1" x14ac:dyDescent="0.15"/>
  <cols>
    <col min="1" max="1" width="41.85546875" style="366" customWidth="1"/>
    <col min="2" max="2" width="27.85546875" style="366" customWidth="1"/>
    <col min="3" max="3" width="29.85546875" style="366" bestFit="1" customWidth="1"/>
    <col min="4" max="4" width="32" style="366" customWidth="1"/>
    <col min="5" max="5" width="14.42578125" style="366" customWidth="1"/>
    <col min="6" max="6" width="10.85546875" style="366" customWidth="1"/>
    <col min="7" max="7" width="18" style="366" customWidth="1"/>
    <col min="8" max="8" width="9.140625" style="231"/>
    <col min="9" max="9" width="16.42578125" style="453" customWidth="1"/>
    <col min="10" max="10" width="4.85546875" style="366" customWidth="1"/>
    <col min="11" max="12" width="4.42578125" style="366" customWidth="1"/>
    <col min="13" max="16384" width="9.140625" style="366"/>
  </cols>
  <sheetData>
    <row r="1" spans="1:12" ht="11.25" customHeight="1" x14ac:dyDescent="0.2">
      <c r="A1" s="542" t="s">
        <v>0</v>
      </c>
      <c r="B1" s="542"/>
      <c r="C1" s="542"/>
      <c r="D1" s="542"/>
      <c r="E1" s="542"/>
      <c r="F1" s="542"/>
      <c r="G1" s="542"/>
      <c r="H1" s="542"/>
      <c r="I1" s="365"/>
    </row>
    <row r="2" spans="1:12" ht="11.25" customHeight="1" x14ac:dyDescent="0.2">
      <c r="A2" s="541" t="str">
        <f>+CONCATENATE("STUDIO ",(VLOOKUP("NomePerito",_RiservatoAxa_!A1:B210,2,FALSE)))</f>
        <v>STUDIO ALFA SPA (VIAZZI) -</v>
      </c>
      <c r="B2" s="541"/>
      <c r="C2" s="541"/>
      <c r="D2" s="541"/>
      <c r="E2" s="541"/>
      <c r="F2" s="541"/>
      <c r="G2" s="541"/>
      <c r="H2" s="541"/>
      <c r="I2" s="365"/>
      <c r="J2" s="367"/>
      <c r="K2" s="367"/>
      <c r="L2" s="367"/>
    </row>
    <row r="3" spans="1:12" ht="11.25" customHeight="1" x14ac:dyDescent="0.15">
      <c r="B3" s="368"/>
      <c r="D3" s="369"/>
      <c r="I3" s="365"/>
      <c r="J3" s="367"/>
      <c r="K3" s="367"/>
      <c r="L3" s="367"/>
    </row>
    <row r="4" spans="1:12" ht="11.25" customHeight="1" x14ac:dyDescent="0.15">
      <c r="B4" s="368"/>
      <c r="D4" s="369"/>
      <c r="I4" s="365"/>
      <c r="J4" s="367"/>
      <c r="K4" s="367"/>
      <c r="L4" s="367"/>
    </row>
    <row r="5" spans="1:12" ht="11.25" customHeight="1" x14ac:dyDescent="0.15">
      <c r="A5" s="370" t="s">
        <v>26</v>
      </c>
      <c r="B5" s="280" t="str">
        <f>VLOOKUP("CodicePerito",_RiservatoAxa_!A1:B210,2,FALSE)</f>
        <v>20445</v>
      </c>
      <c r="I5" s="365"/>
      <c r="J5" s="367"/>
    </row>
    <row r="6" spans="1:12" ht="11.25" customHeight="1" x14ac:dyDescent="0.15">
      <c r="A6" s="371" t="s">
        <v>27</v>
      </c>
      <c r="B6" s="282" t="str">
        <f>VLOOKUP("NomePerito",_RiservatoAxa_!A1:B210,2,FALSE)</f>
        <v>ALFA SPA (VIAZZI) -</v>
      </c>
      <c r="I6" s="365"/>
    </row>
    <row r="7" spans="1:12" ht="11.25" customHeight="1" x14ac:dyDescent="0.15">
      <c r="A7" s="372" t="s">
        <v>28</v>
      </c>
      <c r="B7" s="284" t="str">
        <f>VLOOKUP("Liquidatore",_RiservatoAxa_!A1:B210,2,FALSE)</f>
        <v>521 - Pronta_Liquidazione_3</v>
      </c>
      <c r="I7" s="365"/>
    </row>
    <row r="8" spans="1:12" ht="11.25" customHeight="1" x14ac:dyDescent="0.15">
      <c r="A8" s="373"/>
      <c r="I8" s="365"/>
    </row>
    <row r="9" spans="1:12" ht="11.25" customHeight="1" x14ac:dyDescent="0.15">
      <c r="A9" s="374" t="s">
        <v>172</v>
      </c>
      <c r="B9" s="375"/>
      <c r="I9" s="365"/>
    </row>
    <row r="10" spans="1:12" ht="11.25" customHeight="1" x14ac:dyDescent="0.15">
      <c r="A10" s="370"/>
      <c r="B10" s="376"/>
      <c r="I10" s="365"/>
    </row>
    <row r="11" spans="1:12" ht="11.25" customHeight="1" x14ac:dyDescent="0.15">
      <c r="A11" s="371" t="s">
        <v>230</v>
      </c>
      <c r="B11" s="377"/>
      <c r="I11" s="365"/>
    </row>
    <row r="12" spans="1:12" ht="11.25" customHeight="1" x14ac:dyDescent="0.15">
      <c r="A12" s="371" t="s">
        <v>231</v>
      </c>
      <c r="B12" s="377"/>
      <c r="I12" s="365"/>
    </row>
    <row r="13" spans="1:12" ht="11.25" customHeight="1" x14ac:dyDescent="0.15">
      <c r="A13" s="371" t="s">
        <v>232</v>
      </c>
      <c r="B13" s="377"/>
      <c r="I13" s="365"/>
    </row>
    <row r="14" spans="1:12" ht="11.25" customHeight="1" x14ac:dyDescent="0.15">
      <c r="A14" s="371"/>
      <c r="B14" s="377"/>
      <c r="D14" s="378" t="s">
        <v>25</v>
      </c>
      <c r="E14" s="233"/>
      <c r="I14" s="365"/>
    </row>
    <row r="15" spans="1:12" ht="11.25" customHeight="1" x14ac:dyDescent="0.15">
      <c r="A15" s="371" t="s">
        <v>175</v>
      </c>
      <c r="B15" s="377"/>
      <c r="I15" s="365"/>
    </row>
    <row r="16" spans="1:12" ht="11.25" customHeight="1" x14ac:dyDescent="0.15">
      <c r="A16" s="371" t="s">
        <v>233</v>
      </c>
      <c r="B16" s="377"/>
      <c r="I16" s="365"/>
    </row>
    <row r="17" spans="1:15" ht="11.25" customHeight="1" x14ac:dyDescent="0.15">
      <c r="A17" s="371" t="s">
        <v>234</v>
      </c>
      <c r="B17" s="377"/>
      <c r="C17" s="454" t="str">
        <f>IF(LEN(B17)&gt;=3,"Attenzione!Inserire la signa provincia","")</f>
        <v/>
      </c>
      <c r="I17" s="365"/>
    </row>
    <row r="18" spans="1:15" ht="11.25" customHeight="1" x14ac:dyDescent="0.15">
      <c r="A18" s="371" t="s">
        <v>153</v>
      </c>
      <c r="B18" s="377"/>
      <c r="C18" s="274"/>
      <c r="I18" s="365"/>
    </row>
    <row r="19" spans="1:15" ht="11.25" customHeight="1" x14ac:dyDescent="0.15">
      <c r="A19" s="372" t="s">
        <v>154</v>
      </c>
      <c r="B19" s="379"/>
      <c r="C19" s="468" t="str">
        <f>+IF(AND(MID(B19,1,2)="IT",LEN(B19)&lt;&gt;27),"attenzione!lunghezza iban non corretta","")</f>
        <v/>
      </c>
      <c r="I19" s="365"/>
    </row>
    <row r="20" spans="1:15" s="367" customFormat="1" ht="11.25" customHeight="1" x14ac:dyDescent="0.15">
      <c r="B20" s="231"/>
      <c r="H20" s="231"/>
      <c r="I20" s="365"/>
    </row>
    <row r="21" spans="1:15" ht="11.25" customHeight="1" x14ac:dyDescent="0.2">
      <c r="A21" s="540" t="s">
        <v>171</v>
      </c>
      <c r="B21" s="540"/>
      <c r="C21" s="540"/>
      <c r="D21" s="540"/>
      <c r="E21" s="540"/>
      <c r="F21" s="540"/>
      <c r="G21" s="540"/>
      <c r="H21" s="540"/>
      <c r="I21" s="380"/>
      <c r="J21" s="421"/>
      <c r="K21" s="231"/>
      <c r="L21" s="231"/>
      <c r="M21" s="231"/>
      <c r="N21" s="231"/>
      <c r="O21" s="231"/>
    </row>
    <row r="22" spans="1:15" ht="11.25" customHeight="1" x14ac:dyDescent="0.2">
      <c r="B22" s="381"/>
      <c r="C22" s="381"/>
      <c r="D22" s="381"/>
      <c r="E22" s="381"/>
      <c r="F22" s="381"/>
      <c r="G22" s="381"/>
      <c r="H22" s="381"/>
      <c r="I22" s="365"/>
      <c r="J22" s="231"/>
      <c r="K22" s="231"/>
      <c r="L22" s="231"/>
      <c r="M22" s="231"/>
      <c r="N22" s="231"/>
      <c r="O22" s="231"/>
    </row>
    <row r="23" spans="1:15" ht="11.25" customHeight="1" x14ac:dyDescent="0.2">
      <c r="A23" s="541" t="s">
        <v>162</v>
      </c>
      <c r="B23" s="541"/>
      <c r="C23" s="541"/>
      <c r="D23" s="541"/>
      <c r="E23" s="541"/>
      <c r="F23" s="541"/>
      <c r="G23" s="541"/>
      <c r="H23" s="541"/>
      <c r="I23" s="365"/>
      <c r="J23" s="231"/>
      <c r="K23" s="231"/>
      <c r="L23" s="231"/>
      <c r="M23" s="231"/>
      <c r="N23" s="231"/>
      <c r="O23" s="231"/>
    </row>
    <row r="24" spans="1:15" ht="11.25" customHeight="1" x14ac:dyDescent="0.25">
      <c r="B24" s="381"/>
      <c r="C24" s="382"/>
      <c r="D24" s="381"/>
      <c r="E24" s="381"/>
      <c r="F24" s="381"/>
      <c r="G24" s="381"/>
      <c r="H24" s="381"/>
      <c r="I24" s="365"/>
      <c r="J24" s="231"/>
      <c r="K24" s="231"/>
      <c r="L24" s="231"/>
      <c r="M24" s="231"/>
      <c r="N24" s="231"/>
      <c r="O24" s="231"/>
    </row>
    <row r="25" spans="1:15" ht="11.25" customHeight="1" x14ac:dyDescent="0.2">
      <c r="B25" s="370" t="s">
        <v>210</v>
      </c>
      <c r="C25" s="234"/>
      <c r="H25" s="381"/>
      <c r="I25" s="365"/>
      <c r="J25" s="231"/>
      <c r="K25" s="231"/>
      <c r="L25" s="231"/>
      <c r="M25" s="231"/>
      <c r="N25" s="231"/>
      <c r="O25" s="231"/>
    </row>
    <row r="26" spans="1:15" ht="11.25" customHeight="1" x14ac:dyDescent="0.2">
      <c r="B26" s="371" t="s">
        <v>122</v>
      </c>
      <c r="C26" s="235"/>
      <c r="H26" s="381"/>
      <c r="I26" s="365"/>
      <c r="J26" s="421"/>
      <c r="K26" s="231"/>
      <c r="L26" s="231"/>
      <c r="M26" s="231"/>
      <c r="N26" s="231"/>
      <c r="O26" s="231"/>
    </row>
    <row r="27" spans="1:15" ht="11.25" customHeight="1" x14ac:dyDescent="0.2">
      <c r="B27" s="372" t="s">
        <v>211</v>
      </c>
      <c r="C27" s="236"/>
      <c r="F27" s="381"/>
      <c r="H27" s="381"/>
      <c r="I27" s="365"/>
      <c r="J27" s="421"/>
      <c r="K27" s="231"/>
      <c r="L27" s="231"/>
      <c r="M27" s="231"/>
      <c r="N27" s="231"/>
      <c r="O27" s="231"/>
    </row>
    <row r="28" spans="1:15" s="367" customFormat="1" ht="11.25" customHeight="1" x14ac:dyDescent="0.2">
      <c r="E28" s="366"/>
      <c r="F28" s="381"/>
      <c r="H28" s="383"/>
      <c r="I28" s="365"/>
      <c r="J28" s="421"/>
      <c r="K28" s="231"/>
      <c r="L28" s="231"/>
      <c r="M28" s="231"/>
      <c r="N28" s="231"/>
      <c r="O28" s="231"/>
    </row>
    <row r="29" spans="1:15" ht="11.25" customHeight="1" x14ac:dyDescent="0.2">
      <c r="A29" s="384" t="s">
        <v>163</v>
      </c>
      <c r="B29" s="370" t="s">
        <v>212</v>
      </c>
      <c r="C29" s="538"/>
      <c r="D29" s="539"/>
      <c r="F29" s="381"/>
      <c r="H29" s="381"/>
      <c r="I29" s="365"/>
      <c r="J29" s="231"/>
      <c r="K29" s="231"/>
      <c r="L29" s="231"/>
      <c r="M29" s="231"/>
      <c r="N29" s="231"/>
      <c r="O29" s="231"/>
    </row>
    <row r="30" spans="1:15" ht="11.25" customHeight="1" x14ac:dyDescent="0.2">
      <c r="B30" s="372" t="s">
        <v>676</v>
      </c>
      <c r="C30" s="538"/>
      <c r="D30" s="539"/>
      <c r="H30" s="381"/>
      <c r="I30" s="365"/>
      <c r="J30" s="231"/>
      <c r="K30" s="231"/>
      <c r="L30" s="231"/>
      <c r="M30" s="231"/>
      <c r="N30" s="231"/>
      <c r="O30" s="231"/>
    </row>
    <row r="31" spans="1:15" ht="11.25" customHeight="1" x14ac:dyDescent="0.2">
      <c r="H31" s="381"/>
      <c r="I31" s="365"/>
      <c r="J31" s="421"/>
      <c r="K31" s="231"/>
      <c r="L31" s="231"/>
      <c r="M31" s="231"/>
      <c r="N31" s="231"/>
      <c r="O31" s="231"/>
    </row>
    <row r="32" spans="1:15" ht="11.25" customHeight="1" x14ac:dyDescent="0.25">
      <c r="A32" s="385"/>
      <c r="H32" s="381"/>
      <c r="I32" s="365"/>
      <c r="J32" s="231"/>
      <c r="K32" s="231"/>
      <c r="L32" s="231"/>
      <c r="M32" s="231"/>
      <c r="N32" s="231"/>
      <c r="O32" s="231"/>
    </row>
    <row r="33" spans="1:12" ht="11.25" customHeight="1" x14ac:dyDescent="0.2">
      <c r="A33" s="386" t="s">
        <v>678</v>
      </c>
      <c r="B33" s="386" t="s">
        <v>679</v>
      </c>
      <c r="C33" s="387" t="s">
        <v>111</v>
      </c>
      <c r="D33" s="388" t="s">
        <v>110</v>
      </c>
      <c r="E33" s="388" t="s">
        <v>663</v>
      </c>
      <c r="F33" s="389" t="s">
        <v>66</v>
      </c>
      <c r="H33" s="381"/>
      <c r="I33" s="365"/>
      <c r="J33" s="421"/>
      <c r="K33" s="231"/>
      <c r="L33" s="231"/>
    </row>
    <row r="34" spans="1:12" ht="11.25" customHeight="1" x14ac:dyDescent="0.2">
      <c r="A34" s="237" t="s">
        <v>677</v>
      </c>
      <c r="B34" s="238"/>
      <c r="C34" s="239"/>
      <c r="D34" s="240"/>
      <c r="E34" s="240"/>
      <c r="F34" s="390">
        <f t="shared" ref="F34:F39" si="0">+E34*D34</f>
        <v>0</v>
      </c>
      <c r="H34" s="381"/>
      <c r="I34" s="365"/>
      <c r="J34" s="381"/>
    </row>
    <row r="35" spans="1:12" ht="11.25" customHeight="1" x14ac:dyDescent="0.2">
      <c r="A35" s="241" t="s">
        <v>677</v>
      </c>
      <c r="B35" s="242"/>
      <c r="C35" s="364"/>
      <c r="D35" s="244"/>
      <c r="E35" s="244"/>
      <c r="F35" s="391">
        <f t="shared" si="0"/>
        <v>0</v>
      </c>
      <c r="H35" s="381"/>
      <c r="I35" s="365"/>
      <c r="J35" s="421"/>
    </row>
    <row r="36" spans="1:12" ht="11.25" customHeight="1" x14ac:dyDescent="0.2">
      <c r="A36" s="241" t="s">
        <v>677</v>
      </c>
      <c r="B36" s="242"/>
      <c r="C36" s="364"/>
      <c r="D36" s="244"/>
      <c r="E36" s="244"/>
      <c r="F36" s="391">
        <f t="shared" si="0"/>
        <v>0</v>
      </c>
      <c r="H36" s="381"/>
      <c r="I36" s="365"/>
      <c r="J36" s="381"/>
    </row>
    <row r="37" spans="1:12" ht="11.25" customHeight="1" x14ac:dyDescent="0.2">
      <c r="A37" s="241" t="s">
        <v>677</v>
      </c>
      <c r="B37" s="242"/>
      <c r="C37" s="364"/>
      <c r="D37" s="244"/>
      <c r="E37" s="244"/>
      <c r="F37" s="391">
        <f t="shared" si="0"/>
        <v>0</v>
      </c>
      <c r="H37" s="381"/>
      <c r="I37" s="365"/>
      <c r="J37" s="381"/>
    </row>
    <row r="38" spans="1:12" ht="11.25" customHeight="1" x14ac:dyDescent="0.2">
      <c r="A38" s="241" t="s">
        <v>677</v>
      </c>
      <c r="B38" s="242"/>
      <c r="C38" s="364"/>
      <c r="D38" s="244"/>
      <c r="E38" s="244"/>
      <c r="F38" s="391">
        <f t="shared" si="0"/>
        <v>0</v>
      </c>
      <c r="H38" s="381"/>
      <c r="I38" s="365"/>
      <c r="J38" s="381"/>
    </row>
    <row r="39" spans="1:12" ht="11.25" customHeight="1" x14ac:dyDescent="0.2">
      <c r="A39" s="247" t="s">
        <v>677</v>
      </c>
      <c r="B39" s="242"/>
      <c r="C39" s="364"/>
      <c r="D39" s="244"/>
      <c r="E39" s="244"/>
      <c r="F39" s="391">
        <f t="shared" si="0"/>
        <v>0</v>
      </c>
      <c r="H39" s="381"/>
      <c r="I39" s="365"/>
      <c r="J39" s="381"/>
    </row>
    <row r="40" spans="1:12" ht="11.25" customHeight="1" x14ac:dyDescent="0.2">
      <c r="A40" s="392" t="s">
        <v>214</v>
      </c>
      <c r="B40" s="393"/>
      <c r="C40" s="394"/>
      <c r="D40" s="394"/>
      <c r="E40" s="394"/>
      <c r="F40" s="301">
        <f>SUM(F34:F39)</f>
        <v>0</v>
      </c>
      <c r="H40" s="381"/>
      <c r="I40" s="365"/>
      <c r="J40" s="381"/>
    </row>
    <row r="41" spans="1:12" ht="11.25" customHeight="1" x14ac:dyDescent="0.2">
      <c r="A41" s="395" t="s">
        <v>160</v>
      </c>
      <c r="B41" s="396"/>
      <c r="C41" s="397"/>
      <c r="D41" s="397"/>
      <c r="E41" s="397"/>
      <c r="F41" s="398">
        <f>+'Dati Generali'!B105</f>
        <v>0</v>
      </c>
      <c r="G41" s="399" t="s">
        <v>31</v>
      </c>
      <c r="H41" s="381"/>
      <c r="I41" s="365"/>
      <c r="J41" s="381"/>
    </row>
    <row r="42" spans="1:12" ht="11.25" customHeight="1" x14ac:dyDescent="0.2">
      <c r="A42" s="245" t="s">
        <v>161</v>
      </c>
      <c r="B42" s="400"/>
      <c r="C42" s="401"/>
      <c r="D42" s="401"/>
      <c r="E42" s="401"/>
      <c r="F42" s="307">
        <f>F40*(1-(F41/100))</f>
        <v>0</v>
      </c>
      <c r="G42" s="381"/>
      <c r="H42" s="381"/>
      <c r="I42" s="365"/>
      <c r="J42" s="381"/>
    </row>
    <row r="43" spans="1:12" ht="11.25" customHeight="1" x14ac:dyDescent="0.2">
      <c r="A43" s="395" t="s">
        <v>685</v>
      </c>
      <c r="B43" s="396"/>
      <c r="C43" s="397"/>
      <c r="D43" s="397"/>
      <c r="E43" s="397"/>
      <c r="F43" s="246"/>
      <c r="G43" s="381"/>
      <c r="H43" s="381"/>
      <c r="I43" s="365"/>
      <c r="J43" s="381"/>
    </row>
    <row r="44" spans="1:12" ht="11.25" customHeight="1" x14ac:dyDescent="0.2">
      <c r="A44" s="245" t="s">
        <v>161</v>
      </c>
      <c r="B44" s="400"/>
      <c r="C44" s="401"/>
      <c r="D44" s="401"/>
      <c r="E44" s="401"/>
      <c r="F44" s="307">
        <f>F42*(1-(F43/100))</f>
        <v>0</v>
      </c>
      <c r="G44" s="381"/>
      <c r="H44" s="381"/>
      <c r="I44" s="365"/>
      <c r="J44" s="381"/>
    </row>
    <row r="45" spans="1:12" ht="11.25" customHeight="1" x14ac:dyDescent="0.2">
      <c r="A45" s="395" t="s">
        <v>92</v>
      </c>
      <c r="B45" s="396"/>
      <c r="C45" s="397"/>
      <c r="D45" s="397"/>
      <c r="E45" s="397"/>
      <c r="F45" s="246"/>
      <c r="G45" s="381"/>
      <c r="H45" s="381"/>
      <c r="I45" s="365"/>
      <c r="J45" s="381"/>
    </row>
    <row r="46" spans="1:12" ht="11.25" customHeight="1" x14ac:dyDescent="0.2">
      <c r="A46" s="245" t="s">
        <v>161</v>
      </c>
      <c r="B46" s="400"/>
      <c r="C46" s="401"/>
      <c r="D46" s="401"/>
      <c r="E46" s="401"/>
      <c r="F46" s="307">
        <f>F44+F45</f>
        <v>0</v>
      </c>
      <c r="G46" s="381"/>
      <c r="H46" s="381"/>
      <c r="I46" s="365"/>
      <c r="J46" s="381"/>
    </row>
    <row r="47" spans="1:12" ht="11.25" customHeight="1" x14ac:dyDescent="0.2">
      <c r="A47" s="395" t="s">
        <v>158</v>
      </c>
      <c r="B47" s="396"/>
      <c r="C47" s="397"/>
      <c r="D47" s="397"/>
      <c r="E47" s="397"/>
      <c r="F47" s="246">
        <v>0</v>
      </c>
      <c r="G47" s="381"/>
      <c r="H47" s="381"/>
      <c r="I47" s="365"/>
      <c r="J47" s="381"/>
    </row>
    <row r="48" spans="1:12" ht="11.25" customHeight="1" x14ac:dyDescent="0.2">
      <c r="A48" s="395" t="s">
        <v>159</v>
      </c>
      <c r="B48" s="396"/>
      <c r="C48" s="397"/>
      <c r="D48" s="397"/>
      <c r="E48" s="397"/>
      <c r="F48" s="246">
        <v>0</v>
      </c>
      <c r="G48" s="381"/>
      <c r="H48" s="381"/>
      <c r="I48" s="365"/>
      <c r="J48" s="381"/>
    </row>
    <row r="49" spans="1:15" ht="11.25" customHeight="1" x14ac:dyDescent="0.2">
      <c r="A49" s="245" t="s">
        <v>161</v>
      </c>
      <c r="B49" s="400"/>
      <c r="C49" s="401"/>
      <c r="D49" s="401"/>
      <c r="E49" s="401"/>
      <c r="F49" s="307">
        <f>MAX(F46*(1-(F48/100))-F47,0)</f>
        <v>0</v>
      </c>
      <c r="G49" s="381"/>
      <c r="H49" s="381"/>
      <c r="I49" s="365"/>
      <c r="J49" s="381"/>
    </row>
    <row r="50" spans="1:15" ht="11.25" customHeight="1" x14ac:dyDescent="0.2">
      <c r="A50" s="395" t="s">
        <v>56</v>
      </c>
      <c r="B50" s="396"/>
      <c r="C50" s="397"/>
      <c r="D50" s="397"/>
      <c r="E50" s="397"/>
      <c r="F50" s="246"/>
      <c r="G50" s="381"/>
      <c r="H50" s="381"/>
      <c r="I50" s="365"/>
      <c r="J50" s="381"/>
    </row>
    <row r="51" spans="1:15" ht="11.25" customHeight="1" x14ac:dyDescent="0.2">
      <c r="A51" s="402" t="s">
        <v>73</v>
      </c>
      <c r="B51" s="403"/>
      <c r="C51" s="404"/>
      <c r="D51" s="404"/>
      <c r="E51" s="404"/>
      <c r="F51" s="310">
        <f>MIN(F50,F49)</f>
        <v>0</v>
      </c>
      <c r="G51" s="381"/>
      <c r="H51" s="381"/>
      <c r="I51" s="365"/>
      <c r="J51" s="381"/>
    </row>
    <row r="52" spans="1:15" ht="11.25" customHeight="1" x14ac:dyDescent="0.2">
      <c r="H52" s="381"/>
      <c r="I52" s="365"/>
      <c r="J52" s="381"/>
    </row>
    <row r="53" spans="1:15" ht="11.25" customHeight="1" x14ac:dyDescent="0.2">
      <c r="A53" s="366" t="s">
        <v>686</v>
      </c>
      <c r="B53" s="381"/>
      <c r="C53" s="381"/>
      <c r="D53" s="381"/>
      <c r="E53" s="381"/>
      <c r="F53" s="381"/>
      <c r="H53" s="381"/>
      <c r="I53" s="365"/>
      <c r="J53" s="421"/>
      <c r="K53" s="231"/>
      <c r="L53" s="231"/>
      <c r="M53" s="231"/>
      <c r="N53" s="231"/>
      <c r="O53" s="231"/>
    </row>
    <row r="54" spans="1:15" s="367" customFormat="1" ht="11.25" customHeight="1" x14ac:dyDescent="0.2">
      <c r="H54" s="383"/>
      <c r="I54" s="365"/>
      <c r="J54" s="421"/>
      <c r="K54" s="231"/>
      <c r="L54" s="231"/>
      <c r="M54" s="231"/>
      <c r="N54" s="231"/>
      <c r="O54" s="231"/>
    </row>
    <row r="55" spans="1:15" ht="11.25" customHeight="1" x14ac:dyDescent="0.2">
      <c r="A55" s="384" t="s">
        <v>164</v>
      </c>
      <c r="B55" s="370" t="s">
        <v>112</v>
      </c>
      <c r="C55" s="538"/>
      <c r="D55" s="539"/>
      <c r="H55" s="381"/>
      <c r="I55" s="365"/>
      <c r="J55" s="231"/>
      <c r="K55" s="231"/>
      <c r="L55" s="231"/>
      <c r="M55" s="231"/>
      <c r="N55" s="231"/>
      <c r="O55" s="231"/>
    </row>
    <row r="56" spans="1:15" ht="11.25" customHeight="1" x14ac:dyDescent="0.2">
      <c r="B56" s="372" t="s">
        <v>676</v>
      </c>
      <c r="C56" s="538"/>
      <c r="D56" s="539"/>
      <c r="H56" s="381"/>
      <c r="I56" s="365"/>
      <c r="J56" s="231"/>
      <c r="K56" s="231"/>
      <c r="L56" s="231"/>
      <c r="M56" s="231"/>
      <c r="N56" s="231"/>
      <c r="O56" s="231"/>
    </row>
    <row r="57" spans="1:15" ht="11.25" customHeight="1" x14ac:dyDescent="0.2">
      <c r="H57" s="381"/>
      <c r="I57" s="365"/>
      <c r="J57" s="421"/>
      <c r="K57" s="231"/>
      <c r="L57" s="231"/>
      <c r="M57" s="231"/>
      <c r="N57" s="231"/>
      <c r="O57" s="231"/>
    </row>
    <row r="58" spans="1:15" ht="11.25" customHeight="1" x14ac:dyDescent="0.25">
      <c r="A58" s="385"/>
      <c r="H58" s="381"/>
      <c r="I58" s="365"/>
      <c r="J58" s="231"/>
      <c r="K58" s="231"/>
      <c r="L58" s="231"/>
      <c r="M58" s="231"/>
      <c r="N58" s="231"/>
      <c r="O58" s="231"/>
    </row>
    <row r="59" spans="1:15" ht="11.25" customHeight="1" x14ac:dyDescent="0.2">
      <c r="A59" s="386" t="s">
        <v>678</v>
      </c>
      <c r="B59" s="386" t="s">
        <v>679</v>
      </c>
      <c r="C59" s="387" t="s">
        <v>111</v>
      </c>
      <c r="D59" s="388" t="s">
        <v>110</v>
      </c>
      <c r="E59" s="388" t="s">
        <v>663</v>
      </c>
      <c r="F59" s="389" t="s">
        <v>66</v>
      </c>
      <c r="H59" s="381"/>
      <c r="I59" s="365"/>
      <c r="J59" s="421"/>
      <c r="K59" s="231"/>
      <c r="L59" s="231"/>
    </row>
    <row r="60" spans="1:15" ht="11.25" customHeight="1" x14ac:dyDescent="0.2">
      <c r="A60" s="237" t="s">
        <v>677</v>
      </c>
      <c r="B60" s="238"/>
      <c r="C60" s="239"/>
      <c r="D60" s="240"/>
      <c r="E60" s="240"/>
      <c r="F60" s="390">
        <f t="shared" ref="F60:F65" si="1">+E60*D60</f>
        <v>0</v>
      </c>
      <c r="G60" s="366" t="s">
        <v>109</v>
      </c>
      <c r="H60" s="381"/>
      <c r="I60" s="365"/>
      <c r="J60" s="381"/>
    </row>
    <row r="61" spans="1:15" ht="11.25" customHeight="1" x14ac:dyDescent="0.2">
      <c r="A61" s="241" t="s">
        <v>677</v>
      </c>
      <c r="B61" s="242"/>
      <c r="C61" s="364"/>
      <c r="D61" s="244"/>
      <c r="E61" s="244"/>
      <c r="F61" s="391">
        <f t="shared" si="1"/>
        <v>0</v>
      </c>
      <c r="G61" s="366" t="s">
        <v>109</v>
      </c>
      <c r="H61" s="381"/>
      <c r="I61" s="365"/>
      <c r="J61" s="421"/>
    </row>
    <row r="62" spans="1:15" ht="11.25" customHeight="1" x14ac:dyDescent="0.2">
      <c r="A62" s="241" t="s">
        <v>677</v>
      </c>
      <c r="B62" s="242"/>
      <c r="C62" s="364"/>
      <c r="D62" s="244"/>
      <c r="E62" s="244"/>
      <c r="F62" s="391">
        <f t="shared" si="1"/>
        <v>0</v>
      </c>
      <c r="G62" s="366" t="s">
        <v>109</v>
      </c>
      <c r="H62" s="381"/>
      <c r="I62" s="365"/>
      <c r="J62" s="381"/>
    </row>
    <row r="63" spans="1:15" ht="11.25" customHeight="1" x14ac:dyDescent="0.2">
      <c r="A63" s="241" t="s">
        <v>677</v>
      </c>
      <c r="B63" s="242"/>
      <c r="C63" s="364"/>
      <c r="D63" s="244"/>
      <c r="E63" s="244"/>
      <c r="F63" s="391">
        <f t="shared" si="1"/>
        <v>0</v>
      </c>
      <c r="G63" s="366" t="s">
        <v>109</v>
      </c>
      <c r="H63" s="381"/>
      <c r="I63" s="365"/>
      <c r="J63" s="381"/>
    </row>
    <row r="64" spans="1:15" ht="11.25" customHeight="1" x14ac:dyDescent="0.2">
      <c r="A64" s="241" t="s">
        <v>677</v>
      </c>
      <c r="B64" s="242"/>
      <c r="C64" s="364"/>
      <c r="D64" s="244"/>
      <c r="E64" s="244"/>
      <c r="F64" s="391">
        <f t="shared" si="1"/>
        <v>0</v>
      </c>
      <c r="G64" s="366" t="s">
        <v>109</v>
      </c>
      <c r="H64" s="381"/>
      <c r="I64" s="365"/>
      <c r="J64" s="381"/>
    </row>
    <row r="65" spans="1:15" ht="11.25" customHeight="1" x14ac:dyDescent="0.2">
      <c r="A65" s="247" t="s">
        <v>677</v>
      </c>
      <c r="B65" s="242"/>
      <c r="C65" s="364"/>
      <c r="D65" s="244"/>
      <c r="E65" s="244"/>
      <c r="F65" s="391">
        <f t="shared" si="1"/>
        <v>0</v>
      </c>
      <c r="G65" s="366" t="s">
        <v>109</v>
      </c>
      <c r="H65" s="381"/>
      <c r="I65" s="365"/>
      <c r="J65" s="381"/>
    </row>
    <row r="66" spans="1:15" ht="11.25" customHeight="1" x14ac:dyDescent="0.2">
      <c r="A66" s="392" t="s">
        <v>214</v>
      </c>
      <c r="B66" s="393"/>
      <c r="C66" s="394"/>
      <c r="D66" s="394"/>
      <c r="E66" s="394"/>
      <c r="F66" s="301">
        <f>SUM(F60:F65)</f>
        <v>0</v>
      </c>
      <c r="H66" s="381"/>
      <c r="I66" s="380"/>
      <c r="J66" s="381"/>
    </row>
    <row r="67" spans="1:15" ht="11.25" customHeight="1" x14ac:dyDescent="0.2">
      <c r="A67" s="395" t="s">
        <v>160</v>
      </c>
      <c r="B67" s="396"/>
      <c r="C67" s="397"/>
      <c r="D67" s="397"/>
      <c r="E67" s="397"/>
      <c r="F67" s="398">
        <f>+'Dati Generali'!B105</f>
        <v>0</v>
      </c>
      <c r="G67" s="399" t="s">
        <v>31</v>
      </c>
      <c r="H67" s="381"/>
      <c r="I67" s="365"/>
      <c r="J67" s="381"/>
    </row>
    <row r="68" spans="1:15" ht="11.25" customHeight="1" x14ac:dyDescent="0.2">
      <c r="A68" s="245" t="s">
        <v>161</v>
      </c>
      <c r="B68" s="400"/>
      <c r="C68" s="401"/>
      <c r="D68" s="401"/>
      <c r="E68" s="401"/>
      <c r="F68" s="307">
        <f>F66*(1-(F67/100))</f>
        <v>0</v>
      </c>
      <c r="G68" s="381"/>
      <c r="H68" s="381"/>
      <c r="I68" s="365"/>
      <c r="J68" s="381"/>
    </row>
    <row r="69" spans="1:15" ht="11.25" customHeight="1" x14ac:dyDescent="0.2">
      <c r="A69" s="395" t="s">
        <v>57</v>
      </c>
      <c r="B69" s="396"/>
      <c r="C69" s="397"/>
      <c r="D69" s="397"/>
      <c r="E69" s="397"/>
      <c r="F69" s="246"/>
      <c r="G69" s="381"/>
      <c r="H69" s="381"/>
      <c r="I69" s="365"/>
      <c r="J69" s="381"/>
    </row>
    <row r="70" spans="1:15" ht="11.25" customHeight="1" x14ac:dyDescent="0.2">
      <c r="A70" s="245" t="s">
        <v>161</v>
      </c>
      <c r="B70" s="400"/>
      <c r="C70" s="401"/>
      <c r="D70" s="401"/>
      <c r="E70" s="401"/>
      <c r="F70" s="307">
        <f>F68*(1-(F69/100))</f>
        <v>0</v>
      </c>
      <c r="G70" s="381"/>
      <c r="H70" s="381"/>
      <c r="I70" s="365"/>
      <c r="J70" s="381"/>
    </row>
    <row r="71" spans="1:15" ht="11.25" customHeight="1" x14ac:dyDescent="0.2">
      <c r="A71" s="395" t="s">
        <v>92</v>
      </c>
      <c r="B71" s="396"/>
      <c r="C71" s="397"/>
      <c r="D71" s="397"/>
      <c r="E71" s="397"/>
      <c r="F71" s="246"/>
      <c r="G71" s="381"/>
      <c r="H71" s="381"/>
      <c r="I71" s="365"/>
      <c r="J71" s="381"/>
    </row>
    <row r="72" spans="1:15" ht="11.25" customHeight="1" x14ac:dyDescent="0.2">
      <c r="A72" s="245" t="s">
        <v>161</v>
      </c>
      <c r="B72" s="400"/>
      <c r="C72" s="401"/>
      <c r="D72" s="401"/>
      <c r="E72" s="401"/>
      <c r="F72" s="307">
        <f>F70+F71</f>
        <v>0</v>
      </c>
      <c r="G72" s="381"/>
      <c r="H72" s="381"/>
      <c r="I72" s="365"/>
      <c r="J72" s="381"/>
    </row>
    <row r="73" spans="1:15" ht="11.25" customHeight="1" x14ac:dyDescent="0.2">
      <c r="A73" s="395" t="s">
        <v>158</v>
      </c>
      <c r="B73" s="396"/>
      <c r="C73" s="397"/>
      <c r="D73" s="397"/>
      <c r="E73" s="397"/>
      <c r="F73" s="246"/>
      <c r="G73" s="381"/>
      <c r="H73" s="381"/>
      <c r="I73" s="365"/>
      <c r="J73" s="381"/>
    </row>
    <row r="74" spans="1:15" ht="11.25" customHeight="1" x14ac:dyDescent="0.2">
      <c r="A74" s="395" t="s">
        <v>159</v>
      </c>
      <c r="B74" s="396"/>
      <c r="C74" s="397"/>
      <c r="D74" s="397"/>
      <c r="E74" s="397"/>
      <c r="F74" s="246"/>
      <c r="G74" s="381"/>
      <c r="H74" s="381"/>
      <c r="I74" s="365"/>
      <c r="J74" s="381"/>
    </row>
    <row r="75" spans="1:15" ht="11.25" customHeight="1" x14ac:dyDescent="0.2">
      <c r="A75" s="245" t="s">
        <v>161</v>
      </c>
      <c r="B75" s="400"/>
      <c r="C75" s="401"/>
      <c r="D75" s="401"/>
      <c r="E75" s="401"/>
      <c r="F75" s="307">
        <f>MAX(F72*(1-(F74/100))-F73,0)</f>
        <v>0</v>
      </c>
      <c r="G75" s="381"/>
      <c r="H75" s="381"/>
      <c r="I75" s="365"/>
      <c r="J75" s="381"/>
    </row>
    <row r="76" spans="1:15" ht="11.25" customHeight="1" x14ac:dyDescent="0.2">
      <c r="A76" s="395" t="s">
        <v>56</v>
      </c>
      <c r="B76" s="396"/>
      <c r="C76" s="397"/>
      <c r="D76" s="397"/>
      <c r="E76" s="397"/>
      <c r="F76" s="246"/>
      <c r="G76" s="381"/>
      <c r="H76" s="381"/>
      <c r="I76" s="365"/>
      <c r="J76" s="381"/>
    </row>
    <row r="77" spans="1:15" ht="11.25" customHeight="1" x14ac:dyDescent="0.2">
      <c r="A77" s="402" t="s">
        <v>73</v>
      </c>
      <c r="B77" s="403"/>
      <c r="C77" s="404"/>
      <c r="D77" s="404"/>
      <c r="E77" s="404"/>
      <c r="F77" s="310">
        <f>MIN(F76,F75)</f>
        <v>0</v>
      </c>
      <c r="G77" s="381"/>
      <c r="H77" s="381"/>
      <c r="I77" s="405"/>
      <c r="J77" s="381"/>
    </row>
    <row r="78" spans="1:15" ht="11.25" customHeight="1" x14ac:dyDescent="0.25">
      <c r="B78" s="385"/>
      <c r="C78" s="381"/>
      <c r="D78" s="385"/>
      <c r="E78" s="381"/>
      <c r="F78" s="381"/>
      <c r="G78" s="381"/>
      <c r="H78" s="381"/>
      <c r="I78" s="365"/>
      <c r="J78" s="381"/>
    </row>
    <row r="79" spans="1:15" ht="11.25" customHeight="1" x14ac:dyDescent="0.2">
      <c r="A79" s="384" t="s">
        <v>166</v>
      </c>
      <c r="B79" s="370" t="s">
        <v>112</v>
      </c>
      <c r="C79" s="538"/>
      <c r="D79" s="539"/>
      <c r="H79" s="381"/>
      <c r="I79" s="365"/>
      <c r="J79" s="231"/>
      <c r="K79" s="231"/>
      <c r="L79" s="231"/>
      <c r="M79" s="231"/>
      <c r="N79" s="231"/>
      <c r="O79" s="231"/>
    </row>
    <row r="80" spans="1:15" ht="11.25" customHeight="1" x14ac:dyDescent="0.2">
      <c r="B80" s="372" t="s">
        <v>676</v>
      </c>
      <c r="C80" s="538"/>
      <c r="D80" s="539"/>
      <c r="H80" s="381"/>
      <c r="I80" s="365"/>
      <c r="J80" s="231"/>
      <c r="K80" s="231"/>
      <c r="L80" s="231"/>
      <c r="M80" s="231"/>
      <c r="N80" s="231"/>
      <c r="O80" s="231"/>
    </row>
    <row r="81" spans="1:15" ht="11.25" customHeight="1" x14ac:dyDescent="0.25">
      <c r="A81" s="406"/>
      <c r="B81" s="381"/>
      <c r="C81" s="381"/>
      <c r="D81" s="381"/>
      <c r="E81" s="407"/>
      <c r="F81" s="381"/>
      <c r="G81" s="381"/>
      <c r="H81" s="381"/>
      <c r="I81" s="365"/>
      <c r="J81" s="421"/>
      <c r="K81" s="231"/>
      <c r="L81" s="231"/>
      <c r="M81" s="231"/>
      <c r="N81" s="231"/>
      <c r="O81" s="231"/>
    </row>
    <row r="82" spans="1:15" ht="11.25" customHeight="1" x14ac:dyDescent="0.25">
      <c r="B82" s="381"/>
      <c r="C82" s="382"/>
      <c r="D82" s="381"/>
      <c r="E82" s="381"/>
      <c r="F82" s="381"/>
      <c r="G82" s="381"/>
      <c r="H82" s="381"/>
      <c r="I82" s="365"/>
      <c r="J82" s="231"/>
      <c r="K82" s="231"/>
      <c r="L82" s="231"/>
      <c r="M82" s="231"/>
      <c r="N82" s="231"/>
      <c r="O82" s="231"/>
    </row>
    <row r="83" spans="1:15" ht="11.25" customHeight="1" x14ac:dyDescent="0.25">
      <c r="B83" s="385"/>
      <c r="C83" s="381"/>
      <c r="D83" s="385"/>
      <c r="E83" s="381"/>
      <c r="F83" s="381"/>
      <c r="G83" s="381"/>
      <c r="H83" s="381"/>
      <c r="I83" s="365"/>
      <c r="J83" s="421"/>
      <c r="K83" s="231"/>
      <c r="L83" s="231"/>
    </row>
    <row r="84" spans="1:15" ht="11.25" customHeight="1" x14ac:dyDescent="0.2">
      <c r="A84" s="408" t="s">
        <v>691</v>
      </c>
      <c r="B84" s="409" t="s">
        <v>225</v>
      </c>
      <c r="C84" s="409" t="s">
        <v>185</v>
      </c>
      <c r="D84" s="410" t="s">
        <v>186</v>
      </c>
      <c r="E84" s="411" t="s">
        <v>187</v>
      </c>
      <c r="G84" s="366" t="s">
        <v>188</v>
      </c>
      <c r="H84" s="381"/>
      <c r="I84" s="365"/>
      <c r="J84" s="381"/>
    </row>
    <row r="85" spans="1:15" ht="11.25" customHeight="1" x14ac:dyDescent="0.2">
      <c r="A85" s="248"/>
      <c r="B85" s="249"/>
      <c r="C85" s="250"/>
      <c r="D85" s="249">
        <f>+B85-(C85*B85)</f>
        <v>0</v>
      </c>
      <c r="E85" s="412">
        <f>D85</f>
        <v>0</v>
      </c>
      <c r="F85" s="251"/>
      <c r="G85" s="252"/>
      <c r="H85" s="381"/>
      <c r="I85" s="365"/>
      <c r="J85" s="421"/>
    </row>
    <row r="86" spans="1:15" ht="11.25" customHeight="1" x14ac:dyDescent="0.2">
      <c r="A86" s="253"/>
      <c r="B86" s="254"/>
      <c r="C86" s="255"/>
      <c r="D86" s="254">
        <f>+B86-(C86*B86)</f>
        <v>0</v>
      </c>
      <c r="E86" s="413">
        <f>D86</f>
        <v>0</v>
      </c>
      <c r="F86" s="251"/>
      <c r="G86" s="252"/>
      <c r="H86" s="381"/>
      <c r="I86" s="365"/>
      <c r="J86" s="381"/>
    </row>
    <row r="87" spans="1:15" ht="11.25" customHeight="1" x14ac:dyDescent="0.2">
      <c r="A87" s="253"/>
      <c r="B87" s="254"/>
      <c r="C87" s="255"/>
      <c r="D87" s="254">
        <f>+B87-(C87*B87)</f>
        <v>0</v>
      </c>
      <c r="E87" s="413">
        <f>D87</f>
        <v>0</v>
      </c>
      <c r="F87" s="251"/>
      <c r="G87" s="252"/>
      <c r="H87" s="381"/>
      <c r="I87" s="365"/>
      <c r="J87" s="381"/>
    </row>
    <row r="88" spans="1:15" ht="11.25" customHeight="1" x14ac:dyDescent="0.2">
      <c r="A88" s="253"/>
      <c r="B88" s="256"/>
      <c r="C88" s="255"/>
      <c r="D88" s="254">
        <f>+B88-(C88*B88)</f>
        <v>0</v>
      </c>
      <c r="E88" s="413">
        <f>D88</f>
        <v>0</v>
      </c>
      <c r="F88" s="251"/>
      <c r="G88" s="252"/>
      <c r="H88" s="381"/>
      <c r="I88" s="365"/>
      <c r="J88" s="381"/>
    </row>
    <row r="89" spans="1:15" ht="11.25" customHeight="1" x14ac:dyDescent="0.2">
      <c r="A89" s="253"/>
      <c r="B89" s="256"/>
      <c r="C89" s="255"/>
      <c r="D89" s="254">
        <f>+B89-(C89*B89)</f>
        <v>0</v>
      </c>
      <c r="E89" s="414">
        <f>D89</f>
        <v>0</v>
      </c>
      <c r="F89" s="251"/>
      <c r="G89" s="252"/>
      <c r="H89" s="381"/>
      <c r="I89" s="365"/>
      <c r="J89" s="381"/>
    </row>
    <row r="90" spans="1:15" ht="11.25" customHeight="1" x14ac:dyDescent="0.2">
      <c r="A90" s="387" t="s">
        <v>692</v>
      </c>
      <c r="B90" s="415" t="s">
        <v>688</v>
      </c>
      <c r="C90" s="415" t="s">
        <v>689</v>
      </c>
      <c r="D90" s="388" t="s">
        <v>690</v>
      </c>
      <c r="E90" s="389"/>
      <c r="F90" s="251"/>
      <c r="G90" s="252"/>
      <c r="H90" s="381"/>
      <c r="I90" s="365"/>
      <c r="J90" s="381"/>
    </row>
    <row r="91" spans="1:15" ht="11.25" customHeight="1" x14ac:dyDescent="0.2">
      <c r="A91" s="253"/>
      <c r="B91" s="257" t="s">
        <v>677</v>
      </c>
      <c r="C91" s="255"/>
      <c r="D91" s="258"/>
      <c r="E91" s="416">
        <f t="shared" ref="E91:E96" si="2">+C91*D91</f>
        <v>0</v>
      </c>
      <c r="F91" s="251"/>
      <c r="G91" s="252"/>
      <c r="H91" s="381"/>
      <c r="I91" s="365"/>
      <c r="J91" s="381"/>
    </row>
    <row r="92" spans="1:15" ht="11.25" customHeight="1" x14ac:dyDescent="0.2">
      <c r="A92" s="253"/>
      <c r="B92" s="259" t="s">
        <v>677</v>
      </c>
      <c r="C92" s="255"/>
      <c r="D92" s="254"/>
      <c r="E92" s="416">
        <f t="shared" si="2"/>
        <v>0</v>
      </c>
      <c r="F92" s="251"/>
      <c r="G92" s="252"/>
      <c r="H92" s="381"/>
      <c r="I92" s="365"/>
      <c r="J92" s="381"/>
    </row>
    <row r="93" spans="1:15" ht="11.25" customHeight="1" x14ac:dyDescent="0.2">
      <c r="A93" s="253"/>
      <c r="B93" s="259" t="s">
        <v>677</v>
      </c>
      <c r="C93" s="255"/>
      <c r="D93" s="254"/>
      <c r="E93" s="416">
        <f t="shared" si="2"/>
        <v>0</v>
      </c>
      <c r="F93" s="251"/>
      <c r="G93" s="252"/>
      <c r="H93" s="381"/>
      <c r="I93" s="365"/>
      <c r="J93" s="381"/>
    </row>
    <row r="94" spans="1:15" ht="11.25" customHeight="1" x14ac:dyDescent="0.2">
      <c r="A94" s="253"/>
      <c r="B94" s="259" t="s">
        <v>677</v>
      </c>
      <c r="C94" s="255"/>
      <c r="D94" s="254"/>
      <c r="E94" s="416">
        <f t="shared" si="2"/>
        <v>0</v>
      </c>
      <c r="F94" s="251"/>
      <c r="G94" s="252"/>
      <c r="H94" s="381"/>
      <c r="I94" s="365"/>
      <c r="J94" s="381"/>
    </row>
    <row r="95" spans="1:15" ht="11.25" customHeight="1" x14ac:dyDescent="0.2">
      <c r="A95" s="253"/>
      <c r="B95" s="259" t="s">
        <v>677</v>
      </c>
      <c r="C95" s="255"/>
      <c r="D95" s="254"/>
      <c r="E95" s="416">
        <f t="shared" si="2"/>
        <v>0</v>
      </c>
      <c r="F95" s="251"/>
      <c r="G95" s="252"/>
      <c r="H95" s="381"/>
      <c r="I95" s="365"/>
      <c r="J95" s="381"/>
    </row>
    <row r="96" spans="1:15" ht="11.25" customHeight="1" x14ac:dyDescent="0.2">
      <c r="A96" s="260"/>
      <c r="B96" s="261" t="s">
        <v>677</v>
      </c>
      <c r="C96" s="262"/>
      <c r="D96" s="263"/>
      <c r="E96" s="417">
        <f t="shared" si="2"/>
        <v>0</v>
      </c>
      <c r="F96" s="251"/>
      <c r="G96" s="252"/>
      <c r="H96" s="381"/>
      <c r="I96" s="365"/>
      <c r="J96" s="381"/>
    </row>
    <row r="97" spans="1:10" ht="11.25" customHeight="1" x14ac:dyDescent="0.2">
      <c r="A97" s="245" t="s">
        <v>66</v>
      </c>
      <c r="B97" s="400"/>
      <c r="C97" s="401"/>
      <c r="D97" s="418"/>
      <c r="E97" s="307">
        <f>SUM(E85:E96)</f>
        <v>0</v>
      </c>
      <c r="F97" s="251"/>
      <c r="G97" s="252"/>
      <c r="H97" s="381"/>
      <c r="I97" s="365"/>
      <c r="J97" s="381"/>
    </row>
    <row r="98" spans="1:10" ht="11.25" customHeight="1" x14ac:dyDescent="0.2">
      <c r="A98" s="395" t="s">
        <v>57</v>
      </c>
      <c r="B98" s="396"/>
      <c r="C98" s="397"/>
      <c r="D98" s="419"/>
      <c r="E98" s="246"/>
      <c r="F98" s="383"/>
      <c r="G98" s="381"/>
      <c r="H98" s="381"/>
      <c r="I98" s="365"/>
      <c r="J98" s="381"/>
    </row>
    <row r="99" spans="1:10" ht="11.25" customHeight="1" x14ac:dyDescent="0.2">
      <c r="A99" s="245" t="s">
        <v>161</v>
      </c>
      <c r="B99" s="400"/>
      <c r="C99" s="401"/>
      <c r="D99" s="418"/>
      <c r="E99" s="307">
        <f>E97*(1-(E98/100))</f>
        <v>0</v>
      </c>
      <c r="F99" s="381"/>
      <c r="G99" s="381"/>
      <c r="H99" s="381"/>
      <c r="I99" s="365"/>
      <c r="J99" s="381"/>
    </row>
    <row r="100" spans="1:10" ht="11.25" customHeight="1" x14ac:dyDescent="0.2">
      <c r="A100" s="395" t="s">
        <v>92</v>
      </c>
      <c r="B100" s="396"/>
      <c r="C100" s="397"/>
      <c r="D100" s="419"/>
      <c r="E100" s="246"/>
      <c r="F100" s="381"/>
      <c r="G100" s="381"/>
      <c r="H100" s="381"/>
      <c r="I100" s="365"/>
      <c r="J100" s="381"/>
    </row>
    <row r="101" spans="1:10" ht="11.25" customHeight="1" x14ac:dyDescent="0.2">
      <c r="A101" s="245" t="s">
        <v>161</v>
      </c>
      <c r="B101" s="400"/>
      <c r="C101" s="401"/>
      <c r="D101" s="418"/>
      <c r="E101" s="307">
        <f>SUM(E99:E100)</f>
        <v>0</v>
      </c>
      <c r="F101" s="381"/>
      <c r="G101" s="381"/>
      <c r="H101" s="381"/>
      <c r="I101" s="365"/>
      <c r="J101" s="381"/>
    </row>
    <row r="102" spans="1:10" ht="11.25" customHeight="1" x14ac:dyDescent="0.2">
      <c r="A102" s="395" t="s">
        <v>158</v>
      </c>
      <c r="B102" s="396"/>
      <c r="C102" s="397"/>
      <c r="D102" s="419"/>
      <c r="E102" s="246"/>
      <c r="F102" s="381"/>
      <c r="G102" s="381"/>
      <c r="H102" s="381"/>
      <c r="I102" s="365"/>
      <c r="J102" s="381"/>
    </row>
    <row r="103" spans="1:10" ht="11.25" customHeight="1" x14ac:dyDescent="0.2">
      <c r="A103" s="395" t="s">
        <v>159</v>
      </c>
      <c r="B103" s="396"/>
      <c r="C103" s="397"/>
      <c r="D103" s="419"/>
      <c r="E103" s="246"/>
      <c r="F103" s="381"/>
      <c r="G103" s="381"/>
      <c r="H103" s="381"/>
      <c r="I103" s="365"/>
      <c r="J103" s="381"/>
    </row>
    <row r="104" spans="1:10" ht="11.25" customHeight="1" x14ac:dyDescent="0.2">
      <c r="A104" s="245" t="s">
        <v>161</v>
      </c>
      <c r="B104" s="400"/>
      <c r="C104" s="401"/>
      <c r="D104" s="418"/>
      <c r="E104" s="307">
        <f>MAX(E101*(1-(E103/100))-E102,0)</f>
        <v>0</v>
      </c>
      <c r="F104" s="381"/>
      <c r="G104" s="381"/>
      <c r="H104" s="381"/>
      <c r="I104" s="365"/>
      <c r="J104" s="381"/>
    </row>
    <row r="105" spans="1:10" ht="11.25" customHeight="1" x14ac:dyDescent="0.2">
      <c r="A105" s="395" t="s">
        <v>56</v>
      </c>
      <c r="B105" s="396"/>
      <c r="C105" s="397"/>
      <c r="D105" s="419"/>
      <c r="E105" s="246"/>
      <c r="F105" s="381"/>
      <c r="G105" s="381"/>
      <c r="H105" s="381"/>
      <c r="I105" s="365"/>
      <c r="J105" s="381"/>
    </row>
    <row r="106" spans="1:10" ht="11.25" customHeight="1" x14ac:dyDescent="0.2">
      <c r="A106" s="402" t="s">
        <v>73</v>
      </c>
      <c r="B106" s="403"/>
      <c r="C106" s="404"/>
      <c r="D106" s="420"/>
      <c r="E106" s="310">
        <f>MIN(E104,E105)</f>
        <v>0</v>
      </c>
      <c r="F106" s="381"/>
      <c r="G106" s="381"/>
      <c r="H106" s="381"/>
      <c r="I106" s="365"/>
      <c r="J106" s="381"/>
    </row>
    <row r="107" spans="1:10" ht="11.25" customHeight="1" x14ac:dyDescent="0.25">
      <c r="A107" s="406"/>
      <c r="B107" s="421"/>
      <c r="C107" s="381"/>
      <c r="D107" s="381"/>
      <c r="E107" s="407"/>
      <c r="F107" s="381"/>
      <c r="G107" s="381"/>
      <c r="H107" s="381"/>
      <c r="I107" s="365"/>
      <c r="J107" s="381"/>
    </row>
    <row r="108" spans="1:10" ht="11.25" customHeight="1" x14ac:dyDescent="0.25">
      <c r="A108" s="406"/>
      <c r="B108" s="381"/>
      <c r="C108" s="381"/>
      <c r="D108" s="381"/>
      <c r="E108" s="407"/>
      <c r="F108" s="381"/>
      <c r="G108" s="381"/>
      <c r="H108" s="381"/>
      <c r="I108" s="365"/>
      <c r="J108" s="381"/>
    </row>
    <row r="109" spans="1:10" ht="11.25" customHeight="1" x14ac:dyDescent="0.25">
      <c r="A109" s="385"/>
      <c r="B109" s="381"/>
      <c r="C109" s="381"/>
      <c r="D109" s="381"/>
      <c r="E109" s="421"/>
      <c r="F109" s="381"/>
      <c r="G109" s="381"/>
      <c r="H109" s="381"/>
      <c r="I109" s="365"/>
      <c r="J109" s="381"/>
    </row>
    <row r="110" spans="1:10" ht="11.25" customHeight="1" x14ac:dyDescent="0.25">
      <c r="A110" s="422"/>
      <c r="B110" s="381"/>
      <c r="C110" s="381"/>
      <c r="D110" s="381"/>
      <c r="E110" s="381"/>
      <c r="F110" s="381"/>
      <c r="G110" s="381"/>
      <c r="H110" s="381"/>
      <c r="I110" s="365"/>
      <c r="J110" s="381"/>
    </row>
    <row r="111" spans="1:10" s="426" customFormat="1" ht="11.25" customHeight="1" x14ac:dyDescent="0.25">
      <c r="A111" s="423"/>
      <c r="B111" s="424"/>
      <c r="C111" s="424"/>
      <c r="D111" s="424"/>
      <c r="E111" s="424"/>
      <c r="F111" s="424"/>
      <c r="G111" s="381"/>
      <c r="H111" s="425"/>
      <c r="I111" s="365"/>
    </row>
    <row r="112" spans="1:10" ht="11.25" customHeight="1" x14ac:dyDescent="0.15">
      <c r="A112" s="540" t="s">
        <v>228</v>
      </c>
      <c r="B112" s="540"/>
      <c r="C112" s="540"/>
      <c r="D112" s="540"/>
      <c r="E112" s="540"/>
      <c r="F112" s="540"/>
      <c r="G112" s="540"/>
      <c r="H112" s="540"/>
      <c r="I112" s="365"/>
    </row>
    <row r="113" spans="1:9" ht="11.25" customHeight="1" x14ac:dyDescent="0.25">
      <c r="A113" s="423"/>
      <c r="B113" s="424"/>
      <c r="C113" s="424"/>
      <c r="D113" s="424"/>
      <c r="E113" s="424"/>
      <c r="F113" s="424"/>
      <c r="G113" s="381"/>
      <c r="H113" s="425"/>
      <c r="I113" s="365"/>
    </row>
    <row r="114" spans="1:9" ht="11.25" customHeight="1" x14ac:dyDescent="0.25">
      <c r="A114" s="423"/>
      <c r="B114" s="387" t="s">
        <v>74</v>
      </c>
      <c r="C114" s="388" t="s">
        <v>704</v>
      </c>
      <c r="D114" s="389" t="s">
        <v>168</v>
      </c>
      <c r="F114" s="424"/>
      <c r="G114" s="381"/>
      <c r="H114" s="425"/>
      <c r="I114" s="365"/>
    </row>
    <row r="115" spans="1:9" s="426" customFormat="1" ht="11.25" customHeight="1" x14ac:dyDescent="0.2">
      <c r="A115" s="374" t="s">
        <v>167</v>
      </c>
      <c r="B115" s="427">
        <f>F51</f>
        <v>0</v>
      </c>
      <c r="C115" s="264"/>
      <c r="D115" s="428"/>
      <c r="E115" s="381"/>
      <c r="F115" s="381"/>
      <c r="G115" s="381"/>
      <c r="H115" s="425"/>
      <c r="I115" s="365"/>
    </row>
    <row r="116" spans="1:9" s="426" customFormat="1" ht="11.25" customHeight="1" x14ac:dyDescent="0.2">
      <c r="A116" s="395" t="s">
        <v>106</v>
      </c>
      <c r="B116" s="429">
        <f>F77</f>
        <v>0</v>
      </c>
      <c r="C116" s="265"/>
      <c r="D116" s="430"/>
      <c r="E116" s="381"/>
      <c r="F116" s="381"/>
      <c r="G116" s="381"/>
      <c r="H116" s="425"/>
      <c r="I116" s="365"/>
    </row>
    <row r="117" spans="1:9" s="426" customFormat="1" ht="11.25" customHeight="1" x14ac:dyDescent="0.2">
      <c r="A117" s="395" t="s">
        <v>105</v>
      </c>
      <c r="B117" s="429">
        <f>E106</f>
        <v>0</v>
      </c>
      <c r="C117" s="265"/>
      <c r="D117" s="430"/>
      <c r="E117" s="381"/>
      <c r="F117" s="381"/>
      <c r="G117" s="381"/>
      <c r="H117" s="425"/>
      <c r="I117" s="365"/>
    </row>
    <row r="118" spans="1:9" s="426" customFormat="1" ht="11.25" customHeight="1" x14ac:dyDescent="0.2">
      <c r="A118" s="395" t="s">
        <v>107</v>
      </c>
      <c r="B118" s="429">
        <f>SUM(B115:B117)</f>
        <v>0</v>
      </c>
      <c r="C118" s="265"/>
      <c r="D118" s="430"/>
      <c r="E118" s="381"/>
      <c r="F118" s="381"/>
      <c r="G118" s="381"/>
      <c r="H118" s="425"/>
      <c r="I118" s="365"/>
    </row>
    <row r="119" spans="1:9" s="426" customFormat="1" ht="11.25" customHeight="1" x14ac:dyDescent="0.2">
      <c r="A119" s="431" t="s">
        <v>226</v>
      </c>
      <c r="B119" s="260"/>
      <c r="C119" s="265"/>
      <c r="D119" s="432"/>
      <c r="E119" s="381"/>
      <c r="F119" s="381"/>
      <c r="G119" s="381"/>
      <c r="H119" s="425"/>
      <c r="I119" s="365"/>
    </row>
    <row r="120" spans="1:9" s="426" customFormat="1" ht="11.25" customHeight="1" x14ac:dyDescent="0.2">
      <c r="A120" s="433" t="s">
        <v>169</v>
      </c>
      <c r="B120" s="535" t="s">
        <v>170</v>
      </c>
      <c r="C120" s="536"/>
      <c r="D120" s="537"/>
      <c r="E120" s="381"/>
      <c r="F120" s="381"/>
      <c r="G120" s="381"/>
      <c r="H120" s="425"/>
      <c r="I120" s="365"/>
    </row>
    <row r="121" spans="1:9" s="426" customFormat="1" ht="11.25" customHeight="1" x14ac:dyDescent="0.2">
      <c r="A121" s="381"/>
      <c r="B121" s="381"/>
      <c r="C121" s="381"/>
      <c r="D121" s="381"/>
      <c r="E121" s="381"/>
      <c r="F121" s="381"/>
      <c r="G121" s="381"/>
      <c r="H121" s="425"/>
      <c r="I121" s="365"/>
    </row>
    <row r="122" spans="1:9" s="426" customFormat="1" ht="11.25" customHeight="1" x14ac:dyDescent="0.2">
      <c r="A122" s="434" t="s">
        <v>229</v>
      </c>
      <c r="B122" s="435">
        <f>IF(D119&gt;0,D119,IF(D118&gt;0,D118,IF(B119&gt;0,B119,B118)))</f>
        <v>0</v>
      </c>
      <c r="C122" s="381"/>
      <c r="D122" s="381"/>
      <c r="E122" s="381"/>
      <c r="F122" s="381"/>
      <c r="G122" s="381"/>
      <c r="H122" s="425"/>
      <c r="I122" s="365"/>
    </row>
    <row r="123" spans="1:9" s="426" customFormat="1" ht="11.25" customHeight="1" x14ac:dyDescent="0.2">
      <c r="A123" s="434" t="s">
        <v>665</v>
      </c>
      <c r="B123" s="233" t="str">
        <f>IF(LEN(B11)&lt;=1,"Totale        -        48","")</f>
        <v>Totale        -        48</v>
      </c>
      <c r="C123" s="381"/>
      <c r="D123" s="381"/>
      <c r="E123" s="381"/>
      <c r="F123" s="381"/>
      <c r="G123" s="381"/>
      <c r="H123" s="425"/>
      <c r="I123" s="365"/>
    </row>
    <row r="124" spans="1:9" s="426" customFormat="1" ht="11.25" customHeight="1" x14ac:dyDescent="0.2">
      <c r="A124" s="381"/>
      <c r="B124" s="381"/>
      <c r="C124" s="381"/>
      <c r="D124" s="381"/>
      <c r="E124" s="381"/>
      <c r="F124" s="381"/>
      <c r="G124" s="381"/>
      <c r="H124" s="425"/>
      <c r="I124" s="365"/>
    </row>
    <row r="125" spans="1:9" s="426" customFormat="1" ht="11.25" customHeight="1" x14ac:dyDescent="0.2">
      <c r="A125" s="540" t="s">
        <v>100</v>
      </c>
      <c r="B125" s="540"/>
      <c r="C125" s="540"/>
      <c r="D125" s="540"/>
      <c r="E125" s="540"/>
      <c r="F125" s="540"/>
      <c r="G125" s="540"/>
      <c r="H125" s="540"/>
      <c r="I125" s="365"/>
    </row>
    <row r="126" spans="1:9" s="426" customFormat="1" ht="11.25" customHeight="1" x14ac:dyDescent="0.2">
      <c r="H126" s="425"/>
      <c r="I126" s="365"/>
    </row>
    <row r="127" spans="1:9" ht="11.25" customHeight="1" x14ac:dyDescent="0.15">
      <c r="A127" s="434" t="s">
        <v>8</v>
      </c>
      <c r="B127" s="233" t="str">
        <f>IF(LEN(B11)&lt;=1,"SI","")</f>
        <v>SI</v>
      </c>
      <c r="C127" s="366" t="s">
        <v>9</v>
      </c>
      <c r="E127" s="367"/>
      <c r="F127" s="436" t="s">
        <v>47</v>
      </c>
      <c r="G127" s="266"/>
      <c r="I127" s="365"/>
    </row>
    <row r="128" spans="1:9" ht="11.25" customHeight="1" x14ac:dyDescent="0.15">
      <c r="A128" s="437"/>
      <c r="B128" s="437"/>
      <c r="C128" s="366" t="s">
        <v>97</v>
      </c>
      <c r="E128" s="436" t="s">
        <v>99</v>
      </c>
      <c r="F128" s="267"/>
      <c r="G128" s="268"/>
      <c r="H128" s="366"/>
      <c r="I128" s="365"/>
    </row>
    <row r="129" spans="1:10" ht="11.25" customHeight="1" x14ac:dyDescent="0.15">
      <c r="B129" s="231"/>
      <c r="E129" s="438"/>
      <c r="F129" s="231"/>
      <c r="G129" s="251"/>
      <c r="H129" s="366"/>
      <c r="I129" s="365"/>
    </row>
    <row r="130" spans="1:10" ht="11.25" customHeight="1" x14ac:dyDescent="0.15">
      <c r="E130" s="439"/>
      <c r="F130" s="439"/>
      <c r="G130" s="439"/>
      <c r="H130" s="366"/>
      <c r="I130" s="365"/>
    </row>
    <row r="131" spans="1:10" ht="11.25" customHeight="1" x14ac:dyDescent="0.15">
      <c r="A131" s="434" t="s">
        <v>98</v>
      </c>
      <c r="B131" s="233" t="str">
        <f>IF(LEN(B11)&lt;=1,"NO","")</f>
        <v>NO</v>
      </c>
      <c r="E131" s="440"/>
      <c r="F131" s="440"/>
      <c r="G131" s="440"/>
      <c r="H131" s="366"/>
      <c r="I131" s="365"/>
    </row>
    <row r="132" spans="1:10" ht="11.25" customHeight="1" x14ac:dyDescent="0.2">
      <c r="A132" s="426"/>
      <c r="B132" s="426"/>
      <c r="C132" s="426"/>
      <c r="D132" s="426"/>
      <c r="E132" s="426"/>
      <c r="F132" s="426"/>
      <c r="G132" s="426"/>
      <c r="H132" s="366"/>
      <c r="I132" s="365"/>
    </row>
    <row r="133" spans="1:10" ht="11.25" customHeight="1" x14ac:dyDescent="0.2">
      <c r="A133" s="426"/>
      <c r="B133" s="426"/>
      <c r="C133" s="426"/>
      <c r="D133" s="426"/>
      <c r="E133" s="426"/>
      <c r="F133" s="426"/>
      <c r="G133" s="426"/>
      <c r="H133" s="366"/>
      <c r="I133" s="365"/>
    </row>
    <row r="134" spans="1:10" ht="11.25" customHeight="1" x14ac:dyDescent="0.2">
      <c r="A134" s="426"/>
      <c r="B134" s="426"/>
      <c r="C134" s="426"/>
      <c r="D134" s="426"/>
      <c r="E134" s="426"/>
      <c r="F134" s="426"/>
      <c r="G134" s="426"/>
      <c r="H134" s="366"/>
      <c r="I134" s="365"/>
    </row>
    <row r="135" spans="1:10" s="426" customFormat="1" ht="11.25" customHeight="1" x14ac:dyDescent="0.25">
      <c r="A135" s="434" t="s">
        <v>71</v>
      </c>
      <c r="B135" s="233"/>
      <c r="C135" s="422"/>
      <c r="D135" s="422"/>
      <c r="H135" s="425"/>
      <c r="I135" s="365"/>
    </row>
    <row r="136" spans="1:10" s="426" customFormat="1" ht="11.25" customHeight="1" x14ac:dyDescent="0.25">
      <c r="A136" s="434" t="s">
        <v>68</v>
      </c>
      <c r="B136" s="233"/>
      <c r="C136" s="422"/>
      <c r="D136" s="422"/>
      <c r="H136" s="425"/>
      <c r="I136" s="365"/>
    </row>
    <row r="137" spans="1:10" s="426" customFormat="1" ht="11.25" customHeight="1" x14ac:dyDescent="0.25">
      <c r="A137" s="434" t="s">
        <v>69</v>
      </c>
      <c r="B137" s="233"/>
      <c r="C137" s="422"/>
      <c r="D137" s="422"/>
      <c r="H137" s="425"/>
      <c r="I137" s="365"/>
    </row>
    <row r="138" spans="1:10" ht="11.25" customHeight="1" x14ac:dyDescent="0.25">
      <c r="A138" s="434" t="s">
        <v>70</v>
      </c>
      <c r="B138" s="233"/>
      <c r="C138" s="422"/>
      <c r="D138" s="422"/>
      <c r="E138" s="426"/>
      <c r="F138" s="426"/>
      <c r="G138" s="426"/>
      <c r="H138" s="381"/>
      <c r="I138" s="365"/>
      <c r="J138" s="381"/>
    </row>
    <row r="139" spans="1:10" ht="11.25" customHeight="1" x14ac:dyDescent="0.25">
      <c r="A139" s="434" t="s">
        <v>227</v>
      </c>
      <c r="B139" s="233"/>
      <c r="C139" s="422"/>
      <c r="D139" s="422"/>
      <c r="E139" s="426"/>
      <c r="F139" s="426"/>
      <c r="G139" s="426"/>
      <c r="H139" s="381"/>
      <c r="I139" s="365"/>
      <c r="J139" s="381"/>
    </row>
    <row r="140" spans="1:10" ht="11.25" customHeight="1" x14ac:dyDescent="0.2">
      <c r="A140" s="434" t="s">
        <v>67</v>
      </c>
      <c r="B140" s="233"/>
      <c r="D140" s="366" t="s">
        <v>97</v>
      </c>
      <c r="E140" s="436" t="s">
        <v>47</v>
      </c>
      <c r="F140" s="269"/>
      <c r="G140" s="270"/>
      <c r="H140" s="381"/>
      <c r="I140" s="365"/>
      <c r="J140" s="381"/>
    </row>
    <row r="141" spans="1:10" ht="11.25" customHeight="1" x14ac:dyDescent="0.2">
      <c r="A141" s="426"/>
      <c r="B141" s="426"/>
      <c r="C141" s="426"/>
      <c r="D141" s="426"/>
      <c r="E141" s="441"/>
      <c r="F141" s="271"/>
      <c r="G141" s="272"/>
      <c r="H141" s="381"/>
      <c r="I141" s="365"/>
      <c r="J141" s="381"/>
    </row>
    <row r="142" spans="1:10" ht="11.25" customHeight="1" x14ac:dyDescent="0.2">
      <c r="A142" s="426"/>
      <c r="B142" s="426"/>
      <c r="C142" s="426"/>
      <c r="D142" s="426"/>
      <c r="E142" s="442"/>
      <c r="F142" s="442"/>
      <c r="G142" s="442"/>
      <c r="H142" s="381"/>
      <c r="I142" s="365"/>
      <c r="J142" s="381"/>
    </row>
    <row r="143" spans="1:10" ht="11.25" customHeight="1" x14ac:dyDescent="0.2">
      <c r="A143" s="434" t="s">
        <v>101</v>
      </c>
      <c r="B143" s="233"/>
      <c r="D143" s="366" t="s">
        <v>33</v>
      </c>
      <c r="E143" s="455" t="s">
        <v>47</v>
      </c>
      <c r="F143" s="367"/>
      <c r="G143" s="367"/>
      <c r="H143" s="381"/>
      <c r="I143" s="365"/>
      <c r="J143" s="381"/>
    </row>
    <row r="144" spans="1:10" ht="11.25" customHeight="1" x14ac:dyDescent="0.2">
      <c r="D144" s="366" t="s">
        <v>32</v>
      </c>
      <c r="E144" s="456" t="s">
        <v>47</v>
      </c>
      <c r="F144" s="439"/>
      <c r="G144" s="457"/>
      <c r="H144" s="381"/>
      <c r="I144" s="365"/>
      <c r="J144" s="381"/>
    </row>
    <row r="145" spans="1:10" ht="11.25" customHeight="1" x14ac:dyDescent="0.2">
      <c r="E145" s="458"/>
      <c r="F145" s="440"/>
      <c r="G145" s="459"/>
      <c r="H145" s="381"/>
      <c r="I145" s="365"/>
      <c r="J145" s="381"/>
    </row>
    <row r="146" spans="1:10" ht="11.25" customHeight="1" x14ac:dyDescent="0.2">
      <c r="E146" s="460"/>
      <c r="F146" s="461"/>
      <c r="G146" s="462"/>
      <c r="H146" s="381"/>
      <c r="I146" s="365"/>
      <c r="J146" s="381"/>
    </row>
    <row r="147" spans="1:10" ht="11.25" customHeight="1" x14ac:dyDescent="0.2">
      <c r="E147" s="440"/>
      <c r="F147" s="440"/>
      <c r="G147" s="440"/>
      <c r="H147" s="381"/>
      <c r="I147" s="365"/>
      <c r="J147" s="381"/>
    </row>
    <row r="148" spans="1:10" ht="11.25" customHeight="1" x14ac:dyDescent="0.2">
      <c r="A148" s="426"/>
      <c r="B148" s="426"/>
      <c r="C148" s="426"/>
      <c r="D148" s="426"/>
      <c r="E148" s="426"/>
      <c r="F148" s="426"/>
      <c r="G148" s="426"/>
      <c r="I148" s="365"/>
    </row>
    <row r="149" spans="1:10" ht="11.25" customHeight="1" x14ac:dyDescent="0.15">
      <c r="A149" s="540" t="s">
        <v>58</v>
      </c>
      <c r="B149" s="540"/>
      <c r="C149" s="540"/>
      <c r="D149" s="540"/>
      <c r="E149" s="540"/>
      <c r="F149" s="540"/>
      <c r="G149" s="540"/>
      <c r="H149" s="540"/>
      <c r="I149" s="365"/>
    </row>
    <row r="150" spans="1:10" ht="11.25" customHeight="1" x14ac:dyDescent="0.3">
      <c r="A150" s="446"/>
      <c r="B150" s="381"/>
      <c r="C150" s="381"/>
      <c r="D150" s="381"/>
      <c r="E150" s="381"/>
      <c r="F150" s="381"/>
      <c r="G150" s="381"/>
      <c r="I150" s="365"/>
    </row>
    <row r="151" spans="1:10" ht="11.25" customHeight="1" x14ac:dyDescent="0.2">
      <c r="A151" s="541" t="s">
        <v>93</v>
      </c>
      <c r="B151" s="541"/>
      <c r="C151" s="541"/>
      <c r="D151" s="541"/>
      <c r="E151" s="541"/>
      <c r="F151" s="541"/>
      <c r="G151" s="541"/>
      <c r="H151" s="541"/>
      <c r="I151" s="365"/>
    </row>
    <row r="152" spans="1:10" ht="11.25" customHeight="1" x14ac:dyDescent="0.25">
      <c r="A152" s="422"/>
      <c r="B152" s="381"/>
      <c r="C152" s="381"/>
      <c r="D152" s="381"/>
      <c r="E152" s="381"/>
      <c r="F152" s="381"/>
      <c r="G152" s="381"/>
      <c r="I152" s="365"/>
    </row>
    <row r="153" spans="1:10" ht="11.25" customHeight="1" x14ac:dyDescent="0.2">
      <c r="A153" s="434" t="s">
        <v>59</v>
      </c>
      <c r="B153" s="381"/>
      <c r="C153" s="381"/>
      <c r="D153" s="381"/>
      <c r="E153" s="381"/>
      <c r="F153" s="381"/>
      <c r="G153" s="381"/>
      <c r="I153" s="365"/>
    </row>
    <row r="154" spans="1:10" ht="11.25" customHeight="1" x14ac:dyDescent="0.25">
      <c r="A154" s="233"/>
      <c r="B154" s="422" t="s">
        <v>94</v>
      </c>
      <c r="C154" s="447" t="s">
        <v>47</v>
      </c>
      <c r="D154" s="448"/>
      <c r="E154" s="381"/>
      <c r="F154" s="381"/>
      <c r="G154" s="381"/>
      <c r="I154" s="365"/>
    </row>
    <row r="155" spans="1:10" ht="11.25" customHeight="1" x14ac:dyDescent="0.25">
      <c r="A155" s="422"/>
      <c r="B155" s="381"/>
      <c r="C155" s="449"/>
      <c r="D155" s="450"/>
      <c r="E155" s="381"/>
      <c r="F155" s="381"/>
      <c r="G155" s="381"/>
      <c r="I155" s="365"/>
    </row>
    <row r="156" spans="1:10" ht="11.25" customHeight="1" x14ac:dyDescent="0.25">
      <c r="A156" s="422"/>
      <c r="E156" s="381"/>
      <c r="F156" s="381"/>
      <c r="G156" s="381"/>
      <c r="I156" s="365"/>
    </row>
    <row r="157" spans="1:10" ht="11.25" customHeight="1" x14ac:dyDescent="0.25">
      <c r="A157" s="406" t="s">
        <v>60</v>
      </c>
      <c r="B157" s="381"/>
      <c r="C157" s="381"/>
      <c r="D157" s="381"/>
      <c r="E157" s="381"/>
      <c r="F157" s="381"/>
      <c r="G157" s="381"/>
      <c r="I157" s="365"/>
    </row>
    <row r="158" spans="1:10" ht="11.25" customHeight="1" x14ac:dyDescent="0.25">
      <c r="A158" s="451" t="s">
        <v>47</v>
      </c>
      <c r="B158" s="381"/>
      <c r="C158" s="381"/>
      <c r="D158" s="381"/>
      <c r="E158" s="381"/>
      <c r="F158" s="381"/>
      <c r="G158" s="381"/>
      <c r="I158" s="365"/>
    </row>
    <row r="159" spans="1:10" ht="11.25" customHeight="1" x14ac:dyDescent="0.25">
      <c r="A159" s="452"/>
      <c r="B159" s="381"/>
      <c r="C159" s="381"/>
      <c r="D159" s="381"/>
      <c r="E159" s="381"/>
      <c r="F159" s="381"/>
      <c r="G159" s="381"/>
      <c r="I159" s="365"/>
    </row>
    <row r="160" spans="1:10" ht="11.25" customHeight="1" x14ac:dyDescent="0.25">
      <c r="A160" s="407"/>
      <c r="B160" s="381"/>
      <c r="C160" s="381"/>
      <c r="D160" s="381"/>
      <c r="E160" s="381"/>
      <c r="F160" s="381"/>
      <c r="G160" s="381"/>
      <c r="I160" s="365"/>
    </row>
    <row r="161" spans="1:9" ht="11.25" customHeight="1" x14ac:dyDescent="0.25">
      <c r="A161" s="406" t="s">
        <v>61</v>
      </c>
      <c r="B161" s="381"/>
      <c r="C161" s="381"/>
      <c r="D161" s="381"/>
      <c r="E161" s="381"/>
      <c r="F161" s="381"/>
      <c r="G161" s="381"/>
      <c r="I161" s="365"/>
    </row>
    <row r="162" spans="1:9" ht="11.25" customHeight="1" x14ac:dyDescent="0.15">
      <c r="I162" s="365"/>
    </row>
    <row r="163" spans="1:9" ht="11.25" customHeight="1" x14ac:dyDescent="0.15">
      <c r="I163" s="365"/>
    </row>
    <row r="164" spans="1:9" ht="11.25" customHeight="1" x14ac:dyDescent="0.15">
      <c r="I164" s="365"/>
    </row>
    <row r="165" spans="1:9" ht="11.25" customHeight="1" x14ac:dyDescent="0.15">
      <c r="I165" s="365"/>
    </row>
    <row r="166" spans="1:9" ht="11.25" customHeight="1" x14ac:dyDescent="0.15">
      <c r="I166" s="365"/>
    </row>
    <row r="167" spans="1:9" ht="11.25" customHeight="1" x14ac:dyDescent="0.15">
      <c r="I167" s="365"/>
    </row>
    <row r="168" spans="1:9" ht="11.25" customHeight="1" x14ac:dyDescent="0.15">
      <c r="I168" s="365"/>
    </row>
    <row r="169" spans="1:9" ht="11.25" customHeight="1" x14ac:dyDescent="0.15">
      <c r="I169" s="365"/>
    </row>
    <row r="170" spans="1:9" ht="11.25" customHeight="1" x14ac:dyDescent="0.15">
      <c r="I170" s="365"/>
    </row>
    <row r="171" spans="1:9" ht="11.25" customHeight="1" x14ac:dyDescent="0.15">
      <c r="I171" s="365"/>
    </row>
    <row r="172" spans="1:9" ht="11.25" customHeight="1" x14ac:dyDescent="0.15">
      <c r="I172" s="365"/>
    </row>
    <row r="173" spans="1:9" ht="11.25" customHeight="1" x14ac:dyDescent="0.15">
      <c r="I173" s="365"/>
    </row>
    <row r="174" spans="1:9" ht="11.25" customHeight="1" x14ac:dyDescent="0.15">
      <c r="I174" s="365"/>
    </row>
    <row r="175" spans="1:9" ht="11.25" customHeight="1" x14ac:dyDescent="0.15">
      <c r="I175" s="365"/>
    </row>
    <row r="176" spans="1:9" ht="11.25" customHeight="1" x14ac:dyDescent="0.15">
      <c r="I176" s="365"/>
    </row>
    <row r="177" spans="9:9" ht="11.25" customHeight="1" x14ac:dyDescent="0.15">
      <c r="I177" s="365"/>
    </row>
    <row r="178" spans="9:9" ht="11.25" customHeight="1" x14ac:dyDescent="0.15">
      <c r="I178" s="365"/>
    </row>
    <row r="179" spans="9:9" ht="11.25" customHeight="1" x14ac:dyDescent="0.15">
      <c r="I179" s="365"/>
    </row>
    <row r="180" spans="9:9" ht="11.25" customHeight="1" x14ac:dyDescent="0.15">
      <c r="I180" s="365"/>
    </row>
    <row r="181" spans="9:9" ht="11.25" customHeight="1" x14ac:dyDescent="0.15">
      <c r="I181" s="365"/>
    </row>
    <row r="182" spans="9:9" ht="11.25" customHeight="1" x14ac:dyDescent="0.15">
      <c r="I182" s="365"/>
    </row>
    <row r="183" spans="9:9" ht="11.25" customHeight="1" x14ac:dyDescent="0.15">
      <c r="I183" s="365"/>
    </row>
    <row r="184" spans="9:9" ht="11.25" customHeight="1" x14ac:dyDescent="0.15">
      <c r="I184" s="365"/>
    </row>
    <row r="185" spans="9:9" ht="11.25" customHeight="1" x14ac:dyDescent="0.15">
      <c r="I185" s="365"/>
    </row>
    <row r="186" spans="9:9" ht="11.25" customHeight="1" x14ac:dyDescent="0.15">
      <c r="I186" s="365"/>
    </row>
    <row r="187" spans="9:9" ht="11.25" customHeight="1" x14ac:dyDescent="0.15">
      <c r="I187" s="365"/>
    </row>
    <row r="188" spans="9:9" ht="11.25" customHeight="1" x14ac:dyDescent="0.15">
      <c r="I188" s="365"/>
    </row>
    <row r="189" spans="9:9" ht="11.25" customHeight="1" x14ac:dyDescent="0.15">
      <c r="I189" s="365"/>
    </row>
    <row r="190" spans="9:9" ht="11.25" customHeight="1" x14ac:dyDescent="0.15">
      <c r="I190" s="365"/>
    </row>
    <row r="191" spans="9:9" ht="11.25" customHeight="1" x14ac:dyDescent="0.15">
      <c r="I191" s="365"/>
    </row>
    <row r="192" spans="9:9" ht="11.25" customHeight="1" x14ac:dyDescent="0.15">
      <c r="I192" s="365"/>
    </row>
    <row r="193" spans="9:9" ht="11.25" customHeight="1" x14ac:dyDescent="0.15">
      <c r="I193" s="365"/>
    </row>
    <row r="194" spans="9:9" ht="11.25" customHeight="1" x14ac:dyDescent="0.15">
      <c r="I194" s="365"/>
    </row>
    <row r="195" spans="9:9" ht="11.25" customHeight="1" x14ac:dyDescent="0.15">
      <c r="I195" s="365"/>
    </row>
    <row r="196" spans="9:9" ht="11.25" customHeight="1" x14ac:dyDescent="0.15">
      <c r="I196" s="365"/>
    </row>
    <row r="197" spans="9:9" ht="11.25" customHeight="1" x14ac:dyDescent="0.15">
      <c r="I197" s="365"/>
    </row>
    <row r="198" spans="9:9" ht="11.25" customHeight="1" x14ac:dyDescent="0.15">
      <c r="I198" s="365"/>
    </row>
    <row r="199" spans="9:9" ht="11.25" customHeight="1" x14ac:dyDescent="0.15">
      <c r="I199" s="365"/>
    </row>
    <row r="200" spans="9:9" ht="11.25" customHeight="1" x14ac:dyDescent="0.15">
      <c r="I200" s="365"/>
    </row>
    <row r="201" spans="9:9" ht="11.25" customHeight="1" x14ac:dyDescent="0.15">
      <c r="I201" s="365"/>
    </row>
    <row r="202" spans="9:9" ht="11.25" customHeight="1" x14ac:dyDescent="0.15">
      <c r="I202" s="365"/>
    </row>
    <row r="203" spans="9:9" ht="11.25" customHeight="1" x14ac:dyDescent="0.15">
      <c r="I203" s="365"/>
    </row>
    <row r="204" spans="9:9" ht="11.25" customHeight="1" x14ac:dyDescent="0.15">
      <c r="I204" s="365"/>
    </row>
    <row r="205" spans="9:9" ht="11.25" customHeight="1" x14ac:dyDescent="0.15">
      <c r="I205" s="365"/>
    </row>
    <row r="206" spans="9:9" ht="11.25" customHeight="1" x14ac:dyDescent="0.15">
      <c r="I206" s="365"/>
    </row>
    <row r="207" spans="9:9" ht="11.25" customHeight="1" x14ac:dyDescent="0.15">
      <c r="I207" s="365"/>
    </row>
    <row r="208" spans="9:9" ht="11.25" customHeight="1" x14ac:dyDescent="0.15">
      <c r="I208" s="365"/>
    </row>
    <row r="209" spans="9:9" ht="11.25" customHeight="1" x14ac:dyDescent="0.15">
      <c r="I209" s="365"/>
    </row>
    <row r="210" spans="9:9" ht="11.25" customHeight="1" x14ac:dyDescent="0.15">
      <c r="I210" s="365"/>
    </row>
    <row r="211" spans="9:9" ht="11.25" customHeight="1" x14ac:dyDescent="0.15">
      <c r="I211" s="365"/>
    </row>
    <row r="212" spans="9:9" ht="11.25" customHeight="1" x14ac:dyDescent="0.15">
      <c r="I212" s="365"/>
    </row>
    <row r="213" spans="9:9" ht="11.25" customHeight="1" x14ac:dyDescent="0.15">
      <c r="I213" s="365"/>
    </row>
    <row r="214" spans="9:9" ht="11.25" customHeight="1" x14ac:dyDescent="0.15">
      <c r="I214" s="365"/>
    </row>
    <row r="215" spans="9:9" ht="11.25" customHeight="1" x14ac:dyDescent="0.15">
      <c r="I215" s="365"/>
    </row>
  </sheetData>
  <sheetProtection sheet="1" objects="1" scenarios="1"/>
  <mergeCells count="15">
    <mergeCell ref="C30:D30"/>
    <mergeCell ref="A1:H1"/>
    <mergeCell ref="A2:H2"/>
    <mergeCell ref="A21:H21"/>
    <mergeCell ref="A23:H23"/>
    <mergeCell ref="C29:D29"/>
    <mergeCell ref="A125:H125"/>
    <mergeCell ref="A149:H149"/>
    <mergeCell ref="A151:H151"/>
    <mergeCell ref="C55:D55"/>
    <mergeCell ref="C56:D56"/>
    <mergeCell ref="C79:D79"/>
    <mergeCell ref="C80:D80"/>
    <mergeCell ref="A112:H112"/>
    <mergeCell ref="B120:D120"/>
  </mergeCells>
  <phoneticPr fontId="57" type="noConversion"/>
  <dataValidations count="11">
    <dataValidation type="list" allowBlank="1" showInputMessage="1" showErrorMessage="1" sqref="C30:D30">
      <formula1>TipoEventoDDLDannoPrevalenteS3</formula1>
    </dataValidation>
    <dataValidation type="list" allowBlank="1" showInputMessage="1" showErrorMessage="1" sqref="B34:B40 B60:B66">
      <formula1>TipoIntervento</formula1>
    </dataValidation>
    <dataValidation type="list" allowBlank="1" showInputMessage="1" showErrorMessage="1" sqref="B127 A154 B143 B131 B135:B139">
      <formula1>"SI,NO"</formula1>
    </dataValidation>
    <dataValidation type="list" allowBlank="1" showInputMessage="1" showErrorMessage="1" sqref="C54 C27:C28">
      <formula1>Finiture</formula1>
    </dataValidation>
    <dataValidation type="list" allowBlank="1" showInputMessage="1" showErrorMessage="1" sqref="C25">
      <formula1>TipoFabbricato</formula1>
    </dataValidation>
    <dataValidation type="list" allowBlank="1" showInputMessage="1" showErrorMessage="1" sqref="C26">
      <formula1>Classificazione</formula1>
    </dataValidation>
    <dataValidation type="list" allowBlank="1" showInputMessage="1" showErrorMessage="1" sqref="C29 C55 C79:D79">
      <formula1>UT</formula1>
    </dataValidation>
    <dataValidation type="list" allowBlank="1" showInputMessage="1" showErrorMessage="1" sqref="C56:D56">
      <formula1>TipoEventoDDLRicercaGuastoS3</formula1>
    </dataValidation>
    <dataValidation type="list" allowBlank="1" showInputMessage="1" showErrorMessage="1" sqref="C80:D80">
      <formula1>TipoEventoDDLContenutoS3</formula1>
    </dataValidation>
    <dataValidation type="list" allowBlank="1" showInputMessage="1" showErrorMessage="1" sqref="C34:C39 C60:C65">
      <formula1>"h,mq,l,pz,a misura"</formula1>
    </dataValidation>
    <dataValidation type="list" allowBlank="1" showInputMessage="1" showErrorMessage="1" sqref="B123">
      <formula1>TipoPagamento</formula1>
    </dataValidation>
  </dataValidations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showGridLines="0" topLeftCell="A7" zoomScale="90" zoomScaleNormal="90" workbookViewId="0">
      <selection activeCell="C30" sqref="C30:D30"/>
    </sheetView>
  </sheetViews>
  <sheetFormatPr defaultRowHeight="11.25" customHeight="1" x14ac:dyDescent="0.15"/>
  <cols>
    <col min="1" max="1" width="41.85546875" style="366" customWidth="1"/>
    <col min="2" max="2" width="27.85546875" style="366" customWidth="1"/>
    <col min="3" max="3" width="29.85546875" style="366" bestFit="1" customWidth="1"/>
    <col min="4" max="4" width="32" style="366" customWidth="1"/>
    <col min="5" max="5" width="14.42578125" style="366" customWidth="1"/>
    <col min="6" max="6" width="10.85546875" style="366" customWidth="1"/>
    <col min="7" max="7" width="18" style="366" customWidth="1"/>
    <col min="8" max="8" width="9.140625" style="231"/>
    <col min="9" max="9" width="16.42578125" style="453" customWidth="1"/>
    <col min="10" max="10" width="4.85546875" style="366" customWidth="1"/>
    <col min="11" max="12" width="4.42578125" style="366" customWidth="1"/>
    <col min="13" max="16384" width="9.140625" style="366"/>
  </cols>
  <sheetData>
    <row r="1" spans="1:12" ht="11.25" customHeight="1" x14ac:dyDescent="0.2">
      <c r="A1" s="542" t="s">
        <v>0</v>
      </c>
      <c r="B1" s="542"/>
      <c r="C1" s="542"/>
      <c r="D1" s="542"/>
      <c r="E1" s="542"/>
      <c r="F1" s="542"/>
      <c r="G1" s="542"/>
      <c r="H1" s="542"/>
      <c r="I1" s="365"/>
    </row>
    <row r="2" spans="1:12" ht="11.25" customHeight="1" x14ac:dyDescent="0.2">
      <c r="A2" s="541" t="str">
        <f>+CONCATENATE("STUDIO ",(VLOOKUP("NomePerito",_RiservatoAxa_!A1:B210,2,FALSE)))</f>
        <v>STUDIO ALFA SPA (VIAZZI) -</v>
      </c>
      <c r="B2" s="541"/>
      <c r="C2" s="541"/>
      <c r="D2" s="541"/>
      <c r="E2" s="541"/>
      <c r="F2" s="541"/>
      <c r="G2" s="541"/>
      <c r="H2" s="541"/>
      <c r="I2" s="365"/>
      <c r="J2" s="367"/>
      <c r="K2" s="367"/>
      <c r="L2" s="367"/>
    </row>
    <row r="3" spans="1:12" ht="11.25" customHeight="1" x14ac:dyDescent="0.15">
      <c r="B3" s="368"/>
      <c r="D3" s="369"/>
      <c r="I3" s="365"/>
      <c r="J3" s="367"/>
      <c r="K3" s="367"/>
      <c r="L3" s="367"/>
    </row>
    <row r="4" spans="1:12" ht="11.25" customHeight="1" x14ac:dyDescent="0.15">
      <c r="B4" s="368"/>
      <c r="D4" s="369"/>
      <c r="I4" s="365"/>
      <c r="J4" s="367"/>
      <c r="K4" s="367"/>
      <c r="L4" s="367"/>
    </row>
    <row r="5" spans="1:12" ht="11.25" customHeight="1" x14ac:dyDescent="0.15">
      <c r="A5" s="370" t="s">
        <v>26</v>
      </c>
      <c r="B5" s="280" t="str">
        <f>VLOOKUP("CodicePerito",_RiservatoAxa_!A1:B210,2,FALSE)</f>
        <v>20445</v>
      </c>
      <c r="I5" s="365"/>
      <c r="J5" s="367"/>
    </row>
    <row r="6" spans="1:12" ht="11.25" customHeight="1" x14ac:dyDescent="0.15">
      <c r="A6" s="371" t="s">
        <v>27</v>
      </c>
      <c r="B6" s="282" t="str">
        <f>VLOOKUP("NomePerito",_RiservatoAxa_!A1:B210,2,FALSE)</f>
        <v>ALFA SPA (VIAZZI) -</v>
      </c>
      <c r="I6" s="365"/>
    </row>
    <row r="7" spans="1:12" ht="11.25" customHeight="1" x14ac:dyDescent="0.15">
      <c r="A7" s="372" t="s">
        <v>28</v>
      </c>
      <c r="B7" s="284" t="str">
        <f>VLOOKUP("Liquidatore",_RiservatoAxa_!A1:B210,2,FALSE)</f>
        <v>521 - Pronta_Liquidazione_3</v>
      </c>
      <c r="I7" s="365"/>
    </row>
    <row r="8" spans="1:12" ht="11.25" customHeight="1" x14ac:dyDescent="0.15">
      <c r="A8" s="373"/>
      <c r="I8" s="365"/>
    </row>
    <row r="9" spans="1:12" ht="11.25" customHeight="1" x14ac:dyDescent="0.15">
      <c r="A9" s="374" t="s">
        <v>172</v>
      </c>
      <c r="B9" s="375"/>
      <c r="I9" s="365"/>
    </row>
    <row r="10" spans="1:12" ht="11.25" customHeight="1" x14ac:dyDescent="0.15">
      <c r="A10" s="370"/>
      <c r="B10" s="376"/>
      <c r="I10" s="365"/>
    </row>
    <row r="11" spans="1:12" ht="11.25" customHeight="1" x14ac:dyDescent="0.15">
      <c r="A11" s="371" t="s">
        <v>230</v>
      </c>
      <c r="B11" s="377"/>
      <c r="I11" s="365"/>
    </row>
    <row r="12" spans="1:12" ht="11.25" customHeight="1" x14ac:dyDescent="0.15">
      <c r="A12" s="371" t="s">
        <v>231</v>
      </c>
      <c r="B12" s="377"/>
      <c r="I12" s="365"/>
    </row>
    <row r="13" spans="1:12" ht="11.25" customHeight="1" x14ac:dyDescent="0.15">
      <c r="A13" s="371" t="s">
        <v>232</v>
      </c>
      <c r="B13" s="377"/>
      <c r="I13" s="365"/>
    </row>
    <row r="14" spans="1:12" ht="11.25" customHeight="1" x14ac:dyDescent="0.15">
      <c r="A14" s="371"/>
      <c r="B14" s="377"/>
      <c r="D14" s="378" t="s">
        <v>25</v>
      </c>
      <c r="E14" s="233"/>
      <c r="I14" s="365"/>
    </row>
    <row r="15" spans="1:12" ht="11.25" customHeight="1" x14ac:dyDescent="0.15">
      <c r="A15" s="371" t="s">
        <v>175</v>
      </c>
      <c r="B15" s="377"/>
      <c r="I15" s="365"/>
    </row>
    <row r="16" spans="1:12" ht="11.25" customHeight="1" x14ac:dyDescent="0.15">
      <c r="A16" s="371" t="s">
        <v>233</v>
      </c>
      <c r="B16" s="377"/>
      <c r="C16" s="274"/>
      <c r="I16" s="365"/>
    </row>
    <row r="17" spans="1:15" ht="11.25" customHeight="1" x14ac:dyDescent="0.15">
      <c r="A17" s="371" t="s">
        <v>234</v>
      </c>
      <c r="B17" s="377"/>
      <c r="C17" s="454" t="str">
        <f>IF(LEN(B17)&gt;=3,"Attenzione!Inserire la signa provincia","")</f>
        <v/>
      </c>
      <c r="I17" s="365"/>
    </row>
    <row r="18" spans="1:15" ht="11.25" customHeight="1" x14ac:dyDescent="0.15">
      <c r="A18" s="371" t="s">
        <v>153</v>
      </c>
      <c r="B18" s="377"/>
      <c r="C18" s="274"/>
      <c r="I18" s="365"/>
    </row>
    <row r="19" spans="1:15" ht="11.25" customHeight="1" x14ac:dyDescent="0.15">
      <c r="A19" s="372" t="s">
        <v>154</v>
      </c>
      <c r="B19" s="379"/>
      <c r="C19" s="468" t="str">
        <f>+IF(AND(MID(B19,1,2)="IT",LEN(B19)&lt;&gt;27),"attenzione!lunghezza iban non corretta","")</f>
        <v/>
      </c>
      <c r="I19" s="365"/>
    </row>
    <row r="20" spans="1:15" s="367" customFormat="1" ht="11.25" customHeight="1" x14ac:dyDescent="0.15">
      <c r="B20" s="231"/>
      <c r="H20" s="231"/>
      <c r="I20" s="365"/>
    </row>
    <row r="21" spans="1:15" ht="11.25" customHeight="1" x14ac:dyDescent="0.2">
      <c r="A21" s="540" t="s">
        <v>171</v>
      </c>
      <c r="B21" s="540"/>
      <c r="C21" s="540"/>
      <c r="D21" s="540"/>
      <c r="E21" s="540"/>
      <c r="F21" s="540"/>
      <c r="G21" s="540"/>
      <c r="H21" s="540"/>
      <c r="I21" s="380"/>
      <c r="J21" s="421"/>
      <c r="K21" s="231"/>
      <c r="L21" s="231"/>
      <c r="M21" s="231"/>
      <c r="N21" s="231"/>
      <c r="O21" s="231"/>
    </row>
    <row r="22" spans="1:15" ht="11.25" customHeight="1" x14ac:dyDescent="0.2">
      <c r="B22" s="381"/>
      <c r="C22" s="381"/>
      <c r="D22" s="381"/>
      <c r="E22" s="381"/>
      <c r="F22" s="381"/>
      <c r="G22" s="381"/>
      <c r="H22" s="381"/>
      <c r="I22" s="365"/>
      <c r="J22" s="231"/>
      <c r="K22" s="231"/>
      <c r="L22" s="231"/>
      <c r="M22" s="231"/>
      <c r="N22" s="231"/>
      <c r="O22" s="231"/>
    </row>
    <row r="23" spans="1:15" ht="11.25" customHeight="1" x14ac:dyDescent="0.2">
      <c r="A23" s="541" t="s">
        <v>162</v>
      </c>
      <c r="B23" s="541"/>
      <c r="C23" s="541"/>
      <c r="D23" s="541"/>
      <c r="E23" s="541"/>
      <c r="F23" s="541"/>
      <c r="G23" s="541"/>
      <c r="H23" s="541"/>
      <c r="I23" s="365"/>
      <c r="J23" s="231"/>
      <c r="K23" s="231"/>
      <c r="L23" s="231"/>
      <c r="M23" s="231"/>
      <c r="N23" s="231"/>
      <c r="O23" s="231"/>
    </row>
    <row r="24" spans="1:15" ht="11.25" customHeight="1" x14ac:dyDescent="0.25">
      <c r="B24" s="381"/>
      <c r="C24" s="382"/>
      <c r="D24" s="381"/>
      <c r="E24" s="381"/>
      <c r="F24" s="381"/>
      <c r="G24" s="381"/>
      <c r="H24" s="381"/>
      <c r="I24" s="365"/>
      <c r="J24" s="231"/>
      <c r="K24" s="231"/>
      <c r="L24" s="231"/>
      <c r="M24" s="231"/>
      <c r="N24" s="231"/>
      <c r="O24" s="231"/>
    </row>
    <row r="25" spans="1:15" ht="11.25" customHeight="1" x14ac:dyDescent="0.2">
      <c r="B25" s="370" t="s">
        <v>210</v>
      </c>
      <c r="C25" s="234"/>
      <c r="H25" s="381"/>
      <c r="I25" s="365"/>
      <c r="J25" s="231"/>
      <c r="K25" s="231"/>
      <c r="L25" s="231"/>
      <c r="M25" s="231"/>
      <c r="N25" s="231"/>
      <c r="O25" s="231"/>
    </row>
    <row r="26" spans="1:15" ht="11.25" customHeight="1" x14ac:dyDescent="0.2">
      <c r="B26" s="371" t="s">
        <v>122</v>
      </c>
      <c r="C26" s="235"/>
      <c r="H26" s="381"/>
      <c r="I26" s="365"/>
      <c r="J26" s="421"/>
      <c r="K26" s="231"/>
      <c r="L26" s="231"/>
      <c r="M26" s="231"/>
      <c r="N26" s="231"/>
      <c r="O26" s="231"/>
    </row>
    <row r="27" spans="1:15" ht="11.25" customHeight="1" x14ac:dyDescent="0.2">
      <c r="B27" s="372" t="s">
        <v>211</v>
      </c>
      <c r="C27" s="236"/>
      <c r="F27" s="381"/>
      <c r="H27" s="381"/>
      <c r="I27" s="365"/>
      <c r="J27" s="421"/>
      <c r="K27" s="231"/>
      <c r="L27" s="231"/>
      <c r="M27" s="231"/>
      <c r="N27" s="231"/>
      <c r="O27" s="231"/>
    </row>
    <row r="28" spans="1:15" s="367" customFormat="1" ht="11.25" customHeight="1" x14ac:dyDescent="0.2">
      <c r="E28" s="366"/>
      <c r="F28" s="381"/>
      <c r="H28" s="383"/>
      <c r="I28" s="365"/>
      <c r="J28" s="421"/>
      <c r="K28" s="231"/>
      <c r="L28" s="231"/>
      <c r="M28" s="231"/>
      <c r="N28" s="231"/>
      <c r="O28" s="231"/>
    </row>
    <row r="29" spans="1:15" ht="11.25" customHeight="1" x14ac:dyDescent="0.2">
      <c r="A29" s="384" t="s">
        <v>163</v>
      </c>
      <c r="B29" s="370" t="s">
        <v>212</v>
      </c>
      <c r="C29" s="538"/>
      <c r="D29" s="539"/>
      <c r="F29" s="381"/>
      <c r="H29" s="381"/>
      <c r="I29" s="365"/>
      <c r="J29" s="231"/>
      <c r="K29" s="231"/>
      <c r="L29" s="231"/>
      <c r="M29" s="231"/>
      <c r="N29" s="231"/>
      <c r="O29" s="231"/>
    </row>
    <row r="30" spans="1:15" ht="11.25" customHeight="1" x14ac:dyDescent="0.2">
      <c r="B30" s="372" t="s">
        <v>676</v>
      </c>
      <c r="C30" s="538"/>
      <c r="D30" s="539"/>
      <c r="H30" s="381"/>
      <c r="I30" s="365"/>
      <c r="J30" s="231"/>
      <c r="K30" s="231"/>
      <c r="L30" s="231"/>
      <c r="M30" s="231"/>
      <c r="N30" s="231"/>
      <c r="O30" s="231"/>
    </row>
    <row r="31" spans="1:15" ht="11.25" customHeight="1" x14ac:dyDescent="0.2">
      <c r="H31" s="381"/>
      <c r="I31" s="365"/>
      <c r="J31" s="421"/>
      <c r="K31" s="231"/>
      <c r="L31" s="231"/>
      <c r="M31" s="231"/>
      <c r="N31" s="231"/>
      <c r="O31" s="231"/>
    </row>
    <row r="32" spans="1:15" ht="11.25" customHeight="1" x14ac:dyDescent="0.25">
      <c r="A32" s="385"/>
      <c r="H32" s="381"/>
      <c r="I32" s="365"/>
      <c r="J32" s="231"/>
      <c r="K32" s="231"/>
      <c r="L32" s="231"/>
      <c r="M32" s="231"/>
      <c r="N32" s="231"/>
      <c r="O32" s="231"/>
    </row>
    <row r="33" spans="1:12" ht="11.25" customHeight="1" x14ac:dyDescent="0.2">
      <c r="A33" s="386" t="s">
        <v>678</v>
      </c>
      <c r="B33" s="386" t="s">
        <v>679</v>
      </c>
      <c r="C33" s="387" t="s">
        <v>111</v>
      </c>
      <c r="D33" s="388" t="s">
        <v>110</v>
      </c>
      <c r="E33" s="388" t="s">
        <v>663</v>
      </c>
      <c r="F33" s="389" t="s">
        <v>66</v>
      </c>
      <c r="H33" s="381"/>
      <c r="I33" s="365"/>
      <c r="J33" s="421"/>
      <c r="K33" s="231"/>
      <c r="L33" s="231"/>
    </row>
    <row r="34" spans="1:12" ht="11.25" customHeight="1" x14ac:dyDescent="0.2">
      <c r="A34" s="237" t="s">
        <v>677</v>
      </c>
      <c r="B34" s="238"/>
      <c r="C34" s="239"/>
      <c r="D34" s="240"/>
      <c r="E34" s="240"/>
      <c r="F34" s="390">
        <f t="shared" ref="F34:F39" si="0">+E34*D34</f>
        <v>0</v>
      </c>
      <c r="H34" s="381"/>
      <c r="I34" s="365"/>
      <c r="J34" s="381"/>
    </row>
    <row r="35" spans="1:12" ht="11.25" customHeight="1" x14ac:dyDescent="0.2">
      <c r="A35" s="241" t="s">
        <v>677</v>
      </c>
      <c r="B35" s="242"/>
      <c r="C35" s="364"/>
      <c r="D35" s="244"/>
      <c r="E35" s="244"/>
      <c r="F35" s="391">
        <f t="shared" si="0"/>
        <v>0</v>
      </c>
      <c r="H35" s="381"/>
      <c r="I35" s="365"/>
      <c r="J35" s="421"/>
    </row>
    <row r="36" spans="1:12" ht="11.25" customHeight="1" x14ac:dyDescent="0.2">
      <c r="A36" s="241" t="s">
        <v>677</v>
      </c>
      <c r="B36" s="242"/>
      <c r="C36" s="364"/>
      <c r="D36" s="244"/>
      <c r="E36" s="244"/>
      <c r="F36" s="391">
        <f t="shared" si="0"/>
        <v>0</v>
      </c>
      <c r="H36" s="381"/>
      <c r="I36" s="365"/>
      <c r="J36" s="381"/>
    </row>
    <row r="37" spans="1:12" ht="11.25" customHeight="1" x14ac:dyDescent="0.2">
      <c r="A37" s="241" t="s">
        <v>677</v>
      </c>
      <c r="B37" s="242"/>
      <c r="C37" s="364"/>
      <c r="D37" s="244"/>
      <c r="E37" s="244"/>
      <c r="F37" s="391">
        <f t="shared" si="0"/>
        <v>0</v>
      </c>
      <c r="H37" s="381"/>
      <c r="I37" s="365"/>
      <c r="J37" s="381"/>
    </row>
    <row r="38" spans="1:12" ht="11.25" customHeight="1" x14ac:dyDescent="0.2">
      <c r="A38" s="241" t="s">
        <v>677</v>
      </c>
      <c r="B38" s="242"/>
      <c r="C38" s="364"/>
      <c r="D38" s="244"/>
      <c r="E38" s="244"/>
      <c r="F38" s="391">
        <f t="shared" si="0"/>
        <v>0</v>
      </c>
      <c r="H38" s="381"/>
      <c r="I38" s="365"/>
      <c r="J38" s="381"/>
    </row>
    <row r="39" spans="1:12" ht="11.25" customHeight="1" x14ac:dyDescent="0.2">
      <c r="A39" s="247" t="s">
        <v>677</v>
      </c>
      <c r="B39" s="242"/>
      <c r="C39" s="364"/>
      <c r="D39" s="244"/>
      <c r="E39" s="244"/>
      <c r="F39" s="391">
        <f t="shared" si="0"/>
        <v>0</v>
      </c>
      <c r="H39" s="381"/>
      <c r="I39" s="365"/>
      <c r="J39" s="381"/>
    </row>
    <row r="40" spans="1:12" ht="11.25" customHeight="1" x14ac:dyDescent="0.2">
      <c r="A40" s="392" t="s">
        <v>214</v>
      </c>
      <c r="B40" s="393"/>
      <c r="C40" s="394"/>
      <c r="D40" s="394"/>
      <c r="E40" s="394"/>
      <c r="F40" s="301">
        <f>SUM(F34:F39)</f>
        <v>0</v>
      </c>
      <c r="H40" s="381"/>
      <c r="I40" s="365"/>
      <c r="J40" s="381"/>
    </row>
    <row r="41" spans="1:12" ht="11.25" customHeight="1" x14ac:dyDescent="0.2">
      <c r="A41" s="395" t="s">
        <v>160</v>
      </c>
      <c r="B41" s="396"/>
      <c r="C41" s="397"/>
      <c r="D41" s="397"/>
      <c r="E41" s="397"/>
      <c r="F41" s="398">
        <f>+'Dati Generali'!B105</f>
        <v>0</v>
      </c>
      <c r="G41" s="366" t="s">
        <v>31</v>
      </c>
      <c r="H41" s="381"/>
      <c r="I41" s="365"/>
      <c r="J41" s="381"/>
    </row>
    <row r="42" spans="1:12" ht="11.25" customHeight="1" x14ac:dyDescent="0.2">
      <c r="A42" s="245" t="s">
        <v>161</v>
      </c>
      <c r="B42" s="400"/>
      <c r="C42" s="401"/>
      <c r="D42" s="401"/>
      <c r="E42" s="401"/>
      <c r="F42" s="307">
        <f>F40*(1-(F41/100))</f>
        <v>0</v>
      </c>
      <c r="G42" s="381"/>
      <c r="H42" s="381"/>
      <c r="I42" s="365"/>
      <c r="J42" s="381"/>
    </row>
    <row r="43" spans="1:12" ht="11.25" customHeight="1" x14ac:dyDescent="0.2">
      <c r="A43" s="395" t="s">
        <v>57</v>
      </c>
      <c r="B43" s="396"/>
      <c r="C43" s="397"/>
      <c r="D43" s="397"/>
      <c r="E43" s="397"/>
      <c r="F43" s="246"/>
      <c r="G43" s="381"/>
      <c r="H43" s="381"/>
      <c r="I43" s="365"/>
      <c r="J43" s="381"/>
    </row>
    <row r="44" spans="1:12" ht="11.25" customHeight="1" x14ac:dyDescent="0.2">
      <c r="A44" s="245" t="s">
        <v>161</v>
      </c>
      <c r="B44" s="400"/>
      <c r="C44" s="401"/>
      <c r="D44" s="401"/>
      <c r="E44" s="401"/>
      <c r="F44" s="307">
        <f>F42*(1-(F43/100))</f>
        <v>0</v>
      </c>
      <c r="G44" s="381"/>
      <c r="H44" s="381"/>
      <c r="I44" s="365"/>
      <c r="J44" s="381"/>
    </row>
    <row r="45" spans="1:12" ht="11.25" customHeight="1" x14ac:dyDescent="0.2">
      <c r="A45" s="395" t="s">
        <v>92</v>
      </c>
      <c r="B45" s="396"/>
      <c r="C45" s="397"/>
      <c r="D45" s="397"/>
      <c r="E45" s="397"/>
      <c r="F45" s="246"/>
      <c r="G45" s="381"/>
      <c r="H45" s="381"/>
      <c r="I45" s="365"/>
      <c r="J45" s="381"/>
    </row>
    <row r="46" spans="1:12" ht="11.25" customHeight="1" x14ac:dyDescent="0.2">
      <c r="A46" s="245" t="s">
        <v>161</v>
      </c>
      <c r="B46" s="400"/>
      <c r="C46" s="401"/>
      <c r="D46" s="401"/>
      <c r="E46" s="401"/>
      <c r="F46" s="307">
        <f>F44+F45</f>
        <v>0</v>
      </c>
      <c r="G46" s="381"/>
      <c r="H46" s="381"/>
      <c r="I46" s="365"/>
      <c r="J46" s="381"/>
    </row>
    <row r="47" spans="1:12" ht="11.25" customHeight="1" x14ac:dyDescent="0.2">
      <c r="A47" s="395" t="s">
        <v>158</v>
      </c>
      <c r="B47" s="396"/>
      <c r="C47" s="397"/>
      <c r="D47" s="397"/>
      <c r="E47" s="397"/>
      <c r="F47" s="246"/>
      <c r="G47" s="381"/>
      <c r="H47" s="381"/>
      <c r="I47" s="365"/>
      <c r="J47" s="381"/>
    </row>
    <row r="48" spans="1:12" ht="11.25" customHeight="1" x14ac:dyDescent="0.2">
      <c r="A48" s="395" t="s">
        <v>159</v>
      </c>
      <c r="B48" s="396"/>
      <c r="C48" s="397"/>
      <c r="D48" s="397"/>
      <c r="E48" s="397"/>
      <c r="F48" s="246"/>
      <c r="G48" s="381"/>
      <c r="H48" s="381"/>
      <c r="I48" s="365"/>
      <c r="J48" s="381"/>
    </row>
    <row r="49" spans="1:15" ht="11.25" customHeight="1" x14ac:dyDescent="0.2">
      <c r="A49" s="245" t="s">
        <v>161</v>
      </c>
      <c r="B49" s="400"/>
      <c r="C49" s="401"/>
      <c r="D49" s="401"/>
      <c r="E49" s="401"/>
      <c r="F49" s="307">
        <f>MAX(F46*(1-(F48/100))-F47,0)</f>
        <v>0</v>
      </c>
      <c r="G49" s="381"/>
      <c r="H49" s="381"/>
      <c r="I49" s="365"/>
      <c r="J49" s="381"/>
    </row>
    <row r="50" spans="1:15" ht="11.25" customHeight="1" x14ac:dyDescent="0.2">
      <c r="A50" s="395" t="s">
        <v>56</v>
      </c>
      <c r="B50" s="396"/>
      <c r="C50" s="397"/>
      <c r="D50" s="397"/>
      <c r="E50" s="397"/>
      <c r="F50" s="246"/>
      <c r="G50" s="381"/>
      <c r="H50" s="381"/>
      <c r="I50" s="365"/>
      <c r="J50" s="381"/>
    </row>
    <row r="51" spans="1:15" ht="11.25" customHeight="1" x14ac:dyDescent="0.2">
      <c r="A51" s="402" t="s">
        <v>73</v>
      </c>
      <c r="B51" s="403"/>
      <c r="C51" s="404"/>
      <c r="D51" s="404"/>
      <c r="E51" s="404"/>
      <c r="F51" s="310">
        <f>MIN(F50,F49)</f>
        <v>0</v>
      </c>
      <c r="G51" s="381"/>
      <c r="H51" s="381"/>
      <c r="I51" s="365"/>
      <c r="J51" s="381"/>
    </row>
    <row r="52" spans="1:15" ht="11.25" customHeight="1" x14ac:dyDescent="0.2">
      <c r="H52" s="381"/>
      <c r="I52" s="365"/>
      <c r="J52" s="381"/>
    </row>
    <row r="53" spans="1:15" ht="11.25" customHeight="1" x14ac:dyDescent="0.2">
      <c r="A53" s="366" t="s">
        <v>686</v>
      </c>
      <c r="B53" s="381"/>
      <c r="C53" s="381"/>
      <c r="D53" s="381"/>
      <c r="E53" s="381"/>
      <c r="F53" s="381"/>
      <c r="H53" s="381"/>
      <c r="I53" s="365"/>
      <c r="J53" s="421"/>
      <c r="K53" s="231"/>
      <c r="L53" s="231"/>
      <c r="M53" s="231"/>
      <c r="N53" s="231"/>
      <c r="O53" s="231"/>
    </row>
    <row r="54" spans="1:15" s="367" customFormat="1" ht="11.25" customHeight="1" x14ac:dyDescent="0.2">
      <c r="H54" s="383"/>
      <c r="I54" s="365"/>
      <c r="J54" s="421"/>
      <c r="K54" s="231"/>
      <c r="L54" s="231"/>
      <c r="M54" s="231"/>
      <c r="N54" s="231"/>
      <c r="O54" s="231"/>
    </row>
    <row r="55" spans="1:15" ht="11.25" customHeight="1" x14ac:dyDescent="0.2">
      <c r="A55" s="384" t="s">
        <v>164</v>
      </c>
      <c r="B55" s="370" t="s">
        <v>112</v>
      </c>
      <c r="C55" s="538"/>
      <c r="D55" s="539"/>
      <c r="H55" s="381"/>
      <c r="I55" s="365"/>
      <c r="J55" s="231"/>
      <c r="K55" s="231"/>
      <c r="L55" s="231"/>
      <c r="M55" s="231"/>
      <c r="N55" s="231"/>
      <c r="O55" s="231"/>
    </row>
    <row r="56" spans="1:15" ht="11.25" customHeight="1" x14ac:dyDescent="0.2">
      <c r="B56" s="372" t="s">
        <v>676</v>
      </c>
      <c r="C56" s="538"/>
      <c r="D56" s="539"/>
      <c r="H56" s="381"/>
      <c r="I56" s="365"/>
      <c r="J56" s="231"/>
      <c r="K56" s="231"/>
      <c r="L56" s="231"/>
      <c r="M56" s="231"/>
      <c r="N56" s="231"/>
      <c r="O56" s="231"/>
    </row>
    <row r="57" spans="1:15" ht="11.25" customHeight="1" x14ac:dyDescent="0.2">
      <c r="H57" s="381"/>
      <c r="I57" s="365"/>
      <c r="J57" s="421"/>
      <c r="K57" s="231"/>
      <c r="L57" s="231"/>
      <c r="M57" s="231"/>
      <c r="N57" s="231"/>
      <c r="O57" s="231"/>
    </row>
    <row r="58" spans="1:15" ht="11.25" customHeight="1" x14ac:dyDescent="0.25">
      <c r="A58" s="385"/>
      <c r="H58" s="381"/>
      <c r="I58" s="365"/>
      <c r="J58" s="231"/>
      <c r="K58" s="231"/>
      <c r="L58" s="231"/>
      <c r="M58" s="231"/>
      <c r="N58" s="231"/>
      <c r="O58" s="231"/>
    </row>
    <row r="59" spans="1:15" ht="11.25" customHeight="1" x14ac:dyDescent="0.2">
      <c r="A59" s="386" t="s">
        <v>678</v>
      </c>
      <c r="B59" s="386" t="s">
        <v>679</v>
      </c>
      <c r="C59" s="387" t="s">
        <v>111</v>
      </c>
      <c r="D59" s="388" t="s">
        <v>110</v>
      </c>
      <c r="E59" s="388" t="s">
        <v>663</v>
      </c>
      <c r="F59" s="389" t="s">
        <v>66</v>
      </c>
      <c r="H59" s="381"/>
      <c r="I59" s="365"/>
      <c r="J59" s="421"/>
      <c r="K59" s="231"/>
      <c r="L59" s="231"/>
    </row>
    <row r="60" spans="1:15" ht="11.25" customHeight="1" x14ac:dyDescent="0.2">
      <c r="A60" s="237" t="s">
        <v>677</v>
      </c>
      <c r="B60" s="238"/>
      <c r="C60" s="239"/>
      <c r="D60" s="240"/>
      <c r="E60" s="240"/>
      <c r="F60" s="390">
        <f t="shared" ref="F60:F65" si="1">+E60*D60</f>
        <v>0</v>
      </c>
      <c r="G60" s="366" t="s">
        <v>109</v>
      </c>
      <c r="H60" s="381"/>
      <c r="I60" s="365"/>
      <c r="J60" s="381"/>
    </row>
    <row r="61" spans="1:15" ht="11.25" customHeight="1" x14ac:dyDescent="0.2">
      <c r="A61" s="241" t="s">
        <v>677</v>
      </c>
      <c r="B61" s="242"/>
      <c r="C61" s="364"/>
      <c r="D61" s="244"/>
      <c r="E61" s="244"/>
      <c r="F61" s="391">
        <f t="shared" si="1"/>
        <v>0</v>
      </c>
      <c r="G61" s="366" t="s">
        <v>109</v>
      </c>
      <c r="H61" s="381"/>
      <c r="I61" s="365"/>
      <c r="J61" s="421"/>
    </row>
    <row r="62" spans="1:15" ht="11.25" customHeight="1" x14ac:dyDescent="0.2">
      <c r="A62" s="241" t="s">
        <v>677</v>
      </c>
      <c r="B62" s="242"/>
      <c r="C62" s="364"/>
      <c r="D62" s="244"/>
      <c r="E62" s="244"/>
      <c r="F62" s="391">
        <f t="shared" si="1"/>
        <v>0</v>
      </c>
      <c r="G62" s="366" t="s">
        <v>109</v>
      </c>
      <c r="H62" s="381"/>
      <c r="I62" s="365"/>
      <c r="J62" s="381"/>
    </row>
    <row r="63" spans="1:15" ht="11.25" customHeight="1" x14ac:dyDescent="0.2">
      <c r="A63" s="241" t="s">
        <v>677</v>
      </c>
      <c r="B63" s="242"/>
      <c r="C63" s="364"/>
      <c r="D63" s="244"/>
      <c r="E63" s="244"/>
      <c r="F63" s="391">
        <f t="shared" si="1"/>
        <v>0</v>
      </c>
      <c r="G63" s="366" t="s">
        <v>109</v>
      </c>
      <c r="H63" s="381"/>
      <c r="I63" s="365"/>
      <c r="J63" s="381"/>
    </row>
    <row r="64" spans="1:15" ht="11.25" customHeight="1" x14ac:dyDescent="0.2">
      <c r="A64" s="241" t="s">
        <v>677</v>
      </c>
      <c r="B64" s="242"/>
      <c r="C64" s="364"/>
      <c r="D64" s="244"/>
      <c r="E64" s="244"/>
      <c r="F64" s="391">
        <f t="shared" si="1"/>
        <v>0</v>
      </c>
      <c r="G64" s="366" t="s">
        <v>109</v>
      </c>
      <c r="H64" s="381"/>
      <c r="I64" s="365"/>
      <c r="J64" s="381"/>
    </row>
    <row r="65" spans="1:15" ht="11.25" customHeight="1" x14ac:dyDescent="0.2">
      <c r="A65" s="247" t="s">
        <v>677</v>
      </c>
      <c r="B65" s="242"/>
      <c r="C65" s="364"/>
      <c r="D65" s="244"/>
      <c r="E65" s="244"/>
      <c r="F65" s="391">
        <f t="shared" si="1"/>
        <v>0</v>
      </c>
      <c r="G65" s="366" t="s">
        <v>109</v>
      </c>
      <c r="H65" s="381"/>
      <c r="I65" s="365"/>
      <c r="J65" s="381"/>
    </row>
    <row r="66" spans="1:15" ht="11.25" customHeight="1" x14ac:dyDescent="0.2">
      <c r="A66" s="392" t="s">
        <v>214</v>
      </c>
      <c r="B66" s="393"/>
      <c r="C66" s="394"/>
      <c r="D66" s="394"/>
      <c r="E66" s="394"/>
      <c r="F66" s="301">
        <f>SUM(F60:F65)</f>
        <v>0</v>
      </c>
      <c r="H66" s="381"/>
      <c r="I66" s="380"/>
      <c r="J66" s="381"/>
    </row>
    <row r="67" spans="1:15" ht="11.25" customHeight="1" x14ac:dyDescent="0.2">
      <c r="A67" s="395" t="s">
        <v>160</v>
      </c>
      <c r="B67" s="396"/>
      <c r="C67" s="397"/>
      <c r="D67" s="397"/>
      <c r="E67" s="397"/>
      <c r="F67" s="398">
        <f>+'Dati Generali'!B105</f>
        <v>0</v>
      </c>
      <c r="G67" s="366" t="s">
        <v>31</v>
      </c>
      <c r="H67" s="381"/>
      <c r="I67" s="365"/>
      <c r="J67" s="381"/>
    </row>
    <row r="68" spans="1:15" ht="11.25" customHeight="1" x14ac:dyDescent="0.2">
      <c r="A68" s="245" t="s">
        <v>161</v>
      </c>
      <c r="B68" s="400"/>
      <c r="C68" s="401"/>
      <c r="D68" s="401"/>
      <c r="E68" s="401"/>
      <c r="F68" s="307">
        <f>F66*(1-(F67/100))</f>
        <v>0</v>
      </c>
      <c r="G68" s="381"/>
      <c r="H68" s="381"/>
      <c r="I68" s="365"/>
      <c r="J68" s="381"/>
    </row>
    <row r="69" spans="1:15" ht="11.25" customHeight="1" x14ac:dyDescent="0.2">
      <c r="A69" s="395" t="s">
        <v>57</v>
      </c>
      <c r="B69" s="396"/>
      <c r="C69" s="397"/>
      <c r="D69" s="397"/>
      <c r="E69" s="397"/>
      <c r="F69" s="246"/>
      <c r="G69" s="381"/>
      <c r="H69" s="381"/>
      <c r="I69" s="365"/>
      <c r="J69" s="381"/>
    </row>
    <row r="70" spans="1:15" ht="11.25" customHeight="1" x14ac:dyDescent="0.2">
      <c r="A70" s="245" t="s">
        <v>161</v>
      </c>
      <c r="B70" s="400"/>
      <c r="C70" s="401"/>
      <c r="D70" s="401"/>
      <c r="E70" s="401"/>
      <c r="F70" s="307">
        <f>F68*(1-(F69/100))</f>
        <v>0</v>
      </c>
      <c r="G70" s="381"/>
      <c r="H70" s="381"/>
      <c r="I70" s="365"/>
      <c r="J70" s="381"/>
    </row>
    <row r="71" spans="1:15" ht="11.25" customHeight="1" x14ac:dyDescent="0.2">
      <c r="A71" s="395" t="s">
        <v>92</v>
      </c>
      <c r="B71" s="396"/>
      <c r="C71" s="397"/>
      <c r="D71" s="397"/>
      <c r="E71" s="397"/>
      <c r="F71" s="246"/>
      <c r="G71" s="381"/>
      <c r="H71" s="381"/>
      <c r="I71" s="365"/>
      <c r="J71" s="381"/>
    </row>
    <row r="72" spans="1:15" ht="11.25" customHeight="1" x14ac:dyDescent="0.2">
      <c r="A72" s="245" t="s">
        <v>161</v>
      </c>
      <c r="B72" s="400"/>
      <c r="C72" s="401"/>
      <c r="D72" s="401"/>
      <c r="E72" s="401"/>
      <c r="F72" s="307">
        <f>F70+F71</f>
        <v>0</v>
      </c>
      <c r="G72" s="381"/>
      <c r="H72" s="381"/>
      <c r="I72" s="365"/>
      <c r="J72" s="381"/>
    </row>
    <row r="73" spans="1:15" ht="11.25" customHeight="1" x14ac:dyDescent="0.2">
      <c r="A73" s="395" t="s">
        <v>158</v>
      </c>
      <c r="B73" s="396"/>
      <c r="C73" s="397"/>
      <c r="D73" s="397"/>
      <c r="E73" s="397"/>
      <c r="F73" s="246"/>
      <c r="G73" s="381"/>
      <c r="H73" s="381"/>
      <c r="I73" s="365"/>
      <c r="J73" s="381"/>
    </row>
    <row r="74" spans="1:15" ht="11.25" customHeight="1" x14ac:dyDescent="0.2">
      <c r="A74" s="395" t="s">
        <v>159</v>
      </c>
      <c r="B74" s="396"/>
      <c r="C74" s="397"/>
      <c r="D74" s="397"/>
      <c r="E74" s="397"/>
      <c r="F74" s="246"/>
      <c r="G74" s="381"/>
      <c r="H74" s="381"/>
      <c r="I74" s="365"/>
      <c r="J74" s="381"/>
    </row>
    <row r="75" spans="1:15" ht="11.25" customHeight="1" x14ac:dyDescent="0.2">
      <c r="A75" s="245" t="s">
        <v>161</v>
      </c>
      <c r="B75" s="400"/>
      <c r="C75" s="401"/>
      <c r="D75" s="401"/>
      <c r="E75" s="401"/>
      <c r="F75" s="307">
        <f>MAX(F72*(1-(F74/100))-F73,0)</f>
        <v>0</v>
      </c>
      <c r="G75" s="381"/>
      <c r="H75" s="381"/>
      <c r="I75" s="365"/>
      <c r="J75" s="381"/>
    </row>
    <row r="76" spans="1:15" ht="11.25" customHeight="1" x14ac:dyDescent="0.2">
      <c r="A76" s="395" t="s">
        <v>56</v>
      </c>
      <c r="B76" s="396"/>
      <c r="C76" s="397"/>
      <c r="D76" s="397"/>
      <c r="E76" s="397"/>
      <c r="F76" s="246"/>
      <c r="G76" s="381"/>
      <c r="H76" s="381"/>
      <c r="I76" s="365"/>
      <c r="J76" s="381"/>
    </row>
    <row r="77" spans="1:15" ht="11.25" customHeight="1" x14ac:dyDescent="0.2">
      <c r="A77" s="402" t="s">
        <v>73</v>
      </c>
      <c r="B77" s="403"/>
      <c r="C77" s="404"/>
      <c r="D77" s="404"/>
      <c r="E77" s="404"/>
      <c r="F77" s="310">
        <f>MIN(F76,F75)</f>
        <v>0</v>
      </c>
      <c r="G77" s="381"/>
      <c r="H77" s="381"/>
      <c r="I77" s="405"/>
      <c r="J77" s="381"/>
    </row>
    <row r="78" spans="1:15" ht="11.25" customHeight="1" x14ac:dyDescent="0.25">
      <c r="B78" s="385"/>
      <c r="C78" s="381"/>
      <c r="D78" s="385"/>
      <c r="E78" s="381"/>
      <c r="F78" s="381"/>
      <c r="G78" s="381"/>
      <c r="H78" s="381"/>
      <c r="I78" s="365"/>
      <c r="J78" s="381"/>
    </row>
    <row r="79" spans="1:15" ht="11.25" customHeight="1" x14ac:dyDescent="0.2">
      <c r="A79" s="384" t="s">
        <v>166</v>
      </c>
      <c r="B79" s="370" t="s">
        <v>112</v>
      </c>
      <c r="C79" s="538"/>
      <c r="D79" s="539"/>
      <c r="H79" s="381"/>
      <c r="I79" s="365"/>
      <c r="J79" s="231"/>
      <c r="K79" s="231"/>
      <c r="L79" s="231"/>
      <c r="M79" s="231"/>
      <c r="N79" s="231"/>
      <c r="O79" s="231"/>
    </row>
    <row r="80" spans="1:15" ht="11.25" customHeight="1" x14ac:dyDescent="0.2">
      <c r="B80" s="372" t="s">
        <v>676</v>
      </c>
      <c r="C80" s="538"/>
      <c r="D80" s="539"/>
      <c r="H80" s="381"/>
      <c r="I80" s="365"/>
      <c r="J80" s="231"/>
      <c r="K80" s="231"/>
      <c r="L80" s="231"/>
      <c r="M80" s="231"/>
      <c r="N80" s="231"/>
      <c r="O80" s="231"/>
    </row>
    <row r="81" spans="1:15" ht="11.25" customHeight="1" x14ac:dyDescent="0.25">
      <c r="A81" s="406"/>
      <c r="B81" s="381"/>
      <c r="C81" s="381"/>
      <c r="D81" s="381"/>
      <c r="E81" s="407"/>
      <c r="F81" s="381"/>
      <c r="G81" s="381"/>
      <c r="H81" s="381"/>
      <c r="I81" s="365"/>
      <c r="J81" s="421"/>
      <c r="K81" s="231"/>
      <c r="L81" s="231"/>
      <c r="M81" s="231"/>
      <c r="N81" s="231"/>
      <c r="O81" s="231"/>
    </row>
    <row r="82" spans="1:15" ht="11.25" customHeight="1" x14ac:dyDescent="0.25">
      <c r="B82" s="381"/>
      <c r="C82" s="382"/>
      <c r="D82" s="381"/>
      <c r="E82" s="381"/>
      <c r="F82" s="381"/>
      <c r="G82" s="381"/>
      <c r="H82" s="381"/>
      <c r="I82" s="365"/>
      <c r="J82" s="231"/>
      <c r="K82" s="231"/>
      <c r="L82" s="231"/>
      <c r="M82" s="231"/>
      <c r="N82" s="231"/>
      <c r="O82" s="231"/>
    </row>
    <row r="83" spans="1:15" ht="11.25" customHeight="1" x14ac:dyDescent="0.25">
      <c r="B83" s="385"/>
      <c r="C83" s="381"/>
      <c r="D83" s="385"/>
      <c r="E83" s="381"/>
      <c r="F83" s="381"/>
      <c r="G83" s="381"/>
      <c r="H83" s="381"/>
      <c r="I83" s="365"/>
      <c r="J83" s="421"/>
      <c r="K83" s="231"/>
      <c r="L83" s="231"/>
    </row>
    <row r="84" spans="1:15" ht="11.25" customHeight="1" x14ac:dyDescent="0.2">
      <c r="A84" s="408" t="s">
        <v>691</v>
      </c>
      <c r="B84" s="409" t="s">
        <v>225</v>
      </c>
      <c r="C84" s="409" t="s">
        <v>185</v>
      </c>
      <c r="D84" s="410" t="s">
        <v>186</v>
      </c>
      <c r="E84" s="411" t="s">
        <v>187</v>
      </c>
      <c r="G84" s="366" t="s">
        <v>188</v>
      </c>
      <c r="H84" s="381"/>
      <c r="I84" s="365"/>
      <c r="J84" s="381"/>
    </row>
    <row r="85" spans="1:15" ht="11.25" customHeight="1" x14ac:dyDescent="0.2">
      <c r="A85" s="248"/>
      <c r="B85" s="249"/>
      <c r="C85" s="250"/>
      <c r="D85" s="249">
        <f>+B85-(C85*B85)</f>
        <v>0</v>
      </c>
      <c r="E85" s="412">
        <f>D85</f>
        <v>0</v>
      </c>
      <c r="F85" s="251"/>
      <c r="G85" s="252"/>
      <c r="H85" s="381"/>
      <c r="I85" s="365"/>
      <c r="J85" s="421"/>
    </row>
    <row r="86" spans="1:15" ht="11.25" customHeight="1" x14ac:dyDescent="0.2">
      <c r="A86" s="253"/>
      <c r="B86" s="254"/>
      <c r="C86" s="255"/>
      <c r="D86" s="254">
        <f>+B86-(C86*B86)</f>
        <v>0</v>
      </c>
      <c r="E86" s="413">
        <f>D86</f>
        <v>0</v>
      </c>
      <c r="F86" s="251"/>
      <c r="G86" s="252"/>
      <c r="H86" s="381"/>
      <c r="I86" s="365"/>
      <c r="J86" s="381"/>
    </row>
    <row r="87" spans="1:15" ht="11.25" customHeight="1" x14ac:dyDescent="0.2">
      <c r="A87" s="253"/>
      <c r="B87" s="254"/>
      <c r="C87" s="255"/>
      <c r="D87" s="254">
        <f>+B87-(C87*B87)</f>
        <v>0</v>
      </c>
      <c r="E87" s="413">
        <f>D87</f>
        <v>0</v>
      </c>
      <c r="F87" s="251"/>
      <c r="G87" s="252"/>
      <c r="H87" s="381"/>
      <c r="I87" s="365"/>
      <c r="J87" s="381"/>
    </row>
    <row r="88" spans="1:15" ht="11.25" customHeight="1" x14ac:dyDescent="0.2">
      <c r="A88" s="253"/>
      <c r="B88" s="256"/>
      <c r="C88" s="255"/>
      <c r="D88" s="254">
        <f>+B88-(C88*B88)</f>
        <v>0</v>
      </c>
      <c r="E88" s="413">
        <f>D88</f>
        <v>0</v>
      </c>
      <c r="F88" s="251"/>
      <c r="G88" s="252"/>
      <c r="H88" s="381"/>
      <c r="I88" s="365"/>
      <c r="J88" s="381"/>
    </row>
    <row r="89" spans="1:15" ht="11.25" customHeight="1" x14ac:dyDescent="0.2">
      <c r="A89" s="253"/>
      <c r="B89" s="256"/>
      <c r="C89" s="255"/>
      <c r="D89" s="254">
        <f>+B89-(C89*B89)</f>
        <v>0</v>
      </c>
      <c r="E89" s="414">
        <f>D89</f>
        <v>0</v>
      </c>
      <c r="F89" s="251"/>
      <c r="G89" s="252"/>
      <c r="H89" s="381"/>
      <c r="I89" s="365"/>
      <c r="J89" s="381"/>
    </row>
    <row r="90" spans="1:15" ht="11.25" customHeight="1" x14ac:dyDescent="0.2">
      <c r="A90" s="387" t="s">
        <v>692</v>
      </c>
      <c r="B90" s="415" t="s">
        <v>688</v>
      </c>
      <c r="C90" s="415" t="s">
        <v>689</v>
      </c>
      <c r="D90" s="388" t="s">
        <v>690</v>
      </c>
      <c r="E90" s="389"/>
      <c r="F90" s="251"/>
      <c r="G90" s="252"/>
      <c r="H90" s="381"/>
      <c r="I90" s="365"/>
      <c r="J90" s="381"/>
    </row>
    <row r="91" spans="1:15" ht="11.25" customHeight="1" x14ac:dyDescent="0.2">
      <c r="A91" s="253"/>
      <c r="B91" s="257" t="s">
        <v>677</v>
      </c>
      <c r="C91" s="255"/>
      <c r="D91" s="258"/>
      <c r="E91" s="416">
        <f t="shared" ref="E91:E96" si="2">+C91*D91</f>
        <v>0</v>
      </c>
      <c r="F91" s="251"/>
      <c r="G91" s="252"/>
      <c r="H91" s="381"/>
      <c r="I91" s="365"/>
      <c r="J91" s="381"/>
    </row>
    <row r="92" spans="1:15" ht="12.75" x14ac:dyDescent="0.2">
      <c r="A92" s="253"/>
      <c r="B92" s="259" t="s">
        <v>677</v>
      </c>
      <c r="C92" s="255"/>
      <c r="D92" s="254"/>
      <c r="E92" s="416">
        <f t="shared" si="2"/>
        <v>0</v>
      </c>
      <c r="F92" s="251"/>
      <c r="G92" s="252"/>
      <c r="H92" s="381"/>
      <c r="I92" s="365"/>
      <c r="J92" s="381"/>
    </row>
    <row r="93" spans="1:15" ht="11.25" customHeight="1" x14ac:dyDescent="0.2">
      <c r="A93" s="253"/>
      <c r="B93" s="259" t="s">
        <v>677</v>
      </c>
      <c r="C93" s="255"/>
      <c r="D93" s="254"/>
      <c r="E93" s="416">
        <f t="shared" si="2"/>
        <v>0</v>
      </c>
      <c r="F93" s="251"/>
      <c r="G93" s="252"/>
      <c r="H93" s="381"/>
      <c r="I93" s="365"/>
      <c r="J93" s="381"/>
    </row>
    <row r="94" spans="1:15" ht="11.25" customHeight="1" x14ac:dyDescent="0.2">
      <c r="A94" s="253"/>
      <c r="B94" s="259" t="s">
        <v>677</v>
      </c>
      <c r="C94" s="255"/>
      <c r="D94" s="254"/>
      <c r="E94" s="416">
        <f t="shared" si="2"/>
        <v>0</v>
      </c>
      <c r="F94" s="251"/>
      <c r="G94" s="252"/>
      <c r="H94" s="381"/>
      <c r="I94" s="365"/>
      <c r="J94" s="381"/>
    </row>
    <row r="95" spans="1:15" ht="11.25" customHeight="1" x14ac:dyDescent="0.2">
      <c r="A95" s="253"/>
      <c r="B95" s="259" t="s">
        <v>677</v>
      </c>
      <c r="C95" s="255"/>
      <c r="D95" s="254"/>
      <c r="E95" s="416">
        <f t="shared" si="2"/>
        <v>0</v>
      </c>
      <c r="F95" s="251"/>
      <c r="G95" s="252"/>
      <c r="H95" s="381"/>
      <c r="I95" s="365"/>
      <c r="J95" s="381"/>
    </row>
    <row r="96" spans="1:15" ht="11.25" customHeight="1" x14ac:dyDescent="0.2">
      <c r="A96" s="260"/>
      <c r="B96" s="261" t="s">
        <v>677</v>
      </c>
      <c r="C96" s="262"/>
      <c r="D96" s="263"/>
      <c r="E96" s="417">
        <f t="shared" si="2"/>
        <v>0</v>
      </c>
      <c r="F96" s="251"/>
      <c r="G96" s="252"/>
      <c r="H96" s="381"/>
      <c r="I96" s="365"/>
      <c r="J96" s="381"/>
    </row>
    <row r="97" spans="1:10" ht="11.25" customHeight="1" x14ac:dyDescent="0.2">
      <c r="A97" s="245" t="s">
        <v>66</v>
      </c>
      <c r="B97" s="400"/>
      <c r="C97" s="401"/>
      <c r="D97" s="418"/>
      <c r="E97" s="307">
        <f>SUM(E85:E96)</f>
        <v>0</v>
      </c>
      <c r="F97" s="251"/>
      <c r="G97" s="252"/>
      <c r="H97" s="381"/>
      <c r="I97" s="365"/>
      <c r="J97" s="381"/>
    </row>
    <row r="98" spans="1:10" ht="11.25" customHeight="1" x14ac:dyDescent="0.2">
      <c r="A98" s="395" t="s">
        <v>57</v>
      </c>
      <c r="B98" s="396"/>
      <c r="C98" s="397"/>
      <c r="D98" s="419"/>
      <c r="E98" s="246"/>
      <c r="F98" s="383"/>
      <c r="G98" s="381"/>
      <c r="H98" s="381"/>
      <c r="I98" s="365"/>
      <c r="J98" s="381"/>
    </row>
    <row r="99" spans="1:10" ht="11.25" customHeight="1" x14ac:dyDescent="0.2">
      <c r="A99" s="245" t="s">
        <v>161</v>
      </c>
      <c r="B99" s="400"/>
      <c r="C99" s="401"/>
      <c r="D99" s="418"/>
      <c r="E99" s="307">
        <f>E97*(1-(E98/100))</f>
        <v>0</v>
      </c>
      <c r="F99" s="381"/>
      <c r="G99" s="381"/>
      <c r="H99" s="381"/>
      <c r="I99" s="365"/>
      <c r="J99" s="381"/>
    </row>
    <row r="100" spans="1:10" ht="11.25" customHeight="1" x14ac:dyDescent="0.2">
      <c r="A100" s="395" t="s">
        <v>92</v>
      </c>
      <c r="B100" s="396"/>
      <c r="C100" s="397"/>
      <c r="D100" s="419"/>
      <c r="E100" s="246"/>
      <c r="F100" s="381"/>
      <c r="G100" s="381"/>
      <c r="H100" s="381"/>
      <c r="I100" s="365"/>
      <c r="J100" s="381"/>
    </row>
    <row r="101" spans="1:10" ht="11.25" customHeight="1" x14ac:dyDescent="0.2">
      <c r="A101" s="245" t="s">
        <v>161</v>
      </c>
      <c r="B101" s="400"/>
      <c r="C101" s="401"/>
      <c r="D101" s="418"/>
      <c r="E101" s="307">
        <f>SUM(E99:E100)</f>
        <v>0</v>
      </c>
      <c r="F101" s="381"/>
      <c r="G101" s="381"/>
      <c r="H101" s="381"/>
      <c r="I101" s="365"/>
      <c r="J101" s="381"/>
    </row>
    <row r="102" spans="1:10" ht="11.25" customHeight="1" x14ac:dyDescent="0.2">
      <c r="A102" s="395" t="s">
        <v>158</v>
      </c>
      <c r="B102" s="396"/>
      <c r="C102" s="397"/>
      <c r="D102" s="419"/>
      <c r="E102" s="246">
        <v>0</v>
      </c>
      <c r="F102" s="381"/>
      <c r="G102" s="381"/>
      <c r="H102" s="381"/>
      <c r="I102" s="365"/>
      <c r="J102" s="381"/>
    </row>
    <row r="103" spans="1:10" ht="11.25" customHeight="1" x14ac:dyDescent="0.2">
      <c r="A103" s="395" t="s">
        <v>159</v>
      </c>
      <c r="B103" s="396"/>
      <c r="C103" s="397"/>
      <c r="D103" s="419"/>
      <c r="E103" s="246">
        <v>0</v>
      </c>
      <c r="F103" s="381"/>
      <c r="G103" s="381"/>
      <c r="H103" s="381"/>
      <c r="I103" s="365"/>
      <c r="J103" s="381"/>
    </row>
    <row r="104" spans="1:10" ht="11.25" customHeight="1" x14ac:dyDescent="0.2">
      <c r="A104" s="245" t="s">
        <v>161</v>
      </c>
      <c r="B104" s="400"/>
      <c r="C104" s="401"/>
      <c r="D104" s="418"/>
      <c r="E104" s="307">
        <f>MAX(E101*(1-(E103/100))-E102,0)</f>
        <v>0</v>
      </c>
      <c r="F104" s="381"/>
      <c r="G104" s="381"/>
      <c r="H104" s="381"/>
      <c r="I104" s="365"/>
      <c r="J104" s="381"/>
    </row>
    <row r="105" spans="1:10" ht="11.25" customHeight="1" x14ac:dyDescent="0.2">
      <c r="A105" s="395" t="s">
        <v>56</v>
      </c>
      <c r="B105" s="396"/>
      <c r="C105" s="397"/>
      <c r="D105" s="419"/>
      <c r="E105" s="246"/>
      <c r="F105" s="381"/>
      <c r="G105" s="381"/>
      <c r="H105" s="381"/>
      <c r="I105" s="365"/>
      <c r="J105" s="381"/>
    </row>
    <row r="106" spans="1:10" ht="11.25" customHeight="1" x14ac:dyDescent="0.2">
      <c r="A106" s="402" t="s">
        <v>73</v>
      </c>
      <c r="B106" s="403"/>
      <c r="C106" s="404"/>
      <c r="D106" s="420"/>
      <c r="E106" s="310">
        <f>MIN(E104,E105)</f>
        <v>0</v>
      </c>
      <c r="F106" s="381"/>
      <c r="G106" s="381"/>
      <c r="H106" s="381"/>
      <c r="I106" s="365"/>
      <c r="J106" s="381"/>
    </row>
    <row r="107" spans="1:10" ht="11.25" customHeight="1" x14ac:dyDescent="0.25">
      <c r="A107" s="406"/>
      <c r="B107" s="421"/>
      <c r="C107" s="381"/>
      <c r="D107" s="381"/>
      <c r="E107" s="407"/>
      <c r="F107" s="381"/>
      <c r="G107" s="381"/>
      <c r="H107" s="381"/>
      <c r="I107" s="365"/>
      <c r="J107" s="381"/>
    </row>
    <row r="108" spans="1:10" ht="11.25" customHeight="1" x14ac:dyDescent="0.25">
      <c r="A108" s="406"/>
      <c r="B108" s="381"/>
      <c r="C108" s="381"/>
      <c r="D108" s="381"/>
      <c r="E108" s="407"/>
      <c r="F108" s="381"/>
      <c r="G108" s="381"/>
      <c r="H108" s="381"/>
      <c r="I108" s="365"/>
      <c r="J108" s="381"/>
    </row>
    <row r="109" spans="1:10" ht="11.25" customHeight="1" x14ac:dyDescent="0.25">
      <c r="A109" s="385"/>
      <c r="B109" s="381"/>
      <c r="C109" s="381"/>
      <c r="D109" s="381"/>
      <c r="E109" s="421"/>
      <c r="F109" s="381"/>
      <c r="G109" s="381"/>
      <c r="H109" s="381"/>
      <c r="I109" s="365"/>
      <c r="J109" s="381"/>
    </row>
    <row r="110" spans="1:10" ht="11.25" customHeight="1" x14ac:dyDescent="0.25">
      <c r="A110" s="422"/>
      <c r="B110" s="381"/>
      <c r="C110" s="381"/>
      <c r="D110" s="381"/>
      <c r="E110" s="381"/>
      <c r="F110" s="381"/>
      <c r="G110" s="381"/>
      <c r="H110" s="381"/>
      <c r="I110" s="365"/>
      <c r="J110" s="381"/>
    </row>
    <row r="111" spans="1:10" s="426" customFormat="1" ht="11.25" customHeight="1" x14ac:dyDescent="0.25">
      <c r="A111" s="423"/>
      <c r="B111" s="424"/>
      <c r="C111" s="424"/>
      <c r="D111" s="424"/>
      <c r="E111" s="424"/>
      <c r="F111" s="424"/>
      <c r="G111" s="381"/>
      <c r="H111" s="425"/>
      <c r="I111" s="365"/>
    </row>
    <row r="112" spans="1:10" ht="11.25" customHeight="1" x14ac:dyDescent="0.15">
      <c r="A112" s="540" t="s">
        <v>228</v>
      </c>
      <c r="B112" s="540"/>
      <c r="C112" s="540"/>
      <c r="D112" s="540"/>
      <c r="E112" s="540"/>
      <c r="F112" s="540"/>
      <c r="G112" s="540"/>
      <c r="H112" s="540"/>
      <c r="I112" s="365"/>
    </row>
    <row r="113" spans="1:9" ht="11.25" customHeight="1" x14ac:dyDescent="0.25">
      <c r="A113" s="423"/>
      <c r="B113" s="424"/>
      <c r="C113" s="424"/>
      <c r="D113" s="424"/>
      <c r="E113" s="424"/>
      <c r="F113" s="424"/>
      <c r="G113" s="381"/>
      <c r="H113" s="425"/>
      <c r="I113" s="365"/>
    </row>
    <row r="114" spans="1:9" ht="11.25" customHeight="1" x14ac:dyDescent="0.25">
      <c r="A114" s="423"/>
      <c r="B114" s="387" t="s">
        <v>74</v>
      </c>
      <c r="C114" s="388" t="s">
        <v>704</v>
      </c>
      <c r="D114" s="389" t="s">
        <v>168</v>
      </c>
      <c r="F114" s="424"/>
      <c r="G114" s="381"/>
      <c r="H114" s="425"/>
      <c r="I114" s="365"/>
    </row>
    <row r="115" spans="1:9" s="426" customFormat="1" ht="11.25" customHeight="1" x14ac:dyDescent="0.2">
      <c r="A115" s="374" t="s">
        <v>167</v>
      </c>
      <c r="B115" s="427">
        <f>F51</f>
        <v>0</v>
      </c>
      <c r="C115" s="264"/>
      <c r="D115" s="428"/>
      <c r="E115" s="381"/>
      <c r="F115" s="381"/>
      <c r="G115" s="381"/>
      <c r="H115" s="425"/>
      <c r="I115" s="365"/>
    </row>
    <row r="116" spans="1:9" s="426" customFormat="1" ht="11.25" customHeight="1" x14ac:dyDescent="0.2">
      <c r="A116" s="395" t="s">
        <v>106</v>
      </c>
      <c r="B116" s="429">
        <f>F77</f>
        <v>0</v>
      </c>
      <c r="C116" s="265"/>
      <c r="D116" s="430"/>
      <c r="E116" s="381"/>
      <c r="F116" s="381"/>
      <c r="G116" s="381"/>
      <c r="H116" s="425"/>
      <c r="I116" s="365"/>
    </row>
    <row r="117" spans="1:9" s="426" customFormat="1" ht="11.25" customHeight="1" x14ac:dyDescent="0.2">
      <c r="A117" s="395" t="s">
        <v>105</v>
      </c>
      <c r="B117" s="429">
        <f>E106</f>
        <v>0</v>
      </c>
      <c r="C117" s="265"/>
      <c r="D117" s="430"/>
      <c r="E117" s="381"/>
      <c r="F117" s="381"/>
      <c r="G117" s="381"/>
      <c r="H117" s="425"/>
      <c r="I117" s="365"/>
    </row>
    <row r="118" spans="1:9" s="426" customFormat="1" ht="11.25" customHeight="1" x14ac:dyDescent="0.2">
      <c r="A118" s="395" t="s">
        <v>107</v>
      </c>
      <c r="B118" s="429">
        <f>SUM(B115:B117)</f>
        <v>0</v>
      </c>
      <c r="C118" s="265"/>
      <c r="D118" s="430"/>
      <c r="E118" s="381"/>
      <c r="F118" s="381"/>
      <c r="G118" s="381"/>
      <c r="H118" s="425"/>
      <c r="I118" s="365"/>
    </row>
    <row r="119" spans="1:9" s="426" customFormat="1" ht="11.25" customHeight="1" x14ac:dyDescent="0.2">
      <c r="A119" s="431" t="s">
        <v>226</v>
      </c>
      <c r="B119" s="260"/>
      <c r="C119" s="265"/>
      <c r="D119" s="432"/>
      <c r="E119" s="381"/>
      <c r="F119" s="381"/>
      <c r="G119" s="381"/>
      <c r="H119" s="425"/>
      <c r="I119" s="365"/>
    </row>
    <row r="120" spans="1:9" s="426" customFormat="1" ht="11.25" customHeight="1" x14ac:dyDescent="0.2">
      <c r="A120" s="433" t="s">
        <v>169</v>
      </c>
      <c r="B120" s="535" t="s">
        <v>170</v>
      </c>
      <c r="C120" s="536"/>
      <c r="D120" s="537"/>
      <c r="E120" s="381"/>
      <c r="F120" s="381"/>
      <c r="G120" s="381"/>
      <c r="H120" s="425"/>
      <c r="I120" s="365"/>
    </row>
    <row r="121" spans="1:9" s="426" customFormat="1" ht="11.25" customHeight="1" x14ac:dyDescent="0.2">
      <c r="A121" s="381"/>
      <c r="B121" s="381"/>
      <c r="C121" s="381"/>
      <c r="D121" s="381"/>
      <c r="E121" s="381"/>
      <c r="F121" s="381"/>
      <c r="G121" s="381"/>
      <c r="H121" s="425"/>
      <c r="I121" s="365"/>
    </row>
    <row r="122" spans="1:9" s="426" customFormat="1" ht="11.25" customHeight="1" x14ac:dyDescent="0.2">
      <c r="A122" s="434" t="s">
        <v>229</v>
      </c>
      <c r="B122" s="435">
        <f>IF(D119&gt;0,D119,IF(D118&gt;0,D118,IF(B119&gt;0,B119,B118)))</f>
        <v>0</v>
      </c>
      <c r="C122" s="381"/>
      <c r="D122" s="381"/>
      <c r="E122" s="381"/>
      <c r="F122" s="381"/>
      <c r="G122" s="381"/>
      <c r="H122" s="425"/>
      <c r="I122" s="365"/>
    </row>
    <row r="123" spans="1:9" s="426" customFormat="1" ht="11.25" customHeight="1" x14ac:dyDescent="0.2">
      <c r="A123" s="434" t="s">
        <v>665</v>
      </c>
      <c r="B123" s="233" t="str">
        <f>IF(LEN(B11)&lt;=1,"Totale        -        48","")</f>
        <v>Totale        -        48</v>
      </c>
      <c r="C123" s="381"/>
      <c r="D123" s="381"/>
      <c r="E123" s="381"/>
      <c r="F123" s="381"/>
      <c r="G123" s="381"/>
      <c r="H123" s="425"/>
      <c r="I123" s="365"/>
    </row>
    <row r="124" spans="1:9" s="426" customFormat="1" ht="11.25" customHeight="1" x14ac:dyDescent="0.2">
      <c r="A124" s="381"/>
      <c r="B124" s="381"/>
      <c r="C124" s="381"/>
      <c r="D124" s="381"/>
      <c r="E124" s="381"/>
      <c r="F124" s="381"/>
      <c r="G124" s="381"/>
      <c r="H124" s="425"/>
      <c r="I124" s="365"/>
    </row>
    <row r="125" spans="1:9" s="426" customFormat="1" ht="11.25" customHeight="1" x14ac:dyDescent="0.2">
      <c r="A125" s="540" t="s">
        <v>100</v>
      </c>
      <c r="B125" s="540"/>
      <c r="C125" s="540"/>
      <c r="D125" s="540"/>
      <c r="E125" s="540"/>
      <c r="F125" s="540"/>
      <c r="G125" s="540"/>
      <c r="H125" s="540"/>
      <c r="I125" s="365"/>
    </row>
    <row r="126" spans="1:9" s="426" customFormat="1" ht="11.25" customHeight="1" x14ac:dyDescent="0.2">
      <c r="H126" s="425"/>
      <c r="I126" s="365"/>
    </row>
    <row r="127" spans="1:9" ht="11.25" customHeight="1" x14ac:dyDescent="0.15">
      <c r="A127" s="434" t="s">
        <v>8</v>
      </c>
      <c r="B127" s="233" t="str">
        <f>IF(LEN(B11)&lt;=1,"SI","")</f>
        <v>SI</v>
      </c>
      <c r="C127" s="366" t="s">
        <v>9</v>
      </c>
      <c r="E127" s="367"/>
      <c r="F127" s="436" t="s">
        <v>47</v>
      </c>
      <c r="G127" s="266"/>
      <c r="I127" s="365"/>
    </row>
    <row r="128" spans="1:9" ht="11.25" customHeight="1" x14ac:dyDescent="0.15">
      <c r="A128" s="437"/>
      <c r="B128" s="437"/>
      <c r="C128" s="366" t="s">
        <v>97</v>
      </c>
      <c r="E128" s="436" t="s">
        <v>99</v>
      </c>
      <c r="F128" s="267"/>
      <c r="G128" s="268"/>
      <c r="H128" s="366"/>
      <c r="I128" s="365"/>
    </row>
    <row r="129" spans="1:10" ht="11.25" customHeight="1" x14ac:dyDescent="0.15">
      <c r="B129" s="231"/>
      <c r="E129" s="438"/>
      <c r="F129" s="231"/>
      <c r="G129" s="251"/>
      <c r="H129" s="366"/>
      <c r="I129" s="365"/>
    </row>
    <row r="130" spans="1:10" ht="11.25" customHeight="1" x14ac:dyDescent="0.15">
      <c r="E130" s="439"/>
      <c r="F130" s="439"/>
      <c r="G130" s="439"/>
      <c r="H130" s="366"/>
      <c r="I130" s="365"/>
    </row>
    <row r="131" spans="1:10" ht="11.25" customHeight="1" x14ac:dyDescent="0.15">
      <c r="A131" s="434" t="s">
        <v>98</v>
      </c>
      <c r="B131" s="233" t="str">
        <f>IF(LEN(B11)&lt;=1,"NO","")</f>
        <v>NO</v>
      </c>
      <c r="E131" s="440"/>
      <c r="F131" s="440"/>
      <c r="G131" s="440"/>
      <c r="H131" s="366"/>
      <c r="I131" s="365"/>
    </row>
    <row r="132" spans="1:10" ht="11.25" customHeight="1" x14ac:dyDescent="0.2">
      <c r="A132" s="426"/>
      <c r="B132" s="426"/>
      <c r="C132" s="426"/>
      <c r="D132" s="426"/>
      <c r="E132" s="426"/>
      <c r="F132" s="426"/>
      <c r="G132" s="426"/>
      <c r="H132" s="366"/>
      <c r="I132" s="365"/>
    </row>
    <row r="133" spans="1:10" ht="11.25" customHeight="1" x14ac:dyDescent="0.2">
      <c r="A133" s="426"/>
      <c r="B133" s="426"/>
      <c r="C133" s="426"/>
      <c r="D133" s="426"/>
      <c r="E133" s="426"/>
      <c r="F133" s="426"/>
      <c r="G133" s="426"/>
      <c r="H133" s="366"/>
      <c r="I133" s="365"/>
    </row>
    <row r="134" spans="1:10" ht="11.25" customHeight="1" x14ac:dyDescent="0.2">
      <c r="A134" s="426"/>
      <c r="B134" s="426"/>
      <c r="C134" s="426"/>
      <c r="D134" s="426"/>
      <c r="E134" s="426"/>
      <c r="F134" s="426"/>
      <c r="G134" s="426"/>
      <c r="H134" s="366"/>
      <c r="I134" s="365"/>
    </row>
    <row r="135" spans="1:10" s="426" customFormat="1" ht="11.25" customHeight="1" x14ac:dyDescent="0.25">
      <c r="A135" s="434" t="s">
        <v>71</v>
      </c>
      <c r="B135" s="233"/>
      <c r="C135" s="422"/>
      <c r="D135" s="422"/>
      <c r="H135" s="425"/>
      <c r="I135" s="365"/>
    </row>
    <row r="136" spans="1:10" s="426" customFormat="1" ht="11.25" customHeight="1" x14ac:dyDescent="0.25">
      <c r="A136" s="434" t="s">
        <v>68</v>
      </c>
      <c r="B136" s="233"/>
      <c r="C136" s="422"/>
      <c r="D136" s="422"/>
      <c r="H136" s="425"/>
      <c r="I136" s="365"/>
    </row>
    <row r="137" spans="1:10" s="426" customFormat="1" ht="11.25" customHeight="1" x14ac:dyDescent="0.25">
      <c r="A137" s="434" t="s">
        <v>69</v>
      </c>
      <c r="B137" s="233"/>
      <c r="C137" s="422"/>
      <c r="D137" s="422"/>
      <c r="H137" s="425"/>
      <c r="I137" s="365"/>
    </row>
    <row r="138" spans="1:10" ht="11.25" customHeight="1" x14ac:dyDescent="0.25">
      <c r="A138" s="434" t="s">
        <v>70</v>
      </c>
      <c r="B138" s="233"/>
      <c r="C138" s="422"/>
      <c r="D138" s="422"/>
      <c r="E138" s="426"/>
      <c r="F138" s="426"/>
      <c r="G138" s="426"/>
      <c r="H138" s="381"/>
      <c r="I138" s="365"/>
      <c r="J138" s="381"/>
    </row>
    <row r="139" spans="1:10" ht="11.25" customHeight="1" x14ac:dyDescent="0.25">
      <c r="A139" s="434" t="s">
        <v>227</v>
      </c>
      <c r="B139" s="233"/>
      <c r="C139" s="422"/>
      <c r="D139" s="422"/>
      <c r="E139" s="426"/>
      <c r="F139" s="426"/>
      <c r="G139" s="426"/>
      <c r="H139" s="381"/>
      <c r="I139" s="365"/>
      <c r="J139" s="381"/>
    </row>
    <row r="140" spans="1:10" ht="11.25" customHeight="1" x14ac:dyDescent="0.2">
      <c r="A140" s="434" t="s">
        <v>67</v>
      </c>
      <c r="B140" s="233"/>
      <c r="D140" s="366" t="s">
        <v>97</v>
      </c>
      <c r="E140" s="436" t="s">
        <v>47</v>
      </c>
      <c r="F140" s="269"/>
      <c r="G140" s="270"/>
      <c r="H140" s="381"/>
      <c r="I140" s="365"/>
      <c r="J140" s="381"/>
    </row>
    <row r="141" spans="1:10" ht="11.25" customHeight="1" x14ac:dyDescent="0.2">
      <c r="A141" s="426"/>
      <c r="B141" s="426"/>
      <c r="C141" s="426"/>
      <c r="D141" s="426"/>
      <c r="E141" s="441"/>
      <c r="F141" s="271"/>
      <c r="G141" s="272"/>
      <c r="H141" s="381"/>
      <c r="I141" s="365"/>
      <c r="J141" s="381"/>
    </row>
    <row r="142" spans="1:10" ht="11.25" customHeight="1" x14ac:dyDescent="0.2">
      <c r="A142" s="426"/>
      <c r="B142" s="426"/>
      <c r="C142" s="426"/>
      <c r="D142" s="426"/>
      <c r="E142" s="442"/>
      <c r="F142" s="442"/>
      <c r="G142" s="442"/>
      <c r="H142" s="381"/>
      <c r="I142" s="365"/>
      <c r="J142" s="381"/>
    </row>
    <row r="143" spans="1:10" ht="11.25" customHeight="1" x14ac:dyDescent="0.2">
      <c r="A143" s="434" t="s">
        <v>101</v>
      </c>
      <c r="B143" s="233"/>
      <c r="D143" s="366" t="s">
        <v>33</v>
      </c>
      <c r="E143" s="455" t="s">
        <v>47</v>
      </c>
      <c r="F143" s="367"/>
      <c r="G143" s="367"/>
      <c r="H143" s="381"/>
      <c r="I143" s="365"/>
      <c r="J143" s="381"/>
    </row>
    <row r="144" spans="1:10" ht="11.25" customHeight="1" x14ac:dyDescent="0.2">
      <c r="D144" s="366" t="s">
        <v>32</v>
      </c>
      <c r="E144" s="456" t="s">
        <v>47</v>
      </c>
      <c r="F144" s="439"/>
      <c r="G144" s="457"/>
      <c r="H144" s="381"/>
      <c r="I144" s="365"/>
      <c r="J144" s="381"/>
    </row>
    <row r="145" spans="1:10" ht="11.25" customHeight="1" x14ac:dyDescent="0.2">
      <c r="E145" s="458"/>
      <c r="F145" s="440"/>
      <c r="G145" s="459"/>
      <c r="H145" s="381"/>
      <c r="I145" s="365"/>
      <c r="J145" s="381"/>
    </row>
    <row r="146" spans="1:10" ht="11.25" customHeight="1" x14ac:dyDescent="0.2">
      <c r="E146" s="460"/>
      <c r="F146" s="461"/>
      <c r="G146" s="462"/>
      <c r="H146" s="381"/>
      <c r="I146" s="365"/>
      <c r="J146" s="381"/>
    </row>
    <row r="147" spans="1:10" ht="11.25" customHeight="1" x14ac:dyDescent="0.2">
      <c r="E147" s="440"/>
      <c r="F147" s="440"/>
      <c r="G147" s="440"/>
      <c r="H147" s="381"/>
      <c r="I147" s="365"/>
      <c r="J147" s="381"/>
    </row>
    <row r="148" spans="1:10" ht="11.25" customHeight="1" x14ac:dyDescent="0.2">
      <c r="A148" s="426"/>
      <c r="B148" s="426"/>
      <c r="C148" s="426"/>
      <c r="D148" s="426"/>
      <c r="E148" s="426"/>
      <c r="F148" s="426"/>
      <c r="G148" s="426"/>
      <c r="I148" s="365"/>
    </row>
    <row r="149" spans="1:10" ht="11.25" customHeight="1" x14ac:dyDescent="0.15">
      <c r="A149" s="540" t="s">
        <v>58</v>
      </c>
      <c r="B149" s="540"/>
      <c r="C149" s="540"/>
      <c r="D149" s="540"/>
      <c r="E149" s="540"/>
      <c r="F149" s="540"/>
      <c r="G149" s="540"/>
      <c r="H149" s="540"/>
      <c r="I149" s="365"/>
    </row>
    <row r="150" spans="1:10" ht="11.25" customHeight="1" x14ac:dyDescent="0.3">
      <c r="A150" s="446"/>
      <c r="B150" s="381"/>
      <c r="C150" s="381"/>
      <c r="D150" s="381"/>
      <c r="E150" s="381"/>
      <c r="F150" s="381"/>
      <c r="G150" s="381"/>
      <c r="I150" s="365"/>
    </row>
    <row r="151" spans="1:10" ht="11.25" customHeight="1" x14ac:dyDescent="0.2">
      <c r="A151" s="541" t="s">
        <v>93</v>
      </c>
      <c r="B151" s="541"/>
      <c r="C151" s="541"/>
      <c r="D151" s="541"/>
      <c r="E151" s="541"/>
      <c r="F151" s="541"/>
      <c r="G151" s="541"/>
      <c r="H151" s="541"/>
      <c r="I151" s="365"/>
    </row>
    <row r="152" spans="1:10" ht="11.25" customHeight="1" x14ac:dyDescent="0.25">
      <c r="A152" s="422"/>
      <c r="B152" s="381"/>
      <c r="C152" s="381"/>
      <c r="D152" s="381"/>
      <c r="E152" s="381"/>
      <c r="F152" s="381"/>
      <c r="G152" s="381"/>
      <c r="I152" s="365"/>
    </row>
    <row r="153" spans="1:10" ht="11.25" customHeight="1" x14ac:dyDescent="0.2">
      <c r="A153" s="434" t="s">
        <v>59</v>
      </c>
      <c r="B153" s="381"/>
      <c r="C153" s="381"/>
      <c r="D153" s="381"/>
      <c r="E153" s="381"/>
      <c r="F153" s="381"/>
      <c r="G153" s="381"/>
      <c r="I153" s="365"/>
    </row>
    <row r="154" spans="1:10" ht="11.25" customHeight="1" x14ac:dyDescent="0.25">
      <c r="A154" s="233"/>
      <c r="B154" s="422" t="s">
        <v>94</v>
      </c>
      <c r="C154" s="447" t="s">
        <v>47</v>
      </c>
      <c r="D154" s="448"/>
      <c r="E154" s="381"/>
      <c r="F154" s="381"/>
      <c r="G154" s="381"/>
      <c r="I154" s="365"/>
    </row>
    <row r="155" spans="1:10" ht="11.25" customHeight="1" x14ac:dyDescent="0.25">
      <c r="A155" s="422"/>
      <c r="B155" s="381"/>
      <c r="C155" s="449"/>
      <c r="D155" s="450"/>
      <c r="E155" s="381"/>
      <c r="F155" s="381"/>
      <c r="G155" s="381"/>
      <c r="I155" s="365"/>
    </row>
    <row r="156" spans="1:10" ht="11.25" customHeight="1" x14ac:dyDescent="0.25">
      <c r="A156" s="422"/>
      <c r="E156" s="381"/>
      <c r="F156" s="381"/>
      <c r="G156" s="381"/>
      <c r="I156" s="365"/>
    </row>
    <row r="157" spans="1:10" ht="11.25" customHeight="1" x14ac:dyDescent="0.25">
      <c r="A157" s="406" t="s">
        <v>60</v>
      </c>
      <c r="B157" s="381"/>
      <c r="C157" s="381"/>
      <c r="D157" s="381"/>
      <c r="E157" s="381"/>
      <c r="F157" s="381"/>
      <c r="G157" s="381"/>
      <c r="I157" s="365"/>
    </row>
    <row r="158" spans="1:10" ht="11.25" customHeight="1" x14ac:dyDescent="0.25">
      <c r="A158" s="451" t="s">
        <v>47</v>
      </c>
      <c r="B158" s="381"/>
      <c r="C158" s="381"/>
      <c r="D158" s="381"/>
      <c r="E158" s="381"/>
      <c r="F158" s="381"/>
      <c r="G158" s="381"/>
      <c r="I158" s="365"/>
    </row>
    <row r="159" spans="1:10" ht="11.25" customHeight="1" x14ac:dyDescent="0.25">
      <c r="A159" s="452"/>
      <c r="B159" s="381"/>
      <c r="C159" s="381"/>
      <c r="D159" s="381"/>
      <c r="E159" s="381"/>
      <c r="F159" s="381"/>
      <c r="G159" s="381"/>
      <c r="I159" s="365"/>
    </row>
    <row r="160" spans="1:10" ht="11.25" customHeight="1" x14ac:dyDescent="0.25">
      <c r="A160" s="407"/>
      <c r="B160" s="381"/>
      <c r="C160" s="381"/>
      <c r="D160" s="381"/>
      <c r="E160" s="381"/>
      <c r="F160" s="381"/>
      <c r="G160" s="381"/>
      <c r="I160" s="365"/>
    </row>
    <row r="161" spans="1:9" ht="11.25" customHeight="1" x14ac:dyDescent="0.25">
      <c r="A161" s="406" t="s">
        <v>61</v>
      </c>
      <c r="B161" s="381"/>
      <c r="C161" s="381"/>
      <c r="D161" s="381"/>
      <c r="E161" s="381"/>
      <c r="F161" s="381"/>
      <c r="G161" s="381"/>
      <c r="I161" s="365"/>
    </row>
    <row r="162" spans="1:9" ht="11.25" customHeight="1" x14ac:dyDescent="0.15">
      <c r="I162" s="365"/>
    </row>
    <row r="163" spans="1:9" ht="11.25" customHeight="1" x14ac:dyDescent="0.15">
      <c r="I163" s="365"/>
    </row>
    <row r="164" spans="1:9" ht="11.25" customHeight="1" x14ac:dyDescent="0.15">
      <c r="I164" s="365"/>
    </row>
    <row r="165" spans="1:9" ht="11.25" customHeight="1" x14ac:dyDescent="0.15">
      <c r="I165" s="365"/>
    </row>
    <row r="166" spans="1:9" ht="11.25" customHeight="1" x14ac:dyDescent="0.15">
      <c r="I166" s="365"/>
    </row>
    <row r="167" spans="1:9" ht="11.25" customHeight="1" x14ac:dyDescent="0.15">
      <c r="I167" s="365"/>
    </row>
    <row r="168" spans="1:9" ht="11.25" customHeight="1" x14ac:dyDescent="0.15">
      <c r="I168" s="365"/>
    </row>
    <row r="169" spans="1:9" ht="11.25" customHeight="1" x14ac:dyDescent="0.15">
      <c r="I169" s="365"/>
    </row>
    <row r="170" spans="1:9" ht="11.25" customHeight="1" x14ac:dyDescent="0.15">
      <c r="I170" s="365"/>
    </row>
    <row r="171" spans="1:9" ht="11.25" customHeight="1" x14ac:dyDescent="0.15">
      <c r="I171" s="365"/>
    </row>
    <row r="172" spans="1:9" ht="11.25" customHeight="1" x14ac:dyDescent="0.15">
      <c r="I172" s="365"/>
    </row>
    <row r="173" spans="1:9" ht="11.25" customHeight="1" x14ac:dyDescent="0.15">
      <c r="I173" s="365"/>
    </row>
    <row r="174" spans="1:9" ht="11.25" customHeight="1" x14ac:dyDescent="0.15">
      <c r="I174" s="365"/>
    </row>
    <row r="175" spans="1:9" ht="11.25" customHeight="1" x14ac:dyDescent="0.15">
      <c r="I175" s="365"/>
    </row>
    <row r="176" spans="1:9" ht="11.25" customHeight="1" x14ac:dyDescent="0.15">
      <c r="I176" s="365"/>
    </row>
    <row r="177" spans="9:9" ht="11.25" customHeight="1" x14ac:dyDescent="0.15">
      <c r="I177" s="365"/>
    </row>
    <row r="178" spans="9:9" ht="11.25" customHeight="1" x14ac:dyDescent="0.15">
      <c r="I178" s="365"/>
    </row>
    <row r="179" spans="9:9" ht="11.25" customHeight="1" x14ac:dyDescent="0.15">
      <c r="I179" s="365"/>
    </row>
    <row r="180" spans="9:9" ht="11.25" customHeight="1" x14ac:dyDescent="0.15">
      <c r="I180" s="365"/>
    </row>
    <row r="181" spans="9:9" ht="11.25" customHeight="1" x14ac:dyDescent="0.15">
      <c r="I181" s="365"/>
    </row>
    <row r="182" spans="9:9" ht="11.25" customHeight="1" x14ac:dyDescent="0.15">
      <c r="I182" s="365"/>
    </row>
    <row r="183" spans="9:9" ht="11.25" customHeight="1" x14ac:dyDescent="0.15">
      <c r="I183" s="365"/>
    </row>
    <row r="184" spans="9:9" ht="11.25" customHeight="1" x14ac:dyDescent="0.15">
      <c r="I184" s="365"/>
    </row>
    <row r="185" spans="9:9" ht="11.25" customHeight="1" x14ac:dyDescent="0.15">
      <c r="I185" s="365"/>
    </row>
    <row r="186" spans="9:9" ht="11.25" customHeight="1" x14ac:dyDescent="0.15">
      <c r="I186" s="365"/>
    </row>
    <row r="187" spans="9:9" ht="11.25" customHeight="1" x14ac:dyDescent="0.15">
      <c r="I187" s="365"/>
    </row>
    <row r="188" spans="9:9" ht="11.25" customHeight="1" x14ac:dyDescent="0.15">
      <c r="I188" s="365"/>
    </row>
    <row r="189" spans="9:9" ht="11.25" customHeight="1" x14ac:dyDescent="0.15">
      <c r="I189" s="365"/>
    </row>
    <row r="190" spans="9:9" ht="11.25" customHeight="1" x14ac:dyDescent="0.15">
      <c r="I190" s="365"/>
    </row>
    <row r="191" spans="9:9" ht="11.25" customHeight="1" x14ac:dyDescent="0.15">
      <c r="I191" s="365"/>
    </row>
    <row r="192" spans="9:9" ht="11.25" customHeight="1" x14ac:dyDescent="0.15">
      <c r="I192" s="365"/>
    </row>
    <row r="193" spans="9:9" ht="11.25" customHeight="1" x14ac:dyDescent="0.15">
      <c r="I193" s="365"/>
    </row>
    <row r="194" spans="9:9" ht="11.25" customHeight="1" x14ac:dyDescent="0.15">
      <c r="I194" s="365"/>
    </row>
    <row r="195" spans="9:9" ht="11.25" customHeight="1" x14ac:dyDescent="0.15">
      <c r="I195" s="365"/>
    </row>
    <row r="196" spans="9:9" ht="11.25" customHeight="1" x14ac:dyDescent="0.15">
      <c r="I196" s="365"/>
    </row>
    <row r="197" spans="9:9" ht="11.25" customHeight="1" x14ac:dyDescent="0.15">
      <c r="I197" s="365"/>
    </row>
    <row r="198" spans="9:9" ht="11.25" customHeight="1" x14ac:dyDescent="0.15">
      <c r="I198" s="365"/>
    </row>
    <row r="199" spans="9:9" ht="11.25" customHeight="1" x14ac:dyDescent="0.15">
      <c r="I199" s="365"/>
    </row>
    <row r="200" spans="9:9" ht="11.25" customHeight="1" x14ac:dyDescent="0.15">
      <c r="I200" s="365"/>
    </row>
    <row r="201" spans="9:9" ht="11.25" customHeight="1" x14ac:dyDescent="0.15">
      <c r="I201" s="365"/>
    </row>
    <row r="202" spans="9:9" ht="11.25" customHeight="1" x14ac:dyDescent="0.15">
      <c r="I202" s="365"/>
    </row>
    <row r="203" spans="9:9" ht="11.25" customHeight="1" x14ac:dyDescent="0.15">
      <c r="I203" s="365"/>
    </row>
    <row r="204" spans="9:9" ht="11.25" customHeight="1" x14ac:dyDescent="0.15">
      <c r="I204" s="365"/>
    </row>
    <row r="205" spans="9:9" ht="11.25" customHeight="1" x14ac:dyDescent="0.15">
      <c r="I205" s="365"/>
    </row>
    <row r="206" spans="9:9" ht="11.25" customHeight="1" x14ac:dyDescent="0.15">
      <c r="I206" s="365"/>
    </row>
    <row r="207" spans="9:9" ht="11.25" customHeight="1" x14ac:dyDescent="0.15">
      <c r="I207" s="365"/>
    </row>
    <row r="208" spans="9:9" ht="11.25" customHeight="1" x14ac:dyDescent="0.15">
      <c r="I208" s="365"/>
    </row>
    <row r="209" spans="9:9" ht="11.25" customHeight="1" x14ac:dyDescent="0.15">
      <c r="I209" s="365"/>
    </row>
    <row r="210" spans="9:9" ht="11.25" customHeight="1" x14ac:dyDescent="0.15">
      <c r="I210" s="365"/>
    </row>
    <row r="211" spans="9:9" ht="11.25" customHeight="1" x14ac:dyDescent="0.15">
      <c r="I211" s="365"/>
    </row>
    <row r="212" spans="9:9" ht="11.25" customHeight="1" x14ac:dyDescent="0.15">
      <c r="I212" s="365"/>
    </row>
    <row r="213" spans="9:9" ht="11.25" customHeight="1" x14ac:dyDescent="0.15">
      <c r="I213" s="365"/>
    </row>
    <row r="214" spans="9:9" ht="11.25" customHeight="1" x14ac:dyDescent="0.15">
      <c r="I214" s="365"/>
    </row>
    <row r="215" spans="9:9" ht="11.25" customHeight="1" x14ac:dyDescent="0.15">
      <c r="I215" s="365"/>
    </row>
  </sheetData>
  <sheetProtection sheet="1" objects="1" scenarios="1"/>
  <mergeCells count="15">
    <mergeCell ref="C30:D30"/>
    <mergeCell ref="A1:H1"/>
    <mergeCell ref="A2:H2"/>
    <mergeCell ref="A21:H21"/>
    <mergeCell ref="A23:H23"/>
    <mergeCell ref="C29:D29"/>
    <mergeCell ref="A125:H125"/>
    <mergeCell ref="A149:H149"/>
    <mergeCell ref="A151:H151"/>
    <mergeCell ref="C55:D55"/>
    <mergeCell ref="C56:D56"/>
    <mergeCell ref="C79:D79"/>
    <mergeCell ref="C80:D80"/>
    <mergeCell ref="A112:H112"/>
    <mergeCell ref="B120:D120"/>
  </mergeCells>
  <phoneticPr fontId="57" type="noConversion"/>
  <dataValidations count="11">
    <dataValidation type="list" allowBlank="1" showInputMessage="1" showErrorMessage="1" sqref="C80:D80">
      <formula1>TipoEventoDDLContenutoS4</formula1>
    </dataValidation>
    <dataValidation type="list" allowBlank="1" showInputMessage="1" showErrorMessage="1" sqref="C56:D56">
      <formula1>TipoEventoDDLRicercaGuastoS4</formula1>
    </dataValidation>
    <dataValidation type="list" allowBlank="1" showInputMessage="1" showErrorMessage="1" sqref="C29 C55 C79:D79">
      <formula1>UT</formula1>
    </dataValidation>
    <dataValidation type="list" allowBlank="1" showInputMessage="1" showErrorMessage="1" sqref="C26">
      <formula1>Classificazione</formula1>
    </dataValidation>
    <dataValidation type="list" allowBlank="1" showInputMessage="1" showErrorMessage="1" sqref="C25">
      <formula1>TipoFabbricato</formula1>
    </dataValidation>
    <dataValidation type="list" allowBlank="1" showInputMessage="1" showErrorMessage="1" sqref="C54 C27:C28">
      <formula1>Finiture</formula1>
    </dataValidation>
    <dataValidation type="list" allowBlank="1" showInputMessage="1" showErrorMessage="1" sqref="B127 A154 B143 B131 B135:B139">
      <formula1>"SI,NO"</formula1>
    </dataValidation>
    <dataValidation type="list" allowBlank="1" showInputMessage="1" showErrorMessage="1" sqref="B34:B40 B60:B66">
      <formula1>TipoIntervento</formula1>
    </dataValidation>
    <dataValidation type="list" allowBlank="1" showInputMessage="1" showErrorMessage="1" sqref="C30:D30">
      <formula1>TipoEventoDDLDannoPrevalenteS4</formula1>
    </dataValidation>
    <dataValidation type="list" allowBlank="1" showInputMessage="1" showErrorMessage="1" sqref="C34:C39 C60:C65">
      <formula1>"h,mq,l,pz,a misura"</formula1>
    </dataValidation>
    <dataValidation type="list" allowBlank="1" showInputMessage="1" showErrorMessage="1" sqref="B123">
      <formula1>TipoPagamento</formula1>
    </dataValidation>
  </dataValidations>
  <pageMargins left="0.75" right="0.75" top="1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showGridLines="0" topLeftCell="A10" zoomScale="90" zoomScaleNormal="90" workbookViewId="0">
      <selection activeCell="D40" sqref="D40"/>
    </sheetView>
  </sheetViews>
  <sheetFormatPr defaultRowHeight="11.25" customHeight="1" x14ac:dyDescent="0.15"/>
  <cols>
    <col min="1" max="1" width="41.85546875" style="366" customWidth="1"/>
    <col min="2" max="2" width="27.85546875" style="366" customWidth="1"/>
    <col min="3" max="3" width="29.85546875" style="366" bestFit="1" customWidth="1"/>
    <col min="4" max="4" width="32" style="366" customWidth="1"/>
    <col min="5" max="5" width="14.42578125" style="366" customWidth="1"/>
    <col min="6" max="6" width="10.85546875" style="366" customWidth="1"/>
    <col min="7" max="7" width="18" style="366" customWidth="1"/>
    <col min="8" max="8" width="9.140625" style="231"/>
    <col min="9" max="9" width="16.42578125" style="453" customWidth="1"/>
    <col min="10" max="10" width="4.85546875" style="366" customWidth="1"/>
    <col min="11" max="12" width="4.42578125" style="366" customWidth="1"/>
    <col min="13" max="16384" width="9.140625" style="366"/>
  </cols>
  <sheetData>
    <row r="1" spans="1:12" ht="11.25" customHeight="1" x14ac:dyDescent="0.2">
      <c r="A1" s="542" t="s">
        <v>0</v>
      </c>
      <c r="B1" s="542"/>
      <c r="C1" s="542"/>
      <c r="D1" s="542"/>
      <c r="E1" s="542"/>
      <c r="F1" s="542"/>
      <c r="G1" s="542"/>
      <c r="H1" s="542"/>
      <c r="I1" s="365"/>
    </row>
    <row r="2" spans="1:12" ht="11.25" customHeight="1" x14ac:dyDescent="0.2">
      <c r="A2" s="541" t="str">
        <f>+CONCATENATE("STUDIO ",(VLOOKUP("NomePerito",_RiservatoAxa_!A1:B210,2,FALSE)))</f>
        <v>STUDIO ALFA SPA (VIAZZI) -</v>
      </c>
      <c r="B2" s="541"/>
      <c r="C2" s="541"/>
      <c r="D2" s="541"/>
      <c r="E2" s="541"/>
      <c r="F2" s="541"/>
      <c r="G2" s="541"/>
      <c r="H2" s="541"/>
      <c r="I2" s="365"/>
      <c r="J2" s="367"/>
      <c r="K2" s="367"/>
      <c r="L2" s="367"/>
    </row>
    <row r="3" spans="1:12" ht="11.25" customHeight="1" x14ac:dyDescent="0.15">
      <c r="B3" s="368"/>
      <c r="D3" s="369"/>
      <c r="I3" s="365"/>
      <c r="J3" s="367"/>
      <c r="K3" s="367"/>
      <c r="L3" s="367"/>
    </row>
    <row r="4" spans="1:12" ht="11.25" customHeight="1" x14ac:dyDescent="0.15">
      <c r="B4" s="368"/>
      <c r="D4" s="369"/>
      <c r="I4" s="365"/>
      <c r="J4" s="367"/>
      <c r="K4" s="367"/>
      <c r="L4" s="367"/>
    </row>
    <row r="5" spans="1:12" ht="11.25" customHeight="1" x14ac:dyDescent="0.15">
      <c r="A5" s="370" t="s">
        <v>26</v>
      </c>
      <c r="B5" s="280" t="str">
        <f>VLOOKUP("CodicePerito",_RiservatoAxa_!A1:B210,2,FALSE)</f>
        <v>20445</v>
      </c>
      <c r="I5" s="365"/>
      <c r="J5" s="367"/>
    </row>
    <row r="6" spans="1:12" ht="11.25" customHeight="1" x14ac:dyDescent="0.15">
      <c r="A6" s="371" t="s">
        <v>27</v>
      </c>
      <c r="B6" s="282" t="str">
        <f>VLOOKUP("NomePerito",_RiservatoAxa_!A1:B210,2,FALSE)</f>
        <v>ALFA SPA (VIAZZI) -</v>
      </c>
      <c r="I6" s="365"/>
    </row>
    <row r="7" spans="1:12" ht="11.25" customHeight="1" x14ac:dyDescent="0.15">
      <c r="A7" s="372" t="s">
        <v>28</v>
      </c>
      <c r="B7" s="284" t="str">
        <f>VLOOKUP("Liquidatore",_RiservatoAxa_!A1:B210,2,FALSE)</f>
        <v>521 - Pronta_Liquidazione_3</v>
      </c>
      <c r="I7" s="365"/>
    </row>
    <row r="8" spans="1:12" ht="11.25" customHeight="1" x14ac:dyDescent="0.15">
      <c r="A8" s="373"/>
      <c r="I8" s="365"/>
    </row>
    <row r="9" spans="1:12" ht="11.25" customHeight="1" x14ac:dyDescent="0.15">
      <c r="A9" s="374" t="s">
        <v>172</v>
      </c>
      <c r="B9" s="375"/>
      <c r="I9" s="365"/>
    </row>
    <row r="10" spans="1:12" ht="11.25" customHeight="1" x14ac:dyDescent="0.15">
      <c r="A10" s="370"/>
      <c r="B10" s="376"/>
      <c r="I10" s="365"/>
    </row>
    <row r="11" spans="1:12" ht="11.25" customHeight="1" x14ac:dyDescent="0.15">
      <c r="A11" s="371" t="s">
        <v>230</v>
      </c>
      <c r="B11" s="377"/>
      <c r="I11" s="365"/>
    </row>
    <row r="12" spans="1:12" ht="11.25" customHeight="1" x14ac:dyDescent="0.15">
      <c r="A12" s="371" t="s">
        <v>231</v>
      </c>
      <c r="B12" s="377"/>
      <c r="I12" s="365"/>
    </row>
    <row r="13" spans="1:12" ht="11.25" customHeight="1" x14ac:dyDescent="0.15">
      <c r="A13" s="371" t="s">
        <v>232</v>
      </c>
      <c r="B13" s="377"/>
      <c r="I13" s="365"/>
    </row>
    <row r="14" spans="1:12" ht="11.25" customHeight="1" x14ac:dyDescent="0.15">
      <c r="A14" s="371"/>
      <c r="B14" s="377"/>
      <c r="D14" s="378" t="s">
        <v>25</v>
      </c>
      <c r="E14" s="233"/>
      <c r="I14" s="365"/>
    </row>
    <row r="15" spans="1:12" ht="11.25" customHeight="1" x14ac:dyDescent="0.15">
      <c r="A15" s="371" t="s">
        <v>175</v>
      </c>
      <c r="B15" s="377"/>
      <c r="I15" s="365"/>
    </row>
    <row r="16" spans="1:12" ht="11.25" customHeight="1" x14ac:dyDescent="0.15">
      <c r="A16" s="371" t="s">
        <v>233</v>
      </c>
      <c r="B16" s="377"/>
      <c r="I16" s="365"/>
    </row>
    <row r="17" spans="1:15" ht="11.25" customHeight="1" x14ac:dyDescent="0.15">
      <c r="A17" s="371" t="s">
        <v>234</v>
      </c>
      <c r="B17" s="377"/>
      <c r="C17" s="454" t="str">
        <f>IF(LEN(B17)&gt;=3,"Attenzione!Inserire la signa provincia","")</f>
        <v/>
      </c>
      <c r="I17" s="365"/>
    </row>
    <row r="18" spans="1:15" ht="11.25" customHeight="1" x14ac:dyDescent="0.15">
      <c r="A18" s="371" t="s">
        <v>153</v>
      </c>
      <c r="B18" s="377"/>
      <c r="C18" s="274"/>
      <c r="I18" s="365"/>
    </row>
    <row r="19" spans="1:15" ht="11.25" customHeight="1" x14ac:dyDescent="0.15">
      <c r="A19" s="372" t="s">
        <v>154</v>
      </c>
      <c r="B19" s="379"/>
      <c r="C19" s="468" t="str">
        <f>+IF(AND(MID(B19,1,2)="IT",LEN(B19)&lt;&gt;27),"attenzione!lunghezza iban non corretta","")</f>
        <v/>
      </c>
      <c r="I19" s="365"/>
    </row>
    <row r="20" spans="1:15" s="367" customFormat="1" ht="11.25" customHeight="1" x14ac:dyDescent="0.15">
      <c r="B20" s="231"/>
      <c r="H20" s="231"/>
      <c r="I20" s="365"/>
    </row>
    <row r="21" spans="1:15" ht="11.25" customHeight="1" x14ac:dyDescent="0.2">
      <c r="A21" s="540" t="s">
        <v>171</v>
      </c>
      <c r="B21" s="540"/>
      <c r="C21" s="540"/>
      <c r="D21" s="540"/>
      <c r="E21" s="540"/>
      <c r="F21" s="540"/>
      <c r="G21" s="540"/>
      <c r="H21" s="540"/>
      <c r="I21" s="380"/>
      <c r="J21" s="421"/>
      <c r="K21" s="231"/>
      <c r="L21" s="231"/>
      <c r="M21" s="231"/>
      <c r="N21" s="231"/>
      <c r="O21" s="231"/>
    </row>
    <row r="22" spans="1:15" ht="11.25" customHeight="1" x14ac:dyDescent="0.2">
      <c r="B22" s="381"/>
      <c r="C22" s="381"/>
      <c r="D22" s="381"/>
      <c r="E22" s="381"/>
      <c r="F22" s="381"/>
      <c r="G22" s="381"/>
      <c r="H22" s="381"/>
      <c r="I22" s="365"/>
      <c r="J22" s="231"/>
      <c r="K22" s="231"/>
      <c r="L22" s="231"/>
      <c r="M22" s="231"/>
      <c r="N22" s="231"/>
      <c r="O22" s="231"/>
    </row>
    <row r="23" spans="1:15" ht="11.25" customHeight="1" x14ac:dyDescent="0.2">
      <c r="A23" s="541" t="s">
        <v>162</v>
      </c>
      <c r="B23" s="541"/>
      <c r="C23" s="541"/>
      <c r="D23" s="541"/>
      <c r="E23" s="541"/>
      <c r="F23" s="541"/>
      <c r="G23" s="541"/>
      <c r="H23" s="541"/>
      <c r="I23" s="365"/>
      <c r="J23" s="231"/>
      <c r="K23" s="231"/>
      <c r="L23" s="231"/>
      <c r="M23" s="231"/>
      <c r="N23" s="231"/>
      <c r="O23" s="231"/>
    </row>
    <row r="24" spans="1:15" ht="11.25" customHeight="1" x14ac:dyDescent="0.25">
      <c r="B24" s="381"/>
      <c r="C24" s="382"/>
      <c r="D24" s="381"/>
      <c r="E24" s="381"/>
      <c r="F24" s="381"/>
      <c r="G24" s="381"/>
      <c r="H24" s="381"/>
      <c r="I24" s="365"/>
      <c r="J24" s="231"/>
      <c r="K24" s="231"/>
      <c r="L24" s="231"/>
      <c r="M24" s="231"/>
      <c r="N24" s="231"/>
      <c r="O24" s="231"/>
    </row>
    <row r="25" spans="1:15" ht="11.25" customHeight="1" x14ac:dyDescent="0.2">
      <c r="B25" s="370" t="s">
        <v>210</v>
      </c>
      <c r="C25" s="234"/>
      <c r="H25" s="381"/>
      <c r="I25" s="365"/>
      <c r="J25" s="231"/>
      <c r="K25" s="231"/>
      <c r="L25" s="231"/>
      <c r="M25" s="231"/>
      <c r="N25" s="231"/>
      <c r="O25" s="231"/>
    </row>
    <row r="26" spans="1:15" ht="11.25" customHeight="1" x14ac:dyDescent="0.2">
      <c r="B26" s="371" t="s">
        <v>122</v>
      </c>
      <c r="C26" s="235"/>
      <c r="H26" s="381"/>
      <c r="I26" s="365"/>
      <c r="J26" s="421"/>
      <c r="K26" s="231"/>
      <c r="L26" s="231"/>
      <c r="M26" s="231"/>
      <c r="N26" s="231"/>
      <c r="O26" s="231"/>
    </row>
    <row r="27" spans="1:15" ht="11.25" customHeight="1" x14ac:dyDescent="0.2">
      <c r="B27" s="372" t="s">
        <v>211</v>
      </c>
      <c r="C27" s="236"/>
      <c r="F27" s="381"/>
      <c r="H27" s="381"/>
      <c r="I27" s="365"/>
      <c r="J27" s="421"/>
      <c r="K27" s="231"/>
      <c r="L27" s="231"/>
      <c r="M27" s="231"/>
      <c r="N27" s="231"/>
      <c r="O27" s="231"/>
    </row>
    <row r="28" spans="1:15" s="367" customFormat="1" ht="11.25" customHeight="1" x14ac:dyDescent="0.2">
      <c r="E28" s="366"/>
      <c r="F28" s="381"/>
      <c r="H28" s="383"/>
      <c r="I28" s="365"/>
      <c r="J28" s="421"/>
      <c r="K28" s="231"/>
      <c r="L28" s="231"/>
      <c r="M28" s="231"/>
      <c r="N28" s="231"/>
      <c r="O28" s="231"/>
    </row>
    <row r="29" spans="1:15" ht="11.25" customHeight="1" x14ac:dyDescent="0.2">
      <c r="A29" s="384" t="s">
        <v>163</v>
      </c>
      <c r="B29" s="370" t="s">
        <v>212</v>
      </c>
      <c r="C29" s="538"/>
      <c r="D29" s="539"/>
      <c r="F29" s="381"/>
      <c r="H29" s="381"/>
      <c r="I29" s="365"/>
      <c r="J29" s="231"/>
      <c r="K29" s="231"/>
      <c r="L29" s="231"/>
      <c r="M29" s="231"/>
      <c r="N29" s="231"/>
      <c r="O29" s="231"/>
    </row>
    <row r="30" spans="1:15" ht="11.25" customHeight="1" x14ac:dyDescent="0.2">
      <c r="B30" s="372" t="s">
        <v>676</v>
      </c>
      <c r="C30" s="538"/>
      <c r="D30" s="539"/>
      <c r="H30" s="381"/>
      <c r="I30" s="365"/>
      <c r="J30" s="231"/>
      <c r="K30" s="231"/>
      <c r="L30" s="231"/>
      <c r="M30" s="231"/>
      <c r="N30" s="231"/>
      <c r="O30" s="231"/>
    </row>
    <row r="31" spans="1:15" ht="11.25" customHeight="1" x14ac:dyDescent="0.2">
      <c r="H31" s="381"/>
      <c r="I31" s="365"/>
      <c r="J31" s="421"/>
      <c r="K31" s="231"/>
      <c r="L31" s="231"/>
      <c r="M31" s="231"/>
      <c r="N31" s="231"/>
      <c r="O31" s="231"/>
    </row>
    <row r="32" spans="1:15" ht="11.25" customHeight="1" x14ac:dyDescent="0.25">
      <c r="A32" s="385"/>
      <c r="H32" s="381"/>
      <c r="I32" s="365"/>
      <c r="J32" s="231"/>
      <c r="K32" s="231"/>
      <c r="L32" s="231"/>
      <c r="M32" s="231"/>
      <c r="N32" s="231"/>
      <c r="O32" s="231"/>
    </row>
    <row r="33" spans="1:12" ht="11.25" customHeight="1" x14ac:dyDescent="0.2">
      <c r="A33" s="386" t="s">
        <v>678</v>
      </c>
      <c r="B33" s="386" t="s">
        <v>679</v>
      </c>
      <c r="C33" s="463" t="s">
        <v>111</v>
      </c>
      <c r="D33" s="415" t="s">
        <v>110</v>
      </c>
      <c r="E33" s="388" t="s">
        <v>663</v>
      </c>
      <c r="F33" s="389" t="s">
        <v>66</v>
      </c>
      <c r="H33" s="381"/>
      <c r="I33" s="365"/>
      <c r="J33" s="421"/>
      <c r="K33" s="231"/>
      <c r="L33" s="231"/>
    </row>
    <row r="34" spans="1:12" ht="11.25" customHeight="1" x14ac:dyDescent="0.2">
      <c r="A34" s="237" t="s">
        <v>677</v>
      </c>
      <c r="B34" s="238"/>
      <c r="C34" s="239"/>
      <c r="D34" s="240"/>
      <c r="E34" s="240"/>
      <c r="F34" s="390">
        <f t="shared" ref="F34:F39" si="0">+E34*D34</f>
        <v>0</v>
      </c>
      <c r="H34" s="381"/>
      <c r="I34" s="365"/>
      <c r="J34" s="381"/>
    </row>
    <row r="35" spans="1:12" ht="11.25" customHeight="1" x14ac:dyDescent="0.2">
      <c r="A35" s="241" t="s">
        <v>677</v>
      </c>
      <c r="B35" s="242"/>
      <c r="C35" s="364"/>
      <c r="D35" s="244"/>
      <c r="E35" s="244"/>
      <c r="F35" s="391">
        <f t="shared" si="0"/>
        <v>0</v>
      </c>
      <c r="H35" s="381"/>
      <c r="I35" s="365"/>
      <c r="J35" s="421"/>
    </row>
    <row r="36" spans="1:12" ht="11.25" customHeight="1" x14ac:dyDescent="0.2">
      <c r="A36" s="241" t="s">
        <v>677</v>
      </c>
      <c r="B36" s="242"/>
      <c r="C36" s="364"/>
      <c r="D36" s="244"/>
      <c r="E36" s="244"/>
      <c r="F36" s="391">
        <f t="shared" si="0"/>
        <v>0</v>
      </c>
      <c r="H36" s="381"/>
      <c r="I36" s="365"/>
      <c r="J36" s="381"/>
    </row>
    <row r="37" spans="1:12" ht="11.25" customHeight="1" x14ac:dyDescent="0.2">
      <c r="A37" s="241" t="s">
        <v>677</v>
      </c>
      <c r="B37" s="242"/>
      <c r="C37" s="364"/>
      <c r="D37" s="244"/>
      <c r="E37" s="244"/>
      <c r="F37" s="391">
        <f t="shared" si="0"/>
        <v>0</v>
      </c>
      <c r="H37" s="381"/>
      <c r="I37" s="365"/>
      <c r="J37" s="381"/>
    </row>
    <row r="38" spans="1:12" ht="11.25" customHeight="1" x14ac:dyDescent="0.2">
      <c r="A38" s="241" t="s">
        <v>677</v>
      </c>
      <c r="B38" s="242"/>
      <c r="C38" s="364"/>
      <c r="D38" s="244"/>
      <c r="E38" s="244"/>
      <c r="F38" s="391">
        <f t="shared" si="0"/>
        <v>0</v>
      </c>
      <c r="H38" s="381"/>
      <c r="I38" s="365"/>
      <c r="J38" s="381"/>
    </row>
    <row r="39" spans="1:12" ht="11.25" customHeight="1" x14ac:dyDescent="0.2">
      <c r="A39" s="247" t="s">
        <v>677</v>
      </c>
      <c r="B39" s="242"/>
      <c r="C39" s="364"/>
      <c r="D39" s="244"/>
      <c r="E39" s="244"/>
      <c r="F39" s="391">
        <f t="shared" si="0"/>
        <v>0</v>
      </c>
      <c r="H39" s="381"/>
      <c r="I39" s="365"/>
      <c r="J39" s="381"/>
    </row>
    <row r="40" spans="1:12" ht="11.25" customHeight="1" x14ac:dyDescent="0.2">
      <c r="A40" s="392" t="s">
        <v>214</v>
      </c>
      <c r="B40" s="393"/>
      <c r="C40" s="394"/>
      <c r="D40" s="394"/>
      <c r="E40" s="394"/>
      <c r="F40" s="301">
        <f>SUM(F34:F39)</f>
        <v>0</v>
      </c>
      <c r="H40" s="381"/>
      <c r="I40" s="365"/>
      <c r="J40" s="381"/>
    </row>
    <row r="41" spans="1:12" ht="11.25" customHeight="1" x14ac:dyDescent="0.2">
      <c r="A41" s="395" t="s">
        <v>160</v>
      </c>
      <c r="B41" s="396"/>
      <c r="C41" s="397"/>
      <c r="D41" s="397"/>
      <c r="E41" s="397"/>
      <c r="F41" s="398">
        <f>+'Dati Generali'!B105</f>
        <v>0</v>
      </c>
      <c r="G41" s="399" t="s">
        <v>31</v>
      </c>
      <c r="H41" s="381"/>
      <c r="I41" s="365"/>
      <c r="J41" s="381"/>
    </row>
    <row r="42" spans="1:12" ht="11.25" customHeight="1" x14ac:dyDescent="0.2">
      <c r="A42" s="245" t="s">
        <v>161</v>
      </c>
      <c r="B42" s="400"/>
      <c r="C42" s="401"/>
      <c r="D42" s="401"/>
      <c r="E42" s="401"/>
      <c r="F42" s="307">
        <f>F40*(1-(F41/100))</f>
        <v>0</v>
      </c>
      <c r="G42" s="381"/>
      <c r="H42" s="381"/>
      <c r="I42" s="365"/>
      <c r="J42" s="381"/>
    </row>
    <row r="43" spans="1:12" ht="11.25" customHeight="1" x14ac:dyDescent="0.2">
      <c r="A43" s="395" t="s">
        <v>57</v>
      </c>
      <c r="B43" s="396"/>
      <c r="C43" s="397"/>
      <c r="D43" s="397"/>
      <c r="E43" s="397"/>
      <c r="F43" s="246"/>
      <c r="G43" s="381"/>
      <c r="H43" s="381"/>
      <c r="I43" s="365"/>
      <c r="J43" s="381"/>
    </row>
    <row r="44" spans="1:12" ht="11.25" customHeight="1" x14ac:dyDescent="0.2">
      <c r="A44" s="245" t="s">
        <v>161</v>
      </c>
      <c r="B44" s="400"/>
      <c r="C44" s="401"/>
      <c r="D44" s="401"/>
      <c r="E44" s="401"/>
      <c r="F44" s="307">
        <f>F42*(1-(F43/100))</f>
        <v>0</v>
      </c>
      <c r="G44" s="381"/>
      <c r="H44" s="381"/>
      <c r="I44" s="365"/>
      <c r="J44" s="381"/>
    </row>
    <row r="45" spans="1:12" ht="11.25" customHeight="1" x14ac:dyDescent="0.2">
      <c r="A45" s="395" t="s">
        <v>92</v>
      </c>
      <c r="B45" s="396"/>
      <c r="C45" s="397"/>
      <c r="D45" s="397"/>
      <c r="E45" s="397"/>
      <c r="F45" s="246"/>
      <c r="G45" s="381"/>
      <c r="H45" s="381"/>
      <c r="I45" s="365"/>
      <c r="J45" s="381"/>
    </row>
    <row r="46" spans="1:12" ht="11.25" customHeight="1" x14ac:dyDescent="0.2">
      <c r="A46" s="245" t="s">
        <v>161</v>
      </c>
      <c r="B46" s="400"/>
      <c r="C46" s="401"/>
      <c r="D46" s="401"/>
      <c r="E46" s="401"/>
      <c r="F46" s="307">
        <f>F44+F45</f>
        <v>0</v>
      </c>
      <c r="G46" s="381"/>
      <c r="H46" s="381"/>
      <c r="I46" s="365"/>
      <c r="J46" s="381"/>
    </row>
    <row r="47" spans="1:12" ht="11.25" customHeight="1" x14ac:dyDescent="0.2">
      <c r="A47" s="395" t="s">
        <v>158</v>
      </c>
      <c r="B47" s="396"/>
      <c r="C47" s="397"/>
      <c r="D47" s="397"/>
      <c r="E47" s="397"/>
      <c r="F47" s="246"/>
      <c r="G47" s="381"/>
      <c r="H47" s="381"/>
      <c r="I47" s="365"/>
      <c r="J47" s="381"/>
    </row>
    <row r="48" spans="1:12" ht="11.25" customHeight="1" x14ac:dyDescent="0.2">
      <c r="A48" s="395" t="s">
        <v>159</v>
      </c>
      <c r="B48" s="396"/>
      <c r="C48" s="397"/>
      <c r="D48" s="397"/>
      <c r="E48" s="397"/>
      <c r="F48" s="246"/>
      <c r="G48" s="381"/>
      <c r="H48" s="381"/>
      <c r="I48" s="365"/>
      <c r="J48" s="381"/>
    </row>
    <row r="49" spans="1:15" ht="11.25" customHeight="1" x14ac:dyDescent="0.2">
      <c r="A49" s="245" t="s">
        <v>161</v>
      </c>
      <c r="B49" s="400"/>
      <c r="C49" s="401"/>
      <c r="D49" s="401"/>
      <c r="E49" s="401"/>
      <c r="F49" s="307">
        <f>MAX(F46*(1-(F48/100))-F47,0)</f>
        <v>0</v>
      </c>
      <c r="G49" s="381"/>
      <c r="H49" s="381"/>
      <c r="I49" s="365"/>
      <c r="J49" s="381"/>
    </row>
    <row r="50" spans="1:15" ht="11.25" customHeight="1" x14ac:dyDescent="0.2">
      <c r="A50" s="395" t="s">
        <v>56</v>
      </c>
      <c r="B50" s="396"/>
      <c r="C50" s="397"/>
      <c r="D50" s="397"/>
      <c r="E50" s="397"/>
      <c r="F50" s="246"/>
      <c r="G50" s="381"/>
      <c r="H50" s="381"/>
      <c r="I50" s="365"/>
      <c r="J50" s="381"/>
    </row>
    <row r="51" spans="1:15" ht="11.25" customHeight="1" x14ac:dyDescent="0.2">
      <c r="A51" s="402" t="s">
        <v>73</v>
      </c>
      <c r="B51" s="403"/>
      <c r="C51" s="404"/>
      <c r="D51" s="404"/>
      <c r="E51" s="404"/>
      <c r="F51" s="310">
        <f>MIN(F50,F49)</f>
        <v>0</v>
      </c>
      <c r="G51" s="381"/>
      <c r="H51" s="381"/>
      <c r="I51" s="365"/>
      <c r="J51" s="381"/>
    </row>
    <row r="52" spans="1:15" ht="11.25" customHeight="1" x14ac:dyDescent="0.2">
      <c r="H52" s="381"/>
      <c r="I52" s="365"/>
      <c r="J52" s="381"/>
    </row>
    <row r="53" spans="1:15" ht="11.25" customHeight="1" x14ac:dyDescent="0.2">
      <c r="A53" s="366" t="s">
        <v>686</v>
      </c>
      <c r="B53" s="381"/>
      <c r="C53" s="381"/>
      <c r="D53" s="381"/>
      <c r="E53" s="381"/>
      <c r="F53" s="381"/>
      <c r="H53" s="381"/>
      <c r="I53" s="365"/>
      <c r="J53" s="421"/>
      <c r="K53" s="231"/>
      <c r="L53" s="231"/>
      <c r="M53" s="231"/>
      <c r="N53" s="231"/>
      <c r="O53" s="231"/>
    </row>
    <row r="54" spans="1:15" s="367" customFormat="1" ht="11.25" customHeight="1" x14ac:dyDescent="0.2">
      <c r="H54" s="383"/>
      <c r="I54" s="365"/>
      <c r="J54" s="421"/>
      <c r="K54" s="231"/>
      <c r="L54" s="231"/>
      <c r="M54" s="231"/>
      <c r="N54" s="231"/>
      <c r="O54" s="231"/>
    </row>
    <row r="55" spans="1:15" ht="11.25" customHeight="1" x14ac:dyDescent="0.2">
      <c r="A55" s="384" t="s">
        <v>164</v>
      </c>
      <c r="B55" s="370" t="s">
        <v>112</v>
      </c>
      <c r="C55" s="538"/>
      <c r="D55" s="539"/>
      <c r="H55" s="381"/>
      <c r="I55" s="365"/>
      <c r="J55" s="231"/>
      <c r="K55" s="231"/>
      <c r="L55" s="231"/>
      <c r="M55" s="231"/>
      <c r="N55" s="231"/>
      <c r="O55" s="231"/>
    </row>
    <row r="56" spans="1:15" ht="11.25" customHeight="1" x14ac:dyDescent="0.2">
      <c r="B56" s="372" t="s">
        <v>676</v>
      </c>
      <c r="C56" s="538"/>
      <c r="D56" s="539"/>
      <c r="H56" s="381"/>
      <c r="I56" s="365"/>
      <c r="J56" s="231"/>
      <c r="K56" s="231"/>
      <c r="L56" s="231"/>
      <c r="M56" s="231"/>
      <c r="N56" s="231"/>
      <c r="O56" s="231"/>
    </row>
    <row r="57" spans="1:15" ht="11.25" customHeight="1" x14ac:dyDescent="0.2">
      <c r="H57" s="381"/>
      <c r="I57" s="365"/>
      <c r="J57" s="421"/>
      <c r="K57" s="231"/>
      <c r="L57" s="231"/>
      <c r="M57" s="231"/>
      <c r="N57" s="231"/>
      <c r="O57" s="231"/>
    </row>
    <row r="58" spans="1:15" ht="11.25" customHeight="1" x14ac:dyDescent="0.25">
      <c r="A58" s="385"/>
      <c r="H58" s="381"/>
      <c r="I58" s="365"/>
      <c r="J58" s="231"/>
      <c r="K58" s="231"/>
      <c r="L58" s="231"/>
      <c r="M58" s="231"/>
      <c r="N58" s="231"/>
      <c r="O58" s="231"/>
    </row>
    <row r="59" spans="1:15" ht="11.25" customHeight="1" x14ac:dyDescent="0.2">
      <c r="A59" s="386" t="s">
        <v>678</v>
      </c>
      <c r="B59" s="386" t="s">
        <v>679</v>
      </c>
      <c r="C59" s="463" t="s">
        <v>111</v>
      </c>
      <c r="D59" s="415" t="s">
        <v>110</v>
      </c>
      <c r="E59" s="388" t="s">
        <v>663</v>
      </c>
      <c r="F59" s="389" t="s">
        <v>66</v>
      </c>
      <c r="H59" s="381"/>
      <c r="I59" s="365"/>
      <c r="J59" s="421"/>
      <c r="K59" s="231"/>
      <c r="L59" s="231"/>
    </row>
    <row r="60" spans="1:15" ht="11.25" customHeight="1" x14ac:dyDescent="0.2">
      <c r="A60" s="237" t="s">
        <v>677</v>
      </c>
      <c r="B60" s="238"/>
      <c r="C60" s="239"/>
      <c r="D60" s="240"/>
      <c r="E60" s="240"/>
      <c r="F60" s="390"/>
      <c r="G60" s="366" t="s">
        <v>109</v>
      </c>
      <c r="H60" s="381"/>
      <c r="I60" s="365"/>
      <c r="J60" s="381"/>
    </row>
    <row r="61" spans="1:15" ht="11.25" customHeight="1" x14ac:dyDescent="0.2">
      <c r="A61" s="241" t="s">
        <v>677</v>
      </c>
      <c r="B61" s="242"/>
      <c r="C61" s="364"/>
      <c r="D61" s="244"/>
      <c r="E61" s="244"/>
      <c r="F61" s="391"/>
      <c r="G61" s="366" t="s">
        <v>109</v>
      </c>
      <c r="H61" s="381"/>
      <c r="I61" s="365"/>
      <c r="J61" s="421"/>
    </row>
    <row r="62" spans="1:15" ht="11.25" customHeight="1" x14ac:dyDescent="0.2">
      <c r="A62" s="241" t="s">
        <v>677</v>
      </c>
      <c r="B62" s="242"/>
      <c r="C62" s="364"/>
      <c r="D62" s="244"/>
      <c r="E62" s="244"/>
      <c r="F62" s="391"/>
      <c r="G62" s="366" t="s">
        <v>109</v>
      </c>
      <c r="H62" s="381"/>
      <c r="I62" s="365"/>
      <c r="J62" s="381"/>
    </row>
    <row r="63" spans="1:15" ht="11.25" customHeight="1" x14ac:dyDescent="0.2">
      <c r="A63" s="241" t="s">
        <v>677</v>
      </c>
      <c r="B63" s="242"/>
      <c r="C63" s="364"/>
      <c r="D63" s="244"/>
      <c r="E63" s="244"/>
      <c r="F63" s="391"/>
      <c r="G63" s="366" t="s">
        <v>109</v>
      </c>
      <c r="H63" s="381"/>
      <c r="I63" s="365"/>
      <c r="J63" s="381"/>
    </row>
    <row r="64" spans="1:15" ht="11.25" customHeight="1" x14ac:dyDescent="0.2">
      <c r="A64" s="241" t="s">
        <v>677</v>
      </c>
      <c r="B64" s="242"/>
      <c r="C64" s="364"/>
      <c r="D64" s="244"/>
      <c r="E64" s="244"/>
      <c r="F64" s="391"/>
      <c r="G64" s="366" t="s">
        <v>109</v>
      </c>
      <c r="H64" s="381"/>
      <c r="I64" s="365"/>
      <c r="J64" s="381"/>
    </row>
    <row r="65" spans="1:15" ht="11.25" customHeight="1" x14ac:dyDescent="0.2">
      <c r="A65" s="247" t="s">
        <v>677</v>
      </c>
      <c r="B65" s="242"/>
      <c r="C65" s="364"/>
      <c r="D65" s="244"/>
      <c r="E65" s="244"/>
      <c r="F65" s="391"/>
      <c r="G65" s="366" t="s">
        <v>109</v>
      </c>
      <c r="H65" s="381"/>
      <c r="I65" s="365"/>
      <c r="J65" s="381"/>
    </row>
    <row r="66" spans="1:15" ht="11.25" customHeight="1" x14ac:dyDescent="0.2">
      <c r="A66" s="392" t="s">
        <v>214</v>
      </c>
      <c r="B66" s="393"/>
      <c r="C66" s="394"/>
      <c r="D66" s="394"/>
      <c r="E66" s="394"/>
      <c r="F66" s="301">
        <f>SUM(F60:F65)</f>
        <v>0</v>
      </c>
      <c r="H66" s="381"/>
      <c r="I66" s="380"/>
      <c r="J66" s="381"/>
    </row>
    <row r="67" spans="1:15" ht="11.25" customHeight="1" x14ac:dyDescent="0.2">
      <c r="A67" s="395" t="s">
        <v>160</v>
      </c>
      <c r="B67" s="396"/>
      <c r="C67" s="397"/>
      <c r="D67" s="397"/>
      <c r="E67" s="397"/>
      <c r="F67" s="398">
        <f>+'Dati Generali'!B105</f>
        <v>0</v>
      </c>
      <c r="G67" s="399" t="s">
        <v>31</v>
      </c>
      <c r="H67" s="381"/>
      <c r="I67" s="365"/>
      <c r="J67" s="381"/>
    </row>
    <row r="68" spans="1:15" ht="11.25" customHeight="1" x14ac:dyDescent="0.2">
      <c r="A68" s="245" t="s">
        <v>161</v>
      </c>
      <c r="B68" s="400"/>
      <c r="C68" s="401"/>
      <c r="D68" s="401"/>
      <c r="E68" s="401"/>
      <c r="F68" s="307">
        <f>F66*(1-(F67/100))</f>
        <v>0</v>
      </c>
      <c r="G68" s="381"/>
      <c r="H68" s="381"/>
      <c r="I68" s="365"/>
      <c r="J68" s="381"/>
    </row>
    <row r="69" spans="1:15" ht="11.25" customHeight="1" x14ac:dyDescent="0.2">
      <c r="A69" s="395" t="s">
        <v>57</v>
      </c>
      <c r="B69" s="396"/>
      <c r="C69" s="397"/>
      <c r="D69" s="397"/>
      <c r="E69" s="397"/>
      <c r="F69" s="246"/>
      <c r="G69" s="381"/>
      <c r="H69" s="381"/>
      <c r="I69" s="365"/>
      <c r="J69" s="381"/>
    </row>
    <row r="70" spans="1:15" ht="11.25" customHeight="1" x14ac:dyDescent="0.2">
      <c r="A70" s="245" t="s">
        <v>161</v>
      </c>
      <c r="B70" s="400"/>
      <c r="C70" s="401"/>
      <c r="D70" s="401"/>
      <c r="E70" s="401"/>
      <c r="F70" s="307">
        <f>F68*(1-(F69/100))</f>
        <v>0</v>
      </c>
      <c r="G70" s="381"/>
      <c r="H70" s="381"/>
      <c r="I70" s="365"/>
      <c r="J70" s="381"/>
    </row>
    <row r="71" spans="1:15" ht="11.25" customHeight="1" x14ac:dyDescent="0.2">
      <c r="A71" s="395" t="s">
        <v>92</v>
      </c>
      <c r="B71" s="396"/>
      <c r="C71" s="397"/>
      <c r="D71" s="397"/>
      <c r="E71" s="397"/>
      <c r="F71" s="246"/>
      <c r="G71" s="381"/>
      <c r="H71" s="381"/>
      <c r="I71" s="365"/>
      <c r="J71" s="381"/>
    </row>
    <row r="72" spans="1:15" ht="11.25" customHeight="1" x14ac:dyDescent="0.2">
      <c r="A72" s="245" t="s">
        <v>161</v>
      </c>
      <c r="B72" s="400"/>
      <c r="C72" s="401"/>
      <c r="D72" s="401"/>
      <c r="E72" s="401"/>
      <c r="F72" s="307">
        <f>F70+F71</f>
        <v>0</v>
      </c>
      <c r="G72" s="381"/>
      <c r="H72" s="381"/>
      <c r="I72" s="365"/>
      <c r="J72" s="381"/>
    </row>
    <row r="73" spans="1:15" ht="11.25" customHeight="1" x14ac:dyDescent="0.2">
      <c r="A73" s="395" t="s">
        <v>158</v>
      </c>
      <c r="B73" s="396"/>
      <c r="C73" s="397"/>
      <c r="D73" s="397"/>
      <c r="E73" s="397"/>
      <c r="F73" s="246"/>
      <c r="G73" s="381"/>
      <c r="H73" s="381"/>
      <c r="I73" s="365"/>
      <c r="J73" s="381"/>
    </row>
    <row r="74" spans="1:15" ht="11.25" customHeight="1" x14ac:dyDescent="0.2">
      <c r="A74" s="395" t="s">
        <v>159</v>
      </c>
      <c r="B74" s="396"/>
      <c r="C74" s="397"/>
      <c r="D74" s="397"/>
      <c r="E74" s="397"/>
      <c r="F74" s="246"/>
      <c r="G74" s="381"/>
      <c r="H74" s="381"/>
      <c r="I74" s="365"/>
      <c r="J74" s="381"/>
    </row>
    <row r="75" spans="1:15" ht="11.25" customHeight="1" x14ac:dyDescent="0.2">
      <c r="A75" s="245" t="s">
        <v>161</v>
      </c>
      <c r="B75" s="400"/>
      <c r="C75" s="401"/>
      <c r="D75" s="401"/>
      <c r="E75" s="401"/>
      <c r="F75" s="307">
        <f>MAX(F72*(1-(F74/100))-F73,0)</f>
        <v>0</v>
      </c>
      <c r="G75" s="381"/>
      <c r="H75" s="381"/>
      <c r="I75" s="365"/>
      <c r="J75" s="381"/>
    </row>
    <row r="76" spans="1:15" ht="11.25" customHeight="1" x14ac:dyDescent="0.2">
      <c r="A76" s="395" t="s">
        <v>56</v>
      </c>
      <c r="B76" s="396"/>
      <c r="C76" s="397"/>
      <c r="D76" s="397"/>
      <c r="E76" s="397"/>
      <c r="F76" s="246"/>
      <c r="G76" s="381"/>
      <c r="H76" s="381"/>
      <c r="I76" s="365"/>
      <c r="J76" s="381"/>
    </row>
    <row r="77" spans="1:15" ht="11.25" customHeight="1" x14ac:dyDescent="0.2">
      <c r="A77" s="402" t="s">
        <v>73</v>
      </c>
      <c r="B77" s="403"/>
      <c r="C77" s="404"/>
      <c r="D77" s="404"/>
      <c r="E77" s="404"/>
      <c r="F77" s="310">
        <f>MIN(F76,F75)</f>
        <v>0</v>
      </c>
      <c r="G77" s="381"/>
      <c r="H77" s="381"/>
      <c r="I77" s="405"/>
      <c r="J77" s="381"/>
    </row>
    <row r="78" spans="1:15" ht="11.25" customHeight="1" x14ac:dyDescent="0.25">
      <c r="B78" s="385"/>
      <c r="C78" s="381"/>
      <c r="D78" s="385"/>
      <c r="E78" s="381"/>
      <c r="F78" s="381"/>
      <c r="G78" s="381"/>
      <c r="H78" s="381"/>
      <c r="I78" s="365"/>
      <c r="J78" s="381"/>
    </row>
    <row r="79" spans="1:15" ht="11.25" customHeight="1" x14ac:dyDescent="0.2">
      <c r="A79" s="384" t="s">
        <v>166</v>
      </c>
      <c r="B79" s="370" t="s">
        <v>112</v>
      </c>
      <c r="C79" s="538"/>
      <c r="D79" s="539"/>
      <c r="H79" s="381"/>
      <c r="I79" s="365"/>
      <c r="J79" s="231"/>
      <c r="K79" s="231"/>
      <c r="L79" s="231"/>
      <c r="M79" s="231"/>
      <c r="N79" s="231"/>
      <c r="O79" s="231"/>
    </row>
    <row r="80" spans="1:15" ht="11.25" customHeight="1" x14ac:dyDescent="0.2">
      <c r="B80" s="372" t="s">
        <v>676</v>
      </c>
      <c r="C80" s="538"/>
      <c r="D80" s="539"/>
      <c r="H80" s="381"/>
      <c r="I80" s="365"/>
      <c r="J80" s="231"/>
      <c r="K80" s="231"/>
      <c r="L80" s="231"/>
      <c r="M80" s="231"/>
      <c r="N80" s="231"/>
      <c r="O80" s="231"/>
    </row>
    <row r="81" spans="1:15" ht="11.25" customHeight="1" x14ac:dyDescent="0.25">
      <c r="A81" s="406"/>
      <c r="B81" s="381"/>
      <c r="C81" s="381"/>
      <c r="D81" s="381"/>
      <c r="E81" s="407"/>
      <c r="F81" s="381"/>
      <c r="G81" s="381"/>
      <c r="H81" s="381"/>
      <c r="I81" s="365"/>
      <c r="J81" s="421"/>
      <c r="K81" s="231"/>
      <c r="L81" s="231"/>
      <c r="M81" s="231"/>
      <c r="N81" s="231"/>
      <c r="O81" s="231"/>
    </row>
    <row r="82" spans="1:15" ht="11.25" customHeight="1" x14ac:dyDescent="0.25">
      <c r="B82" s="381"/>
      <c r="C82" s="382"/>
      <c r="D82" s="381"/>
      <c r="E82" s="381"/>
      <c r="F82" s="381"/>
      <c r="G82" s="381"/>
      <c r="H82" s="381"/>
      <c r="I82" s="365"/>
      <c r="J82" s="231"/>
      <c r="K82" s="231"/>
      <c r="L82" s="231"/>
      <c r="M82" s="231"/>
      <c r="N82" s="231"/>
      <c r="O82" s="231"/>
    </row>
    <row r="83" spans="1:15" ht="11.25" customHeight="1" x14ac:dyDescent="0.25">
      <c r="B83" s="385"/>
      <c r="C83" s="381"/>
      <c r="D83" s="385"/>
      <c r="E83" s="381"/>
      <c r="F83" s="381"/>
      <c r="G83" s="381"/>
      <c r="H83" s="381"/>
      <c r="I83" s="365"/>
      <c r="J83" s="421"/>
      <c r="K83" s="231"/>
      <c r="L83" s="231"/>
    </row>
    <row r="84" spans="1:15" ht="11.25" customHeight="1" x14ac:dyDescent="0.2">
      <c r="A84" s="408" t="s">
        <v>691</v>
      </c>
      <c r="B84" s="409" t="s">
        <v>225</v>
      </c>
      <c r="C84" s="409" t="s">
        <v>185</v>
      </c>
      <c r="D84" s="410" t="s">
        <v>186</v>
      </c>
      <c r="E84" s="411" t="s">
        <v>187</v>
      </c>
      <c r="G84" s="366" t="s">
        <v>188</v>
      </c>
      <c r="H84" s="381"/>
      <c r="I84" s="365"/>
      <c r="J84" s="381"/>
    </row>
    <row r="85" spans="1:15" ht="11.25" customHeight="1" x14ac:dyDescent="0.2">
      <c r="A85" s="248"/>
      <c r="B85" s="249"/>
      <c r="C85" s="250"/>
      <c r="D85" s="249">
        <f>+B85-(C85*B85)</f>
        <v>0</v>
      </c>
      <c r="E85" s="412">
        <f>D85</f>
        <v>0</v>
      </c>
      <c r="F85" s="251"/>
      <c r="G85" s="252"/>
      <c r="H85" s="381"/>
      <c r="I85" s="365"/>
      <c r="J85" s="421"/>
    </row>
    <row r="86" spans="1:15" ht="11.25" customHeight="1" x14ac:dyDescent="0.2">
      <c r="A86" s="253"/>
      <c r="B86" s="254"/>
      <c r="C86" s="255"/>
      <c r="D86" s="254">
        <f>+B86-(C86*B86)</f>
        <v>0</v>
      </c>
      <c r="E86" s="413">
        <f>D86</f>
        <v>0</v>
      </c>
      <c r="F86" s="251"/>
      <c r="G86" s="252"/>
      <c r="H86" s="381"/>
      <c r="I86" s="365"/>
      <c r="J86" s="381"/>
    </row>
    <row r="87" spans="1:15" ht="11.25" customHeight="1" x14ac:dyDescent="0.2">
      <c r="A87" s="253"/>
      <c r="B87" s="254"/>
      <c r="C87" s="255"/>
      <c r="D87" s="254">
        <f>+B87-(C87*B87)</f>
        <v>0</v>
      </c>
      <c r="E87" s="413">
        <f>D87</f>
        <v>0</v>
      </c>
      <c r="F87" s="251"/>
      <c r="G87" s="252"/>
      <c r="H87" s="381"/>
      <c r="I87" s="365"/>
      <c r="J87" s="381"/>
    </row>
    <row r="88" spans="1:15" ht="11.25" customHeight="1" x14ac:dyDescent="0.2">
      <c r="A88" s="253"/>
      <c r="B88" s="256"/>
      <c r="C88" s="255"/>
      <c r="D88" s="254">
        <f>+B88-(C88*B88)</f>
        <v>0</v>
      </c>
      <c r="E88" s="413">
        <f>D88</f>
        <v>0</v>
      </c>
      <c r="F88" s="251"/>
      <c r="G88" s="252"/>
      <c r="H88" s="381"/>
      <c r="I88" s="365"/>
      <c r="J88" s="381"/>
    </row>
    <row r="89" spans="1:15" ht="11.25" customHeight="1" x14ac:dyDescent="0.2">
      <c r="A89" s="253"/>
      <c r="B89" s="256"/>
      <c r="C89" s="255"/>
      <c r="D89" s="254">
        <f>+B89-(C89*B89)</f>
        <v>0</v>
      </c>
      <c r="E89" s="414">
        <f>D89</f>
        <v>0</v>
      </c>
      <c r="F89" s="251"/>
      <c r="G89" s="252"/>
      <c r="H89" s="381"/>
      <c r="I89" s="365"/>
      <c r="J89" s="381"/>
    </row>
    <row r="90" spans="1:15" ht="11.25" customHeight="1" x14ac:dyDescent="0.2">
      <c r="A90" s="387" t="s">
        <v>692</v>
      </c>
      <c r="B90" s="415" t="s">
        <v>688</v>
      </c>
      <c r="C90" s="415" t="s">
        <v>689</v>
      </c>
      <c r="D90" s="388" t="s">
        <v>690</v>
      </c>
      <c r="E90" s="389"/>
      <c r="F90" s="251"/>
      <c r="G90" s="252"/>
      <c r="H90" s="381"/>
      <c r="I90" s="365"/>
      <c r="J90" s="381"/>
    </row>
    <row r="91" spans="1:15" ht="11.25" customHeight="1" x14ac:dyDescent="0.2">
      <c r="A91" s="253"/>
      <c r="B91" s="257" t="s">
        <v>677</v>
      </c>
      <c r="C91" s="255"/>
      <c r="D91" s="258"/>
      <c r="E91" s="416">
        <f t="shared" ref="E91:E96" si="1">+C91*D91</f>
        <v>0</v>
      </c>
      <c r="F91" s="251"/>
      <c r="G91" s="252"/>
      <c r="H91" s="381"/>
      <c r="I91" s="365"/>
      <c r="J91" s="381"/>
    </row>
    <row r="92" spans="1:15" ht="11.25" customHeight="1" x14ac:dyDescent="0.2">
      <c r="A92" s="253"/>
      <c r="B92" s="259" t="s">
        <v>677</v>
      </c>
      <c r="C92" s="255"/>
      <c r="D92" s="254"/>
      <c r="E92" s="416">
        <f t="shared" si="1"/>
        <v>0</v>
      </c>
      <c r="F92" s="251"/>
      <c r="G92" s="252"/>
      <c r="H92" s="381"/>
      <c r="I92" s="365"/>
      <c r="J92" s="381"/>
    </row>
    <row r="93" spans="1:15" ht="11.25" customHeight="1" x14ac:dyDescent="0.2">
      <c r="A93" s="253"/>
      <c r="B93" s="259" t="s">
        <v>677</v>
      </c>
      <c r="C93" s="255"/>
      <c r="D93" s="254"/>
      <c r="E93" s="416">
        <f t="shared" si="1"/>
        <v>0</v>
      </c>
      <c r="F93" s="251"/>
      <c r="G93" s="252"/>
      <c r="H93" s="381"/>
      <c r="I93" s="365"/>
      <c r="J93" s="381"/>
    </row>
    <row r="94" spans="1:15" ht="11.25" customHeight="1" x14ac:dyDescent="0.2">
      <c r="A94" s="253"/>
      <c r="B94" s="259" t="s">
        <v>677</v>
      </c>
      <c r="C94" s="255"/>
      <c r="D94" s="254"/>
      <c r="E94" s="416">
        <f t="shared" si="1"/>
        <v>0</v>
      </c>
      <c r="F94" s="251"/>
      <c r="G94" s="252"/>
      <c r="H94" s="381"/>
      <c r="I94" s="365"/>
      <c r="J94" s="381"/>
    </row>
    <row r="95" spans="1:15" ht="11.25" customHeight="1" x14ac:dyDescent="0.2">
      <c r="A95" s="253"/>
      <c r="B95" s="259" t="s">
        <v>677</v>
      </c>
      <c r="C95" s="255"/>
      <c r="D95" s="254"/>
      <c r="E95" s="416">
        <f t="shared" si="1"/>
        <v>0</v>
      </c>
      <c r="F95" s="251"/>
      <c r="G95" s="252"/>
      <c r="H95" s="381"/>
      <c r="I95" s="365"/>
      <c r="J95" s="381"/>
    </row>
    <row r="96" spans="1:15" ht="11.25" customHeight="1" x14ac:dyDescent="0.2">
      <c r="A96" s="260"/>
      <c r="B96" s="261" t="s">
        <v>677</v>
      </c>
      <c r="C96" s="262"/>
      <c r="D96" s="263"/>
      <c r="E96" s="417">
        <f t="shared" si="1"/>
        <v>0</v>
      </c>
      <c r="F96" s="251"/>
      <c r="G96" s="252"/>
      <c r="H96" s="381"/>
      <c r="I96" s="365"/>
      <c r="J96" s="381"/>
    </row>
    <row r="97" spans="1:10" ht="11.25" customHeight="1" x14ac:dyDescent="0.2">
      <c r="A97" s="245" t="s">
        <v>66</v>
      </c>
      <c r="B97" s="400"/>
      <c r="C97" s="401"/>
      <c r="D97" s="418"/>
      <c r="E97" s="307">
        <f>SUM(E85:E96)</f>
        <v>0</v>
      </c>
      <c r="F97" s="251"/>
      <c r="G97" s="252"/>
      <c r="H97" s="381"/>
      <c r="I97" s="365"/>
      <c r="J97" s="381"/>
    </row>
    <row r="98" spans="1:10" ht="11.25" customHeight="1" x14ac:dyDescent="0.2">
      <c r="A98" s="395" t="s">
        <v>57</v>
      </c>
      <c r="B98" s="396"/>
      <c r="C98" s="397"/>
      <c r="D98" s="419"/>
      <c r="E98" s="246"/>
      <c r="F98" s="383"/>
      <c r="G98" s="381"/>
      <c r="H98" s="381"/>
      <c r="I98" s="365"/>
      <c r="J98" s="381"/>
    </row>
    <row r="99" spans="1:10" ht="11.25" customHeight="1" x14ac:dyDescent="0.2">
      <c r="A99" s="245" t="s">
        <v>161</v>
      </c>
      <c r="B99" s="400"/>
      <c r="C99" s="401"/>
      <c r="D99" s="418"/>
      <c r="E99" s="307">
        <f>E97*(1-(E98/100))</f>
        <v>0</v>
      </c>
      <c r="F99" s="381"/>
      <c r="G99" s="381"/>
      <c r="H99" s="381"/>
      <c r="I99" s="365"/>
      <c r="J99" s="381"/>
    </row>
    <row r="100" spans="1:10" ht="11.25" customHeight="1" x14ac:dyDescent="0.2">
      <c r="A100" s="395" t="s">
        <v>92</v>
      </c>
      <c r="B100" s="396"/>
      <c r="C100" s="397"/>
      <c r="D100" s="419"/>
      <c r="E100" s="246"/>
      <c r="F100" s="381"/>
      <c r="G100" s="381"/>
      <c r="H100" s="381"/>
      <c r="I100" s="365"/>
      <c r="J100" s="381"/>
    </row>
    <row r="101" spans="1:10" ht="11.25" customHeight="1" x14ac:dyDescent="0.2">
      <c r="A101" s="245" t="s">
        <v>161</v>
      </c>
      <c r="B101" s="400"/>
      <c r="C101" s="401"/>
      <c r="D101" s="418"/>
      <c r="E101" s="307">
        <f>SUM(E99:E100)</f>
        <v>0</v>
      </c>
      <c r="F101" s="381"/>
      <c r="G101" s="381"/>
      <c r="H101" s="381"/>
      <c r="I101" s="365"/>
      <c r="J101" s="381"/>
    </row>
    <row r="102" spans="1:10" ht="11.25" customHeight="1" x14ac:dyDescent="0.2">
      <c r="A102" s="395" t="s">
        <v>158</v>
      </c>
      <c r="B102" s="396"/>
      <c r="C102" s="397"/>
      <c r="D102" s="419"/>
      <c r="E102" s="246"/>
      <c r="F102" s="381"/>
      <c r="G102" s="381"/>
      <c r="H102" s="381"/>
      <c r="I102" s="365"/>
      <c r="J102" s="381"/>
    </row>
    <row r="103" spans="1:10" ht="11.25" customHeight="1" x14ac:dyDescent="0.2">
      <c r="A103" s="395" t="s">
        <v>159</v>
      </c>
      <c r="B103" s="396"/>
      <c r="C103" s="397"/>
      <c r="D103" s="419"/>
      <c r="E103" s="246"/>
      <c r="F103" s="381"/>
      <c r="G103" s="381"/>
      <c r="H103" s="381"/>
      <c r="I103" s="365"/>
      <c r="J103" s="381"/>
    </row>
    <row r="104" spans="1:10" ht="11.25" customHeight="1" x14ac:dyDescent="0.2">
      <c r="A104" s="245" t="s">
        <v>161</v>
      </c>
      <c r="B104" s="400"/>
      <c r="C104" s="401"/>
      <c r="D104" s="418"/>
      <c r="E104" s="307">
        <f>MAX(E101*(1-(E103/100))-E102,0)</f>
        <v>0</v>
      </c>
      <c r="F104" s="381"/>
      <c r="G104" s="381"/>
      <c r="H104" s="381"/>
      <c r="I104" s="365"/>
      <c r="J104" s="381"/>
    </row>
    <row r="105" spans="1:10" ht="11.25" customHeight="1" x14ac:dyDescent="0.2">
      <c r="A105" s="395" t="s">
        <v>56</v>
      </c>
      <c r="B105" s="396"/>
      <c r="C105" s="397"/>
      <c r="D105" s="419"/>
      <c r="E105" s="246"/>
      <c r="F105" s="381"/>
      <c r="G105" s="381"/>
      <c r="H105" s="381"/>
      <c r="I105" s="365"/>
      <c r="J105" s="381"/>
    </row>
    <row r="106" spans="1:10" ht="11.25" customHeight="1" x14ac:dyDescent="0.2">
      <c r="A106" s="402" t="s">
        <v>73</v>
      </c>
      <c r="B106" s="403"/>
      <c r="C106" s="404"/>
      <c r="D106" s="420"/>
      <c r="E106" s="310">
        <f>MIN(E104,E105)</f>
        <v>0</v>
      </c>
      <c r="F106" s="381"/>
      <c r="G106" s="381"/>
      <c r="H106" s="381"/>
      <c r="I106" s="365"/>
      <c r="J106" s="381"/>
    </row>
    <row r="107" spans="1:10" ht="11.25" customHeight="1" x14ac:dyDescent="0.25">
      <c r="A107" s="406"/>
      <c r="B107" s="421"/>
      <c r="C107" s="381"/>
      <c r="D107" s="381"/>
      <c r="E107" s="407"/>
      <c r="F107" s="381"/>
      <c r="G107" s="381"/>
      <c r="H107" s="381"/>
      <c r="I107" s="365"/>
      <c r="J107" s="381"/>
    </row>
    <row r="108" spans="1:10" ht="11.25" customHeight="1" x14ac:dyDescent="0.25">
      <c r="A108" s="406"/>
      <c r="B108" s="381"/>
      <c r="C108" s="381"/>
      <c r="D108" s="381"/>
      <c r="E108" s="407"/>
      <c r="F108" s="381"/>
      <c r="G108" s="381"/>
      <c r="H108" s="381"/>
      <c r="I108" s="365"/>
      <c r="J108" s="381"/>
    </row>
    <row r="109" spans="1:10" ht="11.25" customHeight="1" x14ac:dyDescent="0.25">
      <c r="A109" s="385"/>
      <c r="B109" s="381"/>
      <c r="C109" s="381"/>
      <c r="D109" s="381"/>
      <c r="E109" s="421"/>
      <c r="F109" s="381"/>
      <c r="G109" s="381"/>
      <c r="H109" s="381"/>
      <c r="I109" s="365"/>
      <c r="J109" s="381"/>
    </row>
    <row r="110" spans="1:10" ht="11.25" customHeight="1" x14ac:dyDescent="0.25">
      <c r="A110" s="422"/>
      <c r="B110" s="381"/>
      <c r="C110" s="381"/>
      <c r="D110" s="381"/>
      <c r="E110" s="381"/>
      <c r="F110" s="381"/>
      <c r="G110" s="381"/>
      <c r="H110" s="381"/>
      <c r="I110" s="365"/>
      <c r="J110" s="381"/>
    </row>
    <row r="111" spans="1:10" s="426" customFormat="1" ht="11.25" customHeight="1" x14ac:dyDescent="0.25">
      <c r="A111" s="423"/>
      <c r="B111" s="424"/>
      <c r="C111" s="424"/>
      <c r="D111" s="424"/>
      <c r="E111" s="424"/>
      <c r="F111" s="424"/>
      <c r="G111" s="381"/>
      <c r="H111" s="425"/>
      <c r="I111" s="365"/>
    </row>
    <row r="112" spans="1:10" ht="11.25" customHeight="1" x14ac:dyDescent="0.15">
      <c r="A112" s="540" t="s">
        <v>228</v>
      </c>
      <c r="B112" s="540"/>
      <c r="C112" s="540"/>
      <c r="D112" s="540"/>
      <c r="E112" s="540"/>
      <c r="F112" s="540"/>
      <c r="G112" s="540"/>
      <c r="H112" s="540"/>
      <c r="I112" s="365"/>
    </row>
    <row r="113" spans="1:9" ht="11.25" customHeight="1" x14ac:dyDescent="0.25">
      <c r="A113" s="423"/>
      <c r="B113" s="424"/>
      <c r="C113" s="424"/>
      <c r="D113" s="424"/>
      <c r="E113" s="424"/>
      <c r="F113" s="424"/>
      <c r="G113" s="381"/>
      <c r="H113" s="425"/>
      <c r="I113" s="365"/>
    </row>
    <row r="114" spans="1:9" ht="11.25" customHeight="1" x14ac:dyDescent="0.25">
      <c r="A114" s="423"/>
      <c r="B114" s="387" t="s">
        <v>74</v>
      </c>
      <c r="C114" s="388" t="s">
        <v>704</v>
      </c>
      <c r="D114" s="389" t="s">
        <v>168</v>
      </c>
      <c r="F114" s="424"/>
      <c r="G114" s="381"/>
      <c r="H114" s="425"/>
      <c r="I114" s="365"/>
    </row>
    <row r="115" spans="1:9" s="426" customFormat="1" ht="11.25" customHeight="1" x14ac:dyDescent="0.2">
      <c r="A115" s="374" t="s">
        <v>167</v>
      </c>
      <c r="B115" s="427">
        <f>F51</f>
        <v>0</v>
      </c>
      <c r="C115" s="264"/>
      <c r="D115" s="428"/>
      <c r="E115" s="381"/>
      <c r="F115" s="381"/>
      <c r="G115" s="381"/>
      <c r="H115" s="425"/>
      <c r="I115" s="365"/>
    </row>
    <row r="116" spans="1:9" s="426" customFormat="1" ht="11.25" customHeight="1" x14ac:dyDescent="0.2">
      <c r="A116" s="395" t="s">
        <v>106</v>
      </c>
      <c r="B116" s="429">
        <f>F77</f>
        <v>0</v>
      </c>
      <c r="C116" s="265"/>
      <c r="D116" s="430"/>
      <c r="E116" s="381"/>
      <c r="F116" s="381"/>
      <c r="G116" s="381"/>
      <c r="H116" s="425"/>
      <c r="I116" s="365"/>
    </row>
    <row r="117" spans="1:9" s="426" customFormat="1" ht="11.25" customHeight="1" x14ac:dyDescent="0.2">
      <c r="A117" s="395" t="s">
        <v>105</v>
      </c>
      <c r="B117" s="429">
        <f>E106</f>
        <v>0</v>
      </c>
      <c r="C117" s="265"/>
      <c r="D117" s="430"/>
      <c r="E117" s="381"/>
      <c r="F117" s="381"/>
      <c r="G117" s="381"/>
      <c r="H117" s="425"/>
      <c r="I117" s="365"/>
    </row>
    <row r="118" spans="1:9" s="426" customFormat="1" ht="11.25" customHeight="1" x14ac:dyDescent="0.2">
      <c r="A118" s="395" t="s">
        <v>107</v>
      </c>
      <c r="B118" s="429">
        <f>SUM(B115:B117)</f>
        <v>0</v>
      </c>
      <c r="C118" s="265"/>
      <c r="D118" s="430"/>
      <c r="E118" s="381"/>
      <c r="F118" s="381"/>
      <c r="G118" s="381"/>
      <c r="H118" s="425"/>
      <c r="I118" s="365"/>
    </row>
    <row r="119" spans="1:9" s="426" customFormat="1" ht="11.25" customHeight="1" x14ac:dyDescent="0.2">
      <c r="A119" s="431" t="s">
        <v>226</v>
      </c>
      <c r="B119" s="260"/>
      <c r="C119" s="265"/>
      <c r="D119" s="432"/>
      <c r="E119" s="381"/>
      <c r="F119" s="381"/>
      <c r="G119" s="381"/>
      <c r="H119" s="425"/>
      <c r="I119" s="365"/>
    </row>
    <row r="120" spans="1:9" s="426" customFormat="1" ht="11.25" customHeight="1" x14ac:dyDescent="0.2">
      <c r="A120" s="433" t="s">
        <v>169</v>
      </c>
      <c r="B120" s="535" t="s">
        <v>170</v>
      </c>
      <c r="C120" s="536"/>
      <c r="D120" s="537"/>
      <c r="E120" s="381"/>
      <c r="F120" s="381"/>
      <c r="G120" s="381"/>
      <c r="H120" s="425"/>
      <c r="I120" s="365"/>
    </row>
    <row r="121" spans="1:9" s="426" customFormat="1" ht="11.25" customHeight="1" x14ac:dyDescent="0.2">
      <c r="A121" s="381"/>
      <c r="B121" s="381"/>
      <c r="C121" s="381"/>
      <c r="D121" s="381"/>
      <c r="E121" s="381"/>
      <c r="F121" s="381"/>
      <c r="G121" s="381"/>
      <c r="H121" s="425"/>
      <c r="I121" s="365"/>
    </row>
    <row r="122" spans="1:9" s="426" customFormat="1" ht="11.25" customHeight="1" x14ac:dyDescent="0.2">
      <c r="A122" s="434" t="s">
        <v>229</v>
      </c>
      <c r="B122" s="435">
        <f>IF(D119&gt;0,D119,IF(D118&gt;0,D118,IF(B119&gt;0,B119,B118)))</f>
        <v>0</v>
      </c>
      <c r="C122" s="381"/>
      <c r="D122" s="381"/>
      <c r="E122" s="381"/>
      <c r="F122" s="381"/>
      <c r="G122" s="381"/>
      <c r="H122" s="425"/>
      <c r="I122" s="365"/>
    </row>
    <row r="123" spans="1:9" s="426" customFormat="1" ht="11.25" customHeight="1" x14ac:dyDescent="0.2">
      <c r="A123" s="434" t="s">
        <v>665</v>
      </c>
      <c r="B123" s="233" t="str">
        <f>IF(LEN(B11)&lt;=1,"Totale        -        48","")</f>
        <v>Totale        -        48</v>
      </c>
      <c r="C123" s="381"/>
      <c r="D123" s="381"/>
      <c r="E123" s="381"/>
      <c r="F123" s="381"/>
      <c r="G123" s="381"/>
      <c r="H123" s="425"/>
      <c r="I123" s="365"/>
    </row>
    <row r="124" spans="1:9" s="426" customFormat="1" ht="11.25" customHeight="1" x14ac:dyDescent="0.2">
      <c r="A124" s="381"/>
      <c r="B124" s="381"/>
      <c r="C124" s="381"/>
      <c r="D124" s="381"/>
      <c r="E124" s="381"/>
      <c r="F124" s="381"/>
      <c r="G124" s="381"/>
      <c r="H124" s="425"/>
      <c r="I124" s="365"/>
    </row>
    <row r="125" spans="1:9" s="426" customFormat="1" ht="11.25" customHeight="1" x14ac:dyDescent="0.2">
      <c r="A125" s="540" t="s">
        <v>100</v>
      </c>
      <c r="B125" s="540"/>
      <c r="C125" s="540"/>
      <c r="D125" s="540"/>
      <c r="E125" s="540"/>
      <c r="F125" s="540"/>
      <c r="G125" s="540"/>
      <c r="H125" s="540"/>
      <c r="I125" s="365"/>
    </row>
    <row r="126" spans="1:9" s="426" customFormat="1" ht="11.25" customHeight="1" x14ac:dyDescent="0.2">
      <c r="H126" s="425"/>
      <c r="I126" s="365"/>
    </row>
    <row r="127" spans="1:9" ht="11.25" customHeight="1" x14ac:dyDescent="0.15">
      <c r="A127" s="434" t="s">
        <v>8</v>
      </c>
      <c r="B127" s="233" t="str">
        <f>IF(LEN(B11)&lt;=1,"SI","")</f>
        <v>SI</v>
      </c>
      <c r="C127" s="366" t="s">
        <v>9</v>
      </c>
      <c r="E127" s="367"/>
      <c r="F127" s="436" t="s">
        <v>47</v>
      </c>
      <c r="G127" s="266"/>
      <c r="I127" s="365"/>
    </row>
    <row r="128" spans="1:9" ht="11.25" customHeight="1" x14ac:dyDescent="0.15">
      <c r="A128" s="437"/>
      <c r="B128" s="437"/>
      <c r="C128" s="366" t="s">
        <v>97</v>
      </c>
      <c r="E128" s="436" t="s">
        <v>99</v>
      </c>
      <c r="F128" s="267"/>
      <c r="G128" s="268"/>
      <c r="H128" s="366"/>
      <c r="I128" s="365"/>
    </row>
    <row r="129" spans="1:10" ht="11.25" customHeight="1" x14ac:dyDescent="0.15">
      <c r="B129" s="231"/>
      <c r="E129" s="438"/>
      <c r="F129" s="231"/>
      <c r="G129" s="251"/>
      <c r="H129" s="366"/>
      <c r="I129" s="365"/>
    </row>
    <row r="130" spans="1:10" ht="11.25" customHeight="1" x14ac:dyDescent="0.15">
      <c r="E130" s="439"/>
      <c r="F130" s="439"/>
      <c r="G130" s="439"/>
      <c r="H130" s="366"/>
      <c r="I130" s="365"/>
    </row>
    <row r="131" spans="1:10" ht="11.25" customHeight="1" x14ac:dyDescent="0.15">
      <c r="A131" s="434" t="s">
        <v>98</v>
      </c>
      <c r="B131" s="233" t="str">
        <f>IF(LEN(B11)&lt;=1,"NO","")</f>
        <v>NO</v>
      </c>
      <c r="E131" s="440"/>
      <c r="F131" s="440"/>
      <c r="G131" s="440"/>
      <c r="H131" s="366"/>
      <c r="I131" s="365"/>
    </row>
    <row r="132" spans="1:10" ht="11.25" customHeight="1" x14ac:dyDescent="0.2">
      <c r="A132" s="426"/>
      <c r="B132" s="426"/>
      <c r="C132" s="426"/>
      <c r="D132" s="426"/>
      <c r="E132" s="426"/>
      <c r="F132" s="426"/>
      <c r="G132" s="426"/>
      <c r="H132" s="366"/>
      <c r="I132" s="365"/>
    </row>
    <row r="133" spans="1:10" ht="11.25" customHeight="1" x14ac:dyDescent="0.2">
      <c r="A133" s="426"/>
      <c r="B133" s="426"/>
      <c r="C133" s="426"/>
      <c r="D133" s="426"/>
      <c r="E133" s="426"/>
      <c r="F133" s="426"/>
      <c r="G133" s="426"/>
      <c r="H133" s="366"/>
      <c r="I133" s="365"/>
    </row>
    <row r="134" spans="1:10" ht="11.25" customHeight="1" x14ac:dyDescent="0.2">
      <c r="A134" s="426"/>
      <c r="B134" s="426"/>
      <c r="C134" s="426"/>
      <c r="D134" s="426"/>
      <c r="E134" s="426"/>
      <c r="F134" s="426"/>
      <c r="G134" s="426"/>
      <c r="H134" s="366"/>
      <c r="I134" s="365"/>
    </row>
    <row r="135" spans="1:10" s="426" customFormat="1" ht="11.25" customHeight="1" x14ac:dyDescent="0.25">
      <c r="A135" s="434" t="s">
        <v>71</v>
      </c>
      <c r="B135" s="233"/>
      <c r="C135" s="422"/>
      <c r="D135" s="422"/>
      <c r="H135" s="425"/>
      <c r="I135" s="365"/>
    </row>
    <row r="136" spans="1:10" s="426" customFormat="1" ht="11.25" customHeight="1" x14ac:dyDescent="0.25">
      <c r="A136" s="434" t="s">
        <v>68</v>
      </c>
      <c r="B136" s="233"/>
      <c r="C136" s="422"/>
      <c r="D136" s="422"/>
      <c r="H136" s="425"/>
      <c r="I136" s="365"/>
    </row>
    <row r="137" spans="1:10" s="426" customFormat="1" ht="11.25" customHeight="1" x14ac:dyDescent="0.25">
      <c r="A137" s="434" t="s">
        <v>69</v>
      </c>
      <c r="B137" s="233"/>
      <c r="C137" s="422"/>
      <c r="D137" s="422"/>
      <c r="H137" s="425"/>
      <c r="I137" s="365"/>
    </row>
    <row r="138" spans="1:10" ht="11.25" customHeight="1" x14ac:dyDescent="0.25">
      <c r="A138" s="434" t="s">
        <v>70</v>
      </c>
      <c r="B138" s="233"/>
      <c r="C138" s="422"/>
      <c r="D138" s="422"/>
      <c r="E138" s="426"/>
      <c r="F138" s="426"/>
      <c r="G138" s="426"/>
      <c r="H138" s="381"/>
      <c r="I138" s="365"/>
      <c r="J138" s="381"/>
    </row>
    <row r="139" spans="1:10" ht="11.25" customHeight="1" x14ac:dyDescent="0.25">
      <c r="A139" s="434" t="s">
        <v>227</v>
      </c>
      <c r="B139" s="233"/>
      <c r="C139" s="422"/>
      <c r="D139" s="422"/>
      <c r="E139" s="426"/>
      <c r="F139" s="426"/>
      <c r="G139" s="426"/>
      <c r="H139" s="381"/>
      <c r="I139" s="365"/>
      <c r="J139" s="381"/>
    </row>
    <row r="140" spans="1:10" ht="11.25" customHeight="1" x14ac:dyDescent="0.2">
      <c r="A140" s="434" t="s">
        <v>67</v>
      </c>
      <c r="B140" s="233"/>
      <c r="D140" s="366" t="s">
        <v>97</v>
      </c>
      <c r="E140" s="436" t="s">
        <v>47</v>
      </c>
      <c r="F140" s="269"/>
      <c r="G140" s="270"/>
      <c r="H140" s="381"/>
      <c r="I140" s="365"/>
      <c r="J140" s="381"/>
    </row>
    <row r="141" spans="1:10" ht="11.25" customHeight="1" x14ac:dyDescent="0.2">
      <c r="A141" s="426"/>
      <c r="B141" s="426"/>
      <c r="C141" s="426"/>
      <c r="D141" s="426"/>
      <c r="E141" s="441"/>
      <c r="F141" s="271"/>
      <c r="G141" s="272"/>
      <c r="H141" s="381"/>
      <c r="I141" s="365"/>
      <c r="J141" s="381"/>
    </row>
    <row r="142" spans="1:10" ht="11.25" customHeight="1" x14ac:dyDescent="0.2">
      <c r="A142" s="426"/>
      <c r="B142" s="426"/>
      <c r="C142" s="426"/>
      <c r="D142" s="426"/>
      <c r="E142" s="442"/>
      <c r="F142" s="442"/>
      <c r="G142" s="442"/>
      <c r="H142" s="381"/>
      <c r="I142" s="365"/>
      <c r="J142" s="381"/>
    </row>
    <row r="143" spans="1:10" ht="11.25" customHeight="1" x14ac:dyDescent="0.2">
      <c r="A143" s="434" t="s">
        <v>101</v>
      </c>
      <c r="B143" s="233"/>
      <c r="D143" s="366" t="s">
        <v>33</v>
      </c>
      <c r="E143" s="455" t="s">
        <v>47</v>
      </c>
      <c r="F143" s="367"/>
      <c r="G143" s="367"/>
      <c r="H143" s="381"/>
      <c r="I143" s="365"/>
      <c r="J143" s="381"/>
    </row>
    <row r="144" spans="1:10" ht="11.25" customHeight="1" x14ac:dyDescent="0.2">
      <c r="D144" s="366" t="s">
        <v>32</v>
      </c>
      <c r="E144" s="456" t="s">
        <v>47</v>
      </c>
      <c r="F144" s="439"/>
      <c r="G144" s="457"/>
      <c r="H144" s="381"/>
      <c r="I144" s="365"/>
      <c r="J144" s="381"/>
    </row>
    <row r="145" spans="1:10" ht="11.25" customHeight="1" x14ac:dyDescent="0.2">
      <c r="E145" s="458"/>
      <c r="F145" s="440"/>
      <c r="G145" s="459"/>
      <c r="H145" s="381"/>
      <c r="I145" s="365"/>
      <c r="J145" s="381"/>
    </row>
    <row r="146" spans="1:10" ht="11.25" customHeight="1" x14ac:dyDescent="0.2">
      <c r="E146" s="460"/>
      <c r="F146" s="461"/>
      <c r="G146" s="462"/>
      <c r="H146" s="381"/>
      <c r="I146" s="365"/>
      <c r="J146" s="381"/>
    </row>
    <row r="147" spans="1:10" ht="11.25" customHeight="1" x14ac:dyDescent="0.2">
      <c r="E147" s="440"/>
      <c r="F147" s="440"/>
      <c r="G147" s="440"/>
      <c r="H147" s="381"/>
      <c r="I147" s="365"/>
      <c r="J147" s="381"/>
    </row>
    <row r="148" spans="1:10" ht="11.25" customHeight="1" x14ac:dyDescent="0.2">
      <c r="A148" s="426"/>
      <c r="B148" s="426"/>
      <c r="C148" s="426"/>
      <c r="D148" s="426"/>
      <c r="E148" s="426"/>
      <c r="F148" s="426"/>
      <c r="G148" s="426"/>
      <c r="I148" s="365"/>
    </row>
    <row r="149" spans="1:10" ht="11.25" customHeight="1" x14ac:dyDescent="0.15">
      <c r="A149" s="540" t="s">
        <v>58</v>
      </c>
      <c r="B149" s="540"/>
      <c r="C149" s="540"/>
      <c r="D149" s="540"/>
      <c r="E149" s="540"/>
      <c r="F149" s="540"/>
      <c r="G149" s="540"/>
      <c r="H149" s="540"/>
      <c r="I149" s="365"/>
    </row>
    <row r="150" spans="1:10" ht="11.25" customHeight="1" x14ac:dyDescent="0.3">
      <c r="A150" s="446"/>
      <c r="B150" s="381"/>
      <c r="C150" s="381"/>
      <c r="D150" s="381"/>
      <c r="E150" s="381"/>
      <c r="F150" s="381"/>
      <c r="G150" s="381"/>
      <c r="I150" s="365"/>
    </row>
    <row r="151" spans="1:10" ht="11.25" customHeight="1" x14ac:dyDescent="0.2">
      <c r="A151" s="541" t="s">
        <v>93</v>
      </c>
      <c r="B151" s="541"/>
      <c r="C151" s="541"/>
      <c r="D151" s="541"/>
      <c r="E151" s="541"/>
      <c r="F151" s="541"/>
      <c r="G151" s="541"/>
      <c r="H151" s="541"/>
      <c r="I151" s="365"/>
    </row>
    <row r="152" spans="1:10" ht="11.25" customHeight="1" x14ac:dyDescent="0.25">
      <c r="A152" s="422"/>
      <c r="B152" s="381"/>
      <c r="C152" s="381"/>
      <c r="D152" s="381"/>
      <c r="E152" s="381"/>
      <c r="F152" s="381"/>
      <c r="G152" s="381"/>
      <c r="I152" s="365"/>
    </row>
    <row r="153" spans="1:10" ht="11.25" customHeight="1" x14ac:dyDescent="0.2">
      <c r="A153" s="434" t="s">
        <v>59</v>
      </c>
      <c r="B153" s="381"/>
      <c r="C153" s="381"/>
      <c r="D153" s="381"/>
      <c r="E153" s="381"/>
      <c r="F153" s="381"/>
      <c r="G153" s="381"/>
      <c r="I153" s="365"/>
    </row>
    <row r="154" spans="1:10" ht="11.25" customHeight="1" x14ac:dyDescent="0.25">
      <c r="A154" s="233"/>
      <c r="B154" s="422" t="s">
        <v>94</v>
      </c>
      <c r="C154" s="447" t="s">
        <v>47</v>
      </c>
      <c r="D154" s="448"/>
      <c r="E154" s="381"/>
      <c r="F154" s="381"/>
      <c r="G154" s="381"/>
      <c r="I154" s="365"/>
    </row>
    <row r="155" spans="1:10" ht="11.25" customHeight="1" x14ac:dyDescent="0.25">
      <c r="A155" s="422"/>
      <c r="B155" s="381"/>
      <c r="C155" s="449"/>
      <c r="D155" s="450"/>
      <c r="E155" s="381"/>
      <c r="F155" s="381"/>
      <c r="G155" s="381"/>
      <c r="I155" s="365"/>
    </row>
    <row r="156" spans="1:10" ht="11.25" customHeight="1" x14ac:dyDescent="0.25">
      <c r="A156" s="422"/>
      <c r="E156" s="381"/>
      <c r="F156" s="381"/>
      <c r="G156" s="381"/>
      <c r="I156" s="365"/>
    </row>
    <row r="157" spans="1:10" ht="11.25" customHeight="1" x14ac:dyDescent="0.25">
      <c r="A157" s="406" t="s">
        <v>60</v>
      </c>
      <c r="B157" s="381"/>
      <c r="C157" s="381"/>
      <c r="D157" s="381"/>
      <c r="E157" s="381"/>
      <c r="F157" s="381"/>
      <c r="G157" s="381"/>
      <c r="I157" s="365"/>
    </row>
    <row r="158" spans="1:10" ht="11.25" customHeight="1" x14ac:dyDescent="0.25">
      <c r="A158" s="451" t="s">
        <v>47</v>
      </c>
      <c r="B158" s="381"/>
      <c r="C158" s="381"/>
      <c r="D158" s="381"/>
      <c r="E158" s="381"/>
      <c r="F158" s="381"/>
      <c r="G158" s="381"/>
      <c r="I158" s="365"/>
    </row>
    <row r="159" spans="1:10" ht="11.25" customHeight="1" x14ac:dyDescent="0.25">
      <c r="A159" s="452"/>
      <c r="B159" s="381"/>
      <c r="C159" s="381"/>
      <c r="D159" s="381"/>
      <c r="E159" s="381"/>
      <c r="F159" s="381"/>
      <c r="G159" s="381"/>
      <c r="I159" s="365"/>
    </row>
    <row r="160" spans="1:10" ht="11.25" customHeight="1" x14ac:dyDescent="0.25">
      <c r="A160" s="407"/>
      <c r="B160" s="381"/>
      <c r="C160" s="381"/>
      <c r="D160" s="381"/>
      <c r="E160" s="381"/>
      <c r="F160" s="381"/>
      <c r="G160" s="381"/>
      <c r="I160" s="365"/>
    </row>
    <row r="161" spans="1:9" ht="11.25" customHeight="1" x14ac:dyDescent="0.25">
      <c r="A161" s="406" t="s">
        <v>61</v>
      </c>
      <c r="B161" s="381"/>
      <c r="C161" s="381"/>
      <c r="D161" s="381"/>
      <c r="E161" s="381"/>
      <c r="F161" s="381"/>
      <c r="G161" s="381"/>
      <c r="I161" s="365"/>
    </row>
    <row r="162" spans="1:9" ht="11.25" customHeight="1" x14ac:dyDescent="0.15">
      <c r="I162" s="365"/>
    </row>
    <row r="163" spans="1:9" ht="11.25" customHeight="1" x14ac:dyDescent="0.15">
      <c r="I163" s="365"/>
    </row>
    <row r="164" spans="1:9" ht="11.25" customHeight="1" x14ac:dyDescent="0.15">
      <c r="I164" s="365"/>
    </row>
    <row r="165" spans="1:9" ht="11.25" customHeight="1" x14ac:dyDescent="0.15">
      <c r="I165" s="365"/>
    </row>
    <row r="166" spans="1:9" ht="11.25" customHeight="1" x14ac:dyDescent="0.15">
      <c r="I166" s="365"/>
    </row>
    <row r="167" spans="1:9" ht="11.25" customHeight="1" x14ac:dyDescent="0.15">
      <c r="I167" s="365"/>
    </row>
    <row r="168" spans="1:9" ht="11.25" customHeight="1" x14ac:dyDescent="0.15">
      <c r="I168" s="365"/>
    </row>
    <row r="169" spans="1:9" ht="11.25" customHeight="1" x14ac:dyDescent="0.15">
      <c r="I169" s="365"/>
    </row>
    <row r="170" spans="1:9" ht="11.25" customHeight="1" x14ac:dyDescent="0.15">
      <c r="I170" s="365"/>
    </row>
    <row r="171" spans="1:9" ht="11.25" customHeight="1" x14ac:dyDescent="0.15">
      <c r="I171" s="365"/>
    </row>
    <row r="172" spans="1:9" ht="11.25" customHeight="1" x14ac:dyDescent="0.15">
      <c r="I172" s="365"/>
    </row>
    <row r="173" spans="1:9" ht="11.25" customHeight="1" x14ac:dyDescent="0.15">
      <c r="I173" s="365"/>
    </row>
    <row r="174" spans="1:9" ht="11.25" customHeight="1" x14ac:dyDescent="0.15">
      <c r="I174" s="365"/>
    </row>
    <row r="175" spans="1:9" ht="11.25" customHeight="1" x14ac:dyDescent="0.15">
      <c r="I175" s="365"/>
    </row>
    <row r="176" spans="1:9" ht="11.25" customHeight="1" x14ac:dyDescent="0.15">
      <c r="I176" s="365"/>
    </row>
    <row r="177" spans="9:9" ht="11.25" customHeight="1" x14ac:dyDescent="0.15">
      <c r="I177" s="365"/>
    </row>
    <row r="178" spans="9:9" ht="11.25" customHeight="1" x14ac:dyDescent="0.15">
      <c r="I178" s="365"/>
    </row>
    <row r="179" spans="9:9" ht="11.25" customHeight="1" x14ac:dyDescent="0.15">
      <c r="I179" s="365"/>
    </row>
    <row r="180" spans="9:9" ht="11.25" customHeight="1" x14ac:dyDescent="0.15">
      <c r="I180" s="365"/>
    </row>
    <row r="181" spans="9:9" ht="11.25" customHeight="1" x14ac:dyDescent="0.15">
      <c r="I181" s="365"/>
    </row>
    <row r="182" spans="9:9" ht="11.25" customHeight="1" x14ac:dyDescent="0.15">
      <c r="I182" s="365"/>
    </row>
    <row r="183" spans="9:9" ht="11.25" customHeight="1" x14ac:dyDescent="0.15">
      <c r="I183" s="365"/>
    </row>
    <row r="184" spans="9:9" ht="11.25" customHeight="1" x14ac:dyDescent="0.15">
      <c r="I184" s="365"/>
    </row>
    <row r="185" spans="9:9" ht="11.25" customHeight="1" x14ac:dyDescent="0.15">
      <c r="I185" s="365"/>
    </row>
    <row r="186" spans="9:9" ht="11.25" customHeight="1" x14ac:dyDescent="0.15">
      <c r="I186" s="365"/>
    </row>
    <row r="187" spans="9:9" ht="11.25" customHeight="1" x14ac:dyDescent="0.15">
      <c r="I187" s="365"/>
    </row>
    <row r="188" spans="9:9" ht="11.25" customHeight="1" x14ac:dyDescent="0.15">
      <c r="I188" s="365"/>
    </row>
    <row r="189" spans="9:9" ht="11.25" customHeight="1" x14ac:dyDescent="0.15">
      <c r="I189" s="365"/>
    </row>
    <row r="190" spans="9:9" ht="11.25" customHeight="1" x14ac:dyDescent="0.15">
      <c r="I190" s="365"/>
    </row>
    <row r="191" spans="9:9" ht="11.25" customHeight="1" x14ac:dyDescent="0.15">
      <c r="I191" s="365"/>
    </row>
    <row r="192" spans="9:9" ht="11.25" customHeight="1" x14ac:dyDescent="0.15">
      <c r="I192" s="365"/>
    </row>
    <row r="193" spans="9:9" ht="11.25" customHeight="1" x14ac:dyDescent="0.15">
      <c r="I193" s="365"/>
    </row>
    <row r="194" spans="9:9" ht="11.25" customHeight="1" x14ac:dyDescent="0.15">
      <c r="I194" s="365"/>
    </row>
    <row r="195" spans="9:9" ht="11.25" customHeight="1" x14ac:dyDescent="0.15">
      <c r="I195" s="365"/>
    </row>
    <row r="196" spans="9:9" ht="11.25" customHeight="1" x14ac:dyDescent="0.15">
      <c r="I196" s="365"/>
    </row>
    <row r="197" spans="9:9" ht="11.25" customHeight="1" x14ac:dyDescent="0.15">
      <c r="I197" s="365"/>
    </row>
    <row r="198" spans="9:9" ht="11.25" customHeight="1" x14ac:dyDescent="0.15">
      <c r="I198" s="365"/>
    </row>
    <row r="199" spans="9:9" ht="11.25" customHeight="1" x14ac:dyDescent="0.15">
      <c r="I199" s="365"/>
    </row>
    <row r="200" spans="9:9" ht="11.25" customHeight="1" x14ac:dyDescent="0.15">
      <c r="I200" s="365"/>
    </row>
    <row r="201" spans="9:9" ht="11.25" customHeight="1" x14ac:dyDescent="0.15">
      <c r="I201" s="365"/>
    </row>
    <row r="202" spans="9:9" ht="11.25" customHeight="1" x14ac:dyDescent="0.15">
      <c r="I202" s="365"/>
    </row>
    <row r="203" spans="9:9" ht="11.25" customHeight="1" x14ac:dyDescent="0.15">
      <c r="I203" s="365"/>
    </row>
    <row r="204" spans="9:9" ht="11.25" customHeight="1" x14ac:dyDescent="0.15">
      <c r="I204" s="365"/>
    </row>
    <row r="205" spans="9:9" ht="11.25" customHeight="1" x14ac:dyDescent="0.15">
      <c r="I205" s="365"/>
    </row>
    <row r="206" spans="9:9" ht="11.25" customHeight="1" x14ac:dyDescent="0.15">
      <c r="I206" s="365"/>
    </row>
    <row r="207" spans="9:9" ht="11.25" customHeight="1" x14ac:dyDescent="0.15">
      <c r="I207" s="365"/>
    </row>
    <row r="208" spans="9:9" ht="11.25" customHeight="1" x14ac:dyDescent="0.15">
      <c r="I208" s="365"/>
    </row>
    <row r="209" spans="9:9" ht="11.25" customHeight="1" x14ac:dyDescent="0.15">
      <c r="I209" s="365"/>
    </row>
    <row r="210" spans="9:9" ht="11.25" customHeight="1" x14ac:dyDescent="0.15">
      <c r="I210" s="365"/>
    </row>
    <row r="211" spans="9:9" ht="11.25" customHeight="1" x14ac:dyDescent="0.15">
      <c r="I211" s="365"/>
    </row>
    <row r="212" spans="9:9" ht="11.25" customHeight="1" x14ac:dyDescent="0.15">
      <c r="I212" s="365"/>
    </row>
    <row r="213" spans="9:9" ht="11.25" customHeight="1" x14ac:dyDescent="0.15">
      <c r="I213" s="365"/>
    </row>
    <row r="214" spans="9:9" ht="11.25" customHeight="1" x14ac:dyDescent="0.15">
      <c r="I214" s="365"/>
    </row>
    <row r="215" spans="9:9" ht="11.25" customHeight="1" x14ac:dyDescent="0.15">
      <c r="I215" s="365"/>
    </row>
  </sheetData>
  <sheetProtection sheet="1" objects="1" scenarios="1"/>
  <mergeCells count="15">
    <mergeCell ref="C30:D30"/>
    <mergeCell ref="A1:H1"/>
    <mergeCell ref="A2:H2"/>
    <mergeCell ref="A21:H21"/>
    <mergeCell ref="A23:H23"/>
    <mergeCell ref="C29:D29"/>
    <mergeCell ref="A125:H125"/>
    <mergeCell ref="A149:H149"/>
    <mergeCell ref="A151:H151"/>
    <mergeCell ref="C55:D55"/>
    <mergeCell ref="C56:D56"/>
    <mergeCell ref="C79:D79"/>
    <mergeCell ref="C80:D80"/>
    <mergeCell ref="A112:H112"/>
    <mergeCell ref="B120:D120"/>
  </mergeCells>
  <phoneticPr fontId="57" type="noConversion"/>
  <dataValidations count="11">
    <dataValidation type="list" allowBlank="1" showInputMessage="1" showErrorMessage="1" sqref="C30:D30">
      <formula1>TipoEventoDDLDannoPrevalenteS5</formula1>
    </dataValidation>
    <dataValidation type="list" allowBlank="1" showInputMessage="1" showErrorMessage="1" sqref="B34:B40 B60:B66">
      <formula1>TipoIntervento</formula1>
    </dataValidation>
    <dataValidation type="list" allowBlank="1" showInputMessage="1" showErrorMessage="1" sqref="B127 A154 B143 B131 B135:B139">
      <formula1>"SI,NO"</formula1>
    </dataValidation>
    <dataValidation type="list" allowBlank="1" showInputMessage="1" showErrorMessage="1" sqref="C54 C27:C28">
      <formula1>Finiture</formula1>
    </dataValidation>
    <dataValidation type="list" allowBlank="1" showInputMessage="1" showErrorMessage="1" sqref="C25">
      <formula1>TipoFabbricato</formula1>
    </dataValidation>
    <dataValidation type="list" allowBlank="1" showInputMessage="1" showErrorMessage="1" sqref="C26">
      <formula1>Classificazione</formula1>
    </dataValidation>
    <dataValidation type="list" allowBlank="1" showInputMessage="1" showErrorMessage="1" sqref="C29 C55 C79:D79">
      <formula1>UT</formula1>
    </dataValidation>
    <dataValidation type="list" allowBlank="1" showInputMessage="1" showErrorMessage="1" sqref="C56:D56">
      <formula1>TipoEventoDDLRicercaGuastoS5</formula1>
    </dataValidation>
    <dataValidation type="list" allowBlank="1" showInputMessage="1" showErrorMessage="1" sqref="C80:D80">
      <formula1>TipoEventoDDLContenutoS5</formula1>
    </dataValidation>
    <dataValidation type="list" allowBlank="1" showInputMessage="1" showErrorMessage="1" sqref="C34:C39 C60:C65">
      <formula1>"h,mq,l,pz,a misura"</formula1>
    </dataValidation>
    <dataValidation type="list" allowBlank="1" showInputMessage="1" showErrorMessage="1" sqref="B123">
      <formula1>TipoPagamento</formula1>
    </dataValidation>
  </dataValidations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8"/>
  <sheetViews>
    <sheetView tabSelected="1" topLeftCell="F29" zoomScale="85" zoomScaleNormal="85" workbookViewId="0">
      <selection activeCell="H29" sqref="H29"/>
    </sheetView>
  </sheetViews>
  <sheetFormatPr defaultRowHeight="12.75" x14ac:dyDescent="0.2"/>
  <cols>
    <col min="1" max="1" width="30" style="191" customWidth="1"/>
    <col min="2" max="2" width="25" style="190" customWidth="1"/>
    <col min="3" max="3" width="16.140625" style="191" customWidth="1"/>
    <col min="4" max="4" width="34.140625" style="191" customWidth="1"/>
    <col min="5" max="5" width="100.7109375" style="191" customWidth="1"/>
    <col min="6" max="6" width="9.140625" style="191"/>
    <col min="7" max="7" width="46.42578125" style="191" bestFit="1" customWidth="1"/>
    <col min="8" max="8" width="44" style="191" bestFit="1" customWidth="1"/>
    <col min="9" max="16384" width="9.140625" style="191"/>
  </cols>
  <sheetData>
    <row r="1" spans="1:9" x14ac:dyDescent="0.2">
      <c r="A1" s="189" t="s">
        <v>139</v>
      </c>
      <c r="D1" s="189" t="s">
        <v>113</v>
      </c>
      <c r="G1" s="189" t="s">
        <v>142</v>
      </c>
    </row>
    <row r="2" spans="1:9" x14ac:dyDescent="0.2">
      <c r="A2" s="192" t="s">
        <v>138</v>
      </c>
      <c r="B2" s="193" t="s">
        <v>137</v>
      </c>
      <c r="D2" s="192" t="s">
        <v>114</v>
      </c>
      <c r="E2" s="192" t="s">
        <v>115</v>
      </c>
      <c r="G2" s="192" t="s">
        <v>140</v>
      </c>
      <c r="H2" s="192" t="s">
        <v>141</v>
      </c>
      <c r="I2" s="194" t="s">
        <v>369</v>
      </c>
    </row>
    <row r="3" spans="1:9" x14ac:dyDescent="0.2">
      <c r="A3" s="195" t="s">
        <v>812</v>
      </c>
      <c r="B3" s="196" t="s">
        <v>873</v>
      </c>
      <c r="D3" s="197" t="s">
        <v>332</v>
      </c>
      <c r="E3" s="198" t="s">
        <v>813</v>
      </c>
      <c r="G3" s="195" t="s">
        <v>327</v>
      </c>
      <c r="H3" s="196">
        <f>+'Dati Generali'!$E$13</f>
        <v>0</v>
      </c>
      <c r="I3" s="199" t="s">
        <v>370</v>
      </c>
    </row>
    <row r="4" spans="1:9" x14ac:dyDescent="0.2">
      <c r="A4" s="195" t="s">
        <v>375</v>
      </c>
      <c r="B4" s="196" t="s">
        <v>874</v>
      </c>
      <c r="D4" s="197" t="s">
        <v>332</v>
      </c>
      <c r="E4" s="198" t="s">
        <v>814</v>
      </c>
      <c r="G4" s="195" t="s">
        <v>798</v>
      </c>
      <c r="H4" s="196" t="str">
        <f>+'ACQUA CONDOTTA SINTESI'!B58</f>
        <v>SI</v>
      </c>
      <c r="I4" s="199"/>
    </row>
    <row r="5" spans="1:9" x14ac:dyDescent="0.2">
      <c r="A5" s="195" t="s">
        <v>376</v>
      </c>
      <c r="B5" s="200" t="s">
        <v>875</v>
      </c>
      <c r="D5" s="197" t="s">
        <v>333</v>
      </c>
      <c r="E5" s="198" t="s">
        <v>815</v>
      </c>
      <c r="G5" s="195" t="s">
        <v>116</v>
      </c>
      <c r="H5" s="196" t="str">
        <f>+'Dati Generali'!$E$5</f>
        <v>Altro</v>
      </c>
      <c r="I5" s="199" t="s">
        <v>370</v>
      </c>
    </row>
    <row r="6" spans="1:9" x14ac:dyDescent="0.2">
      <c r="A6" s="195" t="s">
        <v>378</v>
      </c>
      <c r="B6" s="196" t="s">
        <v>876</v>
      </c>
      <c r="D6" s="197" t="s">
        <v>816</v>
      </c>
      <c r="E6" s="198" t="s">
        <v>337</v>
      </c>
      <c r="G6" s="201" t="s">
        <v>203</v>
      </c>
      <c r="H6" s="202">
        <f>+'Dati Generali'!$B$47</f>
        <v>0</v>
      </c>
      <c r="I6" s="203" t="s">
        <v>370</v>
      </c>
    </row>
    <row r="7" spans="1:9" x14ac:dyDescent="0.2">
      <c r="A7" s="195" t="s">
        <v>126</v>
      </c>
      <c r="B7" s="196" t="s">
        <v>877</v>
      </c>
      <c r="D7" s="197" t="s">
        <v>816</v>
      </c>
      <c r="E7" s="197" t="s">
        <v>340</v>
      </c>
      <c r="G7" s="201" t="s">
        <v>672</v>
      </c>
      <c r="H7" s="202">
        <f>+'Dati Generali'!$E$47</f>
        <v>0</v>
      </c>
    </row>
    <row r="8" spans="1:9" x14ac:dyDescent="0.2">
      <c r="A8" s="195" t="s">
        <v>127</v>
      </c>
      <c r="B8" s="196" t="s">
        <v>878</v>
      </c>
      <c r="D8" s="204" t="s">
        <v>816</v>
      </c>
      <c r="E8" s="204" t="s">
        <v>342</v>
      </c>
      <c r="G8" s="205" t="s">
        <v>328</v>
      </c>
      <c r="H8" s="202">
        <f>+'Dati Generali'!$B$75</f>
        <v>0</v>
      </c>
      <c r="I8" s="203" t="s">
        <v>370</v>
      </c>
    </row>
    <row r="9" spans="1:9" x14ac:dyDescent="0.2">
      <c r="A9" s="195" t="s">
        <v>817</v>
      </c>
      <c r="B9" s="196" t="s">
        <v>879</v>
      </c>
      <c r="D9" s="204" t="s">
        <v>816</v>
      </c>
      <c r="E9" s="204" t="s">
        <v>344</v>
      </c>
      <c r="G9" s="205" t="s">
        <v>329</v>
      </c>
      <c r="H9" s="206">
        <f>+'Dati Generali'!$B$83</f>
        <v>0</v>
      </c>
      <c r="I9" s="203" t="s">
        <v>371</v>
      </c>
    </row>
    <row r="10" spans="1:9" x14ac:dyDescent="0.2">
      <c r="A10" s="195" t="s">
        <v>128</v>
      </c>
      <c r="B10" s="196" t="s">
        <v>880</v>
      </c>
      <c r="D10" s="204" t="s">
        <v>816</v>
      </c>
      <c r="E10" s="204" t="s">
        <v>358</v>
      </c>
      <c r="G10" s="205" t="s">
        <v>330</v>
      </c>
      <c r="H10" s="206">
        <f>+'Dati Generali'!$B$84</f>
        <v>0</v>
      </c>
      <c r="I10" s="203" t="s">
        <v>371</v>
      </c>
    </row>
    <row r="11" spans="1:9" x14ac:dyDescent="0.2">
      <c r="A11" s="195" t="s">
        <v>129</v>
      </c>
      <c r="B11" s="196" t="s">
        <v>129</v>
      </c>
      <c r="D11" s="204" t="s">
        <v>816</v>
      </c>
      <c r="E11" s="204" t="s">
        <v>818</v>
      </c>
      <c r="G11" s="205" t="s">
        <v>331</v>
      </c>
      <c r="H11" s="202">
        <f>+'Dati Generali'!$E$83</f>
        <v>0</v>
      </c>
      <c r="I11" s="203" t="s">
        <v>370</v>
      </c>
    </row>
    <row r="12" spans="1:9" x14ac:dyDescent="0.2">
      <c r="A12" s="195" t="s">
        <v>130</v>
      </c>
      <c r="B12" s="196" t="s">
        <v>881</v>
      </c>
      <c r="D12" s="204" t="s">
        <v>816</v>
      </c>
      <c r="E12" s="204" t="s">
        <v>347</v>
      </c>
      <c r="G12" s="205" t="s">
        <v>204</v>
      </c>
      <c r="H12" s="202">
        <f>+'Dati Generali'!$D$99</f>
        <v>0</v>
      </c>
      <c r="I12" s="203" t="s">
        <v>370</v>
      </c>
    </row>
    <row r="13" spans="1:9" x14ac:dyDescent="0.2">
      <c r="A13" s="195" t="s">
        <v>45</v>
      </c>
      <c r="B13" s="196" t="s">
        <v>881</v>
      </c>
      <c r="D13" s="204" t="s">
        <v>819</v>
      </c>
      <c r="E13" s="204" t="s">
        <v>815</v>
      </c>
      <c r="G13" s="205" t="s">
        <v>205</v>
      </c>
      <c r="H13" s="207">
        <f>+'Dati Generali'!$F$99</f>
        <v>0</v>
      </c>
      <c r="I13" s="203" t="s">
        <v>371</v>
      </c>
    </row>
    <row r="14" spans="1:9" x14ac:dyDescent="0.2">
      <c r="A14" s="195" t="s">
        <v>131</v>
      </c>
      <c r="B14" s="196" t="s">
        <v>882</v>
      </c>
      <c r="D14" s="204" t="s">
        <v>820</v>
      </c>
      <c r="E14" s="204" t="s">
        <v>337</v>
      </c>
      <c r="G14" s="205" t="s">
        <v>372</v>
      </c>
      <c r="H14" s="202">
        <f>+'Dati Generali'!$B$108</f>
        <v>0</v>
      </c>
      <c r="I14" s="203" t="s">
        <v>370</v>
      </c>
    </row>
    <row r="15" spans="1:9" x14ac:dyDescent="0.2">
      <c r="A15" s="195" t="s">
        <v>132</v>
      </c>
      <c r="B15" s="196" t="s">
        <v>883</v>
      </c>
      <c r="D15" s="204" t="s">
        <v>820</v>
      </c>
      <c r="E15" s="204" t="s">
        <v>340</v>
      </c>
      <c r="G15" s="205" t="s">
        <v>206</v>
      </c>
      <c r="H15" s="207">
        <f>+'Dati Generali'!$B$116</f>
        <v>0</v>
      </c>
      <c r="I15" s="203" t="s">
        <v>371</v>
      </c>
    </row>
    <row r="16" spans="1:9" x14ac:dyDescent="0.2">
      <c r="A16" s="195" t="s">
        <v>133</v>
      </c>
      <c r="B16" s="196" t="s">
        <v>884</v>
      </c>
      <c r="D16" s="204" t="s">
        <v>820</v>
      </c>
      <c r="E16" s="204" t="s">
        <v>342</v>
      </c>
      <c r="G16" s="205" t="s">
        <v>207</v>
      </c>
      <c r="H16" s="202">
        <f>+'Dati Generali'!$B$117</f>
        <v>0</v>
      </c>
      <c r="I16" s="203" t="s">
        <v>370</v>
      </c>
    </row>
    <row r="17" spans="1:10" x14ac:dyDescent="0.2">
      <c r="A17" s="195" t="s">
        <v>134</v>
      </c>
      <c r="B17" s="196" t="s">
        <v>884</v>
      </c>
      <c r="D17" s="204" t="s">
        <v>820</v>
      </c>
      <c r="E17" s="204" t="s">
        <v>344</v>
      </c>
      <c r="G17" s="205" t="s">
        <v>208</v>
      </c>
      <c r="H17" s="202">
        <f>+'Dati Generali'!$E$116</f>
        <v>0</v>
      </c>
      <c r="I17" s="203" t="s">
        <v>370</v>
      </c>
    </row>
    <row r="18" spans="1:10" x14ac:dyDescent="0.2">
      <c r="A18" s="195" t="s">
        <v>135</v>
      </c>
      <c r="B18" s="196" t="s">
        <v>884</v>
      </c>
      <c r="D18" s="204" t="s">
        <v>820</v>
      </c>
      <c r="E18" s="204" t="s">
        <v>818</v>
      </c>
      <c r="G18" s="205" t="s">
        <v>209</v>
      </c>
      <c r="H18" s="202" t="str">
        <f>+'ACQUA CONDOTTA SINTESI'!B62</f>
        <v>NO</v>
      </c>
      <c r="I18" s="203" t="s">
        <v>370</v>
      </c>
    </row>
    <row r="19" spans="1:10" ht="15" x14ac:dyDescent="0.25">
      <c r="A19" s="195" t="s">
        <v>136</v>
      </c>
      <c r="B19" s="196" t="s">
        <v>885</v>
      </c>
      <c r="D19" s="204" t="s">
        <v>820</v>
      </c>
      <c r="E19" s="204" t="s">
        <v>347</v>
      </c>
      <c r="G19" s="205" t="s">
        <v>379</v>
      </c>
      <c r="H19" s="208">
        <f>'ACQUA CONDOTTA SINTESI'!B76</f>
        <v>0</v>
      </c>
      <c r="I19" s="203" t="s">
        <v>371</v>
      </c>
    </row>
    <row r="20" spans="1:10" ht="15" x14ac:dyDescent="0.25">
      <c r="A20" s="195" t="s">
        <v>143</v>
      </c>
      <c r="B20" s="196" t="s">
        <v>886</v>
      </c>
      <c r="D20" s="204" t="s">
        <v>821</v>
      </c>
      <c r="E20" s="204" t="s">
        <v>815</v>
      </c>
      <c r="G20" s="205" t="s">
        <v>380</v>
      </c>
      <c r="H20" s="209" t="str">
        <f>VLOOKUP("progincarico",_RiservatoAxa_!A2:B211,2,FALSE)</f>
        <v>3274791</v>
      </c>
      <c r="I20" s="203" t="s">
        <v>370</v>
      </c>
    </row>
    <row r="21" spans="1:10" ht="15" x14ac:dyDescent="0.25">
      <c r="A21" s="195" t="s">
        <v>144</v>
      </c>
      <c r="B21" s="196" t="s">
        <v>887</v>
      </c>
      <c r="D21" s="204" t="s">
        <v>116</v>
      </c>
      <c r="E21" s="204" t="s">
        <v>184</v>
      </c>
      <c r="G21" s="205" t="s">
        <v>381</v>
      </c>
      <c r="H21" s="209" t="str">
        <f>VLOOKUP("ProgModello",_RiservatoAxa_!A2:B211,2,FALSE)</f>
        <v>140</v>
      </c>
      <c r="I21" s="203" t="s">
        <v>370</v>
      </c>
    </row>
    <row r="22" spans="1:10" ht="15" x14ac:dyDescent="0.25">
      <c r="A22" s="195" t="s">
        <v>145</v>
      </c>
      <c r="B22" s="196" t="s">
        <v>888</v>
      </c>
      <c r="D22" s="204" t="s">
        <v>116</v>
      </c>
      <c r="E22" s="204" t="s">
        <v>822</v>
      </c>
      <c r="G22" s="205" t="s">
        <v>382</v>
      </c>
      <c r="H22" s="209">
        <f>'Dati Generali'!B32</f>
        <v>0</v>
      </c>
      <c r="I22" s="203" t="s">
        <v>370</v>
      </c>
      <c r="J22" s="199" t="s">
        <v>373</v>
      </c>
    </row>
    <row r="23" spans="1:10" ht="15" x14ac:dyDescent="0.25">
      <c r="A23" s="195" t="s">
        <v>146</v>
      </c>
      <c r="B23" s="196" t="s">
        <v>889</v>
      </c>
      <c r="D23" s="204" t="s">
        <v>116</v>
      </c>
      <c r="E23" s="204" t="s">
        <v>823</v>
      </c>
      <c r="G23" s="205" t="s">
        <v>383</v>
      </c>
      <c r="H23" s="209" t="str">
        <f>'Dati Generali'!B36</f>
        <v/>
      </c>
      <c r="I23" s="203" t="s">
        <v>370</v>
      </c>
    </row>
    <row r="24" spans="1:10" ht="15" x14ac:dyDescent="0.25">
      <c r="A24" s="195" t="s">
        <v>147</v>
      </c>
      <c r="B24" s="196" t="s">
        <v>890</v>
      </c>
      <c r="D24" s="204" t="s">
        <v>116</v>
      </c>
      <c r="E24" s="204" t="s">
        <v>824</v>
      </c>
      <c r="G24" s="205" t="s">
        <v>651</v>
      </c>
      <c r="H24" s="209" t="str">
        <f>'ACQUA CONDOTTA SINTESI'!B54</f>
        <v>NO</v>
      </c>
      <c r="I24" s="203" t="s">
        <v>370</v>
      </c>
    </row>
    <row r="25" spans="1:10" ht="15" x14ac:dyDescent="0.25">
      <c r="A25" s="195" t="s">
        <v>148</v>
      </c>
      <c r="B25" s="202" t="s">
        <v>891</v>
      </c>
      <c r="D25" s="204" t="s">
        <v>116</v>
      </c>
      <c r="E25" s="204" t="s">
        <v>825</v>
      </c>
      <c r="G25" s="205" t="s">
        <v>384</v>
      </c>
      <c r="H25" s="209">
        <f>'Dati Generali'!B25</f>
        <v>0</v>
      </c>
      <c r="I25" s="203" t="s">
        <v>370</v>
      </c>
    </row>
    <row r="26" spans="1:10" ht="15" x14ac:dyDescent="0.25">
      <c r="A26" s="195" t="s">
        <v>149</v>
      </c>
      <c r="B26" s="202" t="s">
        <v>891</v>
      </c>
      <c r="D26" s="204" t="s">
        <v>116</v>
      </c>
      <c r="E26" s="204" t="s">
        <v>826</v>
      </c>
      <c r="G26" s="205" t="s">
        <v>664</v>
      </c>
      <c r="H26" s="209">
        <f>+'Dati Generali'!B61</f>
        <v>0</v>
      </c>
    </row>
    <row r="27" spans="1:10" ht="15" x14ac:dyDescent="0.25">
      <c r="A27" s="195" t="s">
        <v>150</v>
      </c>
      <c r="B27" s="202" t="s">
        <v>892</v>
      </c>
      <c r="D27" s="204" t="s">
        <v>116</v>
      </c>
      <c r="E27" s="204" t="s">
        <v>827</v>
      </c>
      <c r="G27" s="363" t="s">
        <v>872</v>
      </c>
      <c r="H27" s="362">
        <f>+Soggetto1!F40+Soggetto1!F66+Soggetto1!E97+Soggetto2!F40+Soggetto2!F66+Soggetto2!E97+Soggetto3!F40+Soggetto3!F66+Soggetto3!E97+Soggetto4!F40+Soggetto4!F66+Soggetto4!E97+Soggetto5!F40+Soggetto5!F66+Soggetto5!E97</f>
        <v>0</v>
      </c>
    </row>
    <row r="28" spans="1:10" x14ac:dyDescent="0.2">
      <c r="A28" s="211" t="s">
        <v>152</v>
      </c>
      <c r="B28" s="202" t="s">
        <v>882</v>
      </c>
      <c r="D28" s="204" t="s">
        <v>116</v>
      </c>
      <c r="E28" s="204" t="s">
        <v>828</v>
      </c>
      <c r="G28" s="210" t="s">
        <v>182</v>
      </c>
      <c r="H28" s="210" t="str">
        <f>Soggetto1!B10</f>
        <v>20140750</v>
      </c>
      <c r="I28" s="203" t="s">
        <v>370</v>
      </c>
    </row>
    <row r="29" spans="1:10" x14ac:dyDescent="0.2">
      <c r="A29" s="195" t="s">
        <v>155</v>
      </c>
      <c r="B29" s="202" t="s">
        <v>893</v>
      </c>
      <c r="D29" s="204" t="s">
        <v>116</v>
      </c>
      <c r="E29" s="204" t="s">
        <v>829</v>
      </c>
      <c r="G29" s="210" t="s">
        <v>236</v>
      </c>
      <c r="H29" s="348" t="str">
        <f>IF(AND('ACQUA CONDOTTA SINTESI'!B76="Eseguita con Pagamento - 3",Soggetto1!$B$122=0)," ",Soggetto1!$B$11)</f>
        <v>COND. VIA D.G.VERITA 6</v>
      </c>
      <c r="I29" s="203" t="s">
        <v>370</v>
      </c>
    </row>
    <row r="30" spans="1:10" x14ac:dyDescent="0.2">
      <c r="A30" s="195" t="s">
        <v>156</v>
      </c>
      <c r="B30" s="202" t="s">
        <v>815</v>
      </c>
      <c r="D30" s="204" t="s">
        <v>116</v>
      </c>
      <c r="E30" s="204" t="s">
        <v>830</v>
      </c>
      <c r="G30" s="210" t="s">
        <v>237</v>
      </c>
      <c r="H30" s="210" t="str">
        <f>Soggetto1!$B$12</f>
        <v/>
      </c>
      <c r="I30" s="203" t="s">
        <v>370</v>
      </c>
    </row>
    <row r="31" spans="1:10" x14ac:dyDescent="0.2">
      <c r="A31" s="195" t="s">
        <v>377</v>
      </c>
      <c r="B31" s="202" t="s">
        <v>894</v>
      </c>
      <c r="D31" s="204" t="s">
        <v>116</v>
      </c>
      <c r="E31" s="204" t="s">
        <v>831</v>
      </c>
      <c r="G31" s="210" t="s">
        <v>174</v>
      </c>
      <c r="H31" s="210" t="str">
        <f>Soggetto1!$B$14</f>
        <v>CONTRAENTE IMPRESA</v>
      </c>
      <c r="I31" s="203" t="s">
        <v>370</v>
      </c>
    </row>
    <row r="32" spans="1:10" x14ac:dyDescent="0.2">
      <c r="A32" s="195" t="s">
        <v>236</v>
      </c>
      <c r="B32" s="349" t="s">
        <v>895</v>
      </c>
      <c r="D32" s="204" t="s">
        <v>116</v>
      </c>
      <c r="E32" s="204" t="s">
        <v>832</v>
      </c>
      <c r="G32" s="210" t="s">
        <v>179</v>
      </c>
      <c r="H32" s="210" t="str">
        <f>Soggetto1!$B$15</f>
        <v>VIA D.G.VERITA  6</v>
      </c>
      <c r="I32" s="203" t="s">
        <v>370</v>
      </c>
    </row>
    <row r="33" spans="1:9" x14ac:dyDescent="0.2">
      <c r="A33" s="195" t="s">
        <v>237</v>
      </c>
      <c r="B33" s="202" t="s">
        <v>815</v>
      </c>
      <c r="D33" s="204" t="s">
        <v>116</v>
      </c>
      <c r="E33" s="204" t="s">
        <v>833</v>
      </c>
      <c r="G33" s="210" t="s">
        <v>238</v>
      </c>
      <c r="H33" s="210" t="str">
        <f>Soggetto1!$B$16</f>
        <v>GENOVA</v>
      </c>
      <c r="I33" s="203" t="s">
        <v>370</v>
      </c>
    </row>
    <row r="34" spans="1:9" x14ac:dyDescent="0.2">
      <c r="A34" s="195" t="s">
        <v>174</v>
      </c>
      <c r="B34" s="202" t="s">
        <v>896</v>
      </c>
      <c r="D34" s="212" t="s">
        <v>116</v>
      </c>
      <c r="E34" s="212" t="s">
        <v>834</v>
      </c>
      <c r="G34" s="210" t="s">
        <v>239</v>
      </c>
      <c r="H34" s="210" t="str">
        <f>+Soggetto1!B17</f>
        <v>GE</v>
      </c>
      <c r="I34" s="203" t="s">
        <v>370</v>
      </c>
    </row>
    <row r="35" spans="1:9" x14ac:dyDescent="0.2">
      <c r="A35" s="195" t="s">
        <v>179</v>
      </c>
      <c r="B35" s="202" t="s">
        <v>897</v>
      </c>
      <c r="D35" s="212" t="s">
        <v>116</v>
      </c>
      <c r="E35" s="213" t="s">
        <v>835</v>
      </c>
      <c r="G35" s="210" t="s">
        <v>240</v>
      </c>
      <c r="H35" s="210" t="str">
        <f>Soggetto1!$B$18</f>
        <v>80078880103</v>
      </c>
      <c r="I35" s="203" t="s">
        <v>370</v>
      </c>
    </row>
    <row r="36" spans="1:9" x14ac:dyDescent="0.2">
      <c r="A36" s="195" t="s">
        <v>238</v>
      </c>
      <c r="B36" s="202" t="s">
        <v>898</v>
      </c>
      <c r="D36" s="212" t="s">
        <v>116</v>
      </c>
      <c r="E36" s="213" t="s">
        <v>836</v>
      </c>
      <c r="G36" s="210" t="s">
        <v>180</v>
      </c>
      <c r="H36" s="210" t="str">
        <f>Soggetto1!$B$19</f>
        <v/>
      </c>
      <c r="I36" s="203" t="s">
        <v>370</v>
      </c>
    </row>
    <row r="37" spans="1:9" x14ac:dyDescent="0.2">
      <c r="A37" s="205" t="s">
        <v>239</v>
      </c>
      <c r="B37" s="202" t="s">
        <v>899</v>
      </c>
      <c r="D37" s="212" t="s">
        <v>116</v>
      </c>
      <c r="E37" s="213" t="s">
        <v>837</v>
      </c>
      <c r="G37" s="210" t="s">
        <v>245</v>
      </c>
      <c r="H37" s="210">
        <f>Soggetto1!$C$25</f>
        <v>0</v>
      </c>
      <c r="I37" s="203" t="s">
        <v>370</v>
      </c>
    </row>
    <row r="38" spans="1:9" x14ac:dyDescent="0.2">
      <c r="A38" s="205" t="s">
        <v>181</v>
      </c>
      <c r="B38" s="202" t="s">
        <v>893</v>
      </c>
      <c r="D38" s="212" t="s">
        <v>116</v>
      </c>
      <c r="E38" s="213" t="s">
        <v>838</v>
      </c>
      <c r="G38" s="210" t="s">
        <v>246</v>
      </c>
      <c r="H38" s="210">
        <f>Soggetto1!$C$26</f>
        <v>0</v>
      </c>
      <c r="I38" s="203" t="s">
        <v>370</v>
      </c>
    </row>
    <row r="39" spans="1:9" x14ac:dyDescent="0.2">
      <c r="A39" s="195" t="s">
        <v>180</v>
      </c>
      <c r="B39" s="202" t="s">
        <v>815</v>
      </c>
      <c r="D39" s="212" t="s">
        <v>116</v>
      </c>
      <c r="E39" s="213" t="s">
        <v>839</v>
      </c>
      <c r="G39" s="210" t="s">
        <v>247</v>
      </c>
      <c r="H39" s="210">
        <f>Soggetto1!$C$27</f>
        <v>0</v>
      </c>
      <c r="I39" s="203" t="s">
        <v>370</v>
      </c>
    </row>
    <row r="40" spans="1:9" x14ac:dyDescent="0.2">
      <c r="A40" s="205" t="s">
        <v>840</v>
      </c>
      <c r="B40" s="202" t="s">
        <v>900</v>
      </c>
      <c r="D40" s="212" t="s">
        <v>116</v>
      </c>
      <c r="E40" s="213" t="s">
        <v>841</v>
      </c>
      <c r="G40" s="214" t="s">
        <v>248</v>
      </c>
      <c r="H40" s="214">
        <f>Soggetto1!$C$29</f>
        <v>0</v>
      </c>
      <c r="I40" s="203" t="s">
        <v>370</v>
      </c>
    </row>
    <row r="41" spans="1:9" x14ac:dyDescent="0.2">
      <c r="A41" s="205" t="s">
        <v>650</v>
      </c>
      <c r="B41" s="202"/>
      <c r="D41" s="212" t="s">
        <v>116</v>
      </c>
      <c r="E41" s="213" t="s">
        <v>842</v>
      </c>
      <c r="G41" s="210" t="s">
        <v>249</v>
      </c>
      <c r="H41" s="210">
        <f>Soggetto1!C30</f>
        <v>0</v>
      </c>
      <c r="I41" s="203" t="s">
        <v>370</v>
      </c>
    </row>
    <row r="42" spans="1:9" x14ac:dyDescent="0.2">
      <c r="A42" s="195"/>
      <c r="B42" s="195"/>
      <c r="D42" s="212" t="s">
        <v>116</v>
      </c>
      <c r="E42" s="213" t="s">
        <v>843</v>
      </c>
      <c r="G42" s="210" t="s">
        <v>250</v>
      </c>
      <c r="H42" s="210">
        <f>Soggetto1!$B$34</f>
        <v>0</v>
      </c>
      <c r="I42" s="203" t="s">
        <v>370</v>
      </c>
    </row>
    <row r="43" spans="1:9" x14ac:dyDescent="0.2">
      <c r="A43" s="195"/>
      <c r="B43" s="195"/>
      <c r="D43" s="212" t="s">
        <v>116</v>
      </c>
      <c r="E43" s="213" t="s">
        <v>844</v>
      </c>
      <c r="G43" s="210" t="s">
        <v>251</v>
      </c>
      <c r="H43" s="210">
        <f>Soggetto1!$B$35</f>
        <v>0</v>
      </c>
      <c r="I43" s="203" t="s">
        <v>370</v>
      </c>
    </row>
    <row r="44" spans="1:9" x14ac:dyDescent="0.2">
      <c r="A44" s="195"/>
      <c r="B44" s="195"/>
      <c r="D44" s="212" t="s">
        <v>116</v>
      </c>
      <c r="E44" s="213" t="s">
        <v>845</v>
      </c>
      <c r="G44" s="210" t="s">
        <v>252</v>
      </c>
      <c r="H44" s="210">
        <f>Soggetto1!$B$36</f>
        <v>0</v>
      </c>
      <c r="I44" s="203" t="s">
        <v>370</v>
      </c>
    </row>
    <row r="45" spans="1:9" x14ac:dyDescent="0.2">
      <c r="A45" s="195"/>
      <c r="B45" s="195"/>
      <c r="D45" s="212" t="s">
        <v>116</v>
      </c>
      <c r="E45" s="213" t="s">
        <v>846</v>
      </c>
      <c r="G45" s="210" t="s">
        <v>253</v>
      </c>
      <c r="H45" s="210">
        <f>Soggetto1!$B$37</f>
        <v>0</v>
      </c>
      <c r="I45" s="203" t="s">
        <v>370</v>
      </c>
    </row>
    <row r="46" spans="1:9" x14ac:dyDescent="0.2">
      <c r="A46" s="195"/>
      <c r="B46" s="195"/>
      <c r="D46" s="212" t="s">
        <v>116</v>
      </c>
      <c r="E46" s="213" t="s">
        <v>847</v>
      </c>
      <c r="G46" s="210" t="s">
        <v>254</v>
      </c>
      <c r="H46" s="210">
        <f>Soggetto1!$B$38</f>
        <v>0</v>
      </c>
      <c r="I46" s="203" t="s">
        <v>370</v>
      </c>
    </row>
    <row r="47" spans="1:9" x14ac:dyDescent="0.2">
      <c r="A47" s="195"/>
      <c r="B47" s="195"/>
      <c r="D47" s="212" t="s">
        <v>117</v>
      </c>
      <c r="E47" s="213" t="s">
        <v>815</v>
      </c>
      <c r="G47" s="210" t="s">
        <v>255</v>
      </c>
      <c r="H47" s="210">
        <f>Soggetto1!$B$39</f>
        <v>0</v>
      </c>
      <c r="I47" s="203" t="s">
        <v>371</v>
      </c>
    </row>
    <row r="48" spans="1:9" x14ac:dyDescent="0.2">
      <c r="A48" s="195"/>
      <c r="B48" s="195"/>
      <c r="D48" s="212" t="s">
        <v>118</v>
      </c>
      <c r="E48" s="213" t="s">
        <v>848</v>
      </c>
      <c r="G48" s="210" t="s">
        <v>256</v>
      </c>
      <c r="H48" s="210">
        <f>Soggetto1!$C$34</f>
        <v>0</v>
      </c>
      <c r="I48" s="203" t="s">
        <v>371</v>
      </c>
    </row>
    <row r="49" spans="4:9" x14ac:dyDescent="0.2">
      <c r="D49" s="212" t="s">
        <v>118</v>
      </c>
      <c r="E49" s="212" t="s">
        <v>849</v>
      </c>
      <c r="G49" s="210" t="s">
        <v>257</v>
      </c>
      <c r="H49" s="210">
        <f>Soggetto1!$C$35</f>
        <v>0</v>
      </c>
      <c r="I49" s="203" t="s">
        <v>371</v>
      </c>
    </row>
    <row r="50" spans="4:9" x14ac:dyDescent="0.2">
      <c r="D50" s="212" t="s">
        <v>118</v>
      </c>
      <c r="E50" s="212" t="s">
        <v>850</v>
      </c>
      <c r="G50" s="210" t="s">
        <v>258</v>
      </c>
      <c r="H50" s="210">
        <f>Soggetto1!$C$36</f>
        <v>0</v>
      </c>
      <c r="I50" s="203" t="s">
        <v>371</v>
      </c>
    </row>
    <row r="51" spans="4:9" x14ac:dyDescent="0.2">
      <c r="D51" s="212" t="s">
        <v>118</v>
      </c>
      <c r="E51" s="212" t="s">
        <v>851</v>
      </c>
      <c r="G51" s="210" t="s">
        <v>259</v>
      </c>
      <c r="H51" s="210">
        <f>Soggetto1!$C$37</f>
        <v>0</v>
      </c>
      <c r="I51" s="203" t="s">
        <v>371</v>
      </c>
    </row>
    <row r="52" spans="4:9" x14ac:dyDescent="0.2">
      <c r="D52" s="215" t="s">
        <v>118</v>
      </c>
      <c r="E52" s="215" t="s">
        <v>852</v>
      </c>
      <c r="G52" s="210" t="s">
        <v>260</v>
      </c>
      <c r="H52" s="210">
        <f>Soggetto1!$C$38</f>
        <v>0</v>
      </c>
      <c r="I52" s="203" t="s">
        <v>371</v>
      </c>
    </row>
    <row r="53" spans="4:9" x14ac:dyDescent="0.2">
      <c r="D53" s="215" t="s">
        <v>118</v>
      </c>
      <c r="E53" s="215" t="s">
        <v>853</v>
      </c>
      <c r="G53" s="210" t="s">
        <v>261</v>
      </c>
      <c r="H53" s="210">
        <f>Soggetto1!$C$39</f>
        <v>0</v>
      </c>
      <c r="I53" s="203" t="s">
        <v>371</v>
      </c>
    </row>
    <row r="54" spans="4:9" x14ac:dyDescent="0.2">
      <c r="D54" s="215" t="s">
        <v>118</v>
      </c>
      <c r="E54" s="215" t="s">
        <v>854</v>
      </c>
      <c r="G54" s="210" t="s">
        <v>262</v>
      </c>
      <c r="H54" s="210">
        <f>Soggetto1!$D$34</f>
        <v>0</v>
      </c>
      <c r="I54" s="203" t="s">
        <v>371</v>
      </c>
    </row>
    <row r="55" spans="4:9" x14ac:dyDescent="0.2">
      <c r="D55" s="215" t="s">
        <v>119</v>
      </c>
      <c r="E55" s="215" t="s">
        <v>815</v>
      </c>
      <c r="G55" s="210" t="s">
        <v>263</v>
      </c>
      <c r="H55" s="210">
        <f>Soggetto1!$D$35</f>
        <v>0</v>
      </c>
      <c r="I55" s="203" t="s">
        <v>371</v>
      </c>
    </row>
    <row r="56" spans="4:9" x14ac:dyDescent="0.2">
      <c r="D56" s="215" t="s">
        <v>120</v>
      </c>
      <c r="E56" s="215" t="s">
        <v>855</v>
      </c>
      <c r="G56" s="210" t="s">
        <v>264</v>
      </c>
      <c r="H56" s="210">
        <f>Soggetto1!$D$36</f>
        <v>0</v>
      </c>
      <c r="I56" s="203" t="s">
        <v>371</v>
      </c>
    </row>
    <row r="57" spans="4:9" x14ac:dyDescent="0.2">
      <c r="D57" s="215" t="s">
        <v>120</v>
      </c>
      <c r="E57" s="215" t="s">
        <v>856</v>
      </c>
      <c r="G57" s="210" t="s">
        <v>265</v>
      </c>
      <c r="H57" s="210">
        <f>Soggetto1!$D$37</f>
        <v>0</v>
      </c>
      <c r="I57" s="203" t="s">
        <v>371</v>
      </c>
    </row>
    <row r="58" spans="4:9" x14ac:dyDescent="0.2">
      <c r="D58" s="215" t="s">
        <v>120</v>
      </c>
      <c r="E58" s="215" t="s">
        <v>857</v>
      </c>
      <c r="G58" s="210" t="s">
        <v>266</v>
      </c>
      <c r="H58" s="210">
        <f>Soggetto1!$D$38</f>
        <v>0</v>
      </c>
      <c r="I58" s="203" t="s">
        <v>371</v>
      </c>
    </row>
    <row r="59" spans="4:9" x14ac:dyDescent="0.2">
      <c r="D59" s="216" t="s">
        <v>120</v>
      </c>
      <c r="E59" s="216" t="s">
        <v>858</v>
      </c>
      <c r="G59" s="210" t="s">
        <v>267</v>
      </c>
      <c r="H59" s="210">
        <f>Soggetto1!$D$39</f>
        <v>0</v>
      </c>
      <c r="I59" s="203" t="s">
        <v>371</v>
      </c>
    </row>
    <row r="60" spans="4:9" x14ac:dyDescent="0.2">
      <c r="D60" s="216" t="s">
        <v>120</v>
      </c>
      <c r="E60" s="216" t="s">
        <v>859</v>
      </c>
      <c r="G60" s="210" t="s">
        <v>268</v>
      </c>
      <c r="H60" s="217">
        <f>Soggetto1!$E$34</f>
        <v>0</v>
      </c>
      <c r="I60" s="203" t="s">
        <v>371</v>
      </c>
    </row>
    <row r="61" spans="4:9" x14ac:dyDescent="0.2">
      <c r="D61" s="216" t="s">
        <v>120</v>
      </c>
      <c r="E61" s="216" t="s">
        <v>860</v>
      </c>
      <c r="G61" s="210" t="s">
        <v>269</v>
      </c>
      <c r="H61" s="217">
        <f>Soggetto1!$E$35</f>
        <v>0</v>
      </c>
      <c r="I61" s="203" t="s">
        <v>371</v>
      </c>
    </row>
    <row r="62" spans="4:9" x14ac:dyDescent="0.2">
      <c r="D62" s="216" t="s">
        <v>121</v>
      </c>
      <c r="E62" s="216" t="s">
        <v>815</v>
      </c>
      <c r="G62" s="210" t="s">
        <v>270</v>
      </c>
      <c r="H62" s="217">
        <f>Soggetto1!$E$36</f>
        <v>0</v>
      </c>
      <c r="I62" s="203" t="s">
        <v>371</v>
      </c>
    </row>
    <row r="63" spans="4:9" x14ac:dyDescent="0.2">
      <c r="D63" s="216" t="s">
        <v>122</v>
      </c>
      <c r="E63" s="216" t="s">
        <v>861</v>
      </c>
      <c r="G63" s="210" t="s">
        <v>271</v>
      </c>
      <c r="H63" s="217">
        <f>Soggetto1!$E$37</f>
        <v>0</v>
      </c>
      <c r="I63" s="203" t="s">
        <v>371</v>
      </c>
    </row>
    <row r="64" spans="4:9" x14ac:dyDescent="0.2">
      <c r="D64" s="218" t="s">
        <v>122</v>
      </c>
      <c r="E64" s="219" t="s">
        <v>862</v>
      </c>
      <c r="G64" s="210" t="s">
        <v>272</v>
      </c>
      <c r="H64" s="217">
        <f>Soggetto1!$E$38</f>
        <v>0</v>
      </c>
      <c r="I64" s="203" t="s">
        <v>371</v>
      </c>
    </row>
    <row r="65" spans="4:9" x14ac:dyDescent="0.2">
      <c r="D65" s="218" t="s">
        <v>122</v>
      </c>
      <c r="E65" s="219" t="s">
        <v>863</v>
      </c>
      <c r="G65" s="210" t="s">
        <v>273</v>
      </c>
      <c r="H65" s="217">
        <f>Soggetto1!$E$39</f>
        <v>0</v>
      </c>
      <c r="I65" s="203" t="s">
        <v>371</v>
      </c>
    </row>
    <row r="66" spans="4:9" x14ac:dyDescent="0.2">
      <c r="D66" s="218" t="s">
        <v>122</v>
      </c>
      <c r="E66" s="218" t="s">
        <v>864</v>
      </c>
      <c r="G66" s="210" t="s">
        <v>274</v>
      </c>
      <c r="H66" s="217">
        <f>Soggetto1!$F$34</f>
        <v>0</v>
      </c>
      <c r="I66" s="203" t="s">
        <v>371</v>
      </c>
    </row>
    <row r="67" spans="4:9" x14ac:dyDescent="0.2">
      <c r="D67" s="218" t="s">
        <v>123</v>
      </c>
      <c r="E67" s="219" t="s">
        <v>815</v>
      </c>
      <c r="G67" s="210" t="s">
        <v>275</v>
      </c>
      <c r="H67" s="217">
        <f>Soggetto1!$F$35</f>
        <v>0</v>
      </c>
      <c r="I67" s="203" t="s">
        <v>370</v>
      </c>
    </row>
    <row r="68" spans="4:9" x14ac:dyDescent="0.2">
      <c r="D68" s="218" t="s">
        <v>124</v>
      </c>
      <c r="E68" s="219" t="s">
        <v>865</v>
      </c>
      <c r="G68" s="210" t="s">
        <v>276</v>
      </c>
      <c r="H68" s="217">
        <f>Soggetto1!$F$36</f>
        <v>0</v>
      </c>
      <c r="I68" s="203" t="s">
        <v>370</v>
      </c>
    </row>
    <row r="69" spans="4:9" x14ac:dyDescent="0.2">
      <c r="D69" s="218" t="s">
        <v>124</v>
      </c>
      <c r="E69" s="218" t="s">
        <v>866</v>
      </c>
      <c r="G69" s="210" t="s">
        <v>277</v>
      </c>
      <c r="H69" s="217">
        <f>Soggetto1!$F$37</f>
        <v>0</v>
      </c>
      <c r="I69" s="203" t="s">
        <v>370</v>
      </c>
    </row>
    <row r="70" spans="4:9" x14ac:dyDescent="0.2">
      <c r="D70" s="220" t="s">
        <v>124</v>
      </c>
      <c r="E70" s="220" t="s">
        <v>867</v>
      </c>
      <c r="F70" s="191" t="s">
        <v>363</v>
      </c>
      <c r="G70" s="210" t="s">
        <v>278</v>
      </c>
      <c r="H70" s="217">
        <f>Soggetto1!$F$38</f>
        <v>0</v>
      </c>
      <c r="I70" s="203" t="s">
        <v>370</v>
      </c>
    </row>
    <row r="71" spans="4:9" x14ac:dyDescent="0.2">
      <c r="D71" s="220" t="s">
        <v>124</v>
      </c>
      <c r="E71" s="220" t="s">
        <v>868</v>
      </c>
      <c r="F71" s="191" t="s">
        <v>364</v>
      </c>
      <c r="G71" s="210" t="s">
        <v>279</v>
      </c>
      <c r="H71" s="217">
        <f>Soggetto1!$F$39</f>
        <v>0</v>
      </c>
      <c r="I71" s="203" t="s">
        <v>370</v>
      </c>
    </row>
    <row r="72" spans="4:9" x14ac:dyDescent="0.2">
      <c r="D72" s="220" t="s">
        <v>124</v>
      </c>
      <c r="E72" s="220" t="s">
        <v>869</v>
      </c>
      <c r="F72" s="191" t="s">
        <v>365</v>
      </c>
      <c r="G72" s="210" t="s">
        <v>280</v>
      </c>
      <c r="H72" s="217">
        <f>Soggetto1!$F$40</f>
        <v>0</v>
      </c>
      <c r="I72" s="203" t="s">
        <v>370</v>
      </c>
    </row>
    <row r="73" spans="4:9" x14ac:dyDescent="0.2">
      <c r="D73" s="220" t="s">
        <v>125</v>
      </c>
      <c r="E73" s="220" t="s">
        <v>815</v>
      </c>
      <c r="G73" s="210" t="s">
        <v>323</v>
      </c>
      <c r="H73" s="217">
        <f>Soggetto1!$F$51</f>
        <v>0</v>
      </c>
      <c r="I73" s="203" t="s">
        <v>370</v>
      </c>
    </row>
    <row r="74" spans="4:9" x14ac:dyDescent="0.2">
      <c r="D74" s="221" t="s">
        <v>702</v>
      </c>
      <c r="E74" s="221" t="s">
        <v>870</v>
      </c>
      <c r="G74" s="214" t="s">
        <v>281</v>
      </c>
      <c r="H74" s="214">
        <f>Soggetto1!$C$55</f>
        <v>0</v>
      </c>
      <c r="I74" s="203" t="s">
        <v>370</v>
      </c>
    </row>
    <row r="75" spans="4:9" x14ac:dyDescent="0.2">
      <c r="D75" s="221" t="s">
        <v>702</v>
      </c>
      <c r="E75" s="221" t="s">
        <v>871</v>
      </c>
      <c r="G75" s="210" t="s">
        <v>282</v>
      </c>
      <c r="H75" s="210">
        <f>Soggetto1!$C$56</f>
        <v>0</v>
      </c>
      <c r="I75" s="203" t="s">
        <v>370</v>
      </c>
    </row>
    <row r="76" spans="4:9" x14ac:dyDescent="0.2">
      <c r="D76" s="221" t="s">
        <v>703</v>
      </c>
      <c r="E76" s="221" t="s">
        <v>815</v>
      </c>
      <c r="G76" s="210" t="s">
        <v>283</v>
      </c>
      <c r="H76" s="210">
        <f>Soggetto1!$B$60</f>
        <v>0</v>
      </c>
      <c r="I76" s="203" t="s">
        <v>370</v>
      </c>
    </row>
    <row r="77" spans="4:9" x14ac:dyDescent="0.2">
      <c r="D77" s="221" t="s">
        <v>334</v>
      </c>
      <c r="E77" s="221" t="s">
        <v>339</v>
      </c>
      <c r="G77" s="210" t="s">
        <v>284</v>
      </c>
      <c r="H77" s="210">
        <f>Soggetto1!$B$61</f>
        <v>0</v>
      </c>
      <c r="I77" s="203" t="s">
        <v>370</v>
      </c>
    </row>
    <row r="78" spans="4:9" x14ac:dyDescent="0.2">
      <c r="D78" s="221" t="s">
        <v>334</v>
      </c>
      <c r="E78" s="221" t="s">
        <v>340</v>
      </c>
      <c r="G78" s="210" t="s">
        <v>285</v>
      </c>
      <c r="H78" s="210">
        <f>Soggetto1!$B$62</f>
        <v>0</v>
      </c>
      <c r="I78" s="203" t="s">
        <v>370</v>
      </c>
    </row>
    <row r="79" spans="4:9" x14ac:dyDescent="0.2">
      <c r="D79" s="221" t="s">
        <v>334</v>
      </c>
      <c r="E79" s="221" t="s">
        <v>341</v>
      </c>
      <c r="G79" s="210" t="s">
        <v>286</v>
      </c>
      <c r="H79" s="210">
        <f>Soggetto1!$B$63</f>
        <v>0</v>
      </c>
      <c r="I79" s="203" t="s">
        <v>370</v>
      </c>
    </row>
    <row r="80" spans="4:9" x14ac:dyDescent="0.2">
      <c r="D80" s="221" t="s">
        <v>334</v>
      </c>
      <c r="E80" s="221" t="s">
        <v>342</v>
      </c>
      <c r="G80" s="210" t="s">
        <v>287</v>
      </c>
      <c r="H80" s="210">
        <f>Soggetto1!$B$64</f>
        <v>0</v>
      </c>
      <c r="I80" s="203" t="s">
        <v>370</v>
      </c>
    </row>
    <row r="81" spans="4:9" x14ac:dyDescent="0.2">
      <c r="D81" s="221" t="s">
        <v>334</v>
      </c>
      <c r="E81" s="221" t="s">
        <v>343</v>
      </c>
      <c r="G81" s="210" t="s">
        <v>288</v>
      </c>
      <c r="H81" s="210">
        <f>Soggetto1!$B$65</f>
        <v>0</v>
      </c>
      <c r="I81" s="203" t="s">
        <v>371</v>
      </c>
    </row>
    <row r="82" spans="4:9" x14ac:dyDescent="0.2">
      <c r="D82" s="221" t="s">
        <v>334</v>
      </c>
      <c r="E82" s="221" t="s">
        <v>344</v>
      </c>
      <c r="G82" s="210" t="s">
        <v>289</v>
      </c>
      <c r="H82" s="210">
        <f>Soggetto1!$C$60</f>
        <v>0</v>
      </c>
      <c r="I82" s="203" t="s">
        <v>371</v>
      </c>
    </row>
    <row r="83" spans="4:9" x14ac:dyDescent="0.2">
      <c r="D83" s="221" t="s">
        <v>334</v>
      </c>
      <c r="E83" s="221" t="s">
        <v>345</v>
      </c>
      <c r="G83" s="210" t="s">
        <v>290</v>
      </c>
      <c r="H83" s="210">
        <f>Soggetto1!$C61</f>
        <v>0</v>
      </c>
      <c r="I83" s="203" t="s">
        <v>371</v>
      </c>
    </row>
    <row r="84" spans="4:9" x14ac:dyDescent="0.2">
      <c r="D84" s="221" t="s">
        <v>334</v>
      </c>
      <c r="E84" s="221" t="s">
        <v>346</v>
      </c>
      <c r="G84" s="210" t="s">
        <v>291</v>
      </c>
      <c r="H84" s="210">
        <f>Soggetto1!$C$62</f>
        <v>0</v>
      </c>
      <c r="I84" s="203" t="s">
        <v>371</v>
      </c>
    </row>
    <row r="85" spans="4:9" x14ac:dyDescent="0.2">
      <c r="D85" s="221" t="s">
        <v>334</v>
      </c>
      <c r="E85" s="221" t="s">
        <v>347</v>
      </c>
      <c r="G85" s="210" t="s">
        <v>292</v>
      </c>
      <c r="H85" s="210">
        <f>Soggetto1!$C$63</f>
        <v>0</v>
      </c>
      <c r="I85" s="203" t="s">
        <v>371</v>
      </c>
    </row>
    <row r="86" spans="4:9" x14ac:dyDescent="0.2">
      <c r="D86" s="221" t="s">
        <v>334</v>
      </c>
      <c r="E86" s="221" t="s">
        <v>348</v>
      </c>
      <c r="G86" s="210" t="s">
        <v>293</v>
      </c>
      <c r="H86" s="210">
        <f>Soggetto1!$C$64</f>
        <v>0</v>
      </c>
      <c r="I86" s="203" t="s">
        <v>371</v>
      </c>
    </row>
    <row r="87" spans="4:9" x14ac:dyDescent="0.2">
      <c r="D87" s="221" t="s">
        <v>334</v>
      </c>
      <c r="E87" s="221" t="s">
        <v>349</v>
      </c>
      <c r="G87" s="210" t="s">
        <v>294</v>
      </c>
      <c r="H87" s="210">
        <f>Soggetto1!$C$65</f>
        <v>0</v>
      </c>
      <c r="I87" s="203" t="s">
        <v>371</v>
      </c>
    </row>
    <row r="88" spans="4:9" x14ac:dyDescent="0.2">
      <c r="D88" s="221" t="s">
        <v>334</v>
      </c>
      <c r="E88" s="221" t="s">
        <v>350</v>
      </c>
      <c r="G88" s="210" t="s">
        <v>295</v>
      </c>
      <c r="H88" s="210">
        <f>Soggetto1!$D$60</f>
        <v>0</v>
      </c>
      <c r="I88" s="203" t="s">
        <v>371</v>
      </c>
    </row>
    <row r="89" spans="4:9" x14ac:dyDescent="0.2">
      <c r="D89" s="221" t="s">
        <v>334</v>
      </c>
      <c r="E89" s="221" t="s">
        <v>351</v>
      </c>
      <c r="G89" s="210" t="s">
        <v>296</v>
      </c>
      <c r="H89" s="210">
        <f>Soggetto1!$D$61</f>
        <v>0</v>
      </c>
      <c r="I89" s="203" t="s">
        <v>371</v>
      </c>
    </row>
    <row r="90" spans="4:9" x14ac:dyDescent="0.2">
      <c r="D90" s="221" t="s">
        <v>335</v>
      </c>
      <c r="E90" s="221"/>
      <c r="G90" s="210" t="s">
        <v>297</v>
      </c>
      <c r="H90" s="210">
        <f>Soggetto1!$D$62</f>
        <v>0</v>
      </c>
      <c r="I90" s="203" t="s">
        <v>371</v>
      </c>
    </row>
    <row r="91" spans="4:9" x14ac:dyDescent="0.2">
      <c r="D91" s="215" t="s">
        <v>359</v>
      </c>
      <c r="E91" s="215" t="s">
        <v>352</v>
      </c>
      <c r="G91" s="210" t="s">
        <v>298</v>
      </c>
      <c r="H91" s="210">
        <f>Soggetto1!$D$63</f>
        <v>0</v>
      </c>
      <c r="I91" s="203" t="s">
        <v>371</v>
      </c>
    </row>
    <row r="92" spans="4:9" x14ac:dyDescent="0.2">
      <c r="D92" s="215" t="s">
        <v>359</v>
      </c>
      <c r="E92" s="215" t="s">
        <v>353</v>
      </c>
      <c r="G92" s="210" t="s">
        <v>299</v>
      </c>
      <c r="H92" s="210">
        <f>Soggetto1!$D$64</f>
        <v>0</v>
      </c>
      <c r="I92" s="203" t="s">
        <v>371</v>
      </c>
    </row>
    <row r="93" spans="4:9" x14ac:dyDescent="0.2">
      <c r="D93" s="215" t="s">
        <v>359</v>
      </c>
      <c r="E93" s="215" t="s">
        <v>354</v>
      </c>
      <c r="G93" s="210" t="s">
        <v>300</v>
      </c>
      <c r="H93" s="210">
        <f>Soggetto1!$D$65</f>
        <v>0</v>
      </c>
      <c r="I93" s="203" t="s">
        <v>371</v>
      </c>
    </row>
    <row r="94" spans="4:9" x14ac:dyDescent="0.2">
      <c r="D94" s="215" t="s">
        <v>359</v>
      </c>
      <c r="E94" s="215" t="s">
        <v>355</v>
      </c>
      <c r="G94" s="210" t="s">
        <v>301</v>
      </c>
      <c r="H94" s="217">
        <f>Soggetto1!$E$60</f>
        <v>0</v>
      </c>
      <c r="I94" s="203" t="s">
        <v>371</v>
      </c>
    </row>
    <row r="95" spans="4:9" x14ac:dyDescent="0.2">
      <c r="D95" s="215" t="s">
        <v>359</v>
      </c>
      <c r="E95" s="215" t="s">
        <v>339</v>
      </c>
      <c r="G95" s="210" t="s">
        <v>302</v>
      </c>
      <c r="H95" s="217">
        <f>Soggetto1!$E$61</f>
        <v>0</v>
      </c>
      <c r="I95" s="203" t="s">
        <v>371</v>
      </c>
    </row>
    <row r="96" spans="4:9" x14ac:dyDescent="0.2">
      <c r="D96" s="215" t="s">
        <v>359</v>
      </c>
      <c r="E96" s="215" t="s">
        <v>356</v>
      </c>
      <c r="G96" s="210" t="s">
        <v>303</v>
      </c>
      <c r="H96" s="217">
        <f>Soggetto1!$E$62</f>
        <v>0</v>
      </c>
      <c r="I96" s="203" t="s">
        <v>371</v>
      </c>
    </row>
    <row r="97" spans="4:9" x14ac:dyDescent="0.2">
      <c r="D97" s="215" t="s">
        <v>359</v>
      </c>
      <c r="E97" s="215" t="s">
        <v>357</v>
      </c>
      <c r="G97" s="210" t="s">
        <v>304</v>
      </c>
      <c r="H97" s="217">
        <f>Soggetto1!$E$63</f>
        <v>0</v>
      </c>
      <c r="I97" s="203" t="s">
        <v>371</v>
      </c>
    </row>
    <row r="98" spans="4:9" x14ac:dyDescent="0.2">
      <c r="D98" s="215" t="s">
        <v>359</v>
      </c>
      <c r="E98" s="215" t="s">
        <v>343</v>
      </c>
      <c r="G98" s="210" t="s">
        <v>305</v>
      </c>
      <c r="H98" s="217">
        <f>Soggetto1!$E$64</f>
        <v>0</v>
      </c>
      <c r="I98" s="203" t="s">
        <v>371</v>
      </c>
    </row>
    <row r="99" spans="4:9" x14ac:dyDescent="0.2">
      <c r="D99" s="215" t="s">
        <v>359</v>
      </c>
      <c r="E99" s="215" t="s">
        <v>345</v>
      </c>
      <c r="G99" s="210" t="s">
        <v>306</v>
      </c>
      <c r="H99" s="217">
        <f>Soggetto1!$E$65</f>
        <v>0</v>
      </c>
      <c r="I99" s="203" t="s">
        <v>371</v>
      </c>
    </row>
    <row r="100" spans="4:9" x14ac:dyDescent="0.2">
      <c r="D100" s="215" t="s">
        <v>359</v>
      </c>
      <c r="E100" s="215" t="s">
        <v>348</v>
      </c>
      <c r="G100" s="210" t="s">
        <v>307</v>
      </c>
      <c r="H100" s="217">
        <f>Soggetto1!$F$60</f>
        <v>0</v>
      </c>
      <c r="I100" s="203" t="s">
        <v>371</v>
      </c>
    </row>
    <row r="101" spans="4:9" x14ac:dyDescent="0.2">
      <c r="D101" s="215" t="s">
        <v>361</v>
      </c>
      <c r="E101" s="215"/>
      <c r="G101" s="210" t="s">
        <v>308</v>
      </c>
      <c r="H101" s="217">
        <f>Soggetto1!$F$61</f>
        <v>0</v>
      </c>
      <c r="I101" s="203" t="s">
        <v>370</v>
      </c>
    </row>
    <row r="102" spans="4:9" x14ac:dyDescent="0.2">
      <c r="D102" s="192" t="s">
        <v>360</v>
      </c>
      <c r="E102" s="192" t="s">
        <v>336</v>
      </c>
      <c r="G102" s="210" t="s">
        <v>309</v>
      </c>
      <c r="H102" s="217">
        <f>Soggetto1!$F$62</f>
        <v>0</v>
      </c>
      <c r="I102" s="203" t="s">
        <v>370</v>
      </c>
    </row>
    <row r="103" spans="4:9" x14ac:dyDescent="0.2">
      <c r="D103" s="192" t="s">
        <v>360</v>
      </c>
      <c r="E103" s="192" t="s">
        <v>337</v>
      </c>
      <c r="G103" s="210" t="s">
        <v>310</v>
      </c>
      <c r="H103" s="217">
        <f>Soggetto1!$F$63</f>
        <v>0</v>
      </c>
      <c r="I103" s="203" t="s">
        <v>371</v>
      </c>
    </row>
    <row r="104" spans="4:9" x14ac:dyDescent="0.2">
      <c r="D104" s="192" t="s">
        <v>360</v>
      </c>
      <c r="E104" s="192" t="s">
        <v>352</v>
      </c>
      <c r="G104" s="210" t="s">
        <v>311</v>
      </c>
      <c r="H104" s="217">
        <f>Soggetto1!$F$64</f>
        <v>0</v>
      </c>
      <c r="I104" s="203" t="s">
        <v>371</v>
      </c>
    </row>
    <row r="105" spans="4:9" x14ac:dyDescent="0.2">
      <c r="D105" s="192" t="s">
        <v>360</v>
      </c>
      <c r="E105" s="192" t="s">
        <v>353</v>
      </c>
      <c r="G105" s="210" t="s">
        <v>312</v>
      </c>
      <c r="H105" s="217">
        <f>Soggetto1!$F$65</f>
        <v>0</v>
      </c>
      <c r="I105" s="203" t="s">
        <v>371</v>
      </c>
    </row>
    <row r="106" spans="4:9" x14ac:dyDescent="0.2">
      <c r="D106" s="192" t="s">
        <v>360</v>
      </c>
      <c r="E106" s="192" t="s">
        <v>354</v>
      </c>
      <c r="G106" s="210" t="s">
        <v>313</v>
      </c>
      <c r="H106" s="217">
        <f>Soggetto1!$F$66</f>
        <v>0</v>
      </c>
      <c r="I106" s="203" t="s">
        <v>371</v>
      </c>
    </row>
    <row r="107" spans="4:9" x14ac:dyDescent="0.2">
      <c r="D107" s="192" t="s">
        <v>360</v>
      </c>
      <c r="E107" s="192" t="s">
        <v>338</v>
      </c>
      <c r="G107" s="210" t="s">
        <v>324</v>
      </c>
      <c r="H107" s="217">
        <f>Soggetto1!$F$77</f>
        <v>0</v>
      </c>
      <c r="I107" s="203" t="s">
        <v>371</v>
      </c>
    </row>
    <row r="108" spans="4:9" x14ac:dyDescent="0.2">
      <c r="D108" s="192" t="s">
        <v>360</v>
      </c>
      <c r="E108" s="192" t="s">
        <v>355</v>
      </c>
      <c r="G108" s="214" t="s">
        <v>314</v>
      </c>
      <c r="H108" s="214">
        <f>Soggetto1!$C$79</f>
        <v>0</v>
      </c>
      <c r="I108" s="203" t="s">
        <v>371</v>
      </c>
    </row>
    <row r="109" spans="4:9" x14ac:dyDescent="0.2">
      <c r="D109" s="192" t="s">
        <v>360</v>
      </c>
      <c r="E109" s="192" t="s">
        <v>339</v>
      </c>
      <c r="G109" s="210" t="s">
        <v>315</v>
      </c>
      <c r="H109" s="210">
        <f>Soggetto1!$C$80</f>
        <v>0</v>
      </c>
      <c r="I109" s="203" t="s">
        <v>371</v>
      </c>
    </row>
    <row r="110" spans="4:9" x14ac:dyDescent="0.2">
      <c r="D110" s="192" t="s">
        <v>360</v>
      </c>
      <c r="E110" s="192" t="s">
        <v>340</v>
      </c>
      <c r="G110" s="210" t="s">
        <v>316</v>
      </c>
      <c r="H110" s="217">
        <f>Soggetto1!$E$97</f>
        <v>0</v>
      </c>
      <c r="I110" s="203" t="s">
        <v>371</v>
      </c>
    </row>
    <row r="111" spans="4:9" x14ac:dyDescent="0.2">
      <c r="D111" s="192" t="s">
        <v>360</v>
      </c>
      <c r="E111" s="192" t="s">
        <v>341</v>
      </c>
      <c r="G111" s="210" t="s">
        <v>325</v>
      </c>
      <c r="H111" s="217">
        <f>Soggetto1!$E$106</f>
        <v>0</v>
      </c>
      <c r="I111" s="203" t="s">
        <v>371</v>
      </c>
    </row>
    <row r="112" spans="4:9" x14ac:dyDescent="0.2">
      <c r="D112" s="192" t="s">
        <v>360</v>
      </c>
      <c r="E112" s="192" t="s">
        <v>342</v>
      </c>
      <c r="G112" s="210" t="s">
        <v>317</v>
      </c>
      <c r="H112" s="217">
        <f>+Soggetto1!$B$118</f>
        <v>0</v>
      </c>
      <c r="I112" s="203" t="s">
        <v>371</v>
      </c>
    </row>
    <row r="113" spans="4:9" x14ac:dyDescent="0.2">
      <c r="D113" s="192" t="s">
        <v>360</v>
      </c>
      <c r="E113" s="192" t="s">
        <v>356</v>
      </c>
      <c r="G113" s="210" t="s">
        <v>318</v>
      </c>
      <c r="H113" s="217">
        <f>+Soggetto1!$B$119</f>
        <v>0</v>
      </c>
      <c r="I113" s="203" t="s">
        <v>370</v>
      </c>
    </row>
    <row r="114" spans="4:9" x14ac:dyDescent="0.2">
      <c r="D114" s="192" t="s">
        <v>360</v>
      </c>
      <c r="E114" s="192" t="s">
        <v>357</v>
      </c>
      <c r="G114" s="210" t="s">
        <v>241</v>
      </c>
      <c r="H114" s="217">
        <f>+Soggetto1!$D$115</f>
        <v>0</v>
      </c>
      <c r="I114" s="203" t="s">
        <v>370</v>
      </c>
    </row>
    <row r="115" spans="4:9" x14ac:dyDescent="0.2">
      <c r="D115" s="192" t="s">
        <v>360</v>
      </c>
      <c r="E115" s="192" t="s">
        <v>343</v>
      </c>
      <c r="G115" s="210" t="s">
        <v>242</v>
      </c>
      <c r="H115" s="217">
        <f>+Soggetto1!$D$116</f>
        <v>0</v>
      </c>
      <c r="I115" s="203" t="s">
        <v>370</v>
      </c>
    </row>
    <row r="116" spans="4:9" x14ac:dyDescent="0.2">
      <c r="D116" s="192" t="s">
        <v>360</v>
      </c>
      <c r="E116" s="192" t="s">
        <v>344</v>
      </c>
      <c r="G116" s="210" t="s">
        <v>243</v>
      </c>
      <c r="H116" s="217">
        <f>+Soggetto1!$D$117</f>
        <v>0</v>
      </c>
      <c r="I116" s="203" t="s">
        <v>370</v>
      </c>
    </row>
    <row r="117" spans="4:9" x14ac:dyDescent="0.2">
      <c r="D117" s="192" t="s">
        <v>360</v>
      </c>
      <c r="E117" s="192" t="s">
        <v>358</v>
      </c>
      <c r="G117" s="210" t="s">
        <v>244</v>
      </c>
      <c r="H117" s="217">
        <f>+Soggetto1!$D$118</f>
        <v>0</v>
      </c>
      <c r="I117" s="203" t="s">
        <v>370</v>
      </c>
    </row>
    <row r="118" spans="4:9" x14ac:dyDescent="0.2">
      <c r="D118" s="192" t="s">
        <v>360</v>
      </c>
      <c r="E118" s="192" t="s">
        <v>346</v>
      </c>
      <c r="G118" s="210" t="s">
        <v>319</v>
      </c>
      <c r="H118" s="217">
        <f>+Soggetto1!$D$119</f>
        <v>0</v>
      </c>
      <c r="I118" s="203" t="s">
        <v>370</v>
      </c>
    </row>
    <row r="119" spans="4:9" x14ac:dyDescent="0.2">
      <c r="D119" s="192" t="s">
        <v>360</v>
      </c>
      <c r="E119" s="192" t="s">
        <v>347</v>
      </c>
      <c r="G119" s="210" t="s">
        <v>326</v>
      </c>
      <c r="H119" s="217">
        <f>+Soggetto1!$B$122</f>
        <v>0</v>
      </c>
    </row>
    <row r="120" spans="4:9" x14ac:dyDescent="0.2">
      <c r="D120" s="192" t="s">
        <v>360</v>
      </c>
      <c r="E120" s="192" t="s">
        <v>348</v>
      </c>
      <c r="G120" s="210" t="s">
        <v>666</v>
      </c>
      <c r="H120" s="217" t="str">
        <f>+Soggetto1!$B$123</f>
        <v>Totale        -        48</v>
      </c>
      <c r="I120" s="191" t="s">
        <v>374</v>
      </c>
    </row>
    <row r="121" spans="4:9" x14ac:dyDescent="0.2">
      <c r="D121" s="192" t="s">
        <v>360</v>
      </c>
      <c r="E121" s="192" t="s">
        <v>349</v>
      </c>
      <c r="G121" s="210" t="s">
        <v>320</v>
      </c>
      <c r="H121" s="210" t="str">
        <f>+Soggetto1!$B$127</f>
        <v>SI</v>
      </c>
      <c r="I121" s="203" t="s">
        <v>370</v>
      </c>
    </row>
    <row r="122" spans="4:9" x14ac:dyDescent="0.2">
      <c r="D122" s="192" t="s">
        <v>360</v>
      </c>
      <c r="E122" s="192" t="s">
        <v>350</v>
      </c>
      <c r="G122" s="210" t="s">
        <v>321</v>
      </c>
      <c r="H122" s="210" t="str">
        <f>+Soggetto1!$B$131</f>
        <v>NO</v>
      </c>
      <c r="I122" s="203" t="s">
        <v>370</v>
      </c>
    </row>
    <row r="123" spans="4:9" x14ac:dyDescent="0.2">
      <c r="D123" s="192" t="s">
        <v>360</v>
      </c>
      <c r="E123" s="192" t="s">
        <v>351</v>
      </c>
      <c r="G123" s="210" t="s">
        <v>322</v>
      </c>
      <c r="H123" s="210">
        <f>+'Dati Generali'!$A$218</f>
        <v>0</v>
      </c>
      <c r="I123" s="203" t="s">
        <v>370</v>
      </c>
    </row>
    <row r="124" spans="4:9" x14ac:dyDescent="0.2">
      <c r="D124" s="192" t="s">
        <v>362</v>
      </c>
      <c r="E124" s="192"/>
      <c r="G124" s="222" t="s">
        <v>366</v>
      </c>
      <c r="H124" s="222">
        <f>Soggetto2!$B$11</f>
        <v>0</v>
      </c>
      <c r="I124" s="203" t="s">
        <v>370</v>
      </c>
    </row>
    <row r="125" spans="4:9" x14ac:dyDescent="0.2">
      <c r="D125" s="223" t="s">
        <v>702</v>
      </c>
      <c r="E125" s="192" t="s">
        <v>214</v>
      </c>
      <c r="G125" s="222" t="s">
        <v>367</v>
      </c>
      <c r="H125" s="222">
        <f>Soggetto2!$B$12</f>
        <v>0</v>
      </c>
      <c r="I125" s="203" t="s">
        <v>370</v>
      </c>
    </row>
    <row r="126" spans="4:9" x14ac:dyDescent="0.2">
      <c r="D126" s="223" t="s">
        <v>702</v>
      </c>
      <c r="E126" s="192" t="s">
        <v>701</v>
      </c>
      <c r="G126" s="222" t="s">
        <v>368</v>
      </c>
      <c r="H126" s="222">
        <f>Soggetto2!$B$14</f>
        <v>0</v>
      </c>
      <c r="I126" s="203" t="s">
        <v>370</v>
      </c>
    </row>
    <row r="127" spans="4:9" x14ac:dyDescent="0.2">
      <c r="D127" s="192" t="s">
        <v>703</v>
      </c>
      <c r="E127" s="192"/>
      <c r="G127" s="222" t="s">
        <v>705</v>
      </c>
      <c r="H127" s="222">
        <f>Soggetto2!$B$15</f>
        <v>0</v>
      </c>
      <c r="I127" s="203" t="s">
        <v>370</v>
      </c>
    </row>
    <row r="128" spans="4:9" x14ac:dyDescent="0.2">
      <c r="G128" s="222" t="s">
        <v>706</v>
      </c>
      <c r="H128" s="222">
        <f>Soggetto2!$B$16</f>
        <v>0</v>
      </c>
      <c r="I128" s="203" t="s">
        <v>370</v>
      </c>
    </row>
    <row r="129" spans="7:9" x14ac:dyDescent="0.2">
      <c r="G129" s="222" t="s">
        <v>707</v>
      </c>
      <c r="H129" s="222">
        <f>Soggetto2!$B$17</f>
        <v>0</v>
      </c>
      <c r="I129" s="203" t="s">
        <v>370</v>
      </c>
    </row>
    <row r="130" spans="7:9" x14ac:dyDescent="0.2">
      <c r="G130" s="222" t="s">
        <v>708</v>
      </c>
      <c r="H130" s="222">
        <f>Soggetto2!$B$18</f>
        <v>0</v>
      </c>
      <c r="I130" s="203" t="s">
        <v>370</v>
      </c>
    </row>
    <row r="131" spans="7:9" x14ac:dyDescent="0.2">
      <c r="G131" s="222" t="s">
        <v>709</v>
      </c>
      <c r="H131" s="222" t="str">
        <f>IF(LEN(Soggetto2!$B$19)&lt;10,"",Soggetto2!$B$19)</f>
        <v/>
      </c>
      <c r="I131" s="203" t="s">
        <v>370</v>
      </c>
    </row>
    <row r="132" spans="7:9" x14ac:dyDescent="0.2">
      <c r="G132" s="222" t="s">
        <v>710</v>
      </c>
      <c r="H132" s="222">
        <f>Soggetto2!$C$25</f>
        <v>0</v>
      </c>
      <c r="I132" s="203" t="s">
        <v>370</v>
      </c>
    </row>
    <row r="133" spans="7:9" x14ac:dyDescent="0.2">
      <c r="G133" s="222" t="s">
        <v>711</v>
      </c>
      <c r="H133" s="222">
        <f>Soggetto2!$C$26</f>
        <v>0</v>
      </c>
      <c r="I133" s="203" t="s">
        <v>370</v>
      </c>
    </row>
    <row r="134" spans="7:9" x14ac:dyDescent="0.2">
      <c r="G134" s="222" t="s">
        <v>712</v>
      </c>
      <c r="H134" s="222">
        <f>Soggetto2!$C$27</f>
        <v>0</v>
      </c>
      <c r="I134" s="203" t="s">
        <v>370</v>
      </c>
    </row>
    <row r="135" spans="7:9" x14ac:dyDescent="0.2">
      <c r="G135" s="214" t="s">
        <v>713</v>
      </c>
      <c r="H135" s="214">
        <f>Soggetto2!$C$29</f>
        <v>0</v>
      </c>
      <c r="I135" s="203" t="s">
        <v>370</v>
      </c>
    </row>
    <row r="136" spans="7:9" x14ac:dyDescent="0.2">
      <c r="G136" s="222" t="s">
        <v>714</v>
      </c>
      <c r="H136" s="222">
        <f>Soggetto2!$C$30</f>
        <v>0</v>
      </c>
      <c r="I136" s="203" t="s">
        <v>370</v>
      </c>
    </row>
    <row r="137" spans="7:9" x14ac:dyDescent="0.2">
      <c r="G137" s="222" t="s">
        <v>715</v>
      </c>
      <c r="H137" s="222">
        <f>Soggetto2!$B$34</f>
        <v>0</v>
      </c>
      <c r="I137" s="203" t="s">
        <v>370</v>
      </c>
    </row>
    <row r="138" spans="7:9" x14ac:dyDescent="0.2">
      <c r="G138" s="222" t="s">
        <v>716</v>
      </c>
      <c r="H138" s="222">
        <f>Soggetto2!$B$35</f>
        <v>0</v>
      </c>
      <c r="I138" s="203" t="s">
        <v>370</v>
      </c>
    </row>
    <row r="139" spans="7:9" x14ac:dyDescent="0.2">
      <c r="G139" s="222" t="s">
        <v>717</v>
      </c>
      <c r="H139" s="222">
        <f>Soggetto2!$B$36</f>
        <v>0</v>
      </c>
      <c r="I139" s="203" t="s">
        <v>370</v>
      </c>
    </row>
    <row r="140" spans="7:9" x14ac:dyDescent="0.2">
      <c r="G140" s="222" t="s">
        <v>718</v>
      </c>
      <c r="H140" s="222">
        <f>Soggetto2!$B$37</f>
        <v>0</v>
      </c>
      <c r="I140" s="203" t="s">
        <v>370</v>
      </c>
    </row>
    <row r="141" spans="7:9" x14ac:dyDescent="0.2">
      <c r="G141" s="222" t="s">
        <v>719</v>
      </c>
      <c r="H141" s="222">
        <f>Soggetto2!$B$38</f>
        <v>0</v>
      </c>
      <c r="I141" s="203" t="s">
        <v>370</v>
      </c>
    </row>
    <row r="142" spans="7:9" x14ac:dyDescent="0.2">
      <c r="G142" s="222" t="s">
        <v>720</v>
      </c>
      <c r="H142" s="222">
        <f>Soggetto2!$B$39</f>
        <v>0</v>
      </c>
      <c r="I142" s="203" t="s">
        <v>371</v>
      </c>
    </row>
    <row r="143" spans="7:9" x14ac:dyDescent="0.2">
      <c r="G143" s="222" t="s">
        <v>721</v>
      </c>
      <c r="H143" s="222">
        <f>Soggetto2!$C$34</f>
        <v>0</v>
      </c>
      <c r="I143" s="203" t="s">
        <v>371</v>
      </c>
    </row>
    <row r="144" spans="7:9" x14ac:dyDescent="0.2">
      <c r="G144" s="222" t="s">
        <v>722</v>
      </c>
      <c r="H144" s="222">
        <f>Soggetto2!$C$35</f>
        <v>0</v>
      </c>
      <c r="I144" s="203" t="s">
        <v>371</v>
      </c>
    </row>
    <row r="145" spans="7:9" x14ac:dyDescent="0.2">
      <c r="G145" s="222" t="s">
        <v>723</v>
      </c>
      <c r="H145" s="222">
        <f>Soggetto2!$C$36</f>
        <v>0</v>
      </c>
      <c r="I145" s="203" t="s">
        <v>371</v>
      </c>
    </row>
    <row r="146" spans="7:9" x14ac:dyDescent="0.2">
      <c r="G146" s="222" t="s">
        <v>724</v>
      </c>
      <c r="H146" s="222">
        <f>Soggetto2!$C$37</f>
        <v>0</v>
      </c>
      <c r="I146" s="203" t="s">
        <v>371</v>
      </c>
    </row>
    <row r="147" spans="7:9" x14ac:dyDescent="0.2">
      <c r="G147" s="222" t="s">
        <v>725</v>
      </c>
      <c r="H147" s="222">
        <f>Soggetto2!$C$38</f>
        <v>0</v>
      </c>
      <c r="I147" s="203" t="s">
        <v>371</v>
      </c>
    </row>
    <row r="148" spans="7:9" x14ac:dyDescent="0.2">
      <c r="G148" s="222" t="s">
        <v>726</v>
      </c>
      <c r="H148" s="222">
        <f>Soggetto2!$C$39</f>
        <v>0</v>
      </c>
      <c r="I148" s="203" t="s">
        <v>371</v>
      </c>
    </row>
    <row r="149" spans="7:9" x14ac:dyDescent="0.2">
      <c r="G149" s="222" t="s">
        <v>727</v>
      </c>
      <c r="H149" s="222">
        <f>Soggetto2!$D$34</f>
        <v>0</v>
      </c>
      <c r="I149" s="203" t="s">
        <v>371</v>
      </c>
    </row>
    <row r="150" spans="7:9" x14ac:dyDescent="0.2">
      <c r="G150" s="222" t="s">
        <v>728</v>
      </c>
      <c r="H150" s="222">
        <f>Soggetto2!$D$35</f>
        <v>0</v>
      </c>
      <c r="I150" s="203" t="s">
        <v>371</v>
      </c>
    </row>
    <row r="151" spans="7:9" x14ac:dyDescent="0.2">
      <c r="G151" s="222" t="s">
        <v>729</v>
      </c>
      <c r="H151" s="222">
        <f>Soggetto2!$D$36</f>
        <v>0</v>
      </c>
      <c r="I151" s="203" t="s">
        <v>371</v>
      </c>
    </row>
    <row r="152" spans="7:9" x14ac:dyDescent="0.2">
      <c r="G152" s="222" t="s">
        <v>730</v>
      </c>
      <c r="H152" s="222">
        <f>Soggetto2!$D$37</f>
        <v>0</v>
      </c>
      <c r="I152" s="203" t="s">
        <v>371</v>
      </c>
    </row>
    <row r="153" spans="7:9" x14ac:dyDescent="0.2">
      <c r="G153" s="222" t="s">
        <v>731</v>
      </c>
      <c r="H153" s="222">
        <f>Soggetto2!$D$38</f>
        <v>0</v>
      </c>
      <c r="I153" s="203" t="s">
        <v>371</v>
      </c>
    </row>
    <row r="154" spans="7:9" x14ac:dyDescent="0.2">
      <c r="G154" s="222" t="s">
        <v>732</v>
      </c>
      <c r="H154" s="222">
        <f>Soggetto2!$D$39</f>
        <v>0</v>
      </c>
      <c r="I154" s="203" t="s">
        <v>371</v>
      </c>
    </row>
    <row r="155" spans="7:9" x14ac:dyDescent="0.2">
      <c r="G155" s="222" t="s">
        <v>733</v>
      </c>
      <c r="H155" s="224">
        <f>Soggetto2!$E$34</f>
        <v>0</v>
      </c>
      <c r="I155" s="203" t="s">
        <v>371</v>
      </c>
    </row>
    <row r="156" spans="7:9" x14ac:dyDescent="0.2">
      <c r="G156" s="222" t="s">
        <v>734</v>
      </c>
      <c r="H156" s="224">
        <f>Soggetto2!$E$35</f>
        <v>0</v>
      </c>
      <c r="I156" s="203" t="s">
        <v>371</v>
      </c>
    </row>
    <row r="157" spans="7:9" x14ac:dyDescent="0.2">
      <c r="G157" s="222" t="s">
        <v>735</v>
      </c>
      <c r="H157" s="224">
        <f>Soggetto2!$E$36</f>
        <v>0</v>
      </c>
      <c r="I157" s="203" t="s">
        <v>371</v>
      </c>
    </row>
    <row r="158" spans="7:9" x14ac:dyDescent="0.2">
      <c r="G158" s="222" t="s">
        <v>736</v>
      </c>
      <c r="H158" s="224">
        <f>Soggetto2!$E$37</f>
        <v>0</v>
      </c>
      <c r="I158" s="203" t="s">
        <v>371</v>
      </c>
    </row>
    <row r="159" spans="7:9" x14ac:dyDescent="0.2">
      <c r="G159" s="222" t="s">
        <v>737</v>
      </c>
      <c r="H159" s="224">
        <f>Soggetto2!$E$38</f>
        <v>0</v>
      </c>
      <c r="I159" s="203" t="s">
        <v>371</v>
      </c>
    </row>
    <row r="160" spans="7:9" x14ac:dyDescent="0.2">
      <c r="G160" s="222" t="s">
        <v>738</v>
      </c>
      <c r="H160" s="224">
        <f>Soggetto2!$E$39</f>
        <v>0</v>
      </c>
      <c r="I160" s="203" t="s">
        <v>371</v>
      </c>
    </row>
    <row r="161" spans="7:9" x14ac:dyDescent="0.2">
      <c r="G161" s="222" t="s">
        <v>739</v>
      </c>
      <c r="H161" s="224">
        <f>Soggetto2!$F$34</f>
        <v>0</v>
      </c>
      <c r="I161" s="203" t="s">
        <v>371</v>
      </c>
    </row>
    <row r="162" spans="7:9" x14ac:dyDescent="0.2">
      <c r="G162" s="222" t="s">
        <v>740</v>
      </c>
      <c r="H162" s="224">
        <f>Soggetto2!$F$35</f>
        <v>0</v>
      </c>
      <c r="I162" s="203" t="s">
        <v>370</v>
      </c>
    </row>
    <row r="163" spans="7:9" x14ac:dyDescent="0.2">
      <c r="G163" s="222" t="s">
        <v>741</v>
      </c>
      <c r="H163" s="224">
        <f>Soggetto2!$F$36</f>
        <v>0</v>
      </c>
      <c r="I163" s="203" t="s">
        <v>370</v>
      </c>
    </row>
    <row r="164" spans="7:9" x14ac:dyDescent="0.2">
      <c r="G164" s="222" t="s">
        <v>742</v>
      </c>
      <c r="H164" s="224">
        <f>Soggetto2!$F$37</f>
        <v>0</v>
      </c>
      <c r="I164" s="203" t="s">
        <v>370</v>
      </c>
    </row>
    <row r="165" spans="7:9" x14ac:dyDescent="0.2">
      <c r="G165" s="222" t="s">
        <v>743</v>
      </c>
      <c r="H165" s="224">
        <f>Soggetto2!$F$38</f>
        <v>0</v>
      </c>
      <c r="I165" s="203" t="s">
        <v>370</v>
      </c>
    </row>
    <row r="166" spans="7:9" x14ac:dyDescent="0.2">
      <c r="G166" s="222" t="s">
        <v>744</v>
      </c>
      <c r="H166" s="224">
        <f>Soggetto2!$F$39</f>
        <v>0</v>
      </c>
      <c r="I166" s="203" t="s">
        <v>370</v>
      </c>
    </row>
    <row r="167" spans="7:9" x14ac:dyDescent="0.2">
      <c r="G167" s="222" t="s">
        <v>745</v>
      </c>
      <c r="H167" s="224">
        <f>Soggetto2!$F$40</f>
        <v>0</v>
      </c>
      <c r="I167" s="203" t="s">
        <v>370</v>
      </c>
    </row>
    <row r="168" spans="7:9" x14ac:dyDescent="0.2">
      <c r="G168" s="222" t="s">
        <v>746</v>
      </c>
      <c r="H168" s="224">
        <f>Soggetto2!$F$51</f>
        <v>0</v>
      </c>
      <c r="I168" s="203" t="s">
        <v>370</v>
      </c>
    </row>
    <row r="169" spans="7:9" x14ac:dyDescent="0.2">
      <c r="G169" s="214" t="s">
        <v>747</v>
      </c>
      <c r="H169" s="214">
        <f>Soggetto2!$C$55</f>
        <v>0</v>
      </c>
      <c r="I169" s="203" t="s">
        <v>370</v>
      </c>
    </row>
    <row r="170" spans="7:9" x14ac:dyDescent="0.2">
      <c r="G170" s="222" t="s">
        <v>748</v>
      </c>
      <c r="H170" s="222">
        <f>Soggetto2!$C$56</f>
        <v>0</v>
      </c>
      <c r="I170" s="203" t="s">
        <v>370</v>
      </c>
    </row>
    <row r="171" spans="7:9" x14ac:dyDescent="0.2">
      <c r="G171" s="222" t="s">
        <v>749</v>
      </c>
      <c r="H171" s="222">
        <f>Soggetto2!$B$60</f>
        <v>0</v>
      </c>
      <c r="I171" s="203" t="s">
        <v>370</v>
      </c>
    </row>
    <row r="172" spans="7:9" x14ac:dyDescent="0.2">
      <c r="G172" s="222" t="s">
        <v>750</v>
      </c>
      <c r="H172" s="222">
        <f>Soggetto2!$B$61</f>
        <v>0</v>
      </c>
      <c r="I172" s="203" t="s">
        <v>370</v>
      </c>
    </row>
    <row r="173" spans="7:9" x14ac:dyDescent="0.2">
      <c r="G173" s="222" t="s">
        <v>751</v>
      </c>
      <c r="H173" s="222">
        <f>Soggetto2!$B$62</f>
        <v>0</v>
      </c>
      <c r="I173" s="203" t="s">
        <v>370</v>
      </c>
    </row>
    <row r="174" spans="7:9" x14ac:dyDescent="0.2">
      <c r="G174" s="222" t="s">
        <v>752</v>
      </c>
      <c r="H174" s="222">
        <f>Soggetto2!$B$63</f>
        <v>0</v>
      </c>
      <c r="I174" s="203" t="s">
        <v>370</v>
      </c>
    </row>
    <row r="175" spans="7:9" x14ac:dyDescent="0.2">
      <c r="G175" s="222" t="s">
        <v>753</v>
      </c>
      <c r="H175" s="222">
        <f>Soggetto2!$B$64</f>
        <v>0</v>
      </c>
      <c r="I175" s="203" t="s">
        <v>370</v>
      </c>
    </row>
    <row r="176" spans="7:9" x14ac:dyDescent="0.2">
      <c r="G176" s="222" t="s">
        <v>754</v>
      </c>
      <c r="H176" s="222">
        <f>Soggetto2!$B$65</f>
        <v>0</v>
      </c>
      <c r="I176" s="203" t="s">
        <v>371</v>
      </c>
    </row>
    <row r="177" spans="7:9" x14ac:dyDescent="0.2">
      <c r="G177" s="222" t="s">
        <v>755</v>
      </c>
      <c r="H177" s="222">
        <f>Soggetto2!$C$60</f>
        <v>0</v>
      </c>
      <c r="I177" s="203" t="s">
        <v>371</v>
      </c>
    </row>
    <row r="178" spans="7:9" x14ac:dyDescent="0.2">
      <c r="G178" s="222" t="s">
        <v>756</v>
      </c>
      <c r="H178" s="222">
        <f>Soggetto2!$C$61</f>
        <v>0</v>
      </c>
      <c r="I178" s="203" t="s">
        <v>371</v>
      </c>
    </row>
    <row r="179" spans="7:9" x14ac:dyDescent="0.2">
      <c r="G179" s="222" t="s">
        <v>757</v>
      </c>
      <c r="H179" s="222">
        <f>Soggetto2!$C$62</f>
        <v>0</v>
      </c>
      <c r="I179" s="203" t="s">
        <v>371</v>
      </c>
    </row>
    <row r="180" spans="7:9" x14ac:dyDescent="0.2">
      <c r="G180" s="222" t="s">
        <v>758</v>
      </c>
      <c r="H180" s="222">
        <f>Soggetto2!$C$63</f>
        <v>0</v>
      </c>
      <c r="I180" s="203" t="s">
        <v>371</v>
      </c>
    </row>
    <row r="181" spans="7:9" x14ac:dyDescent="0.2">
      <c r="G181" s="222" t="s">
        <v>759</v>
      </c>
      <c r="H181" s="222">
        <f>Soggetto2!$C$64</f>
        <v>0</v>
      </c>
      <c r="I181" s="203" t="s">
        <v>371</v>
      </c>
    </row>
    <row r="182" spans="7:9" x14ac:dyDescent="0.2">
      <c r="G182" s="222" t="s">
        <v>760</v>
      </c>
      <c r="H182" s="222">
        <f>Soggetto2!$C$65</f>
        <v>0</v>
      </c>
      <c r="I182" s="203" t="s">
        <v>371</v>
      </c>
    </row>
    <row r="183" spans="7:9" x14ac:dyDescent="0.2">
      <c r="G183" s="222" t="s">
        <v>761</v>
      </c>
      <c r="H183" s="222">
        <f>Soggetto2!$D$60</f>
        <v>0</v>
      </c>
      <c r="I183" s="203" t="s">
        <v>371</v>
      </c>
    </row>
    <row r="184" spans="7:9" x14ac:dyDescent="0.2">
      <c r="G184" s="222" t="s">
        <v>762</v>
      </c>
      <c r="H184" s="222">
        <f>Soggetto2!$D$61</f>
        <v>0</v>
      </c>
      <c r="I184" s="203" t="s">
        <v>371</v>
      </c>
    </row>
    <row r="185" spans="7:9" x14ac:dyDescent="0.2">
      <c r="G185" s="222" t="s">
        <v>763</v>
      </c>
      <c r="H185" s="222">
        <f>Soggetto2!$D$62</f>
        <v>0</v>
      </c>
      <c r="I185" s="203" t="s">
        <v>371</v>
      </c>
    </row>
    <row r="186" spans="7:9" x14ac:dyDescent="0.2">
      <c r="G186" s="222" t="s">
        <v>764</v>
      </c>
      <c r="H186" s="222">
        <f>Soggetto2!$D$63</f>
        <v>0</v>
      </c>
      <c r="I186" s="203" t="s">
        <v>371</v>
      </c>
    </row>
    <row r="187" spans="7:9" x14ac:dyDescent="0.2">
      <c r="G187" s="222" t="s">
        <v>765</v>
      </c>
      <c r="H187" s="222">
        <f>Soggetto2!$D$64</f>
        <v>0</v>
      </c>
      <c r="I187" s="203" t="s">
        <v>371</v>
      </c>
    </row>
    <row r="188" spans="7:9" x14ac:dyDescent="0.2">
      <c r="G188" s="222" t="s">
        <v>766</v>
      </c>
      <c r="H188" s="222">
        <f>Soggetto2!$D$65</f>
        <v>0</v>
      </c>
      <c r="I188" s="203" t="s">
        <v>371</v>
      </c>
    </row>
    <row r="189" spans="7:9" x14ac:dyDescent="0.2">
      <c r="G189" s="222" t="s">
        <v>767</v>
      </c>
      <c r="H189" s="224">
        <f>Soggetto2!$E$60</f>
        <v>0</v>
      </c>
      <c r="I189" s="203" t="s">
        <v>371</v>
      </c>
    </row>
    <row r="190" spans="7:9" x14ac:dyDescent="0.2">
      <c r="G190" s="222" t="s">
        <v>768</v>
      </c>
      <c r="H190" s="224">
        <f>Soggetto2!$E$61</f>
        <v>0</v>
      </c>
      <c r="I190" s="203" t="s">
        <v>371</v>
      </c>
    </row>
    <row r="191" spans="7:9" x14ac:dyDescent="0.2">
      <c r="G191" s="222" t="s">
        <v>769</v>
      </c>
      <c r="H191" s="224">
        <f>Soggetto2!$E$62</f>
        <v>0</v>
      </c>
      <c r="I191" s="203" t="s">
        <v>371</v>
      </c>
    </row>
    <row r="192" spans="7:9" x14ac:dyDescent="0.2">
      <c r="G192" s="222" t="s">
        <v>770</v>
      </c>
      <c r="H192" s="224">
        <f>Soggetto2!$E$63</f>
        <v>0</v>
      </c>
      <c r="I192" s="203" t="s">
        <v>371</v>
      </c>
    </row>
    <row r="193" spans="7:9" x14ac:dyDescent="0.2">
      <c r="G193" s="222" t="s">
        <v>771</v>
      </c>
      <c r="H193" s="224">
        <f>Soggetto2!$E$64</f>
        <v>0</v>
      </c>
      <c r="I193" s="203" t="s">
        <v>371</v>
      </c>
    </row>
    <row r="194" spans="7:9" x14ac:dyDescent="0.2">
      <c r="G194" s="222" t="s">
        <v>772</v>
      </c>
      <c r="H194" s="224">
        <f>Soggetto2!$E$65</f>
        <v>0</v>
      </c>
      <c r="I194" s="203" t="s">
        <v>371</v>
      </c>
    </row>
    <row r="195" spans="7:9" x14ac:dyDescent="0.2">
      <c r="G195" s="222" t="s">
        <v>773</v>
      </c>
      <c r="H195" s="224">
        <f>Soggetto2!$F$60</f>
        <v>0</v>
      </c>
      <c r="I195" s="203" t="s">
        <v>371</v>
      </c>
    </row>
    <row r="196" spans="7:9" x14ac:dyDescent="0.2">
      <c r="G196" s="222" t="s">
        <v>774</v>
      </c>
      <c r="H196" s="224">
        <f>Soggetto2!$F$61</f>
        <v>0</v>
      </c>
      <c r="I196" s="203" t="s">
        <v>370</v>
      </c>
    </row>
    <row r="197" spans="7:9" x14ac:dyDescent="0.2">
      <c r="G197" s="222" t="s">
        <v>775</v>
      </c>
      <c r="H197" s="224">
        <f>Soggetto2!$F$62</f>
        <v>0</v>
      </c>
      <c r="I197" s="203" t="s">
        <v>370</v>
      </c>
    </row>
    <row r="198" spans="7:9" x14ac:dyDescent="0.2">
      <c r="G198" s="222" t="s">
        <v>776</v>
      </c>
      <c r="H198" s="224">
        <f>Soggetto2!$F$63</f>
        <v>0</v>
      </c>
      <c r="I198" s="203" t="s">
        <v>371</v>
      </c>
    </row>
    <row r="199" spans="7:9" x14ac:dyDescent="0.2">
      <c r="G199" s="222" t="s">
        <v>777</v>
      </c>
      <c r="H199" s="224">
        <f>Soggetto2!$F$64</f>
        <v>0</v>
      </c>
      <c r="I199" s="203" t="s">
        <v>371</v>
      </c>
    </row>
    <row r="200" spans="7:9" x14ac:dyDescent="0.2">
      <c r="G200" s="222" t="s">
        <v>778</v>
      </c>
      <c r="H200" s="224">
        <f>Soggetto2!$F$65</f>
        <v>0</v>
      </c>
      <c r="I200" s="203" t="s">
        <v>371</v>
      </c>
    </row>
    <row r="201" spans="7:9" x14ac:dyDescent="0.2">
      <c r="G201" s="222" t="s">
        <v>779</v>
      </c>
      <c r="H201" s="224">
        <f>Soggetto2!$F$66</f>
        <v>0</v>
      </c>
      <c r="I201" s="203" t="s">
        <v>371</v>
      </c>
    </row>
    <row r="202" spans="7:9" x14ac:dyDescent="0.2">
      <c r="G202" s="222" t="s">
        <v>780</v>
      </c>
      <c r="H202" s="224">
        <f>Soggetto2!$F$77</f>
        <v>0</v>
      </c>
      <c r="I202" s="203" t="s">
        <v>371</v>
      </c>
    </row>
    <row r="203" spans="7:9" x14ac:dyDescent="0.2">
      <c r="G203" s="214" t="s">
        <v>781</v>
      </c>
      <c r="H203" s="214">
        <f>Soggetto2!$C$79</f>
        <v>0</v>
      </c>
      <c r="I203" s="203" t="s">
        <v>371</v>
      </c>
    </row>
    <row r="204" spans="7:9" x14ac:dyDescent="0.2">
      <c r="G204" s="222" t="s">
        <v>782</v>
      </c>
      <c r="H204" s="222">
        <f>Soggetto2!$C$80</f>
        <v>0</v>
      </c>
      <c r="I204" s="203" t="s">
        <v>371</v>
      </c>
    </row>
    <row r="205" spans="7:9" x14ac:dyDescent="0.2">
      <c r="G205" s="222" t="s">
        <v>783</v>
      </c>
      <c r="H205" s="224">
        <f>Soggetto2!$E$97</f>
        <v>0</v>
      </c>
      <c r="I205" s="203" t="s">
        <v>371</v>
      </c>
    </row>
    <row r="206" spans="7:9" x14ac:dyDescent="0.2">
      <c r="G206" s="222" t="s">
        <v>784</v>
      </c>
      <c r="H206" s="224">
        <f>Soggetto2!$E$106</f>
        <v>0</v>
      </c>
      <c r="I206" s="203" t="s">
        <v>371</v>
      </c>
    </row>
    <row r="207" spans="7:9" x14ac:dyDescent="0.2">
      <c r="G207" s="222" t="s">
        <v>785</v>
      </c>
      <c r="H207" s="224">
        <f>Soggetto2!$B$118</f>
        <v>0</v>
      </c>
      <c r="I207" s="203" t="s">
        <v>371</v>
      </c>
    </row>
    <row r="208" spans="7:9" x14ac:dyDescent="0.2">
      <c r="G208" s="222" t="s">
        <v>786</v>
      </c>
      <c r="H208" s="224">
        <f>Soggetto2!$B$119</f>
        <v>0</v>
      </c>
      <c r="I208" s="203" t="s">
        <v>370</v>
      </c>
    </row>
    <row r="209" spans="7:9" x14ac:dyDescent="0.2">
      <c r="G209" s="222" t="s">
        <v>787</v>
      </c>
      <c r="H209" s="224">
        <f>Soggetto2!$D$115</f>
        <v>0</v>
      </c>
      <c r="I209" s="203" t="s">
        <v>370</v>
      </c>
    </row>
    <row r="210" spans="7:9" x14ac:dyDescent="0.2">
      <c r="G210" s="222" t="s">
        <v>788</v>
      </c>
      <c r="H210" s="224">
        <f>Soggetto2!$D$116</f>
        <v>0</v>
      </c>
      <c r="I210" s="203" t="s">
        <v>370</v>
      </c>
    </row>
    <row r="211" spans="7:9" x14ac:dyDescent="0.2">
      <c r="G211" s="222" t="s">
        <v>789</v>
      </c>
      <c r="H211" s="224">
        <f>Soggetto2!$D$117</f>
        <v>0</v>
      </c>
      <c r="I211" s="203" t="s">
        <v>370</v>
      </c>
    </row>
    <row r="212" spans="7:9" ht="15" x14ac:dyDescent="0.25">
      <c r="G212" s="222" t="s">
        <v>790</v>
      </c>
      <c r="H212" s="224">
        <f>Soggetto2!$D$118</f>
        <v>0</v>
      </c>
      <c r="I212" s="225" t="s">
        <v>791</v>
      </c>
    </row>
    <row r="213" spans="7:9" ht="15" x14ac:dyDescent="0.25">
      <c r="G213" s="222" t="s">
        <v>792</v>
      </c>
      <c r="H213" s="224">
        <f>Soggetto2!$D$119</f>
        <v>0</v>
      </c>
      <c r="I213" s="225"/>
    </row>
    <row r="214" spans="7:9" x14ac:dyDescent="0.2">
      <c r="G214" s="226" t="s">
        <v>793</v>
      </c>
      <c r="H214" s="224">
        <f>Soggetto2!$B$122</f>
        <v>0</v>
      </c>
    </row>
    <row r="215" spans="7:9" x14ac:dyDescent="0.2">
      <c r="G215" s="222" t="s">
        <v>794</v>
      </c>
      <c r="H215" s="224" t="str">
        <f>Soggetto2!$B$123</f>
        <v>Totale        -        48</v>
      </c>
    </row>
    <row r="216" spans="7:9" x14ac:dyDescent="0.2">
      <c r="G216" s="222" t="s">
        <v>795</v>
      </c>
      <c r="H216" s="222" t="str">
        <f>Soggetto2!$B$127</f>
        <v>SI</v>
      </c>
    </row>
    <row r="217" spans="7:9" x14ac:dyDescent="0.2">
      <c r="G217" s="222" t="s">
        <v>796</v>
      </c>
      <c r="H217" s="222" t="str">
        <f>Soggetto2!$B$131</f>
        <v>NO</v>
      </c>
    </row>
    <row r="218" spans="7:9" x14ac:dyDescent="0.2">
      <c r="G218" s="222" t="s">
        <v>797</v>
      </c>
      <c r="H218" s="222">
        <f>Soggetto2!$A$154</f>
        <v>0</v>
      </c>
    </row>
    <row r="219" spans="7:9" x14ac:dyDescent="0.2">
      <c r="G219" s="192" t="s">
        <v>799</v>
      </c>
      <c r="H219" s="192">
        <f>Soggetto3!$B$11</f>
        <v>0</v>
      </c>
    </row>
    <row r="220" spans="7:9" x14ac:dyDescent="0.2">
      <c r="G220" s="192" t="s">
        <v>800</v>
      </c>
      <c r="H220" s="192">
        <f>Soggetto3!$B$12</f>
        <v>0</v>
      </c>
    </row>
    <row r="221" spans="7:9" x14ac:dyDescent="0.2">
      <c r="G221" s="192" t="s">
        <v>801</v>
      </c>
      <c r="H221" s="192">
        <f>Soggetto3!$B$14</f>
        <v>0</v>
      </c>
    </row>
    <row r="222" spans="7:9" x14ac:dyDescent="0.2">
      <c r="G222" s="192" t="s">
        <v>802</v>
      </c>
      <c r="H222" s="192">
        <f>Soggetto3!$B$15</f>
        <v>0</v>
      </c>
    </row>
    <row r="223" spans="7:9" x14ac:dyDescent="0.2">
      <c r="G223" s="192" t="s">
        <v>803</v>
      </c>
      <c r="H223" s="192">
        <f>Soggetto3!$B$16</f>
        <v>0</v>
      </c>
    </row>
    <row r="224" spans="7:9" x14ac:dyDescent="0.2">
      <c r="G224" s="192" t="s">
        <v>804</v>
      </c>
      <c r="H224" s="192">
        <f>Soggetto3!$B$17</f>
        <v>0</v>
      </c>
    </row>
    <row r="225" spans="7:8" x14ac:dyDescent="0.2">
      <c r="G225" s="192" t="s">
        <v>805</v>
      </c>
      <c r="H225" s="192">
        <f>Soggetto3!$B$18</f>
        <v>0</v>
      </c>
    </row>
    <row r="226" spans="7:8" x14ac:dyDescent="0.2">
      <c r="G226" s="192" t="s">
        <v>806</v>
      </c>
      <c r="H226" s="192" t="str">
        <f>IF(LEN(Soggetto3!$B$19)&lt;10,"",Soggetto2!$B$19)</f>
        <v/>
      </c>
    </row>
    <row r="227" spans="7:8" x14ac:dyDescent="0.2">
      <c r="G227" s="192" t="s">
        <v>807</v>
      </c>
      <c r="H227" s="192">
        <f>Soggetto3!$C$25</f>
        <v>0</v>
      </c>
    </row>
    <row r="228" spans="7:8" x14ac:dyDescent="0.2">
      <c r="G228" s="192" t="s">
        <v>808</v>
      </c>
      <c r="H228" s="192">
        <f>Soggetto3!$C$26</f>
        <v>0</v>
      </c>
    </row>
    <row r="229" spans="7:8" x14ac:dyDescent="0.2">
      <c r="G229" s="192" t="s">
        <v>809</v>
      </c>
      <c r="H229" s="192">
        <f>Soggetto3!$C$27</f>
        <v>0</v>
      </c>
    </row>
    <row r="230" spans="7:8" x14ac:dyDescent="0.2">
      <c r="G230" s="214" t="s">
        <v>810</v>
      </c>
      <c r="H230" s="214">
        <f>Soggetto3!$C$29</f>
        <v>0</v>
      </c>
    </row>
    <row r="231" spans="7:8" x14ac:dyDescent="0.2">
      <c r="G231" s="192" t="s">
        <v>385</v>
      </c>
      <c r="H231" s="192">
        <f>Soggetto3!$B$38</f>
        <v>0</v>
      </c>
    </row>
    <row r="232" spans="7:8" x14ac:dyDescent="0.2">
      <c r="G232" s="192" t="s">
        <v>386</v>
      </c>
      <c r="H232" s="192">
        <f>Soggetto3!$B$39</f>
        <v>0</v>
      </c>
    </row>
    <row r="233" spans="7:8" x14ac:dyDescent="0.2">
      <c r="G233" s="192" t="s">
        <v>387</v>
      </c>
      <c r="H233" s="192">
        <f>Soggetto3!$C$34</f>
        <v>0</v>
      </c>
    </row>
    <row r="234" spans="7:8" x14ac:dyDescent="0.2">
      <c r="G234" s="192" t="s">
        <v>388</v>
      </c>
      <c r="H234" s="192">
        <f>Soggetto3!$C$35</f>
        <v>0</v>
      </c>
    </row>
    <row r="235" spans="7:8" x14ac:dyDescent="0.2">
      <c r="G235" s="192" t="s">
        <v>389</v>
      </c>
      <c r="H235" s="192">
        <f>Soggetto3!$C$36</f>
        <v>0</v>
      </c>
    </row>
    <row r="236" spans="7:8" x14ac:dyDescent="0.2">
      <c r="G236" s="192" t="s">
        <v>390</v>
      </c>
      <c r="H236" s="192">
        <f>Soggetto3!$C$37</f>
        <v>0</v>
      </c>
    </row>
    <row r="237" spans="7:8" x14ac:dyDescent="0.2">
      <c r="G237" s="192" t="s">
        <v>391</v>
      </c>
      <c r="H237" s="192">
        <f>Soggetto3!$C$38</f>
        <v>0</v>
      </c>
    </row>
    <row r="238" spans="7:8" x14ac:dyDescent="0.2">
      <c r="G238" s="192" t="s">
        <v>392</v>
      </c>
      <c r="H238" s="192">
        <f>Soggetto3!$C$39</f>
        <v>0</v>
      </c>
    </row>
    <row r="239" spans="7:8" x14ac:dyDescent="0.2">
      <c r="G239" s="192" t="s">
        <v>393</v>
      </c>
      <c r="H239" s="192">
        <f>Soggetto3!$D$34</f>
        <v>0</v>
      </c>
    </row>
    <row r="240" spans="7:8" x14ac:dyDescent="0.2">
      <c r="G240" s="192" t="s">
        <v>394</v>
      </c>
      <c r="H240" s="192">
        <f>Soggetto3!$D$35</f>
        <v>0</v>
      </c>
    </row>
    <row r="241" spans="7:8" x14ac:dyDescent="0.2">
      <c r="G241" s="192" t="s">
        <v>395</v>
      </c>
      <c r="H241" s="192">
        <f>Soggetto3!$D$36</f>
        <v>0</v>
      </c>
    </row>
    <row r="242" spans="7:8" x14ac:dyDescent="0.2">
      <c r="G242" s="192" t="s">
        <v>396</v>
      </c>
      <c r="H242" s="192">
        <f>Soggetto3!$D$37</f>
        <v>0</v>
      </c>
    </row>
    <row r="243" spans="7:8" x14ac:dyDescent="0.2">
      <c r="G243" s="192" t="s">
        <v>397</v>
      </c>
      <c r="H243" s="192">
        <f>Soggetto3!$D$38</f>
        <v>0</v>
      </c>
    </row>
    <row r="244" spans="7:8" x14ac:dyDescent="0.2">
      <c r="G244" s="192" t="s">
        <v>398</v>
      </c>
      <c r="H244" s="192">
        <f>Soggetto3!$D$39</f>
        <v>0</v>
      </c>
    </row>
    <row r="245" spans="7:8" x14ac:dyDescent="0.2">
      <c r="G245" s="227" t="s">
        <v>399</v>
      </c>
      <c r="H245" s="227">
        <f>Soggetto3!$E$34</f>
        <v>0</v>
      </c>
    </row>
    <row r="246" spans="7:8" x14ac:dyDescent="0.2">
      <c r="G246" s="227" t="s">
        <v>400</v>
      </c>
      <c r="H246" s="227">
        <f>Soggetto3!$E$35</f>
        <v>0</v>
      </c>
    </row>
    <row r="247" spans="7:8" x14ac:dyDescent="0.2">
      <c r="G247" s="227" t="s">
        <v>401</v>
      </c>
      <c r="H247" s="227">
        <f>Soggetto3!$E$36</f>
        <v>0</v>
      </c>
    </row>
    <row r="248" spans="7:8" x14ac:dyDescent="0.2">
      <c r="G248" s="227" t="s">
        <v>402</v>
      </c>
      <c r="H248" s="227">
        <f>Soggetto3!$E$37</f>
        <v>0</v>
      </c>
    </row>
    <row r="249" spans="7:8" x14ac:dyDescent="0.2">
      <c r="G249" s="227" t="s">
        <v>403</v>
      </c>
      <c r="H249" s="227">
        <f>Soggetto3!$E$38</f>
        <v>0</v>
      </c>
    </row>
    <row r="250" spans="7:8" x14ac:dyDescent="0.2">
      <c r="G250" s="227" t="s">
        <v>404</v>
      </c>
      <c r="H250" s="227">
        <f>Soggetto3!$E$39</f>
        <v>0</v>
      </c>
    </row>
    <row r="251" spans="7:8" x14ac:dyDescent="0.2">
      <c r="G251" s="227" t="s">
        <v>405</v>
      </c>
      <c r="H251" s="227">
        <f>Soggetto3!$F$34</f>
        <v>0</v>
      </c>
    </row>
    <row r="252" spans="7:8" x14ac:dyDescent="0.2">
      <c r="G252" s="227" t="s">
        <v>406</v>
      </c>
      <c r="H252" s="227">
        <f>Soggetto3!$F$35</f>
        <v>0</v>
      </c>
    </row>
    <row r="253" spans="7:8" x14ac:dyDescent="0.2">
      <c r="G253" s="227" t="s">
        <v>407</v>
      </c>
      <c r="H253" s="227">
        <f>Soggetto3!$F$36</f>
        <v>0</v>
      </c>
    </row>
    <row r="254" spans="7:8" x14ac:dyDescent="0.2">
      <c r="G254" s="227" t="s">
        <v>408</v>
      </c>
      <c r="H254" s="227">
        <f>Soggetto3!$F$37</f>
        <v>0</v>
      </c>
    </row>
    <row r="255" spans="7:8" x14ac:dyDescent="0.2">
      <c r="G255" s="227" t="s">
        <v>409</v>
      </c>
      <c r="H255" s="227">
        <f>Soggetto3!$F$38</f>
        <v>0</v>
      </c>
    </row>
    <row r="256" spans="7:8" x14ac:dyDescent="0.2">
      <c r="G256" s="227" t="s">
        <v>410</v>
      </c>
      <c r="H256" s="227">
        <f>Soggetto3!$F$39</f>
        <v>0</v>
      </c>
    </row>
    <row r="257" spans="7:8" x14ac:dyDescent="0.2">
      <c r="G257" s="227" t="s">
        <v>411</v>
      </c>
      <c r="H257" s="227">
        <f>Soggetto3!$F$40</f>
        <v>0</v>
      </c>
    </row>
    <row r="258" spans="7:8" x14ac:dyDescent="0.2">
      <c r="G258" s="227" t="s">
        <v>412</v>
      </c>
      <c r="H258" s="227">
        <f>Soggetto3!$F$51</f>
        <v>0</v>
      </c>
    </row>
    <row r="259" spans="7:8" x14ac:dyDescent="0.2">
      <c r="G259" s="214" t="s">
        <v>413</v>
      </c>
      <c r="H259" s="214">
        <f>Soggetto3!$C$55</f>
        <v>0</v>
      </c>
    </row>
    <row r="260" spans="7:8" x14ac:dyDescent="0.2">
      <c r="G260" s="192" t="s">
        <v>414</v>
      </c>
      <c r="H260" s="192">
        <f>Soggetto3!$C$56</f>
        <v>0</v>
      </c>
    </row>
    <row r="261" spans="7:8" x14ac:dyDescent="0.2">
      <c r="G261" s="192" t="s">
        <v>415</v>
      </c>
      <c r="H261" s="192">
        <f>Soggetto3!$B$60</f>
        <v>0</v>
      </c>
    </row>
    <row r="262" spans="7:8" x14ac:dyDescent="0.2">
      <c r="G262" s="192" t="s">
        <v>416</v>
      </c>
      <c r="H262" s="192">
        <f>Soggetto3!$B$61</f>
        <v>0</v>
      </c>
    </row>
    <row r="263" spans="7:8" x14ac:dyDescent="0.2">
      <c r="G263" s="192" t="s">
        <v>417</v>
      </c>
      <c r="H263" s="192">
        <f>Soggetto3!$B$62</f>
        <v>0</v>
      </c>
    </row>
    <row r="264" spans="7:8" x14ac:dyDescent="0.2">
      <c r="G264" s="192" t="s">
        <v>418</v>
      </c>
      <c r="H264" s="192">
        <f>Soggetto3!$B$63</f>
        <v>0</v>
      </c>
    </row>
    <row r="265" spans="7:8" x14ac:dyDescent="0.2">
      <c r="G265" s="192" t="s">
        <v>419</v>
      </c>
      <c r="H265" s="192">
        <f>Soggetto3!$B$64</f>
        <v>0</v>
      </c>
    </row>
    <row r="266" spans="7:8" x14ac:dyDescent="0.2">
      <c r="G266" s="192" t="s">
        <v>420</v>
      </c>
      <c r="H266" s="192">
        <f>Soggetto3!$B$65</f>
        <v>0</v>
      </c>
    </row>
    <row r="267" spans="7:8" x14ac:dyDescent="0.2">
      <c r="G267" s="192" t="s">
        <v>421</v>
      </c>
      <c r="H267" s="192">
        <f>Soggetto3!$C$60</f>
        <v>0</v>
      </c>
    </row>
    <row r="268" spans="7:8" x14ac:dyDescent="0.2">
      <c r="G268" s="192" t="s">
        <v>422</v>
      </c>
      <c r="H268" s="192">
        <f>Soggetto3!$C$61</f>
        <v>0</v>
      </c>
    </row>
    <row r="269" spans="7:8" x14ac:dyDescent="0.2">
      <c r="G269" s="192" t="s">
        <v>423</v>
      </c>
      <c r="H269" s="192">
        <f>Soggetto3!$C$62</f>
        <v>0</v>
      </c>
    </row>
    <row r="270" spans="7:8" x14ac:dyDescent="0.2">
      <c r="G270" s="192" t="s">
        <v>424</v>
      </c>
      <c r="H270" s="192">
        <f>Soggetto3!$C$63</f>
        <v>0</v>
      </c>
    </row>
    <row r="271" spans="7:8" x14ac:dyDescent="0.2">
      <c r="G271" s="192" t="s">
        <v>425</v>
      </c>
      <c r="H271" s="192">
        <f>Soggetto3!$C$64</f>
        <v>0</v>
      </c>
    </row>
    <row r="272" spans="7:8" x14ac:dyDescent="0.2">
      <c r="G272" s="192" t="s">
        <v>426</v>
      </c>
      <c r="H272" s="192">
        <f>Soggetto3!$C$65</f>
        <v>0</v>
      </c>
    </row>
    <row r="273" spans="7:8" x14ac:dyDescent="0.2">
      <c r="G273" s="192" t="s">
        <v>427</v>
      </c>
      <c r="H273" s="192">
        <f>Soggetto3!$D$60</f>
        <v>0</v>
      </c>
    </row>
    <row r="274" spans="7:8" x14ac:dyDescent="0.2">
      <c r="G274" s="192" t="s">
        <v>428</v>
      </c>
      <c r="H274" s="192">
        <f>Soggetto3!$D$61</f>
        <v>0</v>
      </c>
    </row>
    <row r="275" spans="7:8" x14ac:dyDescent="0.2">
      <c r="G275" s="192" t="s">
        <v>429</v>
      </c>
      <c r="H275" s="192">
        <f>Soggetto3!$D$62</f>
        <v>0</v>
      </c>
    </row>
    <row r="276" spans="7:8" x14ac:dyDescent="0.2">
      <c r="G276" s="192" t="s">
        <v>430</v>
      </c>
      <c r="H276" s="192">
        <f>Soggetto3!$D$63</f>
        <v>0</v>
      </c>
    </row>
    <row r="277" spans="7:8" x14ac:dyDescent="0.2">
      <c r="G277" s="192" t="s">
        <v>431</v>
      </c>
      <c r="H277" s="192">
        <f>Soggetto3!$D$64</f>
        <v>0</v>
      </c>
    </row>
    <row r="278" spans="7:8" x14ac:dyDescent="0.2">
      <c r="G278" s="192" t="s">
        <v>432</v>
      </c>
      <c r="H278" s="192">
        <f>Soggetto3!$D$65</f>
        <v>0</v>
      </c>
    </row>
    <row r="279" spans="7:8" x14ac:dyDescent="0.2">
      <c r="G279" s="227" t="s">
        <v>433</v>
      </c>
      <c r="H279" s="227">
        <f>Soggetto3!$E$60</f>
        <v>0</v>
      </c>
    </row>
    <row r="280" spans="7:8" x14ac:dyDescent="0.2">
      <c r="G280" s="227" t="s">
        <v>434</v>
      </c>
      <c r="H280" s="227">
        <f>Soggetto3!$E$61</f>
        <v>0</v>
      </c>
    </row>
    <row r="281" spans="7:8" x14ac:dyDescent="0.2">
      <c r="G281" s="227" t="s">
        <v>435</v>
      </c>
      <c r="H281" s="227">
        <f>Soggetto3!$E$62</f>
        <v>0</v>
      </c>
    </row>
    <row r="282" spans="7:8" x14ac:dyDescent="0.2">
      <c r="G282" s="227" t="s">
        <v>436</v>
      </c>
      <c r="H282" s="227">
        <f>Soggetto3!$E$63</f>
        <v>0</v>
      </c>
    </row>
    <row r="283" spans="7:8" x14ac:dyDescent="0.2">
      <c r="G283" s="227" t="s">
        <v>437</v>
      </c>
      <c r="H283" s="227">
        <f>Soggetto3!$E$64</f>
        <v>0</v>
      </c>
    </row>
    <row r="284" spans="7:8" x14ac:dyDescent="0.2">
      <c r="G284" s="227" t="s">
        <v>438</v>
      </c>
      <c r="H284" s="227">
        <f>Soggetto3!$E$65</f>
        <v>0</v>
      </c>
    </row>
    <row r="285" spans="7:8" x14ac:dyDescent="0.2">
      <c r="G285" s="227" t="s">
        <v>439</v>
      </c>
      <c r="H285" s="227">
        <f>Soggetto3!$F$60</f>
        <v>0</v>
      </c>
    </row>
    <row r="286" spans="7:8" x14ac:dyDescent="0.2">
      <c r="G286" s="227" t="s">
        <v>440</v>
      </c>
      <c r="H286" s="227">
        <f>Soggetto3!$F$61</f>
        <v>0</v>
      </c>
    </row>
    <row r="287" spans="7:8" x14ac:dyDescent="0.2">
      <c r="G287" s="227" t="s">
        <v>441</v>
      </c>
      <c r="H287" s="227">
        <f>Soggetto3!$F$62</f>
        <v>0</v>
      </c>
    </row>
    <row r="288" spans="7:8" x14ac:dyDescent="0.2">
      <c r="G288" s="227" t="s">
        <v>442</v>
      </c>
      <c r="H288" s="227">
        <f>Soggetto3!$F$63</f>
        <v>0</v>
      </c>
    </row>
    <row r="289" spans="7:8" x14ac:dyDescent="0.2">
      <c r="G289" s="227" t="s">
        <v>443</v>
      </c>
      <c r="H289" s="227">
        <f>Soggetto3!$F$64</f>
        <v>0</v>
      </c>
    </row>
    <row r="290" spans="7:8" x14ac:dyDescent="0.2">
      <c r="G290" s="227" t="s">
        <v>444</v>
      </c>
      <c r="H290" s="227">
        <f>Soggetto3!$F$65</f>
        <v>0</v>
      </c>
    </row>
    <row r="291" spans="7:8" x14ac:dyDescent="0.2">
      <c r="G291" s="227" t="s">
        <v>445</v>
      </c>
      <c r="H291" s="227">
        <f>Soggetto3!$F$66</f>
        <v>0</v>
      </c>
    </row>
    <row r="292" spans="7:8" x14ac:dyDescent="0.2">
      <c r="G292" s="227" t="s">
        <v>446</v>
      </c>
      <c r="H292" s="227">
        <f>Soggetto3!$F$77</f>
        <v>0</v>
      </c>
    </row>
    <row r="293" spans="7:8" x14ac:dyDescent="0.2">
      <c r="G293" s="214" t="s">
        <v>447</v>
      </c>
      <c r="H293" s="214">
        <f>Soggetto3!$C$79</f>
        <v>0</v>
      </c>
    </row>
    <row r="294" spans="7:8" x14ac:dyDescent="0.2">
      <c r="G294" s="192" t="s">
        <v>448</v>
      </c>
      <c r="H294" s="192">
        <f>Soggetto3!$C$80</f>
        <v>0</v>
      </c>
    </row>
    <row r="295" spans="7:8" x14ac:dyDescent="0.2">
      <c r="G295" s="227" t="s">
        <v>449</v>
      </c>
      <c r="H295" s="227">
        <f>Soggetto3!$E$97</f>
        <v>0</v>
      </c>
    </row>
    <row r="296" spans="7:8" x14ac:dyDescent="0.2">
      <c r="G296" s="227" t="s">
        <v>450</v>
      </c>
      <c r="H296" s="227">
        <f>Soggetto3!$E$106</f>
        <v>0</v>
      </c>
    </row>
    <row r="297" spans="7:8" x14ac:dyDescent="0.2">
      <c r="G297" s="227" t="s">
        <v>451</v>
      </c>
      <c r="H297" s="227">
        <f>+Soggetto3!$B$118</f>
        <v>0</v>
      </c>
    </row>
    <row r="298" spans="7:8" x14ac:dyDescent="0.2">
      <c r="G298" s="227" t="s">
        <v>452</v>
      </c>
      <c r="H298" s="227">
        <f>+Soggetto3!$B$119</f>
        <v>0</v>
      </c>
    </row>
    <row r="299" spans="7:8" x14ac:dyDescent="0.2">
      <c r="G299" s="227" t="s">
        <v>453</v>
      </c>
      <c r="H299" s="227">
        <f>+Soggetto3!$D$115</f>
        <v>0</v>
      </c>
    </row>
    <row r="300" spans="7:8" x14ac:dyDescent="0.2">
      <c r="G300" s="227" t="s">
        <v>454</v>
      </c>
      <c r="H300" s="227">
        <f>+Soggetto3!$D$116</f>
        <v>0</v>
      </c>
    </row>
    <row r="301" spans="7:8" x14ac:dyDescent="0.2">
      <c r="G301" s="227" t="s">
        <v>455</v>
      </c>
      <c r="H301" s="227">
        <f>+Soggetto3!$D$117</f>
        <v>0</v>
      </c>
    </row>
    <row r="302" spans="7:8" x14ac:dyDescent="0.2">
      <c r="G302" s="227" t="s">
        <v>456</v>
      </c>
      <c r="H302" s="227">
        <f>+Soggetto3!$D$118</f>
        <v>0</v>
      </c>
    </row>
    <row r="303" spans="7:8" x14ac:dyDescent="0.2">
      <c r="G303" s="227" t="s">
        <v>457</v>
      </c>
      <c r="H303" s="227">
        <f>+Soggetto3!$D$119</f>
        <v>0</v>
      </c>
    </row>
    <row r="304" spans="7:8" x14ac:dyDescent="0.2">
      <c r="G304" s="227" t="s">
        <v>458</v>
      </c>
      <c r="H304" s="227">
        <f>+Soggetto3!$B$122</f>
        <v>0</v>
      </c>
    </row>
    <row r="305" spans="7:8" x14ac:dyDescent="0.2">
      <c r="G305" s="227" t="s">
        <v>667</v>
      </c>
      <c r="H305" s="227" t="str">
        <f>+Soggetto3!$B$123</f>
        <v>Totale        -        48</v>
      </c>
    </row>
    <row r="306" spans="7:8" x14ac:dyDescent="0.2">
      <c r="G306" s="192" t="s">
        <v>459</v>
      </c>
      <c r="H306" s="192" t="str">
        <f>+Soggetto3!$B$127</f>
        <v>SI</v>
      </c>
    </row>
    <row r="307" spans="7:8" x14ac:dyDescent="0.2">
      <c r="G307" s="192" t="s">
        <v>460</v>
      </c>
      <c r="H307" s="192" t="str">
        <f>+Soggetto3!$B$131</f>
        <v>NO</v>
      </c>
    </row>
    <row r="308" spans="7:8" x14ac:dyDescent="0.2">
      <c r="G308" s="192" t="s">
        <v>461</v>
      </c>
      <c r="H308" s="192">
        <f>+Soggetto3!$A$154</f>
        <v>0</v>
      </c>
    </row>
    <row r="309" spans="7:8" x14ac:dyDescent="0.2">
      <c r="G309" s="228" t="s">
        <v>462</v>
      </c>
      <c r="H309" s="228">
        <f>Soggetto4!$B$11</f>
        <v>0</v>
      </c>
    </row>
    <row r="310" spans="7:8" x14ac:dyDescent="0.2">
      <c r="G310" s="228" t="s">
        <v>463</v>
      </c>
      <c r="H310" s="228">
        <f>Soggetto4!$B$12</f>
        <v>0</v>
      </c>
    </row>
    <row r="311" spans="7:8" x14ac:dyDescent="0.2">
      <c r="G311" s="228" t="s">
        <v>464</v>
      </c>
      <c r="H311" s="228">
        <f>Soggetto4!$B$14</f>
        <v>0</v>
      </c>
    </row>
    <row r="312" spans="7:8" x14ac:dyDescent="0.2">
      <c r="G312" s="228" t="s">
        <v>465</v>
      </c>
      <c r="H312" s="228">
        <f>Soggetto4!$B$15</f>
        <v>0</v>
      </c>
    </row>
    <row r="313" spans="7:8" x14ac:dyDescent="0.2">
      <c r="G313" s="228" t="s">
        <v>466</v>
      </c>
      <c r="H313" s="228">
        <f>Soggetto4!$B$16</f>
        <v>0</v>
      </c>
    </row>
    <row r="314" spans="7:8" x14ac:dyDescent="0.2">
      <c r="G314" s="228" t="s">
        <v>467</v>
      </c>
      <c r="H314" s="228">
        <f>+Soggetto4!B17</f>
        <v>0</v>
      </c>
    </row>
    <row r="315" spans="7:8" x14ac:dyDescent="0.2">
      <c r="G315" s="228" t="s">
        <v>468</v>
      </c>
      <c r="H315" s="228">
        <f>Soggetto4!$B$18</f>
        <v>0</v>
      </c>
    </row>
    <row r="316" spans="7:8" x14ac:dyDescent="0.2">
      <c r="G316" s="228" t="s">
        <v>469</v>
      </c>
      <c r="H316" s="228" t="str">
        <f>IF(LEN(Soggetto4!$B$19)&lt;10,"",Soggetto2!$B$19)</f>
        <v/>
      </c>
    </row>
    <row r="317" spans="7:8" x14ac:dyDescent="0.2">
      <c r="G317" s="228" t="s">
        <v>470</v>
      </c>
      <c r="H317" s="228">
        <f>Soggetto4!$C$25</f>
        <v>0</v>
      </c>
    </row>
    <row r="318" spans="7:8" x14ac:dyDescent="0.2">
      <c r="G318" s="228" t="s">
        <v>471</v>
      </c>
      <c r="H318" s="228">
        <f>Soggetto4!$C$26</f>
        <v>0</v>
      </c>
    </row>
    <row r="319" spans="7:8" x14ac:dyDescent="0.2">
      <c r="G319" s="228" t="s">
        <v>472</v>
      </c>
      <c r="H319" s="228">
        <f>Soggetto4!$C$27</f>
        <v>0</v>
      </c>
    </row>
    <row r="320" spans="7:8" x14ac:dyDescent="0.2">
      <c r="G320" s="214" t="s">
        <v>473</v>
      </c>
      <c r="H320" s="214">
        <f>Soggetto4!$C$29</f>
        <v>0</v>
      </c>
    </row>
    <row r="321" spans="7:8" x14ac:dyDescent="0.2">
      <c r="G321" s="228" t="s">
        <v>474</v>
      </c>
      <c r="H321" s="228">
        <f>Soggetto4!$C$30</f>
        <v>0</v>
      </c>
    </row>
    <row r="322" spans="7:8" x14ac:dyDescent="0.2">
      <c r="G322" s="228" t="s">
        <v>475</v>
      </c>
      <c r="H322" s="228">
        <f>Soggetto4!$B$34</f>
        <v>0</v>
      </c>
    </row>
    <row r="323" spans="7:8" x14ac:dyDescent="0.2">
      <c r="G323" s="228" t="s">
        <v>476</v>
      </c>
      <c r="H323" s="228">
        <f>Soggetto4!$B$35</f>
        <v>0</v>
      </c>
    </row>
    <row r="324" spans="7:8" x14ac:dyDescent="0.2">
      <c r="G324" s="228" t="s">
        <v>477</v>
      </c>
      <c r="H324" s="228">
        <f>Soggetto4!$B$36</f>
        <v>0</v>
      </c>
    </row>
    <row r="325" spans="7:8" x14ac:dyDescent="0.2">
      <c r="G325" s="228" t="s">
        <v>478</v>
      </c>
      <c r="H325" s="228">
        <f>Soggetto4!$B$37</f>
        <v>0</v>
      </c>
    </row>
    <row r="326" spans="7:8" x14ac:dyDescent="0.2">
      <c r="G326" s="228" t="s">
        <v>479</v>
      </c>
      <c r="H326" s="228">
        <f>Soggetto4!$B$38</f>
        <v>0</v>
      </c>
    </row>
    <row r="327" spans="7:8" x14ac:dyDescent="0.2">
      <c r="G327" s="228" t="s">
        <v>480</v>
      </c>
      <c r="H327" s="228">
        <f>Soggetto4!$B$39</f>
        <v>0</v>
      </c>
    </row>
    <row r="328" spans="7:8" x14ac:dyDescent="0.2">
      <c r="G328" s="228" t="s">
        <v>481</v>
      </c>
      <c r="H328" s="228">
        <f>Soggetto4!$C$34</f>
        <v>0</v>
      </c>
    </row>
    <row r="329" spans="7:8" x14ac:dyDescent="0.2">
      <c r="G329" s="228" t="s">
        <v>482</v>
      </c>
      <c r="H329" s="228">
        <f>Soggetto4!$C$35</f>
        <v>0</v>
      </c>
    </row>
    <row r="330" spans="7:8" x14ac:dyDescent="0.2">
      <c r="G330" s="228" t="s">
        <v>483</v>
      </c>
      <c r="H330" s="228">
        <f>Soggetto4!$C$36</f>
        <v>0</v>
      </c>
    </row>
    <row r="331" spans="7:8" x14ac:dyDescent="0.2">
      <c r="G331" s="228" t="s">
        <v>484</v>
      </c>
      <c r="H331" s="228">
        <f>Soggetto4!$C$37</f>
        <v>0</v>
      </c>
    </row>
    <row r="332" spans="7:8" x14ac:dyDescent="0.2">
      <c r="G332" s="228" t="s">
        <v>485</v>
      </c>
      <c r="H332" s="228">
        <f>Soggetto4!$C$38</f>
        <v>0</v>
      </c>
    </row>
    <row r="333" spans="7:8" x14ac:dyDescent="0.2">
      <c r="G333" s="228" t="s">
        <v>486</v>
      </c>
      <c r="H333" s="228">
        <f>Soggetto4!$C$39</f>
        <v>0</v>
      </c>
    </row>
    <row r="334" spans="7:8" x14ac:dyDescent="0.2">
      <c r="G334" s="228" t="s">
        <v>487</v>
      </c>
      <c r="H334" s="228">
        <f>Soggetto4!$D$34</f>
        <v>0</v>
      </c>
    </row>
    <row r="335" spans="7:8" x14ac:dyDescent="0.2">
      <c r="G335" s="228" t="s">
        <v>488</v>
      </c>
      <c r="H335" s="228">
        <f>Soggetto4!$D$35</f>
        <v>0</v>
      </c>
    </row>
    <row r="336" spans="7:8" x14ac:dyDescent="0.2">
      <c r="G336" s="228" t="s">
        <v>489</v>
      </c>
      <c r="H336" s="228">
        <f>Soggetto4!$D$36</f>
        <v>0</v>
      </c>
    </row>
    <row r="337" spans="7:8" x14ac:dyDescent="0.2">
      <c r="G337" s="228" t="s">
        <v>490</v>
      </c>
      <c r="H337" s="228">
        <f>Soggetto4!$D$37</f>
        <v>0</v>
      </c>
    </row>
    <row r="338" spans="7:8" x14ac:dyDescent="0.2">
      <c r="G338" s="228" t="s">
        <v>491</v>
      </c>
      <c r="H338" s="228">
        <f>Soggetto4!$D$38</f>
        <v>0</v>
      </c>
    </row>
    <row r="339" spans="7:8" x14ac:dyDescent="0.2">
      <c r="G339" s="228" t="s">
        <v>492</v>
      </c>
      <c r="H339" s="228">
        <f>Soggetto4!$D$39</f>
        <v>0</v>
      </c>
    </row>
    <row r="340" spans="7:8" x14ac:dyDescent="0.2">
      <c r="G340" s="228" t="s">
        <v>493</v>
      </c>
      <c r="H340" s="229">
        <f>Soggetto4!$E$34</f>
        <v>0</v>
      </c>
    </row>
    <row r="341" spans="7:8" x14ac:dyDescent="0.2">
      <c r="G341" s="228" t="s">
        <v>494</v>
      </c>
      <c r="H341" s="229">
        <f>Soggetto4!$E$35</f>
        <v>0</v>
      </c>
    </row>
    <row r="342" spans="7:8" x14ac:dyDescent="0.2">
      <c r="G342" s="228" t="s">
        <v>495</v>
      </c>
      <c r="H342" s="229">
        <f>Soggetto4!$E$36</f>
        <v>0</v>
      </c>
    </row>
    <row r="343" spans="7:8" x14ac:dyDescent="0.2">
      <c r="G343" s="228" t="s">
        <v>496</v>
      </c>
      <c r="H343" s="229">
        <f>Soggetto4!$E$37</f>
        <v>0</v>
      </c>
    </row>
    <row r="344" spans="7:8" x14ac:dyDescent="0.2">
      <c r="G344" s="228" t="s">
        <v>497</v>
      </c>
      <c r="H344" s="229">
        <f>Soggetto4!$E$38</f>
        <v>0</v>
      </c>
    </row>
    <row r="345" spans="7:8" x14ac:dyDescent="0.2">
      <c r="G345" s="228" t="s">
        <v>498</v>
      </c>
      <c r="H345" s="229">
        <f>Soggetto4!$E$39</f>
        <v>0</v>
      </c>
    </row>
    <row r="346" spans="7:8" x14ac:dyDescent="0.2">
      <c r="G346" s="228" t="s">
        <v>499</v>
      </c>
      <c r="H346" s="229">
        <f>Soggetto4!$F$34</f>
        <v>0</v>
      </c>
    </row>
    <row r="347" spans="7:8" x14ac:dyDescent="0.2">
      <c r="G347" s="228" t="s">
        <v>500</v>
      </c>
      <c r="H347" s="229">
        <f>Soggetto4!$F$35</f>
        <v>0</v>
      </c>
    </row>
    <row r="348" spans="7:8" x14ac:dyDescent="0.2">
      <c r="G348" s="228" t="s">
        <v>501</v>
      </c>
      <c r="H348" s="229">
        <f>Soggetto4!$F$36</f>
        <v>0</v>
      </c>
    </row>
    <row r="349" spans="7:8" x14ac:dyDescent="0.2">
      <c r="G349" s="228" t="s">
        <v>502</v>
      </c>
      <c r="H349" s="229">
        <f>Soggetto4!$F$37</f>
        <v>0</v>
      </c>
    </row>
    <row r="350" spans="7:8" x14ac:dyDescent="0.2">
      <c r="G350" s="228" t="s">
        <v>503</v>
      </c>
      <c r="H350" s="229">
        <f>Soggetto4!$F$38</f>
        <v>0</v>
      </c>
    </row>
    <row r="351" spans="7:8" x14ac:dyDescent="0.2">
      <c r="G351" s="228" t="s">
        <v>504</v>
      </c>
      <c r="H351" s="229">
        <f>Soggetto4!$F$39</f>
        <v>0</v>
      </c>
    </row>
    <row r="352" spans="7:8" x14ac:dyDescent="0.2">
      <c r="G352" s="228" t="s">
        <v>505</v>
      </c>
      <c r="H352" s="229">
        <f>Soggetto4!$F$40</f>
        <v>0</v>
      </c>
    </row>
    <row r="353" spans="7:8" x14ac:dyDescent="0.2">
      <c r="G353" s="228" t="s">
        <v>506</v>
      </c>
      <c r="H353" s="229">
        <f>Soggetto4!$F$51</f>
        <v>0</v>
      </c>
    </row>
    <row r="354" spans="7:8" x14ac:dyDescent="0.2">
      <c r="G354" s="214" t="s">
        <v>507</v>
      </c>
      <c r="H354" s="214">
        <f>Soggetto4!$C$55</f>
        <v>0</v>
      </c>
    </row>
    <row r="355" spans="7:8" x14ac:dyDescent="0.2">
      <c r="G355" s="228" t="s">
        <v>508</v>
      </c>
      <c r="H355" s="228">
        <f>Soggetto4!$C$56</f>
        <v>0</v>
      </c>
    </row>
    <row r="356" spans="7:8" x14ac:dyDescent="0.2">
      <c r="G356" s="228" t="s">
        <v>509</v>
      </c>
      <c r="H356" s="228">
        <f>Soggetto4!$B$60</f>
        <v>0</v>
      </c>
    </row>
    <row r="357" spans="7:8" x14ac:dyDescent="0.2">
      <c r="G357" s="228" t="s">
        <v>510</v>
      </c>
      <c r="H357" s="228">
        <f>Soggetto4!$B$61</f>
        <v>0</v>
      </c>
    </row>
    <row r="358" spans="7:8" x14ac:dyDescent="0.2">
      <c r="G358" s="228" t="s">
        <v>511</v>
      </c>
      <c r="H358" s="228">
        <f>Soggetto4!$B$62</f>
        <v>0</v>
      </c>
    </row>
    <row r="359" spans="7:8" x14ac:dyDescent="0.2">
      <c r="G359" s="228" t="s">
        <v>512</v>
      </c>
      <c r="H359" s="228">
        <f>Soggetto4!$B$63</f>
        <v>0</v>
      </c>
    </row>
    <row r="360" spans="7:8" x14ac:dyDescent="0.2">
      <c r="G360" s="228" t="s">
        <v>513</v>
      </c>
      <c r="H360" s="228">
        <f>Soggetto4!$B$64</f>
        <v>0</v>
      </c>
    </row>
    <row r="361" spans="7:8" x14ac:dyDescent="0.2">
      <c r="G361" s="228" t="s">
        <v>514</v>
      </c>
      <c r="H361" s="228">
        <f>Soggetto4!$B$65</f>
        <v>0</v>
      </c>
    </row>
    <row r="362" spans="7:8" x14ac:dyDescent="0.2">
      <c r="G362" s="228" t="s">
        <v>515</v>
      </c>
      <c r="H362" s="228">
        <f>Soggetto4!$C$60</f>
        <v>0</v>
      </c>
    </row>
    <row r="363" spans="7:8" x14ac:dyDescent="0.2">
      <c r="G363" s="228" t="s">
        <v>516</v>
      </c>
      <c r="H363" s="228">
        <f>Soggetto4!$C$61</f>
        <v>0</v>
      </c>
    </row>
    <row r="364" spans="7:8" x14ac:dyDescent="0.2">
      <c r="G364" s="228" t="s">
        <v>517</v>
      </c>
      <c r="H364" s="228">
        <f>Soggetto4!$C$62</f>
        <v>0</v>
      </c>
    </row>
    <row r="365" spans="7:8" x14ac:dyDescent="0.2">
      <c r="G365" s="228" t="s">
        <v>518</v>
      </c>
      <c r="H365" s="228">
        <f>Soggetto4!$C$63</f>
        <v>0</v>
      </c>
    </row>
    <row r="366" spans="7:8" x14ac:dyDescent="0.2">
      <c r="G366" s="228" t="s">
        <v>519</v>
      </c>
      <c r="H366" s="228">
        <f>Soggetto4!$C$64</f>
        <v>0</v>
      </c>
    </row>
    <row r="367" spans="7:8" x14ac:dyDescent="0.2">
      <c r="G367" s="228" t="s">
        <v>520</v>
      </c>
      <c r="H367" s="228">
        <f>Soggetto4!$C$65</f>
        <v>0</v>
      </c>
    </row>
    <row r="368" spans="7:8" x14ac:dyDescent="0.2">
      <c r="G368" s="228" t="s">
        <v>521</v>
      </c>
      <c r="H368" s="228">
        <f>Soggetto4!$D$60</f>
        <v>0</v>
      </c>
    </row>
    <row r="369" spans="7:8" x14ac:dyDescent="0.2">
      <c r="G369" s="228" t="s">
        <v>522</v>
      </c>
      <c r="H369" s="228">
        <f>Soggetto4!$D$61</f>
        <v>0</v>
      </c>
    </row>
    <row r="370" spans="7:8" x14ac:dyDescent="0.2">
      <c r="G370" s="228" t="s">
        <v>523</v>
      </c>
      <c r="H370" s="228">
        <f>Soggetto4!$D$62</f>
        <v>0</v>
      </c>
    </row>
    <row r="371" spans="7:8" x14ac:dyDescent="0.2">
      <c r="G371" s="228" t="s">
        <v>524</v>
      </c>
      <c r="H371" s="228">
        <f>Soggetto4!$D$63</f>
        <v>0</v>
      </c>
    </row>
    <row r="372" spans="7:8" x14ac:dyDescent="0.2">
      <c r="G372" s="228" t="s">
        <v>525</v>
      </c>
      <c r="H372" s="228">
        <f>Soggetto4!$D$64</f>
        <v>0</v>
      </c>
    </row>
    <row r="373" spans="7:8" x14ac:dyDescent="0.2">
      <c r="G373" s="228" t="s">
        <v>526</v>
      </c>
      <c r="H373" s="228">
        <f>Soggetto4!$D$65</f>
        <v>0</v>
      </c>
    </row>
    <row r="374" spans="7:8" x14ac:dyDescent="0.2">
      <c r="G374" s="228" t="s">
        <v>527</v>
      </c>
      <c r="H374" s="229">
        <f>Soggetto4!$E$60</f>
        <v>0</v>
      </c>
    </row>
    <row r="375" spans="7:8" x14ac:dyDescent="0.2">
      <c r="G375" s="228" t="s">
        <v>528</v>
      </c>
      <c r="H375" s="229">
        <f>Soggetto4!$E$61</f>
        <v>0</v>
      </c>
    </row>
    <row r="376" spans="7:8" x14ac:dyDescent="0.2">
      <c r="G376" s="228" t="s">
        <v>529</v>
      </c>
      <c r="H376" s="229">
        <f>Soggetto4!$E$62</f>
        <v>0</v>
      </c>
    </row>
    <row r="377" spans="7:8" x14ac:dyDescent="0.2">
      <c r="G377" s="228" t="s">
        <v>530</v>
      </c>
      <c r="H377" s="229">
        <f>Soggetto4!$E$63</f>
        <v>0</v>
      </c>
    </row>
    <row r="378" spans="7:8" x14ac:dyDescent="0.2">
      <c r="G378" s="228" t="s">
        <v>531</v>
      </c>
      <c r="H378" s="229">
        <f>Soggetto4!$E$64</f>
        <v>0</v>
      </c>
    </row>
    <row r="379" spans="7:8" x14ac:dyDescent="0.2">
      <c r="G379" s="228" t="s">
        <v>532</v>
      </c>
      <c r="H379" s="229">
        <f>Soggetto4!$E$65</f>
        <v>0</v>
      </c>
    </row>
    <row r="380" spans="7:8" x14ac:dyDescent="0.2">
      <c r="G380" s="228" t="s">
        <v>533</v>
      </c>
      <c r="H380" s="229">
        <f>Soggetto4!$F$60</f>
        <v>0</v>
      </c>
    </row>
    <row r="381" spans="7:8" x14ac:dyDescent="0.2">
      <c r="G381" s="228" t="s">
        <v>534</v>
      </c>
      <c r="H381" s="229">
        <f>Soggetto4!$F$61</f>
        <v>0</v>
      </c>
    </row>
    <row r="382" spans="7:8" x14ac:dyDescent="0.2">
      <c r="G382" s="228" t="s">
        <v>535</v>
      </c>
      <c r="H382" s="229">
        <f>Soggetto4!$F$62</f>
        <v>0</v>
      </c>
    </row>
    <row r="383" spans="7:8" x14ac:dyDescent="0.2">
      <c r="G383" s="228" t="s">
        <v>536</v>
      </c>
      <c r="H383" s="229">
        <f>Soggetto4!$F$63</f>
        <v>0</v>
      </c>
    </row>
    <row r="384" spans="7:8" x14ac:dyDescent="0.2">
      <c r="G384" s="228" t="s">
        <v>537</v>
      </c>
      <c r="H384" s="229">
        <f>Soggetto4!$F$64</f>
        <v>0</v>
      </c>
    </row>
    <row r="385" spans="7:8" x14ac:dyDescent="0.2">
      <c r="G385" s="228" t="s">
        <v>538</v>
      </c>
      <c r="H385" s="229">
        <f>Soggetto4!$F$65</f>
        <v>0</v>
      </c>
    </row>
    <row r="386" spans="7:8" x14ac:dyDescent="0.2">
      <c r="G386" s="228" t="s">
        <v>539</v>
      </c>
      <c r="H386" s="229">
        <f>Soggetto4!$F$66</f>
        <v>0</v>
      </c>
    </row>
    <row r="387" spans="7:8" x14ac:dyDescent="0.2">
      <c r="G387" s="228" t="s">
        <v>540</v>
      </c>
      <c r="H387" s="229">
        <f>Soggetto4!$F$77</f>
        <v>0</v>
      </c>
    </row>
    <row r="388" spans="7:8" x14ac:dyDescent="0.2">
      <c r="G388" s="214" t="s">
        <v>541</v>
      </c>
      <c r="H388" s="214">
        <f>Soggetto4!$C$79</f>
        <v>0</v>
      </c>
    </row>
    <row r="389" spans="7:8" x14ac:dyDescent="0.2">
      <c r="G389" s="228" t="s">
        <v>542</v>
      </c>
      <c r="H389" s="228">
        <f>Soggetto4!$C$80</f>
        <v>0</v>
      </c>
    </row>
    <row r="390" spans="7:8" x14ac:dyDescent="0.2">
      <c r="G390" s="228" t="s">
        <v>543</v>
      </c>
      <c r="H390" s="229">
        <f>Soggetto4!$E$97</f>
        <v>0</v>
      </c>
    </row>
    <row r="391" spans="7:8" x14ac:dyDescent="0.2">
      <c r="G391" s="228" t="s">
        <v>544</v>
      </c>
      <c r="H391" s="229">
        <f>Soggetto4!$E$106</f>
        <v>0</v>
      </c>
    </row>
    <row r="392" spans="7:8" x14ac:dyDescent="0.2">
      <c r="G392" s="228" t="s">
        <v>545</v>
      </c>
      <c r="H392" s="229">
        <f>+Soggetto4!$B$118</f>
        <v>0</v>
      </c>
    </row>
    <row r="393" spans="7:8" x14ac:dyDescent="0.2">
      <c r="G393" s="228" t="s">
        <v>546</v>
      </c>
      <c r="H393" s="229">
        <f>+Soggetto4!$B$119</f>
        <v>0</v>
      </c>
    </row>
    <row r="394" spans="7:8" x14ac:dyDescent="0.2">
      <c r="G394" s="228" t="s">
        <v>547</v>
      </c>
      <c r="H394" s="229">
        <f>+Soggetto4!$D$115</f>
        <v>0</v>
      </c>
    </row>
    <row r="395" spans="7:8" x14ac:dyDescent="0.2">
      <c r="G395" s="228" t="s">
        <v>548</v>
      </c>
      <c r="H395" s="229">
        <f>+Soggetto4!$D$116</f>
        <v>0</v>
      </c>
    </row>
    <row r="396" spans="7:8" x14ac:dyDescent="0.2">
      <c r="G396" s="228" t="s">
        <v>549</v>
      </c>
      <c r="H396" s="229">
        <f>+Soggetto4!$D$117</f>
        <v>0</v>
      </c>
    </row>
    <row r="397" spans="7:8" x14ac:dyDescent="0.2">
      <c r="G397" s="228" t="s">
        <v>550</v>
      </c>
      <c r="H397" s="229">
        <f>+Soggetto4!$D$118</f>
        <v>0</v>
      </c>
    </row>
    <row r="398" spans="7:8" x14ac:dyDescent="0.2">
      <c r="G398" s="228" t="s">
        <v>551</v>
      </c>
      <c r="H398" s="229">
        <f>+Soggetto4!$D$119</f>
        <v>0</v>
      </c>
    </row>
    <row r="399" spans="7:8" x14ac:dyDescent="0.2">
      <c r="G399" s="228" t="s">
        <v>552</v>
      </c>
      <c r="H399" s="228">
        <f>+Soggetto4!$B$122</f>
        <v>0</v>
      </c>
    </row>
    <row r="400" spans="7:8" x14ac:dyDescent="0.2">
      <c r="G400" s="228" t="s">
        <v>668</v>
      </c>
      <c r="H400" s="229" t="str">
        <f>+Soggetto4!$B$123</f>
        <v>Totale        -        48</v>
      </c>
    </row>
    <row r="401" spans="7:8" x14ac:dyDescent="0.2">
      <c r="G401" s="228" t="s">
        <v>553</v>
      </c>
      <c r="H401" s="228" t="str">
        <f>+Soggetto4!$B$127</f>
        <v>SI</v>
      </c>
    </row>
    <row r="402" spans="7:8" x14ac:dyDescent="0.2">
      <c r="G402" s="228" t="s">
        <v>554</v>
      </c>
      <c r="H402" s="228" t="str">
        <f>+Soggetto4!$B$131</f>
        <v>NO</v>
      </c>
    </row>
    <row r="403" spans="7:8" x14ac:dyDescent="0.2">
      <c r="G403" s="228" t="s">
        <v>555</v>
      </c>
      <c r="H403" s="228">
        <f>+Soggetto4!$A$154</f>
        <v>0</v>
      </c>
    </row>
    <row r="404" spans="7:8" x14ac:dyDescent="0.2">
      <c r="G404" s="221" t="s">
        <v>556</v>
      </c>
      <c r="H404" s="221">
        <f>Soggetto5!$B$11</f>
        <v>0</v>
      </c>
    </row>
    <row r="405" spans="7:8" x14ac:dyDescent="0.2">
      <c r="G405" s="221" t="s">
        <v>557</v>
      </c>
      <c r="H405" s="221">
        <f>Soggetto5!$B$12</f>
        <v>0</v>
      </c>
    </row>
    <row r="406" spans="7:8" x14ac:dyDescent="0.2">
      <c r="G406" s="221" t="s">
        <v>558</v>
      </c>
      <c r="H406" s="221">
        <f>Soggetto5!$B$14</f>
        <v>0</v>
      </c>
    </row>
    <row r="407" spans="7:8" x14ac:dyDescent="0.2">
      <c r="G407" s="221" t="s">
        <v>559</v>
      </c>
      <c r="H407" s="221">
        <f>Soggetto5!$B$15</f>
        <v>0</v>
      </c>
    </row>
    <row r="408" spans="7:8" x14ac:dyDescent="0.2">
      <c r="G408" s="221" t="s">
        <v>560</v>
      </c>
      <c r="H408" s="221">
        <f>Soggetto5!$B$16</f>
        <v>0</v>
      </c>
    </row>
    <row r="409" spans="7:8" x14ac:dyDescent="0.2">
      <c r="G409" s="221" t="s">
        <v>561</v>
      </c>
      <c r="H409" s="221">
        <f>Soggetto5!B17</f>
        <v>0</v>
      </c>
    </row>
    <row r="410" spans="7:8" x14ac:dyDescent="0.2">
      <c r="G410" s="221" t="s">
        <v>562</v>
      </c>
      <c r="H410" s="221">
        <f>Soggetto5!$B$18</f>
        <v>0</v>
      </c>
    </row>
    <row r="411" spans="7:8" x14ac:dyDescent="0.2">
      <c r="G411" s="221" t="s">
        <v>563</v>
      </c>
      <c r="H411" s="221" t="str">
        <f>IF(LEN(Soggetto2!$B$19)&lt;10,"",Soggetto2!$B$19)</f>
        <v/>
      </c>
    </row>
    <row r="412" spans="7:8" x14ac:dyDescent="0.2">
      <c r="G412" s="221" t="s">
        <v>564</v>
      </c>
      <c r="H412" s="221">
        <f>Soggetto5!$C$25</f>
        <v>0</v>
      </c>
    </row>
    <row r="413" spans="7:8" x14ac:dyDescent="0.2">
      <c r="G413" s="221" t="s">
        <v>565</v>
      </c>
      <c r="H413" s="221">
        <f>Soggetto5!$C$26</f>
        <v>0</v>
      </c>
    </row>
    <row r="414" spans="7:8" x14ac:dyDescent="0.2">
      <c r="G414" s="221" t="s">
        <v>566</v>
      </c>
      <c r="H414" s="221">
        <f>Soggetto5!$C$27</f>
        <v>0</v>
      </c>
    </row>
    <row r="415" spans="7:8" x14ac:dyDescent="0.2">
      <c r="G415" s="214" t="s">
        <v>567</v>
      </c>
      <c r="H415" s="214">
        <f>Soggetto5!$C$29</f>
        <v>0</v>
      </c>
    </row>
    <row r="416" spans="7:8" x14ac:dyDescent="0.2">
      <c r="G416" s="221" t="s">
        <v>568</v>
      </c>
      <c r="H416" s="221">
        <f>Soggetto5!$C$30</f>
        <v>0</v>
      </c>
    </row>
    <row r="417" spans="7:8" x14ac:dyDescent="0.2">
      <c r="G417" s="221" t="s">
        <v>569</v>
      </c>
      <c r="H417" s="221">
        <f>Soggetto5!$B$34</f>
        <v>0</v>
      </c>
    </row>
    <row r="418" spans="7:8" x14ac:dyDescent="0.2">
      <c r="G418" s="221" t="s">
        <v>570</v>
      </c>
      <c r="H418" s="221">
        <f>Soggetto5!$B$35</f>
        <v>0</v>
      </c>
    </row>
    <row r="419" spans="7:8" x14ac:dyDescent="0.2">
      <c r="G419" s="221" t="s">
        <v>571</v>
      </c>
      <c r="H419" s="221">
        <f>Soggetto5!$B$36</f>
        <v>0</v>
      </c>
    </row>
    <row r="420" spans="7:8" x14ac:dyDescent="0.2">
      <c r="G420" s="221" t="s">
        <v>572</v>
      </c>
      <c r="H420" s="221">
        <f>Soggetto5!$B$37</f>
        <v>0</v>
      </c>
    </row>
    <row r="421" spans="7:8" x14ac:dyDescent="0.2">
      <c r="G421" s="221" t="s">
        <v>573</v>
      </c>
      <c r="H421" s="221">
        <f>Soggetto5!$B$38</f>
        <v>0</v>
      </c>
    </row>
    <row r="422" spans="7:8" x14ac:dyDescent="0.2">
      <c r="G422" s="221" t="s">
        <v>574</v>
      </c>
      <c r="H422" s="221">
        <f>Soggetto5!$B$39</f>
        <v>0</v>
      </c>
    </row>
    <row r="423" spans="7:8" x14ac:dyDescent="0.2">
      <c r="G423" s="221" t="s">
        <v>575</v>
      </c>
      <c r="H423" s="221">
        <f>Soggetto5!$C$34</f>
        <v>0</v>
      </c>
    </row>
    <row r="424" spans="7:8" x14ac:dyDescent="0.2">
      <c r="G424" s="221" t="s">
        <v>576</v>
      </c>
      <c r="H424" s="221">
        <f>Soggetto5!$C$35</f>
        <v>0</v>
      </c>
    </row>
    <row r="425" spans="7:8" x14ac:dyDescent="0.2">
      <c r="G425" s="221" t="s">
        <v>577</v>
      </c>
      <c r="H425" s="221">
        <f>Soggetto5!$C$36</f>
        <v>0</v>
      </c>
    </row>
    <row r="426" spans="7:8" x14ac:dyDescent="0.2">
      <c r="G426" s="221" t="s">
        <v>578</v>
      </c>
      <c r="H426" s="221">
        <f>Soggetto5!$C$37</f>
        <v>0</v>
      </c>
    </row>
    <row r="427" spans="7:8" x14ac:dyDescent="0.2">
      <c r="G427" s="221" t="s">
        <v>579</v>
      </c>
      <c r="H427" s="221">
        <f>Soggetto5!$C$38</f>
        <v>0</v>
      </c>
    </row>
    <row r="428" spans="7:8" x14ac:dyDescent="0.2">
      <c r="G428" s="221" t="s">
        <v>580</v>
      </c>
      <c r="H428" s="221">
        <f>Soggetto5!$C$39</f>
        <v>0</v>
      </c>
    </row>
    <row r="429" spans="7:8" x14ac:dyDescent="0.2">
      <c r="G429" s="221" t="s">
        <v>581</v>
      </c>
      <c r="H429" s="221">
        <f>Soggetto5!$D$34</f>
        <v>0</v>
      </c>
    </row>
    <row r="430" spans="7:8" x14ac:dyDescent="0.2">
      <c r="G430" s="221" t="s">
        <v>582</v>
      </c>
      <c r="H430" s="221">
        <f>Soggetto5!$D$35</f>
        <v>0</v>
      </c>
    </row>
    <row r="431" spans="7:8" x14ac:dyDescent="0.2">
      <c r="G431" s="221" t="s">
        <v>583</v>
      </c>
      <c r="H431" s="221">
        <f>Soggetto5!$D$36</f>
        <v>0</v>
      </c>
    </row>
    <row r="432" spans="7:8" x14ac:dyDescent="0.2">
      <c r="G432" s="221" t="s">
        <v>584</v>
      </c>
      <c r="H432" s="221">
        <f>Soggetto5!$D$37</f>
        <v>0</v>
      </c>
    </row>
    <row r="433" spans="7:8" x14ac:dyDescent="0.2">
      <c r="G433" s="221" t="s">
        <v>585</v>
      </c>
      <c r="H433" s="221">
        <f>Soggetto5!$D$38</f>
        <v>0</v>
      </c>
    </row>
    <row r="434" spans="7:8" x14ac:dyDescent="0.2">
      <c r="G434" s="221" t="s">
        <v>586</v>
      </c>
      <c r="H434" s="221">
        <f>Soggetto5!$D$39</f>
        <v>0</v>
      </c>
    </row>
    <row r="435" spans="7:8" x14ac:dyDescent="0.2">
      <c r="G435" s="221" t="s">
        <v>587</v>
      </c>
      <c r="H435" s="230">
        <f>Soggetto5!$E$34</f>
        <v>0</v>
      </c>
    </row>
    <row r="436" spans="7:8" x14ac:dyDescent="0.2">
      <c r="G436" s="221" t="s">
        <v>588</v>
      </c>
      <c r="H436" s="230">
        <f>Soggetto5!$E$35</f>
        <v>0</v>
      </c>
    </row>
    <row r="437" spans="7:8" x14ac:dyDescent="0.2">
      <c r="G437" s="221" t="s">
        <v>589</v>
      </c>
      <c r="H437" s="230">
        <f>Soggetto5!$E$36</f>
        <v>0</v>
      </c>
    </row>
    <row r="438" spans="7:8" x14ac:dyDescent="0.2">
      <c r="G438" s="221" t="s">
        <v>590</v>
      </c>
      <c r="H438" s="230">
        <f>Soggetto5!$E$37</f>
        <v>0</v>
      </c>
    </row>
    <row r="439" spans="7:8" x14ac:dyDescent="0.2">
      <c r="G439" s="221" t="s">
        <v>591</v>
      </c>
      <c r="H439" s="230">
        <f>Soggetto5!$E$38</f>
        <v>0</v>
      </c>
    </row>
    <row r="440" spans="7:8" x14ac:dyDescent="0.2">
      <c r="G440" s="221" t="s">
        <v>592</v>
      </c>
      <c r="H440" s="230">
        <f>Soggetto5!$E$39</f>
        <v>0</v>
      </c>
    </row>
    <row r="441" spans="7:8" x14ac:dyDescent="0.2">
      <c r="G441" s="221" t="s">
        <v>593</v>
      </c>
      <c r="H441" s="230">
        <f>Soggetto5!$F$34</f>
        <v>0</v>
      </c>
    </row>
    <row r="442" spans="7:8" x14ac:dyDescent="0.2">
      <c r="G442" s="221" t="s">
        <v>594</v>
      </c>
      <c r="H442" s="230">
        <f>Soggetto5!$F$35</f>
        <v>0</v>
      </c>
    </row>
    <row r="443" spans="7:8" x14ac:dyDescent="0.2">
      <c r="G443" s="221" t="s">
        <v>595</v>
      </c>
      <c r="H443" s="230">
        <f>Soggetto5!$F$36</f>
        <v>0</v>
      </c>
    </row>
    <row r="444" spans="7:8" x14ac:dyDescent="0.2">
      <c r="G444" s="221" t="s">
        <v>596</v>
      </c>
      <c r="H444" s="230">
        <f>Soggetto5!$F$37</f>
        <v>0</v>
      </c>
    </row>
    <row r="445" spans="7:8" x14ac:dyDescent="0.2">
      <c r="G445" s="221" t="s">
        <v>597</v>
      </c>
      <c r="H445" s="230">
        <f>Soggetto5!$F$38</f>
        <v>0</v>
      </c>
    </row>
    <row r="446" spans="7:8" x14ac:dyDescent="0.2">
      <c r="G446" s="221" t="s">
        <v>598</v>
      </c>
      <c r="H446" s="230">
        <f>Soggetto5!$F$39</f>
        <v>0</v>
      </c>
    </row>
    <row r="447" spans="7:8" x14ac:dyDescent="0.2">
      <c r="G447" s="221" t="s">
        <v>599</v>
      </c>
      <c r="H447" s="230">
        <f>Soggetto5!$F$40</f>
        <v>0</v>
      </c>
    </row>
    <row r="448" spans="7:8" x14ac:dyDescent="0.2">
      <c r="G448" s="221" t="s">
        <v>600</v>
      </c>
      <c r="H448" s="230">
        <f>Soggetto5!$F$51</f>
        <v>0</v>
      </c>
    </row>
    <row r="449" spans="7:8" x14ac:dyDescent="0.2">
      <c r="G449" s="214" t="s">
        <v>601</v>
      </c>
      <c r="H449" s="214">
        <f>Soggetto5!$C$55</f>
        <v>0</v>
      </c>
    </row>
    <row r="450" spans="7:8" x14ac:dyDescent="0.2">
      <c r="G450" s="221" t="s">
        <v>602</v>
      </c>
      <c r="H450" s="221">
        <f>Soggetto5!$C$56</f>
        <v>0</v>
      </c>
    </row>
    <row r="451" spans="7:8" x14ac:dyDescent="0.2">
      <c r="G451" s="221" t="s">
        <v>603</v>
      </c>
      <c r="H451" s="221">
        <f>Soggetto5!$B$60</f>
        <v>0</v>
      </c>
    </row>
    <row r="452" spans="7:8" x14ac:dyDescent="0.2">
      <c r="G452" s="221" t="s">
        <v>604</v>
      </c>
      <c r="H452" s="221">
        <f>Soggetto5!$B$61</f>
        <v>0</v>
      </c>
    </row>
    <row r="453" spans="7:8" x14ac:dyDescent="0.2">
      <c r="G453" s="221" t="s">
        <v>605</v>
      </c>
      <c r="H453" s="221">
        <f>Soggetto5!$B$62</f>
        <v>0</v>
      </c>
    </row>
    <row r="454" spans="7:8" x14ac:dyDescent="0.2">
      <c r="G454" s="221" t="s">
        <v>606</v>
      </c>
      <c r="H454" s="221">
        <f>Soggetto5!$B$63</f>
        <v>0</v>
      </c>
    </row>
    <row r="455" spans="7:8" x14ac:dyDescent="0.2">
      <c r="G455" s="221" t="s">
        <v>607</v>
      </c>
      <c r="H455" s="221">
        <f>Soggetto5!$B$64</f>
        <v>0</v>
      </c>
    </row>
    <row r="456" spans="7:8" x14ac:dyDescent="0.2">
      <c r="G456" s="221" t="s">
        <v>608</v>
      </c>
      <c r="H456" s="221">
        <f>Soggetto5!$B$65</f>
        <v>0</v>
      </c>
    </row>
    <row r="457" spans="7:8" x14ac:dyDescent="0.2">
      <c r="G457" s="221" t="s">
        <v>609</v>
      </c>
      <c r="H457" s="221">
        <f>Soggetto5!$C$60</f>
        <v>0</v>
      </c>
    </row>
    <row r="458" spans="7:8" x14ac:dyDescent="0.2">
      <c r="G458" s="221" t="s">
        <v>610</v>
      </c>
      <c r="H458" s="221">
        <f>Soggetto5!$C$61</f>
        <v>0</v>
      </c>
    </row>
    <row r="459" spans="7:8" x14ac:dyDescent="0.2">
      <c r="G459" s="221" t="s">
        <v>611</v>
      </c>
      <c r="H459" s="221">
        <f>Soggetto5!$C$62</f>
        <v>0</v>
      </c>
    </row>
    <row r="460" spans="7:8" x14ac:dyDescent="0.2">
      <c r="G460" s="221" t="s">
        <v>612</v>
      </c>
      <c r="H460" s="221">
        <f>Soggetto5!$C$63</f>
        <v>0</v>
      </c>
    </row>
    <row r="461" spans="7:8" x14ac:dyDescent="0.2">
      <c r="G461" s="221" t="s">
        <v>613</v>
      </c>
      <c r="H461" s="221">
        <f>Soggetto5!$C$64</f>
        <v>0</v>
      </c>
    </row>
    <row r="462" spans="7:8" x14ac:dyDescent="0.2">
      <c r="G462" s="221" t="s">
        <v>614</v>
      </c>
      <c r="H462" s="221">
        <f>Soggetto5!$C$65</f>
        <v>0</v>
      </c>
    </row>
    <row r="463" spans="7:8" x14ac:dyDescent="0.2">
      <c r="G463" s="221" t="s">
        <v>615</v>
      </c>
      <c r="H463" s="221">
        <f>Soggetto5!$D$60</f>
        <v>0</v>
      </c>
    </row>
    <row r="464" spans="7:8" x14ac:dyDescent="0.2">
      <c r="G464" s="221" t="s">
        <v>616</v>
      </c>
      <c r="H464" s="221">
        <f>Soggetto5!$D$61</f>
        <v>0</v>
      </c>
    </row>
    <row r="465" spans="7:8" x14ac:dyDescent="0.2">
      <c r="G465" s="221" t="s">
        <v>617</v>
      </c>
      <c r="H465" s="221">
        <f>Soggetto5!$D$62</f>
        <v>0</v>
      </c>
    </row>
    <row r="466" spans="7:8" x14ac:dyDescent="0.2">
      <c r="G466" s="221" t="s">
        <v>618</v>
      </c>
      <c r="H466" s="221">
        <f>Soggetto5!$D$63</f>
        <v>0</v>
      </c>
    </row>
    <row r="467" spans="7:8" x14ac:dyDescent="0.2">
      <c r="G467" s="221" t="s">
        <v>619</v>
      </c>
      <c r="H467" s="221">
        <f>Soggetto5!$D$64</f>
        <v>0</v>
      </c>
    </row>
    <row r="468" spans="7:8" x14ac:dyDescent="0.2">
      <c r="G468" s="221" t="s">
        <v>620</v>
      </c>
      <c r="H468" s="221">
        <f>Soggetto5!$D$65</f>
        <v>0</v>
      </c>
    </row>
    <row r="469" spans="7:8" x14ac:dyDescent="0.2">
      <c r="G469" s="221" t="s">
        <v>621</v>
      </c>
      <c r="H469" s="230">
        <f>Soggetto5!$E$60</f>
        <v>0</v>
      </c>
    </row>
    <row r="470" spans="7:8" x14ac:dyDescent="0.2">
      <c r="G470" s="221" t="s">
        <v>622</v>
      </c>
      <c r="H470" s="230">
        <f>Soggetto5!$E$61</f>
        <v>0</v>
      </c>
    </row>
    <row r="471" spans="7:8" x14ac:dyDescent="0.2">
      <c r="G471" s="221" t="s">
        <v>623</v>
      </c>
      <c r="H471" s="230">
        <f>Soggetto5!$E$62</f>
        <v>0</v>
      </c>
    </row>
    <row r="472" spans="7:8" x14ac:dyDescent="0.2">
      <c r="G472" s="221" t="s">
        <v>624</v>
      </c>
      <c r="H472" s="230">
        <f>Soggetto5!$E$63</f>
        <v>0</v>
      </c>
    </row>
    <row r="473" spans="7:8" x14ac:dyDescent="0.2">
      <c r="G473" s="221" t="s">
        <v>625</v>
      </c>
      <c r="H473" s="230">
        <f>Soggetto5!$E$64</f>
        <v>0</v>
      </c>
    </row>
    <row r="474" spans="7:8" x14ac:dyDescent="0.2">
      <c r="G474" s="221" t="s">
        <v>626</v>
      </c>
      <c r="H474" s="230">
        <f>Soggetto5!$E$65</f>
        <v>0</v>
      </c>
    </row>
    <row r="475" spans="7:8" x14ac:dyDescent="0.2">
      <c r="G475" s="221" t="s">
        <v>627</v>
      </c>
      <c r="H475" s="230">
        <f>Soggetto5!$F$60</f>
        <v>0</v>
      </c>
    </row>
    <row r="476" spans="7:8" x14ac:dyDescent="0.2">
      <c r="G476" s="221" t="s">
        <v>628</v>
      </c>
      <c r="H476" s="230">
        <f>Soggetto5!$F$61</f>
        <v>0</v>
      </c>
    </row>
    <row r="477" spans="7:8" x14ac:dyDescent="0.2">
      <c r="G477" s="221" t="s">
        <v>629</v>
      </c>
      <c r="H477" s="230">
        <f>Soggetto5!$F$62</f>
        <v>0</v>
      </c>
    </row>
    <row r="478" spans="7:8" x14ac:dyDescent="0.2">
      <c r="G478" s="221" t="s">
        <v>630</v>
      </c>
      <c r="H478" s="230">
        <f>Soggetto5!$F$63</f>
        <v>0</v>
      </c>
    </row>
    <row r="479" spans="7:8" x14ac:dyDescent="0.2">
      <c r="G479" s="221" t="s">
        <v>631</v>
      </c>
      <c r="H479" s="230">
        <f>Soggetto5!$F$64</f>
        <v>0</v>
      </c>
    </row>
    <row r="480" spans="7:8" x14ac:dyDescent="0.2">
      <c r="G480" s="221" t="s">
        <v>632</v>
      </c>
      <c r="H480" s="230">
        <f>Soggetto5!$F$65</f>
        <v>0</v>
      </c>
    </row>
    <row r="481" spans="7:8" x14ac:dyDescent="0.2">
      <c r="G481" s="221" t="s">
        <v>633</v>
      </c>
      <c r="H481" s="230">
        <f>Soggetto5!$F$66</f>
        <v>0</v>
      </c>
    </row>
    <row r="482" spans="7:8" x14ac:dyDescent="0.2">
      <c r="G482" s="221" t="s">
        <v>634</v>
      </c>
      <c r="H482" s="230">
        <f>Soggetto5!$F$77</f>
        <v>0</v>
      </c>
    </row>
    <row r="483" spans="7:8" x14ac:dyDescent="0.2">
      <c r="G483" s="214" t="s">
        <v>635</v>
      </c>
      <c r="H483" s="214">
        <f>Soggetto5!$C$79</f>
        <v>0</v>
      </c>
    </row>
    <row r="484" spans="7:8" x14ac:dyDescent="0.2">
      <c r="G484" s="221" t="s">
        <v>636</v>
      </c>
      <c r="H484" s="221">
        <f>Soggetto5!$C$80</f>
        <v>0</v>
      </c>
    </row>
    <row r="485" spans="7:8" x14ac:dyDescent="0.2">
      <c r="G485" s="221" t="s">
        <v>637</v>
      </c>
      <c r="H485" s="230">
        <f>Soggetto5!$E$97</f>
        <v>0</v>
      </c>
    </row>
    <row r="486" spans="7:8" x14ac:dyDescent="0.2">
      <c r="G486" s="221" t="s">
        <v>638</v>
      </c>
      <c r="H486" s="230">
        <f>Soggetto5!$E$106</f>
        <v>0</v>
      </c>
    </row>
    <row r="487" spans="7:8" x14ac:dyDescent="0.2">
      <c r="G487" s="221" t="s">
        <v>639</v>
      </c>
      <c r="H487" s="230">
        <f>+Soggetto5!$B$118</f>
        <v>0</v>
      </c>
    </row>
    <row r="488" spans="7:8" x14ac:dyDescent="0.2">
      <c r="G488" s="221" t="s">
        <v>640</v>
      </c>
      <c r="H488" s="230">
        <f>+Soggetto5!$B$119</f>
        <v>0</v>
      </c>
    </row>
    <row r="489" spans="7:8" x14ac:dyDescent="0.2">
      <c r="G489" s="221" t="s">
        <v>641</v>
      </c>
      <c r="H489" s="230">
        <f>+Soggetto5!$D$115</f>
        <v>0</v>
      </c>
    </row>
    <row r="490" spans="7:8" x14ac:dyDescent="0.2">
      <c r="G490" s="221" t="s">
        <v>642</v>
      </c>
      <c r="H490" s="230">
        <f>+Soggetto5!$D$116</f>
        <v>0</v>
      </c>
    </row>
    <row r="491" spans="7:8" x14ac:dyDescent="0.2">
      <c r="G491" s="221" t="s">
        <v>643</v>
      </c>
      <c r="H491" s="230">
        <f>+Soggetto5!$D$117</f>
        <v>0</v>
      </c>
    </row>
    <row r="492" spans="7:8" x14ac:dyDescent="0.2">
      <c r="G492" s="221" t="s">
        <v>644</v>
      </c>
      <c r="H492" s="230">
        <f>+Soggetto5!$D$118</f>
        <v>0</v>
      </c>
    </row>
    <row r="493" spans="7:8" x14ac:dyDescent="0.2">
      <c r="G493" s="221" t="s">
        <v>645</v>
      </c>
      <c r="H493" s="230">
        <f>+Soggetto5!$D$119</f>
        <v>0</v>
      </c>
    </row>
    <row r="494" spans="7:8" x14ac:dyDescent="0.2">
      <c r="G494" s="221" t="s">
        <v>646</v>
      </c>
      <c r="H494" s="230">
        <f>+Soggetto5!$B$122</f>
        <v>0</v>
      </c>
    </row>
    <row r="495" spans="7:8" x14ac:dyDescent="0.2">
      <c r="G495" s="221" t="s">
        <v>669</v>
      </c>
      <c r="H495" s="230" t="str">
        <f>+Soggetto5!$B$123</f>
        <v>Totale        -        48</v>
      </c>
    </row>
    <row r="496" spans="7:8" x14ac:dyDescent="0.2">
      <c r="G496" s="221" t="s">
        <v>647</v>
      </c>
      <c r="H496" s="221" t="str">
        <f>+Soggetto5!$B$127</f>
        <v>SI</v>
      </c>
    </row>
    <row r="497" spans="7:8" x14ac:dyDescent="0.2">
      <c r="G497" s="221" t="s">
        <v>648</v>
      </c>
      <c r="H497" s="221" t="str">
        <f>+Soggetto5!$B$131</f>
        <v>NO</v>
      </c>
    </row>
    <row r="498" spans="7:8" x14ac:dyDescent="0.2">
      <c r="G498" s="221" t="s">
        <v>649</v>
      </c>
      <c r="H498" s="221">
        <f>+Soggetto5!$A$154</f>
        <v>0</v>
      </c>
    </row>
  </sheetData>
  <sheetProtection selectLockedCells="1"/>
  <autoFilter ref="G1:I496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4</vt:i4>
      </vt:variant>
    </vt:vector>
  </HeadingPairs>
  <TitlesOfParts>
    <vt:vector size="12" baseType="lpstr">
      <vt:lpstr>ACQUA CONDOTTA SINTESI</vt:lpstr>
      <vt:lpstr>Dati Generali</vt:lpstr>
      <vt:lpstr>Soggetto1</vt:lpstr>
      <vt:lpstr>Soggetto2</vt:lpstr>
      <vt:lpstr>Soggetto3</vt:lpstr>
      <vt:lpstr>Soggetto4</vt:lpstr>
      <vt:lpstr>Soggetto5</vt:lpstr>
      <vt:lpstr>_RiservatoAxa_</vt:lpstr>
      <vt:lpstr>GDAC</vt:lpstr>
      <vt:lpstr>GDCC</vt:lpstr>
      <vt:lpstr>GPEV</vt:lpstr>
      <vt:lpstr>NameLookup</vt:lpstr>
    </vt:vector>
  </TitlesOfParts>
  <Company>AXA Tech Med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AXA Tech Med Region</dc:creator>
  <cp:lastModifiedBy>Corrado Viazzi new</cp:lastModifiedBy>
  <cp:lastPrinted>2010-12-10T15:04:03Z</cp:lastPrinted>
  <dcterms:created xsi:type="dcterms:W3CDTF">2010-10-22T14:25:05Z</dcterms:created>
  <dcterms:modified xsi:type="dcterms:W3CDTF">2013-05-17T17:27:16Z</dcterms:modified>
</cp:coreProperties>
</file>