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671" activeTab="0"/>
  </bookViews>
  <sheets>
    <sheet name="Customize Your Loan Manager" sheetId="1" r:id="rId1"/>
    <sheet name="Loan Data" sheetId="2" r:id="rId2"/>
    <sheet name="Loan Amortization Table" sheetId="3" r:id="rId3"/>
    <sheet name="Summary Graph" sheetId="4" r:id="rId4"/>
    <sheet name="Lock" sheetId="5" state="veryHidden" r:id="rId5"/>
    <sheet name="ChgLoan" sheetId="6" state="veryHidden" r:id="rId6"/>
    <sheet name="Intl Data Table" sheetId="7" state="veryHidden" r:id="rId7"/>
  </sheets>
  <definedNames>
    <definedName name="__IntlFixup" hidden="1">TRUE</definedName>
    <definedName name="__IntlFixupTable" hidden="1">'Intl Data Table'!$A$3:$AB$10</definedName>
    <definedName name="back6">'Loan Data'!$J$18</definedName>
    <definedName name="back7">'Loan Data'!$J$21</definedName>
    <definedName name="CDB">'Loan Data'!$E$38</definedName>
    <definedName name="CS">'Loan Data'!$E$39</definedName>
    <definedName name="data1">'Loan Data'!$F$13</definedName>
    <definedName name="data2">'Loan Data'!$F$16</definedName>
    <definedName name="data3">'Loan Data'!$I$16</definedName>
    <definedName name="data4">'Loan Data'!$F$17</definedName>
    <definedName name="data5">'Loan Data'!$I$17</definedName>
    <definedName name="data6">'Loan Data'!$I$18</definedName>
    <definedName name="data7">'Loan Data'!$I$21</definedName>
    <definedName name="DATABASE">'Loan Amortization Table'!$E$16:$X$390</definedName>
    <definedName name="dflt1">'Customize Your Loan Manager'!$G$21</definedName>
    <definedName name="display_area_1">'Customize Your Loan Manager'!$C$3:$J$34</definedName>
    <definedName name="display_area_2">'Loan Data'!$C$3:$L$32</definedName>
    <definedName name="display_area_3">'Loan Amortization Table'!$B$3:$P$386</definedName>
    <definedName name="display_area_4" localSheetId="3">'Summary Graph'!$C$3:$O$38</definedName>
    <definedName name="display_area_4">#REF!</definedName>
    <definedName name="DSP">'Loan Data'!$K$13</definedName>
    <definedName name="DSPIMO">'Loan Data'!#REF!</definedName>
    <definedName name="DSPMO">'Loan Data'!$K$14</definedName>
    <definedName name="DSPTLMO">'Loan Data'!$K$15</definedName>
    <definedName name="DTS">'Loan Amortization Table'!$F$16:$F$376</definedName>
    <definedName name="Entered_Pmt">'Loan Data'!$I$21</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Header_Area">'Loan Amortization Table'!$B$3:$P$15</definedName>
    <definedName name="INT">'Loan Data'!$I$23</definedName>
    <definedName name="LoanTable">'Loan Amortization Table'!$E$16:$M$25</definedName>
    <definedName name="LOC">'Loan Data'!$E$35</definedName>
    <definedName name="LTR">'Customize Your Loan Manager'!$G$26</definedName>
    <definedName name="NOMO">'Loan Data'!$F$20</definedName>
    <definedName name="NS">'Loan Data'!$E$37</definedName>
    <definedName name="NUMCHECK">AND(ISNUMBER('Loan Data'!$F$16),ISNUMBER('Loan Data'!$I$16),ISNUMBER('Loan Data'!$I$17),ISNUMBER('Loan Data'!$I$18))</definedName>
    <definedName name="NUMENTRIES">'Loan Amortization Table'!#REF!</definedName>
    <definedName name="PERYR">'Loan Data'!$I$18</definedName>
    <definedName name="pmnt">'Loan Data'!$I$20</definedName>
    <definedName name="Principal">'Loan Amortization Table'!$M$16:$M$376</definedName>
    <definedName name="_xlnm.Print_Area" localSheetId="0">'Customize Your Loan Manager'!$C$3:$J$34</definedName>
    <definedName name="_xlnm.Print_Area" localSheetId="2">'Loan Amortization Table'!$C$16:$O$385</definedName>
    <definedName name="_xlnm.Print_Area" localSheetId="1">'Loan Data'!$C$3:$L$32</definedName>
    <definedName name="_xlnm.Print_Area" localSheetId="3">'Summary Graph'!$C$3:$O$38</definedName>
    <definedName name="_xlnm.Print_Titles" localSheetId="2">'Loan Amortization Table'!$3:$15</definedName>
    <definedName name="RefreshArea">'Loan Amortization Table'!$G$17:$L$376</definedName>
    <definedName name="SRS1">'Loan Amortization Table'!$K$16:$K$376</definedName>
    <definedName name="SRS2">'Loan Amortization Table'!$L$16:$L$376</definedName>
    <definedName name="SS">'Loan Data'!$E$36</definedName>
    <definedName name="tbl1">'Loan Amortization Table'!$E$16</definedName>
    <definedName name="TOT">'Loan Data'!$F$23</definedName>
    <definedName name="vital1">'Customize Your Loan Manager'!$F$12</definedName>
    <definedName name="vital2">'Customize Your Loan Manager'!$F$13</definedName>
    <definedName name="vital4">'Customize Your Loan Manager'!$F$14</definedName>
    <definedName name="vital5">'Customize Your Loan Manager'!$F$15</definedName>
    <definedName name="vital6">'Customize Your Loan Manager'!$F$16</definedName>
    <definedName name="vital8">'Customize Your Loan Manager'!$H$12</definedName>
    <definedName name="vital9">'Customize Your Loan Manager'!$H$13</definedName>
    <definedName name="warn1">'Loan Data'!$E$24</definedName>
    <definedName name="warn2">'Loan Data'!$H$24</definedName>
  </definedNames>
  <calcPr fullCalcOnLoad="1"/>
</workbook>
</file>

<file path=xl/comments1.xml><?xml version="1.0" encoding="utf-8"?>
<comments xmlns="http://schemas.openxmlformats.org/spreadsheetml/2006/main">
  <authors>
    <author>A satisfied Microsoft Office user</author>
  </authors>
  <commentList>
    <comment ref="F3" authorId="0">
      <text>
        <r>
          <rPr>
            <sz val="8"/>
            <rFont val="Tahoma"/>
            <family val="0"/>
          </rPr>
          <t>CUSTOMIZING YOUR LOAN MANAGER
Use this sheet to enter all of your personal information to be used by subsequent worksheets in this template. The template will format this information for you and place it on the other Loan Manager sheets.  You can lock this sheet when you are finished with your customizations and save the template for future use.</t>
        </r>
      </text>
    </comment>
    <comment ref="F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0"/>
          </rPr>
          <t>TIPS
Tips are a useful feature in Microsoft Excel. ToolTips tell you about toolbars, and CellTips, a new feature, tell you about actual cells on your sheet.  You can even create your own personalized CellTips with the Document a Cell button on your Toolbar.</t>
        </r>
      </text>
    </comment>
    <comment ref="E10" authorId="0">
      <text>
        <r>
          <rPr>
            <sz val="8"/>
            <rFont val="Tahoma"/>
            <family val="0"/>
          </rPr>
          <t>ENTERING PERSONAL INFORMATION
Entering information in these cells will update the Loan Manager lettertype boilerplates.  Note that you are not required to fill in all the cells. Any cells that you leave blank will simply not show up on the lettertype.</t>
        </r>
      </text>
    </comment>
    <comment ref="E19" authorId="0">
      <text>
        <r>
          <rPr>
            <sz val="8"/>
            <rFont val="Tahoma"/>
            <family val="0"/>
          </rPr>
          <t xml:space="preserve">ENTERING DEFAULT LOAN MANAGER INFORMATION
Enter the number of periods that you would like the loan table to show. </t>
        </r>
      </text>
    </comment>
    <comment ref="E24" authorId="0">
      <text>
        <r>
          <rPr>
            <sz val="8"/>
            <rFont val="Tahoma"/>
            <family val="0"/>
          </rPr>
          <t>ENTERING FORMATTED INFORMATION
Use this area to customize the look of your Loan Manager. Click on Select Logo to choose a graphic for your logo (if desired). Click on Change Plate Font to change the font in the lettertype boilerplate. The boilerplate changes will be automatically adjusted on all appropriate sheets. Sample logos can be found in the clipart directory of your Microsoft Office installation.</t>
        </r>
      </text>
    </comment>
  </commentList>
</comments>
</file>

<file path=xl/comments2.xml><?xml version="1.0" encoding="utf-8"?>
<comments xmlns="http://schemas.openxmlformats.org/spreadsheetml/2006/main">
  <authors>
    <author>A satisfied Microsoft Office user</author>
  </authors>
  <commentList>
    <comment ref="C4" authorId="0">
      <text>
        <r>
          <rPr>
            <sz val="8"/>
            <rFont val="Tahoma"/>
            <family val="0"/>
          </rPr>
          <t xml:space="preserve">If you have not entered a logo on the Customize Your Loan Manager sheet, this logo box will not appear on your printed loan worksheets. </t>
        </r>
      </text>
    </comment>
    <comment ref="I4" authorId="0">
      <text>
        <r>
          <rPr>
            <sz val="8"/>
            <rFont val="Tahoma"/>
            <family val="0"/>
          </rPr>
          <t xml:space="preserve">Click this button to go back to the Customize Your Loan Manager sheet and change your customized information. </t>
        </r>
      </text>
    </comment>
    <comment ref="J8" authorId="0">
      <text>
        <r>
          <rPr>
            <sz val="8"/>
            <rFont val="Tahoma"/>
            <family val="0"/>
          </rPr>
          <t xml:space="preserve">This sheet serves to collect all the basic information on your loan. </t>
        </r>
      </text>
    </comment>
    <comment ref="E13" authorId="0">
      <text>
        <r>
          <rPr>
            <sz val="8"/>
            <rFont val="Tahoma"/>
            <family val="0"/>
          </rPr>
          <t xml:space="preserve">Enter the name of your lender here. </t>
        </r>
      </text>
    </comment>
    <comment ref="E16" authorId="0">
      <text>
        <r>
          <rPr>
            <sz val="8"/>
            <rFont val="Tahoma"/>
            <family val="0"/>
          </rPr>
          <t xml:space="preserve">Enter the total principal borrowed here. </t>
        </r>
      </text>
    </comment>
    <comment ref="H16" authorId="0">
      <text>
        <r>
          <rPr>
            <sz val="8"/>
            <rFont val="Tahoma"/>
            <family val="0"/>
          </rPr>
          <t xml:space="preserve">Enter the yearly interest rate on your loan here. </t>
        </r>
      </text>
    </comment>
    <comment ref="E17" authorId="0">
      <text>
        <r>
          <rPr>
            <sz val="8"/>
            <rFont val="Tahoma"/>
            <family val="0"/>
          </rPr>
          <t xml:space="preserve">Enter the date (mm/dd/yy format) on which you received or plan to receive the loan here. </t>
        </r>
      </text>
    </comment>
    <comment ref="H17" authorId="0">
      <text>
        <r>
          <rPr>
            <sz val="8"/>
            <rFont val="Tahoma"/>
            <family val="0"/>
          </rPr>
          <t xml:space="preserve">Enter the length of the loan into the 'Length of Loan (Years)' cell. For example, an 18 month loan would be entered as '1.5' years. Please note that there are a limited number of loan periods. </t>
        </r>
      </text>
    </comment>
    <comment ref="H18" authorId="0">
      <text>
        <r>
          <rPr>
            <sz val="8"/>
            <rFont val="Tahoma"/>
            <family val="0"/>
          </rPr>
          <t xml:space="preserve">Enter the number of payments per year. </t>
        </r>
      </text>
    </comment>
    <comment ref="E20" authorId="0">
      <text>
        <r>
          <rPr>
            <sz val="8"/>
            <rFont val="Tahoma"/>
            <family val="0"/>
          </rPr>
          <t xml:space="preserve">This displays the number of payments you will make over the course of the loan. </t>
        </r>
      </text>
    </comment>
    <comment ref="F20" authorId="0">
      <text>
        <r>
          <rPr>
            <sz val="8"/>
            <rFont val="Tahoma"/>
            <family val="0"/>
          </rPr>
          <t xml:space="preserve">The shaded cells contain formulas and are automatically calculated by Microsoft Excel. DO NOT enter any information in them. </t>
        </r>
      </text>
    </comment>
    <comment ref="H20" authorId="0">
      <text>
        <r>
          <rPr>
            <sz val="8"/>
            <rFont val="Tahoma"/>
            <family val="0"/>
          </rPr>
          <t xml:space="preserve">This displays your payment amount for each period. </t>
        </r>
      </text>
    </comment>
    <comment ref="H21" authorId="0">
      <text>
        <r>
          <rPr>
            <sz val="8"/>
            <rFont val="Tahoma"/>
            <family val="0"/>
          </rPr>
          <t xml:space="preserve">The table uses the Calculated Payment unless you enter a different payment amount here. </t>
        </r>
      </text>
    </comment>
    <comment ref="E23" authorId="0">
      <text>
        <r>
          <rPr>
            <sz val="8"/>
            <rFont val="Tahoma"/>
            <family val="0"/>
          </rPr>
          <t xml:space="preserve">This shows the total amount you will pay over the course of the loan. </t>
        </r>
      </text>
    </comment>
    <comment ref="H23" authorId="0">
      <text>
        <r>
          <rPr>
            <sz val="8"/>
            <rFont val="Tahoma"/>
            <family val="0"/>
          </rPr>
          <t xml:space="preserve">This shows the total interest that you will pay over the course of the loan. </t>
        </r>
      </text>
    </comment>
    <comment ref="F29" authorId="0">
      <text>
        <r>
          <rPr>
            <sz val="8"/>
            <rFont val="Tahoma"/>
            <family val="0"/>
          </rPr>
          <t xml:space="preserve">Type any fine print (disclaimers, etc.) here. If you do not wish to include any fine print information on your printed loan worksheets, click on the box and delete the text which says 'Insert Fine Print Here'. </t>
        </r>
      </text>
    </comment>
  </commentList>
</comments>
</file>

<file path=xl/comments3.xml><?xml version="1.0" encoding="utf-8"?>
<comments xmlns="http://schemas.openxmlformats.org/spreadsheetml/2006/main">
  <authors>
    <author>A satisfied Microsoft Office user</author>
    <author>Ron Johnson, Jr.</author>
  </authors>
  <commentList>
    <comment ref="F7" authorId="0">
      <text>
        <r>
          <rPr>
            <sz val="8"/>
            <rFont val="Tahoma"/>
            <family val="0"/>
          </rPr>
          <t>This sheet calculates the periodic payment breakdown for each specific category listed. The table is based on the information entered on the Loan Data sheet.  Entries made in the far right column (Additional Principal) will show you how a larger payment will affect the interest and principal amounts from that period until the end of the loan period.</t>
        </r>
      </text>
    </comment>
    <comment ref="K7" authorId="0">
      <text>
        <r>
          <rPr>
            <sz val="8"/>
            <rFont val="Tahoma"/>
            <family val="0"/>
          </rPr>
          <t>REFINANCE/PREPAY
Click this button if you want to refinance or prepay a loan. People use these two methods to decrease their total debt. You 'refinance' when you obtain another loan, with a lower interest rate, to repay the first loan, essentially  decreasing the interest rate on the current loan. When you 'prepay' this type of loan, you pay additional principal, thereby decreasing the total amount you will need to pay for the loan.</t>
        </r>
      </text>
    </comment>
    <comment ref="H14" authorId="0">
      <text>
        <r>
          <rPr>
            <sz val="8"/>
            <rFont val="Tahoma"/>
            <family val="0"/>
          </rPr>
          <t>The scheduled balance is calculated at the beginning of the loan. It is the balance remaining on the loan at each period if all the regularly scheduled payments are made. This figure should match the actual balance to within a few pennies unless an  additional principal payment is made.</t>
        </r>
      </text>
    </comment>
    <comment ref="I14" authorId="0">
      <text>
        <r>
          <rPr>
            <sz val="8"/>
            <rFont val="Tahoma"/>
            <family val="0"/>
          </rPr>
          <t xml:space="preserve">The actual balance takes into account any additional principal payments made during the course of the loan. This figure should match the scheduled balance to within a few pennies unless an additional principal payment was made. </t>
        </r>
      </text>
    </comment>
    <comment ref="M14" authorId="0">
      <text>
        <r>
          <rPr>
            <sz val="8"/>
            <rFont val="Tahoma"/>
            <family val="0"/>
          </rPr>
          <t>Enter any additional payment on the loan here. When you make additional payments on this type of loan, you are paying off the principal sooner, so you lessen the total amount you will pay for the entire loan (because you will pay less interest). NOTE:  Payments must be entered as negative numbers.</t>
        </r>
      </text>
    </comment>
    <comment ref="H381" authorId="0">
      <text>
        <r>
          <rPr>
            <sz val="8"/>
            <rFont val="Tahoma"/>
            <family val="0"/>
          </rPr>
          <t xml:space="preserve">Type any fine print (disclaimers, etc.) here. If you do not wish to include any fine print information on your printed loan worksheets, click on the box and delete the text which says 'Insert Fine Print Here'. </t>
        </r>
      </text>
    </comment>
    <comment ref="A1" authorId="1">
      <text>
        <r>
          <t/>
        </r>
      </text>
    </comment>
  </commentList>
</comments>
</file>

<file path=xl/comments4.xml><?xml version="1.0" encoding="utf-8"?>
<comments xmlns="http://schemas.openxmlformats.org/spreadsheetml/2006/main">
  <authors>
    <author>A satisfied Microsoft Office user</author>
  </authors>
  <commentList>
    <comment ref="C4" authorId="0">
      <text>
        <r>
          <rPr>
            <sz val="8"/>
            <rFont val="Tahoma"/>
            <family val="0"/>
          </rPr>
          <t xml:space="preserve">If you have not entered a logo on the Customize Your Loan Manager sheet, this logo box will not appear on your printed loan worksheets. </t>
        </r>
      </text>
    </comment>
    <comment ref="K4" authorId="0">
      <text>
        <r>
          <rPr>
            <sz val="8"/>
            <rFont val="Tahoma"/>
            <family val="0"/>
          </rPr>
          <t xml:space="preserve">Click this button to go back to the Customize Your Loan Manager sheet and change your customized information. </t>
        </r>
      </text>
    </comment>
    <comment ref="N8" authorId="0">
      <text>
        <r>
          <rPr>
            <sz val="8"/>
            <rFont val="Tahoma"/>
            <family val="0"/>
          </rPr>
          <t xml:space="preserve">The Summary Graph displays your principal and interest payments over the life of your loan. </t>
        </r>
      </text>
    </comment>
    <comment ref="D10" authorId="0">
      <text>
        <r>
          <rPr>
            <sz val="8"/>
            <rFont val="Tahoma"/>
            <family val="0"/>
          </rPr>
          <t xml:space="preserve">Use this button to change some aspects of the appearance of your graph. </t>
        </r>
      </text>
    </comment>
    <comment ref="H35" authorId="0">
      <text>
        <r>
          <rPr>
            <sz val="8"/>
            <rFont val="Tahoma"/>
            <family val="0"/>
          </rPr>
          <t xml:space="preserve">Type any fine print (disclaimers, etc.) here. If you do not wish to include any fine print information on your printed loan worksheets, click on the box and delete the text which says 'Insert Fine Print Here'. </t>
        </r>
      </text>
    </comment>
  </commentList>
</comments>
</file>

<file path=xl/sharedStrings.xml><?xml version="1.0" encoding="utf-8"?>
<sst xmlns="http://schemas.openxmlformats.org/spreadsheetml/2006/main" count="189" uniqueCount="100">
  <si>
    <t>Hover Your Pointer</t>
  </si>
  <si>
    <t>HERE for a Useful Tip!</t>
  </si>
  <si>
    <t>Type Personal Information Here...</t>
  </si>
  <si>
    <t xml:space="preserve">Family Name  </t>
  </si>
  <si>
    <t xml:space="preserve">Phone Number  </t>
  </si>
  <si>
    <t xml:space="preserve">Address  </t>
  </si>
  <si>
    <t xml:space="preserve">Fax Number  </t>
  </si>
  <si>
    <t xml:space="preserve">City  </t>
  </si>
  <si>
    <t xml:space="preserve">State  </t>
  </si>
  <si>
    <t xml:space="preserve">ZIP Code  </t>
  </si>
  <si>
    <t>Specify Default Loan Information Here...</t>
  </si>
  <si>
    <t xml:space="preserve">Enter the number of periods the table should contain:  </t>
  </si>
  <si>
    <t xml:space="preserve">  periods (Maximum of 720)</t>
  </si>
  <si>
    <t>Formatted Information</t>
  </si>
  <si>
    <t>Lender Name</t>
  </si>
  <si>
    <t>Basic Loan Information</t>
  </si>
  <si>
    <t>Amount</t>
  </si>
  <si>
    <t xml:space="preserve">Annual Interest Rate   </t>
  </si>
  <si>
    <t>Beginning of Loan</t>
  </si>
  <si>
    <t>Length of Loan, Years</t>
  </si>
  <si>
    <t>Payments Per Year</t>
  </si>
  <si>
    <t>Payment Information</t>
  </si>
  <si>
    <t>Total Payments</t>
  </si>
  <si>
    <t>Calculated Payment</t>
  </si>
  <si>
    <t>Entered Payment</t>
  </si>
  <si>
    <t>Summary Information</t>
  </si>
  <si>
    <t>Total Paid</t>
  </si>
  <si>
    <t>Interest Paid</t>
  </si>
  <si>
    <t>Loan Data</t>
  </si>
  <si>
    <t>What is the Loan Amortization Table Sheet?</t>
  </si>
  <si>
    <t>Pmnt
#</t>
  </si>
  <si>
    <t>Start of Period</t>
  </si>
  <si>
    <t>Annual Interest Rate</t>
  </si>
  <si>
    <t>Scheduled Balance</t>
  </si>
  <si>
    <t>Actual Balance</t>
  </si>
  <si>
    <t>Scheduled Payment</t>
  </si>
  <si>
    <t>Interest Portion</t>
  </si>
  <si>
    <t>Principal Portion</t>
  </si>
  <si>
    <t>Additional Principal</t>
  </si>
  <si>
    <t>US</t>
  </si>
  <si>
    <t>UK</t>
  </si>
  <si>
    <t>Canada</t>
  </si>
  <si>
    <t>Australia</t>
  </si>
  <si>
    <t>New Zealand</t>
  </si>
  <si>
    <t>Ireland</t>
  </si>
  <si>
    <t>Arabic Countries</t>
  </si>
  <si>
    <t>Austria</t>
  </si>
  <si>
    <t>China</t>
  </si>
  <si>
    <t>Denmark</t>
  </si>
  <si>
    <t>France</t>
  </si>
  <si>
    <t>Germany</t>
  </si>
  <si>
    <t>Israel</t>
  </si>
  <si>
    <t>Italy</t>
  </si>
  <si>
    <t>Japan</t>
  </si>
  <si>
    <t>Korea</t>
  </si>
  <si>
    <t>Luxembourg</t>
  </si>
  <si>
    <t>Netherlands</t>
  </si>
  <si>
    <t>Norway</t>
  </si>
  <si>
    <t>South Africa</t>
  </si>
  <si>
    <t>Spain</t>
  </si>
  <si>
    <t>Sweden</t>
  </si>
  <si>
    <t>Switzerland</t>
  </si>
  <si>
    <t>Taiwan</t>
  </si>
  <si>
    <t>Venezuela</t>
  </si>
  <si>
    <t>Sheet Name</t>
  </si>
  <si>
    <t>Cell Address</t>
  </si>
  <si>
    <t>Action Code</t>
  </si>
  <si>
    <t>F16</t>
  </si>
  <si>
    <t>$#,##0.00_);("$"#,##0.00)</t>
  </si>
  <si>
    <t>£#,##0.00_);("£"#,##0.00)</t>
  </si>
  <si>
    <t>IR£#,##0.00_);("IR£"#,##0.00)</t>
  </si>
  <si>
    <t>#,##0.00_);(#,##0.00)</t>
  </si>
  <si>
    <t>ÖS #.##0,00_);("ÖS "#.##0,00)</t>
  </si>
  <si>
    <t>kr #.##0,00_);("kr "#.##0,00)</t>
  </si>
  <si>
    <t>#.##0,00 "F"_);(#.##0,00 "F")</t>
  </si>
  <si>
    <t>#.##0,00 "DM"_);(#.##0,00 "DM")</t>
  </si>
  <si>
    <t>#,##0.00_D_M_);(#,##0.00_D_M)</t>
  </si>
  <si>
    <t>L. #.##0,00_);("L. "#.##0,00)</t>
  </si>
  <si>
    <t>¥#,##0.00_);("¥"#,##0.00)</t>
  </si>
  <si>
    <t>F #.##0,00_);("F "#.##0,00)</t>
  </si>
  <si>
    <t>kr # ##0,00_);("kr "# ##0,00)</t>
  </si>
  <si>
    <t>R #,##0.00_);("R "#,##0.00)</t>
  </si>
  <si>
    <t>#.##0,00 "Pts"_);(#.##0,00 "Pts")</t>
  </si>
  <si>
    <t># ##0,00 "kr"_);(# ##0,00 "kr")</t>
  </si>
  <si>
    <t>SFr. #'##0.00_);("SFr. "#'##0.00)</t>
  </si>
  <si>
    <t>Bs #.##0,00_);("Bs "#.##0,00)</t>
  </si>
  <si>
    <t>I20:I21</t>
  </si>
  <si>
    <t>I23</t>
  </si>
  <si>
    <t>F23</t>
  </si>
  <si>
    <t>A1</t>
  </si>
  <si>
    <t>Loan Amortization Table</t>
  </si>
  <si>
    <t>Summary Graph</t>
  </si>
  <si>
    <t/>
  </si>
  <si>
    <t>Crooked Cronies Mortgage Co.</t>
  </si>
  <si>
    <t>Fred &amp; Wilma Flintstone</t>
  </si>
  <si>
    <t>504-555-1212</t>
  </si>
  <si>
    <t>345 Cavestone Rd</t>
  </si>
  <si>
    <t>Bedrock</t>
  </si>
  <si>
    <t>NJ</t>
  </si>
  <si>
    <t>08541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</si>
</sst>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dd/yy_)"/>
    <numFmt numFmtId="166" formatCode="0_)"/>
    <numFmt numFmtId="167" formatCode=";;;"/>
    <numFmt numFmtId="168" formatCode="mm/yy"/>
    <numFmt numFmtId="169" formatCode="_-* #,##0.00\ &quot;DM&quot;_-;\-* #,##0.00\ &quot;DM&quot;_-;_-* &quot;-&quot;??\ &quot;DM&quot;_-;_-@_-"/>
    <numFmt numFmtId="170" formatCode="_-&quot;£&quot;* #,##0_-;\-&quot;£&quot;* #,##0_-;_-&quot;£&quot;* &quot;-&quot;_-;_-@_-"/>
    <numFmt numFmtId="171" formatCode="_-* #,##0_-;\-* #,##0_-;_-* &quot;-&quot;_-;_-@_-"/>
    <numFmt numFmtId="172" formatCode="_-&quot;£&quot;* #,##0.00_-;\-&quot;£&quot;* #,##0.00_-;_-&quot;£&quot;* &quot;-&quot;??_-;_-@_-"/>
    <numFmt numFmtId="173" formatCode="_-* #,##0.00_-;\-* #,##0.00_-;_-* &quot;-&quot;??_-;_-@_-"/>
  </numFmts>
  <fonts count="51">
    <font>
      <sz val="10"/>
      <name val="Arial"/>
      <family val="2"/>
    </font>
    <font>
      <b/>
      <sz val="10"/>
      <name val="Arial"/>
      <family val="0"/>
    </font>
    <font>
      <i/>
      <sz val="10"/>
      <name val="Arial"/>
      <family val="0"/>
    </font>
    <font>
      <b/>
      <i/>
      <sz val="10"/>
      <name val="Arial"/>
      <family val="0"/>
    </font>
    <font>
      <sz val="10"/>
      <name val="Arial MT"/>
      <family val="0"/>
    </font>
    <font>
      <sz val="8"/>
      <name val="Arial"/>
      <family val="2"/>
    </font>
    <font>
      <b/>
      <sz val="10"/>
      <color indexed="10"/>
      <name val="Arial"/>
      <family val="2"/>
    </font>
    <font>
      <sz val="10"/>
      <color indexed="9"/>
      <name val="Arial"/>
      <family val="2"/>
    </font>
    <font>
      <sz val="10"/>
      <color indexed="10"/>
      <name val="Arial"/>
      <family val="2"/>
    </font>
    <font>
      <sz val="8"/>
      <name val="Tahoma"/>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sz val="18"/>
      <color indexed="8"/>
      <name val="Arial"/>
      <family val="0"/>
    </font>
    <font>
      <sz val="20"/>
      <color indexed="8"/>
      <name val="Arial"/>
      <family val="0"/>
    </font>
    <font>
      <sz val="10"/>
      <color indexed="8"/>
      <name val="Arial"/>
      <family val="0"/>
    </font>
    <font>
      <i/>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17"/>
      </top>
      <bottom style="thin">
        <color indexed="58"/>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thick">
        <color indexed="22"/>
      </left>
      <right>
        <color indexed="63"/>
      </right>
      <top style="thick">
        <color indexed="17"/>
      </top>
      <bottom style="thin">
        <color indexed="58"/>
      </bottom>
    </border>
    <border>
      <left>
        <color indexed="63"/>
      </left>
      <right style="thick">
        <color indexed="22"/>
      </right>
      <top style="thick">
        <color indexed="17"/>
      </top>
      <bottom style="thin">
        <color indexed="58"/>
      </bottom>
    </border>
    <border>
      <left style="medium">
        <color indexed="17"/>
      </left>
      <right style="medium">
        <color indexed="17"/>
      </right>
      <top style="medium">
        <color indexed="17"/>
      </top>
      <bottom style="thin">
        <color indexed="17"/>
      </bottom>
    </border>
    <border>
      <left style="medium">
        <color indexed="17"/>
      </left>
      <right style="medium">
        <color indexed="17"/>
      </right>
      <top>
        <color indexed="63"/>
      </top>
      <bottom style="thin">
        <color indexed="17"/>
      </bottom>
    </border>
    <border>
      <left style="medium">
        <color indexed="17"/>
      </left>
      <right style="medium">
        <color indexed="17"/>
      </right>
      <top>
        <color indexed="63"/>
      </top>
      <bottom style="medium">
        <color indexed="17"/>
      </bottom>
    </border>
    <border>
      <left style="medium">
        <color indexed="17"/>
      </left>
      <right>
        <color indexed="63"/>
      </right>
      <top>
        <color indexed="63"/>
      </top>
      <bottom style="medium">
        <color indexed="17"/>
      </bottom>
    </border>
    <border>
      <left>
        <color indexed="63"/>
      </left>
      <right style="hair"/>
      <top style="hair"/>
      <bottom style="hair"/>
    </border>
    <border>
      <left style="medium">
        <color indexed="17"/>
      </left>
      <right style="medium">
        <color indexed="17"/>
      </right>
      <top style="medium">
        <color indexed="17"/>
      </top>
      <bottom style="medium">
        <color indexed="17"/>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46" fillId="28" borderId="8" applyNumberFormat="0" applyAlignment="0" applyProtection="0"/>
    <xf numFmtId="9" fontId="0" fillId="0" borderId="0" applyFont="0" applyFill="0" applyBorder="0" applyAlignment="0" applyProtection="0"/>
    <xf numFmtId="0" fontId="0" fillId="2" borderId="0">
      <alignment/>
      <protection/>
    </xf>
    <xf numFmtId="0" fontId="47" fillId="0" borderId="0" applyNumberFormat="0" applyFill="0" applyBorder="0" applyAlignment="0" applyProtection="0"/>
    <xf numFmtId="0" fontId="48" fillId="0" borderId="9" applyNumberFormat="0" applyFill="0" applyAlignment="0" applyProtection="0"/>
    <xf numFmtId="170" fontId="0" fillId="0" borderId="0" applyFont="0" applyFill="0" applyBorder="0" applyAlignment="0" applyProtection="0"/>
    <xf numFmtId="172" fontId="0" fillId="0" borderId="0" applyFont="0" applyFill="0" applyBorder="0" applyAlignment="0" applyProtection="0"/>
    <xf numFmtId="0" fontId="49" fillId="0" borderId="0" applyNumberFormat="0" applyFill="0" applyBorder="0" applyAlignment="0" applyProtection="0"/>
  </cellStyleXfs>
  <cellXfs count="150">
    <xf numFmtId="0" fontId="0" fillId="2" borderId="0" xfId="0" applyAlignment="1">
      <alignment/>
    </xf>
    <xf numFmtId="0" fontId="0" fillId="34" borderId="0" xfId="0" applyFont="1" applyFill="1" applyBorder="1" applyAlignment="1">
      <alignment horizontal="center" wrapText="1"/>
    </xf>
    <xf numFmtId="0" fontId="0" fillId="34" borderId="0" xfId="0" applyNumberFormat="1" applyFont="1" applyFill="1" applyBorder="1" applyAlignment="1">
      <alignment/>
    </xf>
    <xf numFmtId="14" fontId="0" fillId="35" borderId="0" xfId="0" applyNumberFormat="1" applyFont="1" applyFill="1" applyBorder="1" applyAlignment="1">
      <alignment/>
    </xf>
    <xf numFmtId="0" fontId="0" fillId="35" borderId="0" xfId="0" applyFont="1" applyFill="1" applyBorder="1" applyAlignment="1">
      <alignment horizontal="centerContinuous"/>
    </xf>
    <xf numFmtId="0" fontId="0" fillId="2" borderId="0" xfId="0" applyAlignment="1">
      <alignment horizontal="left"/>
    </xf>
    <xf numFmtId="0" fontId="4" fillId="2" borderId="0" xfId="0" applyFont="1" applyAlignment="1">
      <alignment/>
    </xf>
    <xf numFmtId="0" fontId="0" fillId="2" borderId="0" xfId="0" applyFont="1" applyFill="1" applyAlignment="1">
      <alignment/>
    </xf>
    <xf numFmtId="0" fontId="0" fillId="2" borderId="0" xfId="0" applyFont="1" applyFill="1" applyAlignment="1">
      <alignment horizontal="left"/>
    </xf>
    <xf numFmtId="166" fontId="0" fillId="2" borderId="0" xfId="0" applyNumberFormat="1" applyFont="1" applyFill="1" applyAlignment="1" applyProtection="1">
      <alignment/>
      <protection/>
    </xf>
    <xf numFmtId="166" fontId="0" fillId="2" borderId="0" xfId="0" applyNumberFormat="1" applyFont="1" applyFill="1" applyAlignment="1" applyProtection="1">
      <alignment horizontal="left"/>
      <protection/>
    </xf>
    <xf numFmtId="165" fontId="0" fillId="2" borderId="0" xfId="0" applyNumberFormat="1" applyFont="1" applyFill="1" applyAlignment="1" applyProtection="1">
      <alignment horizontal="left"/>
      <protection/>
    </xf>
    <xf numFmtId="0" fontId="0" fillId="34"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0" xfId="0" applyFont="1" applyFill="1" applyBorder="1" applyAlignment="1">
      <alignment horizontal="left"/>
    </xf>
    <xf numFmtId="10" fontId="0" fillId="34" borderId="0" xfId="0" applyNumberFormat="1" applyFont="1" applyFill="1" applyBorder="1" applyAlignment="1" applyProtection="1">
      <alignment/>
      <protection/>
    </xf>
    <xf numFmtId="7" fontId="0" fillId="34" borderId="0" xfId="0" applyNumberFormat="1" applyFont="1" applyFill="1" applyBorder="1" applyAlignment="1" applyProtection="1">
      <alignment/>
      <protection/>
    </xf>
    <xf numFmtId="7" fontId="0" fillId="34" borderId="14" xfId="0" applyNumberFormat="1" applyFont="1" applyFill="1" applyBorder="1" applyAlignment="1" applyProtection="1">
      <alignment/>
      <protection/>
    </xf>
    <xf numFmtId="39" fontId="0" fillId="34" borderId="0" xfId="0" applyNumberFormat="1" applyFont="1" applyFill="1" applyBorder="1" applyAlignment="1" applyProtection="1">
      <alignment/>
      <protection/>
    </xf>
    <xf numFmtId="10" fontId="0" fillId="34" borderId="16" xfId="0" applyNumberFormat="1" applyFont="1" applyFill="1" applyBorder="1" applyAlignment="1" applyProtection="1">
      <alignment/>
      <protection/>
    </xf>
    <xf numFmtId="39" fontId="0" fillId="34" borderId="16" xfId="0" applyNumberFormat="1" applyFont="1" applyFill="1" applyBorder="1" applyAlignment="1" applyProtection="1">
      <alignment/>
      <protection/>
    </xf>
    <xf numFmtId="7" fontId="0" fillId="34" borderId="16" xfId="0" applyNumberFormat="1" applyFont="1" applyFill="1" applyBorder="1" applyAlignment="1" applyProtection="1">
      <alignment/>
      <protection/>
    </xf>
    <xf numFmtId="0" fontId="0" fillId="34" borderId="11"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18" xfId="0" applyFont="1" applyFill="1" applyBorder="1" applyAlignment="1">
      <alignment/>
    </xf>
    <xf numFmtId="0" fontId="0" fillId="34" borderId="13" xfId="0" applyFill="1" applyBorder="1" applyAlignment="1">
      <alignment/>
    </xf>
    <xf numFmtId="0" fontId="0" fillId="34" borderId="11" xfId="0" applyFont="1" applyFill="1" applyBorder="1" applyAlignment="1">
      <alignment horizontal="left"/>
    </xf>
    <xf numFmtId="0" fontId="0" fillId="34" borderId="11" xfId="0" applyFont="1" applyFill="1" applyBorder="1" applyAlignment="1" applyProtection="1">
      <alignment horizontal="right"/>
      <protection locked="0"/>
    </xf>
    <xf numFmtId="0" fontId="0" fillId="34" borderId="0" xfId="0" applyFill="1" applyBorder="1" applyAlignment="1">
      <alignment/>
    </xf>
    <xf numFmtId="0" fontId="0" fillId="34" borderId="0" xfId="0" applyFont="1" applyFill="1" applyBorder="1" applyAlignment="1" applyProtection="1">
      <alignment horizontal="right"/>
      <protection locked="0"/>
    </xf>
    <xf numFmtId="166" fontId="0" fillId="34" borderId="0" xfId="0" applyNumberFormat="1" applyFont="1" applyFill="1" applyBorder="1" applyAlignment="1" applyProtection="1">
      <alignment/>
      <protection/>
    </xf>
    <xf numFmtId="166" fontId="0" fillId="34" borderId="16" xfId="0" applyNumberFormat="1" applyFont="1" applyFill="1" applyBorder="1" applyAlignment="1" applyProtection="1">
      <alignment/>
      <protection/>
    </xf>
    <xf numFmtId="0" fontId="0" fillId="34" borderId="19" xfId="0" applyFont="1" applyFill="1" applyBorder="1" applyAlignment="1">
      <alignment/>
    </xf>
    <xf numFmtId="0" fontId="0" fillId="34" borderId="20" xfId="0" applyFont="1" applyFill="1" applyBorder="1" applyAlignment="1" applyProtection="1">
      <alignment/>
      <protection locked="0"/>
    </xf>
    <xf numFmtId="0" fontId="0" fillId="34" borderId="20" xfId="0" applyFont="1" applyFill="1" applyBorder="1" applyAlignment="1">
      <alignment/>
    </xf>
    <xf numFmtId="0" fontId="0" fillId="34" borderId="20" xfId="0" applyFont="1" applyFill="1" applyBorder="1" applyAlignment="1">
      <alignment horizontal="left"/>
    </xf>
    <xf numFmtId="0" fontId="0" fillId="34" borderId="20" xfId="0" applyFont="1" applyFill="1" applyBorder="1" applyAlignment="1" applyProtection="1">
      <alignment horizontal="right"/>
      <protection locked="0"/>
    </xf>
    <xf numFmtId="0" fontId="0" fillId="34" borderId="21" xfId="0" applyFont="1" applyFill="1" applyBorder="1" applyAlignment="1">
      <alignment/>
    </xf>
    <xf numFmtId="0" fontId="0" fillId="34" borderId="22" xfId="0" applyFont="1" applyFill="1" applyBorder="1" applyAlignment="1">
      <alignment/>
    </xf>
    <xf numFmtId="0" fontId="0" fillId="34" borderId="23" xfId="0" applyFont="1" applyFill="1" applyBorder="1" applyAlignment="1">
      <alignment/>
    </xf>
    <xf numFmtId="0" fontId="0" fillId="34" borderId="22" xfId="0" applyFill="1" applyBorder="1" applyAlignment="1">
      <alignment/>
    </xf>
    <xf numFmtId="7" fontId="0" fillId="34" borderId="23" xfId="0" applyNumberFormat="1" applyFont="1" applyFill="1" applyBorder="1" applyAlignment="1" applyProtection="1">
      <alignment/>
      <protection/>
    </xf>
    <xf numFmtId="0" fontId="0" fillId="34" borderId="24" xfId="0" applyFont="1" applyFill="1" applyBorder="1" applyAlignment="1">
      <alignment/>
    </xf>
    <xf numFmtId="0" fontId="0" fillId="34" borderId="25" xfId="0" applyFont="1" applyFill="1" applyBorder="1" applyAlignment="1">
      <alignment/>
    </xf>
    <xf numFmtId="0" fontId="0" fillId="34" borderId="0" xfId="0" applyFill="1" applyAlignment="1">
      <alignment/>
    </xf>
    <xf numFmtId="0" fontId="0" fillId="34" borderId="0" xfId="0" applyFill="1" applyBorder="1" applyAlignment="1">
      <alignment horizontal="right"/>
    </xf>
    <xf numFmtId="0" fontId="1" fillId="34" borderId="0" xfId="0" applyFont="1" applyFill="1" applyBorder="1" applyAlignment="1">
      <alignment horizontal="left"/>
    </xf>
    <xf numFmtId="0" fontId="0" fillId="2" borderId="0" xfId="0" applyNumberFormat="1" applyFont="1" applyFill="1" applyBorder="1" applyAlignment="1">
      <alignment/>
    </xf>
    <xf numFmtId="0" fontId="0" fillId="2" borderId="0" xfId="0" applyNumberFormat="1" applyFont="1" applyFill="1" applyBorder="1" applyAlignment="1" applyProtection="1">
      <alignment/>
      <protection/>
    </xf>
    <xf numFmtId="0" fontId="0" fillId="2" borderId="0" xfId="0" applyFont="1" applyFill="1" applyBorder="1" applyAlignment="1">
      <alignment/>
    </xf>
    <xf numFmtId="165" fontId="0" fillId="34" borderId="0" xfId="0" applyNumberFormat="1" applyFont="1" applyFill="1" applyBorder="1" applyAlignment="1" applyProtection="1">
      <alignment/>
      <protection/>
    </xf>
    <xf numFmtId="165" fontId="0" fillId="34" borderId="16" xfId="0" applyNumberFormat="1" applyFont="1" applyFill="1" applyBorder="1" applyAlignment="1" applyProtection="1">
      <alignment/>
      <protection/>
    </xf>
    <xf numFmtId="0" fontId="0" fillId="34" borderId="18" xfId="0" applyNumberFormat="1" applyFont="1" applyFill="1" applyBorder="1" applyAlignment="1">
      <alignment/>
    </xf>
    <xf numFmtId="0" fontId="5" fillId="34" borderId="0" xfId="0" applyNumberFormat="1" applyFont="1" applyFill="1" applyBorder="1" applyAlignment="1">
      <alignment horizontal="center"/>
    </xf>
    <xf numFmtId="0" fontId="0" fillId="34" borderId="20" xfId="0" applyFill="1" applyBorder="1" applyAlignment="1">
      <alignment/>
    </xf>
    <xf numFmtId="0" fontId="0" fillId="34" borderId="23" xfId="0" applyFont="1" applyFill="1" applyBorder="1" applyAlignment="1">
      <alignment horizontal="center" wrapText="1"/>
    </xf>
    <xf numFmtId="0" fontId="0" fillId="34" borderId="22" xfId="0" applyFont="1" applyFill="1" applyBorder="1" applyAlignment="1">
      <alignment horizontal="centerContinuous" wrapText="1"/>
    </xf>
    <xf numFmtId="0" fontId="6" fillId="34" borderId="0" xfId="0" applyFont="1" applyFill="1" applyBorder="1" applyAlignment="1">
      <alignment horizontal="left"/>
    </xf>
    <xf numFmtId="0" fontId="6" fillId="34" borderId="0" xfId="0" applyFont="1" applyFill="1" applyAlignment="1">
      <alignment/>
    </xf>
    <xf numFmtId="0" fontId="0" fillId="34" borderId="0" xfId="0" applyFont="1" applyFill="1" applyAlignment="1">
      <alignment/>
    </xf>
    <xf numFmtId="0" fontId="0" fillId="34" borderId="26" xfId="0" applyFill="1" applyBorder="1" applyAlignment="1" quotePrefix="1">
      <alignment horizontal="left"/>
    </xf>
    <xf numFmtId="0" fontId="0" fillId="34" borderId="26" xfId="0" applyFont="1" applyFill="1" applyBorder="1" applyAlignment="1">
      <alignment horizontal="left"/>
    </xf>
    <xf numFmtId="0" fontId="0" fillId="34" borderId="26" xfId="0" applyFill="1" applyBorder="1" applyAlignment="1">
      <alignment horizontal="left"/>
    </xf>
    <xf numFmtId="0" fontId="0" fillId="34" borderId="27" xfId="0" applyFill="1" applyBorder="1" applyAlignment="1" quotePrefix="1">
      <alignment horizontal="right" wrapText="1"/>
    </xf>
    <xf numFmtId="0" fontId="0" fillId="34" borderId="27" xfId="0" applyFill="1" applyBorder="1" applyAlignment="1">
      <alignment horizontal="right" wrapText="1"/>
    </xf>
    <xf numFmtId="166" fontId="0" fillId="35" borderId="26" xfId="0" applyNumberFormat="1" applyFont="1" applyFill="1" applyBorder="1" applyAlignment="1" applyProtection="1">
      <alignment/>
      <protection/>
    </xf>
    <xf numFmtId="10" fontId="0" fillId="35" borderId="26" xfId="0" applyNumberFormat="1" applyFont="1" applyFill="1" applyBorder="1" applyAlignment="1" applyProtection="1">
      <alignment/>
      <protection/>
    </xf>
    <xf numFmtId="49" fontId="0" fillId="34" borderId="28" xfId="0" applyNumberFormat="1" applyFill="1" applyBorder="1" applyAlignment="1" applyProtection="1">
      <alignment/>
      <protection locked="0"/>
    </xf>
    <xf numFmtId="49" fontId="0" fillId="34" borderId="29" xfId="0" applyNumberFormat="1" applyFont="1" applyFill="1" applyBorder="1" applyAlignment="1">
      <alignment/>
    </xf>
    <xf numFmtId="164" fontId="0" fillId="34" borderId="26" xfId="0" applyNumberFormat="1" applyFill="1" applyBorder="1" applyAlignment="1" applyProtection="1">
      <alignment/>
      <protection locked="0"/>
    </xf>
    <xf numFmtId="43" fontId="0" fillId="35" borderId="26" xfId="0" applyNumberFormat="1" applyFont="1" applyFill="1" applyBorder="1" applyAlignment="1" applyProtection="1">
      <alignment/>
      <protection/>
    </xf>
    <xf numFmtId="43" fontId="0" fillId="34" borderId="26" xfId="0" applyNumberFormat="1" applyFont="1" applyFill="1" applyBorder="1" applyAlignment="1" applyProtection="1">
      <alignment/>
      <protection/>
    </xf>
    <xf numFmtId="167" fontId="0" fillId="2" borderId="0" xfId="0" applyNumberFormat="1" applyAlignment="1" applyProtection="1">
      <alignment/>
      <protection locked="0"/>
    </xf>
    <xf numFmtId="10" fontId="0" fillId="34" borderId="26" xfId="0" applyNumberFormat="1" applyFill="1" applyBorder="1" applyAlignment="1" applyProtection="1">
      <alignment/>
      <protection locked="0"/>
    </xf>
    <xf numFmtId="167" fontId="0" fillId="34" borderId="23" xfId="0" applyNumberFormat="1" applyFont="1" applyFill="1" applyBorder="1" applyAlignment="1">
      <alignment/>
    </xf>
    <xf numFmtId="167" fontId="0" fillId="34" borderId="23" xfId="0" applyNumberFormat="1" applyFont="1" applyFill="1" applyBorder="1" applyAlignment="1" applyProtection="1">
      <alignment/>
      <protection locked="0"/>
    </xf>
    <xf numFmtId="0" fontId="0" fillId="34" borderId="0" xfId="0" applyNumberFormat="1" applyFont="1" applyFill="1" applyBorder="1" applyAlignment="1" applyProtection="1">
      <alignment/>
      <protection/>
    </xf>
    <xf numFmtId="14" fontId="0" fillId="34" borderId="26" xfId="0" applyNumberFormat="1" applyFill="1" applyBorder="1" applyAlignment="1" applyProtection="1">
      <alignment/>
      <protection locked="0"/>
    </xf>
    <xf numFmtId="0" fontId="0" fillId="34" borderId="10" xfId="0" applyFont="1" applyFill="1" applyBorder="1" applyAlignment="1" applyProtection="1">
      <alignment/>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14" xfId="0" applyFont="1" applyFill="1" applyBorder="1" applyAlignment="1" applyProtection="1">
      <alignment/>
      <protection/>
    </xf>
    <xf numFmtId="0" fontId="0" fillId="34" borderId="30" xfId="0" applyFont="1" applyFill="1" applyBorder="1" applyAlignment="1" applyProtection="1">
      <alignment/>
      <protection/>
    </xf>
    <xf numFmtId="0" fontId="0" fillId="34" borderId="18" xfId="0" applyFont="1" applyFill="1" applyBorder="1" applyAlignment="1" applyProtection="1">
      <alignment/>
      <protection/>
    </xf>
    <xf numFmtId="0" fontId="0" fillId="34" borderId="31" xfId="0" applyFont="1" applyFill="1" applyBorder="1" applyAlignment="1" applyProtection="1">
      <alignment/>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0" fontId="5" fillId="34" borderId="0" xfId="0" applyFont="1" applyFill="1" applyBorder="1" applyAlignment="1" applyProtection="1">
      <alignment horizontal="center"/>
      <protection/>
    </xf>
    <xf numFmtId="0" fontId="1" fillId="34" borderId="0" xfId="0" applyFont="1"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36" borderId="21" xfId="0" applyFill="1" applyBorder="1" applyAlignment="1" applyProtection="1">
      <alignment/>
      <protection/>
    </xf>
    <xf numFmtId="0" fontId="0" fillId="36" borderId="22" xfId="0" applyFill="1" applyBorder="1" applyAlignment="1" applyProtection="1">
      <alignment/>
      <protection/>
    </xf>
    <xf numFmtId="0" fontId="0" fillId="36" borderId="0" xfId="0" applyFill="1" applyBorder="1" applyAlignment="1" applyProtection="1" quotePrefix="1">
      <alignment horizontal="right"/>
      <protection/>
    </xf>
    <xf numFmtId="49" fontId="0" fillId="34" borderId="32" xfId="0" applyNumberFormat="1" applyFill="1" applyBorder="1" applyAlignment="1" applyProtection="1">
      <alignment/>
      <protection/>
    </xf>
    <xf numFmtId="0" fontId="0" fillId="36" borderId="0" xfId="0" applyFill="1" applyBorder="1" applyAlignment="1" applyProtection="1">
      <alignment horizontal="right"/>
      <protection/>
    </xf>
    <xf numFmtId="0" fontId="0" fillId="36" borderId="23" xfId="0" applyFill="1" applyBorder="1" applyAlignment="1" applyProtection="1">
      <alignment/>
      <protection/>
    </xf>
    <xf numFmtId="49" fontId="0" fillId="34" borderId="33" xfId="0" applyNumberFormat="1" applyFill="1" applyBorder="1" applyAlignment="1" applyProtection="1">
      <alignment/>
      <protection/>
    </xf>
    <xf numFmtId="49" fontId="0" fillId="34" borderId="34" xfId="0" applyNumberFormat="1" applyFill="1" applyBorder="1" applyAlignment="1" applyProtection="1">
      <alignment/>
      <protection/>
    </xf>
    <xf numFmtId="0" fontId="0" fillId="36" borderId="0" xfId="0" applyFill="1" applyBorder="1" applyAlignment="1" applyProtection="1">
      <alignment/>
      <protection/>
    </xf>
    <xf numFmtId="0" fontId="0" fillId="36" borderId="35" xfId="0" applyFill="1" applyBorder="1" applyAlignment="1" applyProtection="1">
      <alignment/>
      <protection/>
    </xf>
    <xf numFmtId="0" fontId="0" fillId="36" borderId="24" xfId="0" applyFill="1" applyBorder="1" applyAlignment="1" applyProtection="1">
      <alignment/>
      <protection/>
    </xf>
    <xf numFmtId="0" fontId="0" fillId="36" borderId="25" xfId="0"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17" xfId="0" applyFill="1" applyBorder="1" applyAlignment="1" applyProtection="1">
      <alignment/>
      <protection/>
    </xf>
    <xf numFmtId="43" fontId="0" fillId="34" borderId="0" xfId="0" applyNumberFormat="1" applyFont="1" applyFill="1" applyBorder="1" applyAlignment="1" applyProtection="1">
      <alignment/>
      <protection/>
    </xf>
    <xf numFmtId="168" fontId="0" fillId="35" borderId="26" xfId="0" applyNumberFormat="1" applyFont="1" applyFill="1" applyBorder="1" applyAlignment="1" applyProtection="1">
      <alignment/>
      <protection/>
    </xf>
    <xf numFmtId="167" fontId="7" fillId="34" borderId="0" xfId="0" applyNumberFormat="1" applyFont="1" applyFill="1" applyBorder="1" applyAlignment="1">
      <alignment/>
    </xf>
    <xf numFmtId="167" fontId="0" fillId="34" borderId="0" xfId="0" applyNumberFormat="1" applyFont="1" applyFill="1" applyBorder="1" applyAlignment="1">
      <alignment/>
    </xf>
    <xf numFmtId="0" fontId="8" fillId="34" borderId="35" xfId="0" applyFont="1" applyFill="1" applyBorder="1" applyAlignment="1">
      <alignment/>
    </xf>
    <xf numFmtId="0" fontId="0" fillId="36" borderId="0" xfId="0" applyFill="1" applyBorder="1" applyAlignment="1" applyProtection="1">
      <alignment horizontal="centerContinuous"/>
      <protection/>
    </xf>
    <xf numFmtId="49" fontId="0" fillId="34" borderId="29" xfId="0" applyNumberFormat="1" applyFill="1" applyBorder="1" applyAlignment="1">
      <alignment/>
    </xf>
    <xf numFmtId="0" fontId="1" fillId="34" borderId="36" xfId="0" applyFont="1" applyFill="1" applyBorder="1" applyAlignment="1">
      <alignment horizontal="right"/>
    </xf>
    <xf numFmtId="7" fontId="0" fillId="34" borderId="17" xfId="0" applyNumberFormat="1" applyFont="1" applyFill="1" applyBorder="1" applyAlignment="1" applyProtection="1">
      <alignment/>
      <protection/>
    </xf>
    <xf numFmtId="0" fontId="0" fillId="2" borderId="0" xfId="58">
      <alignment/>
      <protection/>
    </xf>
    <xf numFmtId="7" fontId="0" fillId="34" borderId="26" xfId="0" applyNumberFormat="1" applyFill="1" applyBorder="1" applyAlignment="1" applyProtection="1">
      <alignment/>
      <protection locked="0"/>
    </xf>
    <xf numFmtId="0" fontId="0" fillId="34" borderId="0" xfId="0" applyNumberFormat="1" applyFont="1" applyFill="1" applyBorder="1" applyAlignment="1">
      <alignment/>
    </xf>
    <xf numFmtId="0" fontId="8" fillId="34" borderId="22" xfId="0" applyFont="1" applyFill="1" applyBorder="1" applyAlignment="1">
      <alignment/>
    </xf>
    <xf numFmtId="43" fontId="0" fillId="34" borderId="26" xfId="0" applyNumberFormat="1" applyFill="1" applyBorder="1" applyAlignment="1" applyProtection="1">
      <alignment/>
      <protection/>
    </xf>
    <xf numFmtId="167" fontId="0" fillId="34" borderId="0" xfId="0" applyNumberFormat="1" applyFont="1" applyFill="1" applyBorder="1" applyAlignment="1" applyProtection="1">
      <alignment/>
      <protection/>
    </xf>
    <xf numFmtId="0" fontId="0" fillId="34" borderId="37" xfId="0" applyFill="1" applyBorder="1" applyAlignment="1" applyProtection="1">
      <alignment/>
      <protection locked="0"/>
    </xf>
    <xf numFmtId="7" fontId="0" fillId="35" borderId="26" xfId="0" applyNumberFormat="1" applyFont="1" applyFill="1" applyBorder="1" applyAlignment="1" applyProtection="1">
      <alignment horizontal="right"/>
      <protection/>
    </xf>
    <xf numFmtId="1" fontId="0" fillId="35" borderId="26" xfId="0" applyNumberFormat="1" applyFont="1" applyFill="1" applyBorder="1" applyAlignment="1" applyProtection="1">
      <alignment horizontal="right"/>
      <protection/>
    </xf>
    <xf numFmtId="167" fontId="7" fillId="34" borderId="0" xfId="0" applyNumberFormat="1" applyFont="1" applyFill="1" applyAlignment="1">
      <alignment/>
    </xf>
    <xf numFmtId="7" fontId="0" fillId="34" borderId="26" xfId="0" applyNumberFormat="1" applyFill="1" applyBorder="1" applyAlignment="1" applyProtection="1">
      <alignment horizontal="right"/>
      <protection/>
    </xf>
    <xf numFmtId="0" fontId="0" fillId="0" borderId="0" xfId="57" applyFill="1">
      <alignment/>
      <protection/>
    </xf>
    <xf numFmtId="169" fontId="0" fillId="0" borderId="0" xfId="57" applyNumberFormat="1" applyFill="1">
      <alignment/>
      <protection/>
    </xf>
    <xf numFmtId="0" fontId="0" fillId="0" borderId="0" xfId="57" applyFont="1" applyFill="1">
      <alignment/>
      <protection/>
    </xf>
    <xf numFmtId="43" fontId="0" fillId="37" borderId="0" xfId="0" applyNumberFormat="1" applyFill="1" applyAlignment="1">
      <alignment/>
    </xf>
    <xf numFmtId="166" fontId="1" fillId="35" borderId="26" xfId="0" applyNumberFormat="1" applyFont="1" applyFill="1" applyBorder="1" applyAlignment="1" applyProtection="1">
      <alignment/>
      <protection/>
    </xf>
    <xf numFmtId="168" fontId="1" fillId="35" borderId="26" xfId="0" applyNumberFormat="1" applyFont="1" applyFill="1" applyBorder="1" applyAlignment="1" applyProtection="1">
      <alignment/>
      <protection/>
    </xf>
    <xf numFmtId="10" fontId="1" fillId="35" borderId="26" xfId="0" applyNumberFormat="1" applyFont="1" applyFill="1" applyBorder="1" applyAlignment="1" applyProtection="1">
      <alignment/>
      <protection/>
    </xf>
    <xf numFmtId="43" fontId="1" fillId="35" borderId="26" xfId="0" applyNumberFormat="1" applyFont="1" applyFill="1" applyBorder="1" applyAlignment="1" applyProtection="1">
      <alignment/>
      <protection/>
    </xf>
    <xf numFmtId="43" fontId="1" fillId="34" borderId="26" xfId="0" applyNumberFormat="1" applyFont="1" applyFill="1" applyBorder="1" applyAlignment="1" applyProtection="1">
      <alignment/>
      <protection/>
    </xf>
    <xf numFmtId="7" fontId="1" fillId="34" borderId="23" xfId="0" applyNumberFormat="1" applyFont="1" applyFill="1" applyBorder="1" applyAlignment="1" applyProtection="1">
      <alignment/>
      <protection/>
    </xf>
    <xf numFmtId="7" fontId="1" fillId="34" borderId="0" xfId="0" applyNumberFormat="1" applyFont="1" applyFill="1" applyBorder="1" applyAlignment="1" applyProtection="1">
      <alignment/>
      <protection/>
    </xf>
    <xf numFmtId="7" fontId="1" fillId="34" borderId="14" xfId="0" applyNumberFormat="1" applyFont="1" applyFill="1" applyBorder="1" applyAlignment="1" applyProtection="1">
      <alignment/>
      <protection/>
    </xf>
    <xf numFmtId="0" fontId="1" fillId="2" borderId="0" xfId="0" applyFont="1" applyAlignment="1">
      <alignment/>
    </xf>
    <xf numFmtId="43" fontId="1" fillId="37" borderId="0" xfId="0" applyNumberFormat="1"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Int. Data Table_1" xfId="57"/>
    <cellStyle name="Normal_Lock"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9"/>
      <c:rotY val="40"/>
      <c:depthPercent val="200"/>
      <c:rAngAx val="1"/>
    </c:view3D>
    <c:plotArea>
      <c:layout>
        <c:manualLayout>
          <c:xMode val="edge"/>
          <c:yMode val="edge"/>
          <c:x val="0.00025"/>
          <c:y val="0.00025"/>
          <c:w val="0.947"/>
          <c:h val="0.9995"/>
        </c:manualLayout>
      </c:layout>
      <c:area3DChart>
        <c:grouping val="stacked"/>
        <c:varyColors val="0"/>
        <c:ser>
          <c:idx val="0"/>
          <c:order val="0"/>
          <c:tx>
            <c:v>Interest</c:v>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[0]!DTS</c:f>
              <c:strCache>
                <c:ptCount val="361"/>
                <c:pt idx="0">
                  <c:v>35886</c:v>
                </c:pt>
                <c:pt idx="1">
                  <c:v>35916</c:v>
                </c:pt>
                <c:pt idx="2">
                  <c:v>35947</c:v>
                </c:pt>
                <c:pt idx="3">
                  <c:v>35977</c:v>
                </c:pt>
                <c:pt idx="4">
                  <c:v>36008</c:v>
                </c:pt>
                <c:pt idx="5">
                  <c:v>36039</c:v>
                </c:pt>
                <c:pt idx="6">
                  <c:v>36069</c:v>
                </c:pt>
                <c:pt idx="7">
                  <c:v>36100</c:v>
                </c:pt>
                <c:pt idx="8">
                  <c:v>36130</c:v>
                </c:pt>
                <c:pt idx="9">
                  <c:v>36161</c:v>
                </c:pt>
                <c:pt idx="10">
                  <c:v>36192</c:v>
                </c:pt>
                <c:pt idx="11">
                  <c:v>36220</c:v>
                </c:pt>
                <c:pt idx="12">
                  <c:v>36251</c:v>
                </c:pt>
                <c:pt idx="13">
                  <c:v>36281</c:v>
                </c:pt>
                <c:pt idx="14">
                  <c:v>36312</c:v>
                </c:pt>
                <c:pt idx="15">
                  <c:v>36342</c:v>
                </c:pt>
                <c:pt idx="16">
                  <c:v>36373</c:v>
                </c:pt>
                <c:pt idx="17">
                  <c:v>36404</c:v>
                </c:pt>
                <c:pt idx="18">
                  <c:v>36434</c:v>
                </c:pt>
                <c:pt idx="19">
                  <c:v>36465</c:v>
                </c:pt>
                <c:pt idx="20">
                  <c:v>36495</c:v>
                </c:pt>
                <c:pt idx="21">
                  <c:v>36526</c:v>
                </c:pt>
                <c:pt idx="22">
                  <c:v>36557</c:v>
                </c:pt>
                <c:pt idx="23">
                  <c:v>36586</c:v>
                </c:pt>
                <c:pt idx="24">
                  <c:v>36617</c:v>
                </c:pt>
                <c:pt idx="25">
                  <c:v>36647</c:v>
                </c:pt>
                <c:pt idx="26">
                  <c:v>36678</c:v>
                </c:pt>
                <c:pt idx="27">
                  <c:v>36708</c:v>
                </c:pt>
                <c:pt idx="28">
                  <c:v>36739</c:v>
                </c:pt>
                <c:pt idx="29">
                  <c:v>36770</c:v>
                </c:pt>
                <c:pt idx="30">
                  <c:v>36800</c:v>
                </c:pt>
                <c:pt idx="31">
                  <c:v>36831</c:v>
                </c:pt>
                <c:pt idx="32">
                  <c:v>36861</c:v>
                </c:pt>
                <c:pt idx="33">
                  <c:v>36892</c:v>
                </c:pt>
                <c:pt idx="34">
                  <c:v>36923</c:v>
                </c:pt>
                <c:pt idx="35">
                  <c:v>36951</c:v>
                </c:pt>
                <c:pt idx="36">
                  <c:v>36982</c:v>
                </c:pt>
                <c:pt idx="37">
                  <c:v>37012</c:v>
                </c:pt>
                <c:pt idx="38">
                  <c:v>37043</c:v>
                </c:pt>
                <c:pt idx="39">
                  <c:v>37073</c:v>
                </c:pt>
                <c:pt idx="40">
                  <c:v>37104</c:v>
                </c:pt>
                <c:pt idx="41">
                  <c:v>37135</c:v>
                </c:pt>
                <c:pt idx="42">
                  <c:v>37165</c:v>
                </c:pt>
                <c:pt idx="43">
                  <c:v>37196</c:v>
                </c:pt>
                <c:pt idx="44">
                  <c:v>37226</c:v>
                </c:pt>
                <c:pt idx="45">
                  <c:v>37257</c:v>
                </c:pt>
                <c:pt idx="46">
                  <c:v>37288</c:v>
                </c:pt>
                <c:pt idx="47">
                  <c:v>37316</c:v>
                </c:pt>
                <c:pt idx="48">
                  <c:v>37347</c:v>
                </c:pt>
                <c:pt idx="49">
                  <c:v>37377</c:v>
                </c:pt>
                <c:pt idx="50">
                  <c:v>37408</c:v>
                </c:pt>
                <c:pt idx="51">
                  <c:v>37438</c:v>
                </c:pt>
                <c:pt idx="52">
                  <c:v>37469</c:v>
                </c:pt>
                <c:pt idx="53">
                  <c:v>37500</c:v>
                </c:pt>
                <c:pt idx="54">
                  <c:v>37530</c:v>
                </c:pt>
                <c:pt idx="55">
                  <c:v>37561</c:v>
                </c:pt>
                <c:pt idx="56">
                  <c:v>37591</c:v>
                </c:pt>
                <c:pt idx="57">
                  <c:v>37622</c:v>
                </c:pt>
                <c:pt idx="58">
                  <c:v>37653</c:v>
                </c:pt>
                <c:pt idx="59">
                  <c:v>37681</c:v>
                </c:pt>
                <c:pt idx="60">
                  <c:v>37712</c:v>
                </c:pt>
                <c:pt idx="61">
                  <c:v>37742</c:v>
                </c:pt>
                <c:pt idx="62">
                  <c:v>37773</c:v>
                </c:pt>
                <c:pt idx="63">
                  <c:v>37803</c:v>
                </c:pt>
                <c:pt idx="64">
                  <c:v>37834</c:v>
                </c:pt>
                <c:pt idx="65">
                  <c:v>37865</c:v>
                </c:pt>
                <c:pt idx="66">
                  <c:v>37895</c:v>
                </c:pt>
                <c:pt idx="67">
                  <c:v>37926</c:v>
                </c:pt>
                <c:pt idx="68">
                  <c:v>37956</c:v>
                </c:pt>
                <c:pt idx="69">
                  <c:v>37987</c:v>
                </c:pt>
                <c:pt idx="70">
                  <c:v>38018</c:v>
                </c:pt>
                <c:pt idx="71">
                  <c:v>38047</c:v>
                </c:pt>
                <c:pt idx="72">
                  <c:v>38078</c:v>
                </c:pt>
                <c:pt idx="73">
                  <c:v>38108</c:v>
                </c:pt>
                <c:pt idx="74">
                  <c:v>38139</c:v>
                </c:pt>
                <c:pt idx="75">
                  <c:v>38169</c:v>
                </c:pt>
                <c:pt idx="76">
                  <c:v>38200</c:v>
                </c:pt>
                <c:pt idx="77">
                  <c:v>38231</c:v>
                </c:pt>
                <c:pt idx="78">
                  <c:v>38261</c:v>
                </c:pt>
                <c:pt idx="79">
                  <c:v>38292</c:v>
                </c:pt>
                <c:pt idx="80">
                  <c:v>38322</c:v>
                </c:pt>
                <c:pt idx="81">
                  <c:v>38353</c:v>
                </c:pt>
                <c:pt idx="82">
                  <c:v>38384</c:v>
                </c:pt>
                <c:pt idx="83">
                  <c:v>38412</c:v>
                </c:pt>
                <c:pt idx="84">
                  <c:v>38443</c:v>
                </c:pt>
                <c:pt idx="85">
                  <c:v>38473</c:v>
                </c:pt>
                <c:pt idx="86">
                  <c:v>38504</c:v>
                </c:pt>
                <c:pt idx="87">
                  <c:v>38534</c:v>
                </c:pt>
                <c:pt idx="88">
                  <c:v>38565</c:v>
                </c:pt>
                <c:pt idx="89">
                  <c:v>38596</c:v>
                </c:pt>
                <c:pt idx="90">
                  <c:v>38626</c:v>
                </c:pt>
                <c:pt idx="91">
                  <c:v>38657</c:v>
                </c:pt>
                <c:pt idx="92">
                  <c:v>38687</c:v>
                </c:pt>
                <c:pt idx="93">
                  <c:v>38718</c:v>
                </c:pt>
                <c:pt idx="94">
                  <c:v>38749</c:v>
                </c:pt>
                <c:pt idx="95">
                  <c:v>38777</c:v>
                </c:pt>
                <c:pt idx="96">
                  <c:v>38808</c:v>
                </c:pt>
                <c:pt idx="97">
                  <c:v>38838</c:v>
                </c:pt>
                <c:pt idx="98">
                  <c:v>38869</c:v>
                </c:pt>
                <c:pt idx="99">
                  <c:v>38899</c:v>
                </c:pt>
                <c:pt idx="100">
                  <c:v>38930</c:v>
                </c:pt>
                <c:pt idx="101">
                  <c:v>38961</c:v>
                </c:pt>
                <c:pt idx="102">
                  <c:v>38991</c:v>
                </c:pt>
                <c:pt idx="103">
                  <c:v>39022</c:v>
                </c:pt>
                <c:pt idx="104">
                  <c:v>39052</c:v>
                </c:pt>
                <c:pt idx="105">
                  <c:v>39083</c:v>
                </c:pt>
                <c:pt idx="106">
                  <c:v>39114</c:v>
                </c:pt>
                <c:pt idx="107">
                  <c:v>39142</c:v>
                </c:pt>
                <c:pt idx="108">
                  <c:v>39173</c:v>
                </c:pt>
                <c:pt idx="109">
                  <c:v>39203</c:v>
                </c:pt>
                <c:pt idx="110">
                  <c:v>39234</c:v>
                </c:pt>
                <c:pt idx="111">
                  <c:v>39264</c:v>
                </c:pt>
                <c:pt idx="112">
                  <c:v>39295</c:v>
                </c:pt>
                <c:pt idx="113">
                  <c:v>39326</c:v>
                </c:pt>
                <c:pt idx="114">
                  <c:v>39356</c:v>
                </c:pt>
                <c:pt idx="115">
                  <c:v>39387</c:v>
                </c:pt>
                <c:pt idx="116">
                  <c:v>39417</c:v>
                </c:pt>
                <c:pt idx="117">
                  <c:v>39448</c:v>
                </c:pt>
                <c:pt idx="118">
                  <c:v>39479</c:v>
                </c:pt>
                <c:pt idx="119">
                  <c:v>39508</c:v>
                </c:pt>
                <c:pt idx="120">
                  <c:v>39539</c:v>
                </c:pt>
                <c:pt idx="121">
                  <c:v>39569</c:v>
                </c:pt>
                <c:pt idx="122">
                  <c:v>39600</c:v>
                </c:pt>
                <c:pt idx="123">
                  <c:v>39630</c:v>
                </c:pt>
                <c:pt idx="124">
                  <c:v>39661</c:v>
                </c:pt>
                <c:pt idx="125">
                  <c:v>39692</c:v>
                </c:pt>
                <c:pt idx="126">
                  <c:v>39722</c:v>
                </c:pt>
                <c:pt idx="127">
                  <c:v>39753</c:v>
                </c:pt>
                <c:pt idx="128">
                  <c:v>39783</c:v>
                </c:pt>
                <c:pt idx="129">
                  <c:v>39814</c:v>
                </c:pt>
                <c:pt idx="130">
                  <c:v>39845</c:v>
                </c:pt>
                <c:pt idx="131">
                  <c:v>39873</c:v>
                </c:pt>
                <c:pt idx="132">
                  <c:v>39904</c:v>
                </c:pt>
                <c:pt idx="133">
                  <c:v>39934</c:v>
                </c:pt>
                <c:pt idx="134">
                  <c:v>39965</c:v>
                </c:pt>
                <c:pt idx="135">
                  <c:v>39995</c:v>
                </c:pt>
                <c:pt idx="136">
                  <c:v>40026</c:v>
                </c:pt>
                <c:pt idx="137">
                  <c:v>40057</c:v>
                </c:pt>
                <c:pt idx="138">
                  <c:v>40087</c:v>
                </c:pt>
                <c:pt idx="139">
                  <c:v>40118</c:v>
                </c:pt>
                <c:pt idx="140">
                  <c:v>40148</c:v>
                </c:pt>
                <c:pt idx="141">
                  <c:v>40179</c:v>
                </c:pt>
                <c:pt idx="142">
                  <c:v>40210</c:v>
                </c:pt>
                <c:pt idx="143">
                  <c:v>40238</c:v>
                </c:pt>
                <c:pt idx="144">
                  <c:v>40269</c:v>
                </c:pt>
                <c:pt idx="145">
                  <c:v>40299</c:v>
                </c:pt>
                <c:pt idx="146">
                  <c:v>40330</c:v>
                </c:pt>
                <c:pt idx="147">
                  <c:v>40360</c:v>
                </c:pt>
                <c:pt idx="148">
                  <c:v>40391</c:v>
                </c:pt>
                <c:pt idx="149">
                  <c:v>40422</c:v>
                </c:pt>
                <c:pt idx="150">
                  <c:v>40452</c:v>
                </c:pt>
                <c:pt idx="151">
                  <c:v>40483</c:v>
                </c:pt>
                <c:pt idx="152">
                  <c:v>40513</c:v>
                </c:pt>
                <c:pt idx="153">
                  <c:v>40544</c:v>
                </c:pt>
                <c:pt idx="154">
                  <c:v>40575</c:v>
                </c:pt>
                <c:pt idx="155">
                  <c:v>40603</c:v>
                </c:pt>
                <c:pt idx="156">
                  <c:v>40634</c:v>
                </c:pt>
                <c:pt idx="157">
                  <c:v>40664</c:v>
                </c:pt>
                <c:pt idx="158">
                  <c:v>40695</c:v>
                </c:pt>
                <c:pt idx="159">
                  <c:v>40725</c:v>
                </c:pt>
                <c:pt idx="160">
                  <c:v>40756</c:v>
                </c:pt>
                <c:pt idx="161">
                  <c:v>40787</c:v>
                </c:pt>
                <c:pt idx="162">
                  <c:v>40817</c:v>
                </c:pt>
                <c:pt idx="163">
                  <c:v>40848</c:v>
                </c:pt>
                <c:pt idx="164">
                  <c:v>40878</c:v>
                </c:pt>
                <c:pt idx="165">
                  <c:v>40909</c:v>
                </c:pt>
                <c:pt idx="166">
                  <c:v>40940</c:v>
                </c:pt>
                <c:pt idx="167">
                  <c:v>40969</c:v>
                </c:pt>
                <c:pt idx="168">
                  <c:v>41000</c:v>
                </c:pt>
                <c:pt idx="169">
                  <c:v>41030</c:v>
                </c:pt>
                <c:pt idx="170">
                  <c:v>41061</c:v>
                </c:pt>
                <c:pt idx="171">
                  <c:v>41091</c:v>
                </c:pt>
                <c:pt idx="172">
                  <c:v>41122</c:v>
                </c:pt>
                <c:pt idx="173">
                  <c:v>41153</c:v>
                </c:pt>
                <c:pt idx="174">
                  <c:v>41183</c:v>
                </c:pt>
                <c:pt idx="175">
                  <c:v>41214</c:v>
                </c:pt>
                <c:pt idx="176">
                  <c:v>41244</c:v>
                </c:pt>
                <c:pt idx="177">
                  <c:v>41275</c:v>
                </c:pt>
                <c:pt idx="178">
                  <c:v>41306</c:v>
                </c:pt>
                <c:pt idx="179">
                  <c:v>41334</c:v>
                </c:pt>
                <c:pt idx="180">
                  <c:v>41365</c:v>
                </c:pt>
                <c:pt idx="181">
                  <c:v>41395</c:v>
                </c:pt>
                <c:pt idx="182">
                  <c:v>41426</c:v>
                </c:pt>
                <c:pt idx="183">
                  <c:v>41456</c:v>
                </c:pt>
                <c:pt idx="184">
                  <c:v>41487</c:v>
                </c:pt>
                <c:pt idx="185">
                  <c:v>41518</c:v>
                </c:pt>
                <c:pt idx="186">
                  <c:v>41548</c:v>
                </c:pt>
                <c:pt idx="187">
                  <c:v>41579</c:v>
                </c:pt>
                <c:pt idx="188">
                  <c:v>41609</c:v>
                </c:pt>
                <c:pt idx="189">
                  <c:v>41640</c:v>
                </c:pt>
                <c:pt idx="190">
                  <c:v>41671</c:v>
                </c:pt>
                <c:pt idx="191">
                  <c:v>41699</c:v>
                </c:pt>
                <c:pt idx="192">
                  <c:v>41730</c:v>
                </c:pt>
                <c:pt idx="193">
                  <c:v>41760</c:v>
                </c:pt>
                <c:pt idx="194">
                  <c:v>41791</c:v>
                </c:pt>
                <c:pt idx="195">
                  <c:v>41821</c:v>
                </c:pt>
                <c:pt idx="196">
                  <c:v>41852</c:v>
                </c:pt>
                <c:pt idx="197">
                  <c:v>41883</c:v>
                </c:pt>
                <c:pt idx="198">
                  <c:v>41913</c:v>
                </c:pt>
                <c:pt idx="199">
                  <c:v>41944</c:v>
                </c:pt>
                <c:pt idx="200">
                  <c:v>41974</c:v>
                </c:pt>
                <c:pt idx="201">
                  <c:v>42005</c:v>
                </c:pt>
                <c:pt idx="202">
                  <c:v>42036</c:v>
                </c:pt>
                <c:pt idx="203">
                  <c:v>42064</c:v>
                </c:pt>
                <c:pt idx="204">
                  <c:v>42095</c:v>
                </c:pt>
                <c:pt idx="205">
                  <c:v>42125</c:v>
                </c:pt>
                <c:pt idx="206">
                  <c:v>42156</c:v>
                </c:pt>
                <c:pt idx="207">
                  <c:v>42186</c:v>
                </c:pt>
                <c:pt idx="208">
                  <c:v>42217</c:v>
                </c:pt>
                <c:pt idx="209">
                  <c:v>42248</c:v>
                </c:pt>
                <c:pt idx="210">
                  <c:v>42278</c:v>
                </c:pt>
                <c:pt idx="211">
                  <c:v>42309</c:v>
                </c:pt>
                <c:pt idx="212">
                  <c:v>42339</c:v>
                </c:pt>
                <c:pt idx="213">
                  <c:v>42370</c:v>
                </c:pt>
                <c:pt idx="214">
                  <c:v>42401</c:v>
                </c:pt>
                <c:pt idx="215">
                  <c:v>42430</c:v>
                </c:pt>
                <c:pt idx="216">
                  <c:v>42461</c:v>
                </c:pt>
                <c:pt idx="217">
                  <c:v>42491</c:v>
                </c:pt>
                <c:pt idx="218">
                  <c:v>42522</c:v>
                </c:pt>
                <c:pt idx="219">
                  <c:v>42552</c:v>
                </c:pt>
                <c:pt idx="220">
                  <c:v>42583</c:v>
                </c:pt>
                <c:pt idx="221">
                  <c:v>42614</c:v>
                </c:pt>
                <c:pt idx="222">
                  <c:v>42644</c:v>
                </c:pt>
                <c:pt idx="223">
                  <c:v>42675</c:v>
                </c:pt>
                <c:pt idx="224">
                  <c:v>42705</c:v>
                </c:pt>
                <c:pt idx="225">
                  <c:v>42736</c:v>
                </c:pt>
                <c:pt idx="226">
                  <c:v>42767</c:v>
                </c:pt>
                <c:pt idx="227">
                  <c:v>42795</c:v>
                </c:pt>
                <c:pt idx="228">
                  <c:v>42826</c:v>
                </c:pt>
                <c:pt idx="229">
                  <c:v>42856</c:v>
                </c:pt>
                <c:pt idx="230">
                  <c:v>42887</c:v>
                </c:pt>
                <c:pt idx="231">
                  <c:v>42917</c:v>
                </c:pt>
                <c:pt idx="232">
                  <c:v>42948</c:v>
                </c:pt>
                <c:pt idx="233">
                  <c:v>42979</c:v>
                </c:pt>
                <c:pt idx="234">
                  <c:v>43009</c:v>
                </c:pt>
                <c:pt idx="235">
                  <c:v>43040</c:v>
                </c:pt>
                <c:pt idx="236">
                  <c:v>43070</c:v>
                </c:pt>
                <c:pt idx="237">
                  <c:v>43101</c:v>
                </c:pt>
                <c:pt idx="238">
                  <c:v>43132</c:v>
                </c:pt>
                <c:pt idx="239">
                  <c:v>43160</c:v>
                </c:pt>
                <c:pt idx="240">
                  <c:v>43191</c:v>
                </c:pt>
                <c:pt idx="241">
                  <c:v>43221</c:v>
                </c:pt>
                <c:pt idx="242">
                  <c:v>43252</c:v>
                </c:pt>
                <c:pt idx="243">
                  <c:v>43282</c:v>
                </c:pt>
                <c:pt idx="244">
                  <c:v>43313</c:v>
                </c:pt>
                <c:pt idx="245">
                  <c:v>43344</c:v>
                </c:pt>
                <c:pt idx="246">
                  <c:v>43374</c:v>
                </c:pt>
                <c:pt idx="247">
                  <c:v>43405</c:v>
                </c:pt>
                <c:pt idx="248">
                  <c:v>43435</c:v>
                </c:pt>
                <c:pt idx="249">
                  <c:v>43466</c:v>
                </c:pt>
                <c:pt idx="250">
                  <c:v>43497</c:v>
                </c:pt>
                <c:pt idx="251">
                  <c:v>43525</c:v>
                </c:pt>
                <c:pt idx="252">
                  <c:v>43556</c:v>
                </c:pt>
                <c:pt idx="253">
                  <c:v>43586</c:v>
                </c:pt>
                <c:pt idx="254">
                  <c:v>43617</c:v>
                </c:pt>
                <c:pt idx="255">
                  <c:v>43647</c:v>
                </c:pt>
                <c:pt idx="256">
                  <c:v>43678</c:v>
                </c:pt>
                <c:pt idx="257">
                  <c:v>43709</c:v>
                </c:pt>
                <c:pt idx="258">
                  <c:v>43739</c:v>
                </c:pt>
                <c:pt idx="259">
                  <c:v>43770</c:v>
                </c:pt>
                <c:pt idx="260">
                  <c:v>43800</c:v>
                </c:pt>
                <c:pt idx="261">
                  <c:v>43831</c:v>
                </c:pt>
                <c:pt idx="262">
                  <c:v>43862</c:v>
                </c:pt>
                <c:pt idx="263">
                  <c:v>43891</c:v>
                </c:pt>
                <c:pt idx="264">
                  <c:v>43922</c:v>
                </c:pt>
                <c:pt idx="265">
                  <c:v>43952</c:v>
                </c:pt>
                <c:pt idx="266">
                  <c:v>43983</c:v>
                </c:pt>
                <c:pt idx="267">
                  <c:v>44013</c:v>
                </c:pt>
                <c:pt idx="268">
                  <c:v>44044</c:v>
                </c:pt>
                <c:pt idx="269">
                  <c:v>44075</c:v>
                </c:pt>
                <c:pt idx="270">
                  <c:v>44105</c:v>
                </c:pt>
                <c:pt idx="271">
                  <c:v>44136</c:v>
                </c:pt>
                <c:pt idx="272">
                  <c:v>44166</c:v>
                </c:pt>
                <c:pt idx="273">
                  <c:v>44197</c:v>
                </c:pt>
                <c:pt idx="274">
                  <c:v>44228</c:v>
                </c:pt>
                <c:pt idx="275">
                  <c:v>44256</c:v>
                </c:pt>
                <c:pt idx="276">
                  <c:v>44287</c:v>
                </c:pt>
                <c:pt idx="277">
                  <c:v>44317</c:v>
                </c:pt>
                <c:pt idx="278">
                  <c:v>44348</c:v>
                </c:pt>
                <c:pt idx="279">
                  <c:v>44378</c:v>
                </c:pt>
                <c:pt idx="280">
                  <c:v>44409</c:v>
                </c:pt>
                <c:pt idx="281">
                  <c:v>44440</c:v>
                </c:pt>
                <c:pt idx="282">
                  <c:v>44470</c:v>
                </c:pt>
                <c:pt idx="283">
                  <c:v>44501</c:v>
                </c:pt>
                <c:pt idx="284">
                  <c:v>44531</c:v>
                </c:pt>
                <c:pt idx="285">
                  <c:v>44562</c:v>
                </c:pt>
                <c:pt idx="286">
                  <c:v>44593</c:v>
                </c:pt>
                <c:pt idx="287">
                  <c:v>44621</c:v>
                </c:pt>
                <c:pt idx="288">
                  <c:v>44652</c:v>
                </c:pt>
                <c:pt idx="289">
                  <c:v>44682</c:v>
                </c:pt>
                <c:pt idx="290">
                  <c:v>44713</c:v>
                </c:pt>
                <c:pt idx="291">
                  <c:v>44743</c:v>
                </c:pt>
                <c:pt idx="292">
                  <c:v>44774</c:v>
                </c:pt>
                <c:pt idx="293">
                  <c:v>44805</c:v>
                </c:pt>
                <c:pt idx="294">
                  <c:v>44835</c:v>
                </c:pt>
                <c:pt idx="295">
                  <c:v>44866</c:v>
                </c:pt>
                <c:pt idx="296">
                  <c:v>44896</c:v>
                </c:pt>
                <c:pt idx="297">
                  <c:v>44927</c:v>
                </c:pt>
                <c:pt idx="298">
                  <c:v>44958</c:v>
                </c:pt>
                <c:pt idx="299">
                  <c:v>44986</c:v>
                </c:pt>
                <c:pt idx="300">
                  <c:v>45017</c:v>
                </c:pt>
                <c:pt idx="301">
                  <c:v>45047</c:v>
                </c:pt>
                <c:pt idx="302">
                  <c:v>45078</c:v>
                </c:pt>
                <c:pt idx="303">
                  <c:v>45108</c:v>
                </c:pt>
                <c:pt idx="304">
                  <c:v>45139</c:v>
                </c:pt>
                <c:pt idx="305">
                  <c:v>45170</c:v>
                </c:pt>
                <c:pt idx="306">
                  <c:v>45200</c:v>
                </c:pt>
                <c:pt idx="307">
                  <c:v>45231</c:v>
                </c:pt>
                <c:pt idx="308">
                  <c:v>45261</c:v>
                </c:pt>
                <c:pt idx="309">
                  <c:v>45292</c:v>
                </c:pt>
                <c:pt idx="310">
                  <c:v>45323</c:v>
                </c:pt>
                <c:pt idx="311">
                  <c:v>45352</c:v>
                </c:pt>
                <c:pt idx="312">
                  <c:v>45383</c:v>
                </c:pt>
                <c:pt idx="313">
                  <c:v>45413</c:v>
                </c:pt>
                <c:pt idx="314">
                  <c:v>45444</c:v>
                </c:pt>
                <c:pt idx="315">
                  <c:v>45474</c:v>
                </c:pt>
                <c:pt idx="316">
                  <c:v>45505</c:v>
                </c:pt>
                <c:pt idx="317">
                  <c:v>45536</c:v>
                </c:pt>
                <c:pt idx="318">
                  <c:v>45566</c:v>
                </c:pt>
                <c:pt idx="319">
                  <c:v>45597</c:v>
                </c:pt>
                <c:pt idx="320">
                  <c:v>45627</c:v>
                </c:pt>
                <c:pt idx="321">
                  <c:v>45658</c:v>
                </c:pt>
                <c:pt idx="322">
                  <c:v>45689</c:v>
                </c:pt>
                <c:pt idx="323">
                  <c:v>45717</c:v>
                </c:pt>
                <c:pt idx="324">
                  <c:v>45748</c:v>
                </c:pt>
                <c:pt idx="325">
                  <c:v>45778</c:v>
                </c:pt>
                <c:pt idx="326">
                  <c:v>45809</c:v>
                </c:pt>
                <c:pt idx="327">
                  <c:v>45839</c:v>
                </c:pt>
                <c:pt idx="328">
                  <c:v>45870</c:v>
                </c:pt>
                <c:pt idx="329">
                  <c:v>45901</c:v>
                </c:pt>
                <c:pt idx="330">
                  <c:v>45931</c:v>
                </c:pt>
                <c:pt idx="331">
                  <c:v>45962</c:v>
                </c:pt>
                <c:pt idx="332">
                  <c:v>45992</c:v>
                </c:pt>
                <c:pt idx="333">
                  <c:v>46023</c:v>
                </c:pt>
                <c:pt idx="334">
                  <c:v>46054</c:v>
                </c:pt>
                <c:pt idx="335">
                  <c:v>46082</c:v>
                </c:pt>
                <c:pt idx="336">
                  <c:v>46113</c:v>
                </c:pt>
                <c:pt idx="337">
                  <c:v>46143</c:v>
                </c:pt>
                <c:pt idx="338">
                  <c:v>46174</c:v>
                </c:pt>
                <c:pt idx="339">
                  <c:v>46204</c:v>
                </c:pt>
                <c:pt idx="340">
                  <c:v>46235</c:v>
                </c:pt>
                <c:pt idx="341">
                  <c:v>46266</c:v>
                </c:pt>
                <c:pt idx="342">
                  <c:v>46296</c:v>
                </c:pt>
                <c:pt idx="343">
                  <c:v>46327</c:v>
                </c:pt>
                <c:pt idx="344">
                  <c:v>46357</c:v>
                </c:pt>
                <c:pt idx="345">
                  <c:v>46388</c:v>
                </c:pt>
                <c:pt idx="346">
                  <c:v>46419</c:v>
                </c:pt>
                <c:pt idx="347">
                  <c:v>46447</c:v>
                </c:pt>
                <c:pt idx="348">
                  <c:v>46478</c:v>
                </c:pt>
                <c:pt idx="349">
                  <c:v>46508</c:v>
                </c:pt>
                <c:pt idx="350">
                  <c:v>46539</c:v>
                </c:pt>
                <c:pt idx="351">
                  <c:v>46569</c:v>
                </c:pt>
                <c:pt idx="352">
                  <c:v>46600</c:v>
                </c:pt>
                <c:pt idx="353">
                  <c:v>46631</c:v>
                </c:pt>
                <c:pt idx="354">
                  <c:v>46661</c:v>
                </c:pt>
                <c:pt idx="355">
                  <c:v>46692</c:v>
                </c:pt>
                <c:pt idx="356">
                  <c:v>46722</c:v>
                </c:pt>
                <c:pt idx="357">
                  <c:v>46753</c:v>
                </c:pt>
                <c:pt idx="358">
                  <c:v>46784</c:v>
                </c:pt>
                <c:pt idx="359">
                  <c:v>46813</c:v>
                </c:pt>
              </c:strCache>
            </c:strRef>
          </c:cat>
          <c:val>
            <c:numRef>
              <c:f>[0]!SRS1</c:f>
              <c:numCache>
                <c:ptCount val="361"/>
                <c:pt idx="0">
                  <c:v>-916.6667</c:v>
                </c:pt>
                <c:pt idx="1">
                  <c:v>-915.6633</c:v>
                </c:pt>
                <c:pt idx="2">
                  <c:v>-914.6554</c:v>
                </c:pt>
                <c:pt idx="3">
                  <c:v>-913.6428</c:v>
                </c:pt>
                <c:pt idx="4">
                  <c:v>-912.6256</c:v>
                </c:pt>
                <c:pt idx="5">
                  <c:v>-911.6038</c:v>
                </c:pt>
                <c:pt idx="6">
                  <c:v>-910.5772</c:v>
                </c:pt>
                <c:pt idx="7">
                  <c:v>-909.5459</c:v>
                </c:pt>
                <c:pt idx="8">
                  <c:v>-908.51</c:v>
                </c:pt>
                <c:pt idx="9">
                  <c:v>-907.4692</c:v>
                </c:pt>
                <c:pt idx="10">
                  <c:v>-906.4237</c:v>
                </c:pt>
                <c:pt idx="11">
                  <c:v>-905.3735</c:v>
                </c:pt>
                <c:pt idx="12">
                  <c:v>-904.3183</c:v>
                </c:pt>
                <c:pt idx="13">
                  <c:v>-903.2584</c:v>
                </c:pt>
                <c:pt idx="14">
                  <c:v>-902.1936</c:v>
                </c:pt>
                <c:pt idx="15">
                  <c:v>-901.1239</c:v>
                </c:pt>
                <c:pt idx="16">
                  <c:v>-900.0493</c:v>
                </c:pt>
                <c:pt idx="17">
                  <c:v>-898.9698</c:v>
                </c:pt>
                <c:pt idx="18">
                  <c:v>-897.8854</c:v>
                </c:pt>
                <c:pt idx="19">
                  <c:v>-896.796</c:v>
                </c:pt>
                <c:pt idx="20">
                  <c:v>-895.7015</c:v>
                </c:pt>
                <c:pt idx="21">
                  <c:v>-894.6021</c:v>
                </c:pt>
                <c:pt idx="22">
                  <c:v>-893.4976</c:v>
                </c:pt>
                <c:pt idx="23">
                  <c:v>-892.3881</c:v>
                </c:pt>
                <c:pt idx="24">
                  <c:v>-891.2735</c:v>
                </c:pt>
                <c:pt idx="25">
                  <c:v>-890.1538</c:v>
                </c:pt>
                <c:pt idx="26">
                  <c:v>-889.0289</c:v>
                </c:pt>
                <c:pt idx="27">
                  <c:v>-887.8989</c:v>
                </c:pt>
                <c:pt idx="28">
                  <c:v>-886.7637</c:v>
                </c:pt>
                <c:pt idx="29">
                  <c:v>-885.6233</c:v>
                </c:pt>
                <c:pt idx="30">
                  <c:v>-884.4777</c:v>
                </c:pt>
                <c:pt idx="31">
                  <c:v>-883.3268</c:v>
                </c:pt>
                <c:pt idx="32">
                  <c:v>-882.1706</c:v>
                </c:pt>
                <c:pt idx="33">
                  <c:v>-881.0092</c:v>
                </c:pt>
                <c:pt idx="34">
                  <c:v>-879.8424</c:v>
                </c:pt>
                <c:pt idx="35">
                  <c:v>-878.6703</c:v>
                </c:pt>
                <c:pt idx="36">
                  <c:v>-877.4928</c:v>
                </c:pt>
                <c:pt idx="37">
                  <c:v>-876.3099</c:v>
                </c:pt>
                <c:pt idx="38">
                  <c:v>-875.1216</c:v>
                </c:pt>
                <c:pt idx="39">
                  <c:v>-873.9278</c:v>
                </c:pt>
                <c:pt idx="40">
                  <c:v>-872.7286</c:v>
                </c:pt>
                <c:pt idx="41">
                  <c:v>-871.5239</c:v>
                </c:pt>
                <c:pt idx="42">
                  <c:v>-870.3136</c:v>
                </c:pt>
                <c:pt idx="43">
                  <c:v>-869.0978</c:v>
                </c:pt>
                <c:pt idx="44">
                  <c:v>-867.8765</c:v>
                </c:pt>
                <c:pt idx="45">
                  <c:v>-866.6495</c:v>
                </c:pt>
                <c:pt idx="46">
                  <c:v>-865.4169</c:v>
                </c:pt>
                <c:pt idx="47">
                  <c:v>-864.1787</c:v>
                </c:pt>
                <c:pt idx="48">
                  <c:v>-862.9348</c:v>
                </c:pt>
                <c:pt idx="49">
                  <c:v>-861.6851</c:v>
                </c:pt>
                <c:pt idx="50">
                  <c:v>-860.4298</c:v>
                </c:pt>
                <c:pt idx="51">
                  <c:v>-859.1687</c:v>
                </c:pt>
                <c:pt idx="52">
                  <c:v>-857.9018</c:v>
                </c:pt>
                <c:pt idx="53">
                  <c:v>-856.6291</c:v>
                </c:pt>
                <c:pt idx="54">
                  <c:v>-855.3506</c:v>
                </c:pt>
                <c:pt idx="55">
                  <c:v>-854.0663</c:v>
                </c:pt>
                <c:pt idx="56">
                  <c:v>-852.776</c:v>
                </c:pt>
                <c:pt idx="57">
                  <c:v>-851.4798</c:v>
                </c:pt>
                <c:pt idx="58">
                  <c:v>-850.1777</c:v>
                </c:pt>
                <c:pt idx="59">
                  <c:v>-848.8696</c:v>
                </c:pt>
                <c:pt idx="60">
                  <c:v>-847.5555</c:v>
                </c:pt>
                <c:pt idx="61">
                  <c:v>-846.2354</c:v>
                </c:pt>
                <c:pt idx="62">
                  <c:v>-844.9093</c:v>
                </c:pt>
                <c:pt idx="63">
                  <c:v>-843.577</c:v>
                </c:pt>
                <c:pt idx="64">
                  <c:v>-842.2387</c:v>
                </c:pt>
                <c:pt idx="65">
                  <c:v>-840.8942</c:v>
                </c:pt>
                <c:pt idx="66">
                  <c:v>-839.5436</c:v>
                </c:pt>
                <c:pt idx="67">
                  <c:v>-838.1868</c:v>
                </c:pt>
                <c:pt idx="68">
                  <c:v>-836.8237</c:v>
                </c:pt>
                <c:pt idx="69">
                  <c:v>-835.4544</c:v>
                </c:pt>
                <c:pt idx="70">
                  <c:v>-834.0789</c:v>
                </c:pt>
                <c:pt idx="71">
                  <c:v>-832.697</c:v>
                </c:pt>
                <c:pt idx="72">
                  <c:v>-831.3088</c:v>
                </c:pt>
                <c:pt idx="73">
                  <c:v>-829.9142</c:v>
                </c:pt>
                <c:pt idx="74">
                  <c:v>-828.5133</c:v>
                </c:pt>
                <c:pt idx="75">
                  <c:v>-827.1059</c:v>
                </c:pt>
                <c:pt idx="76">
                  <c:v>-825.6921</c:v>
                </c:pt>
                <c:pt idx="77">
                  <c:v>-824.2718</c:v>
                </c:pt>
                <c:pt idx="78">
                  <c:v>-822.8449</c:v>
                </c:pt>
                <c:pt idx="79">
                  <c:v>-821.4116</c:v>
                </c:pt>
                <c:pt idx="80">
                  <c:v>-819.9716</c:v>
                </c:pt>
                <c:pt idx="81">
                  <c:v>-818.5251</c:v>
                </c:pt>
                <c:pt idx="82">
                  <c:v>-817.072</c:v>
                </c:pt>
                <c:pt idx="83">
                  <c:v>-815.6121</c:v>
                </c:pt>
                <c:pt idx="84">
                  <c:v>-814.1456</c:v>
                </c:pt>
                <c:pt idx="85">
                  <c:v>-812.6724</c:v>
                </c:pt>
                <c:pt idx="86">
                  <c:v>-811.1924</c:v>
                </c:pt>
                <c:pt idx="87">
                  <c:v>-809.7056</c:v>
                </c:pt>
                <c:pt idx="88">
                  <c:v>-808.2121</c:v>
                </c:pt>
                <c:pt idx="89">
                  <c:v>-806.7116</c:v>
                </c:pt>
                <c:pt idx="90">
                  <c:v>-805.2043</c:v>
                </c:pt>
                <c:pt idx="91">
                  <c:v>-803.6901</c:v>
                </c:pt>
                <c:pt idx="92">
                  <c:v>-802.169</c:v>
                </c:pt>
                <c:pt idx="93">
                  <c:v>-800.6408</c:v>
                </c:pt>
                <c:pt idx="94">
                  <c:v>-799.1057</c:v>
                </c:pt>
                <c:pt idx="95">
                  <c:v>-797.5635</c:v>
                </c:pt>
                <c:pt idx="96">
                  <c:v>-796.0143</c:v>
                </c:pt>
                <c:pt idx="97">
                  <c:v>-794.458</c:v>
                </c:pt>
                <c:pt idx="98">
                  <c:v>-792.8945</c:v>
                </c:pt>
                <c:pt idx="99">
                  <c:v>-791.3239</c:v>
                </c:pt>
                <c:pt idx="100">
                  <c:v>-789.746</c:v>
                </c:pt>
                <c:pt idx="101">
                  <c:v>-788.161</c:v>
                </c:pt>
                <c:pt idx="102">
                  <c:v>-786.5687</c:v>
                </c:pt>
                <c:pt idx="103">
                  <c:v>-784.969</c:v>
                </c:pt>
                <c:pt idx="104">
                  <c:v>-783.3621</c:v>
                </c:pt>
                <c:pt idx="105">
                  <c:v>-781.7478</c:v>
                </c:pt>
                <c:pt idx="106">
                  <c:v>-780.126</c:v>
                </c:pt>
                <c:pt idx="107">
                  <c:v>-778.4969</c:v>
                </c:pt>
                <c:pt idx="108">
                  <c:v>-776.8603</c:v>
                </c:pt>
                <c:pt idx="109">
                  <c:v>-775.2161</c:v>
                </c:pt>
                <c:pt idx="110">
                  <c:v>-773.5645</c:v>
                </c:pt>
                <c:pt idx="111">
                  <c:v>-771.9052</c:v>
                </c:pt>
                <c:pt idx="112">
                  <c:v>-770.2384</c:v>
                </c:pt>
                <c:pt idx="113">
                  <c:v>-768.5639</c:v>
                </c:pt>
                <c:pt idx="114">
                  <c:v>-766.8818</c:v>
                </c:pt>
                <c:pt idx="115">
                  <c:v>-765.1919</c:v>
                </c:pt>
                <c:pt idx="116">
                  <c:v>-763.4943</c:v>
                </c:pt>
                <c:pt idx="117">
                  <c:v>-761.7889</c:v>
                </c:pt>
                <c:pt idx="118">
                  <c:v>-760.0757</c:v>
                </c:pt>
                <c:pt idx="119">
                  <c:v>-758.3547</c:v>
                </c:pt>
                <c:pt idx="120">
                  <c:v>-756.6258</c:v>
                </c:pt>
                <c:pt idx="121">
                  <c:v>-754.8889</c:v>
                </c:pt>
                <c:pt idx="122">
                  <c:v>-753.1441</c:v>
                </c:pt>
                <c:pt idx="123">
                  <c:v>-751.3912</c:v>
                </c:pt>
                <c:pt idx="124">
                  <c:v>-749.6304</c:v>
                </c:pt>
                <c:pt idx="125">
                  <c:v>-747.8615</c:v>
                </c:pt>
                <c:pt idx="126">
                  <c:v>-746.0844</c:v>
                </c:pt>
                <c:pt idx="127">
                  <c:v>-744.2992</c:v>
                </c:pt>
                <c:pt idx="128">
                  <c:v>-742.5059</c:v>
                </c:pt>
                <c:pt idx="129">
                  <c:v>-740.7043</c:v>
                </c:pt>
                <c:pt idx="130">
                  <c:v>-738.8945</c:v>
                </c:pt>
                <c:pt idx="131">
                  <c:v>-737.0763</c:v>
                </c:pt>
                <c:pt idx="132">
                  <c:v>-735.2499</c:v>
                </c:pt>
                <c:pt idx="133">
                  <c:v>-733.415</c:v>
                </c:pt>
                <c:pt idx="134">
                  <c:v>-731.5718</c:v>
                </c:pt>
                <c:pt idx="135">
                  <c:v>-729.7201</c:v>
                </c:pt>
                <c:pt idx="136">
                  <c:v>-727.8599</c:v>
                </c:pt>
                <c:pt idx="137">
                  <c:v>-725.9912</c:v>
                </c:pt>
                <c:pt idx="138">
                  <c:v>-724.1139</c:v>
                </c:pt>
                <c:pt idx="139">
                  <c:v>-722.228</c:v>
                </c:pt>
                <c:pt idx="140">
                  <c:v>-720.3335</c:v>
                </c:pt>
                <c:pt idx="141">
                  <c:v>-718.4303</c:v>
                </c:pt>
                <c:pt idx="142">
                  <c:v>-716.5184</c:v>
                </c:pt>
                <c:pt idx="143">
                  <c:v>-714.5977</c:v>
                </c:pt>
                <c:pt idx="144">
                  <c:v>-712.6682</c:v>
                </c:pt>
                <c:pt idx="145">
                  <c:v>-710.7299</c:v>
                </c:pt>
                <c:pt idx="146">
                  <c:v>-708.7827</c:v>
                </c:pt>
                <c:pt idx="147">
                  <c:v>-706.8265</c:v>
                </c:pt>
                <c:pt idx="148">
                  <c:v>-704.8614</c:v>
                </c:pt>
                <c:pt idx="149">
                  <c:v>-702.8873</c:v>
                </c:pt>
                <c:pt idx="150">
                  <c:v>-700.9041</c:v>
                </c:pt>
                <c:pt idx="151">
                  <c:v>-698.9119</c:v>
                </c:pt>
                <c:pt idx="152">
                  <c:v>-696.9105</c:v>
                </c:pt>
                <c:pt idx="153">
                  <c:v>-694.8999</c:v>
                </c:pt>
                <c:pt idx="154">
                  <c:v>-692.8801</c:v>
                </c:pt>
                <c:pt idx="155">
                  <c:v>-690.8511</c:v>
                </c:pt>
                <c:pt idx="156">
                  <c:v>-688.8128</c:v>
                </c:pt>
                <c:pt idx="157">
                  <c:v>-686.7651</c:v>
                </c:pt>
                <c:pt idx="158">
                  <c:v>-684.708</c:v>
                </c:pt>
                <c:pt idx="159">
                  <c:v>-682.6416</c:v>
                </c:pt>
                <c:pt idx="160">
                  <c:v>-680.5656</c:v>
                </c:pt>
                <c:pt idx="161">
                  <c:v>-678.4801</c:v>
                </c:pt>
                <c:pt idx="162">
                  <c:v>-676.3851</c:v>
                </c:pt>
                <c:pt idx="163">
                  <c:v>-674.2805</c:v>
                </c:pt>
                <c:pt idx="164">
                  <c:v>-672.1662</c:v>
                </c:pt>
                <c:pt idx="165">
                  <c:v>-670.0422</c:v>
                </c:pt>
                <c:pt idx="166">
                  <c:v>-667.9085</c:v>
                </c:pt>
                <c:pt idx="167">
                  <c:v>-665.765</c:v>
                </c:pt>
                <c:pt idx="168">
                  <c:v>-663.6117</c:v>
                </c:pt>
                <c:pt idx="169">
                  <c:v>-661.4485</c:v>
                </c:pt>
                <c:pt idx="170">
                  <c:v>-659.2754</c:v>
                </c:pt>
                <c:pt idx="171">
                  <c:v>-657.0924</c:v>
                </c:pt>
                <c:pt idx="172">
                  <c:v>-654.8993</c:v>
                </c:pt>
                <c:pt idx="173">
                  <c:v>-652.6962</c:v>
                </c:pt>
                <c:pt idx="174">
                  <c:v>-650.483</c:v>
                </c:pt>
                <c:pt idx="175">
                  <c:v>-648.2596</c:v>
                </c:pt>
                <c:pt idx="176">
                  <c:v>-646.0261</c:v>
                </c:pt>
                <c:pt idx="177">
                  <c:v>-643.7823</c:v>
                </c:pt>
                <c:pt idx="178">
                  <c:v>-641.5283</c:v>
                </c:pt>
                <c:pt idx="179">
                  <c:v>-639.2639</c:v>
                </c:pt>
                <c:pt idx="180">
                  <c:v>-636.9891</c:v>
                </c:pt>
                <c:pt idx="181">
                  <c:v>-634.7039</c:v>
                </c:pt>
                <c:pt idx="182">
                  <c:v>-632.4082</c:v>
                </c:pt>
                <c:pt idx="183">
                  <c:v>-630.102</c:v>
                </c:pt>
                <c:pt idx="184">
                  <c:v>-627.7853</c:v>
                </c:pt>
                <c:pt idx="185">
                  <c:v>-625.4579</c:v>
                </c:pt>
                <c:pt idx="186">
                  <c:v>-623.1198</c:v>
                </c:pt>
                <c:pt idx="187">
                  <c:v>-620.7711</c:v>
                </c:pt>
                <c:pt idx="188">
                  <c:v>-618.4115</c:v>
                </c:pt>
                <c:pt idx="189">
                  <c:v>-616.0412</c:v>
                </c:pt>
                <c:pt idx="190">
                  <c:v>-613.66</c:v>
                </c:pt>
                <c:pt idx="191">
                  <c:v>-611.2679</c:v>
                </c:pt>
                <c:pt idx="192">
                  <c:v>-608.8648</c:v>
                </c:pt>
                <c:pt idx="193">
                  <c:v>-606.4507</c:v>
                </c:pt>
                <c:pt idx="194">
                  <c:v>-604.0255</c:v>
                </c:pt>
                <c:pt idx="195">
                  <c:v>-601.5892</c:v>
                </c:pt>
                <c:pt idx="196">
                  <c:v>-599.1418</c:v>
                </c:pt>
                <c:pt idx="197">
                  <c:v>-596.6831</c:v>
                </c:pt>
                <c:pt idx="198">
                  <c:v>-594.2132</c:v>
                </c:pt>
                <c:pt idx="199">
                  <c:v>-591.7319</c:v>
                </c:pt>
                <c:pt idx="200">
                  <c:v>-589.2393</c:v>
                </c:pt>
                <c:pt idx="201">
                  <c:v>-586.7352</c:v>
                </c:pt>
                <c:pt idx="202">
                  <c:v>-584.2197</c:v>
                </c:pt>
                <c:pt idx="203">
                  <c:v>-581.6926</c:v>
                </c:pt>
                <c:pt idx="204">
                  <c:v>-579.154</c:v>
                </c:pt>
                <c:pt idx="205">
                  <c:v>-576.6037</c:v>
                </c:pt>
                <c:pt idx="206">
                  <c:v>-574.0418</c:v>
                </c:pt>
                <c:pt idx="207">
                  <c:v>-571.468</c:v>
                </c:pt>
                <c:pt idx="208">
                  <c:v>-568.8825</c:v>
                </c:pt>
                <c:pt idx="209">
                  <c:v>-566.2852</c:v>
                </c:pt>
                <c:pt idx="210">
                  <c:v>-563.6759</c:v>
                </c:pt>
                <c:pt idx="211">
                  <c:v>-561.0547</c:v>
                </c:pt>
                <c:pt idx="212">
                  <c:v>-558.4215</c:v>
                </c:pt>
                <c:pt idx="213">
                  <c:v>-555.7762</c:v>
                </c:pt>
                <c:pt idx="214">
                  <c:v>-553.1188</c:v>
                </c:pt>
                <c:pt idx="215">
                  <c:v>-550.4492</c:v>
                </c:pt>
                <c:pt idx="216">
                  <c:v>-547.7673</c:v>
                </c:pt>
                <c:pt idx="217">
                  <c:v>-545.0732</c:v>
                </c:pt>
                <c:pt idx="218">
                  <c:v>-542.3667</c:v>
                </c:pt>
                <c:pt idx="219">
                  <c:v>-539.6478</c:v>
                </c:pt>
                <c:pt idx="220">
                  <c:v>-536.9165</c:v>
                </c:pt>
                <c:pt idx="221">
                  <c:v>-534.1726</c:v>
                </c:pt>
                <c:pt idx="222">
                  <c:v>-531.4162</c:v>
                </c:pt>
                <c:pt idx="223">
                  <c:v>-528.6471</c:v>
                </c:pt>
                <c:pt idx="224">
                  <c:v>-525.8653</c:v>
                </c:pt>
                <c:pt idx="225">
                  <c:v>-523.0708</c:v>
                </c:pt>
                <c:pt idx="226">
                  <c:v>-520.2635</c:v>
                </c:pt>
                <c:pt idx="227">
                  <c:v>-517.4433</c:v>
                </c:pt>
                <c:pt idx="228">
                  <c:v>-514.6102</c:v>
                </c:pt>
                <c:pt idx="229">
                  <c:v>-511.7641</c:v>
                </c:pt>
                <c:pt idx="230">
                  <c:v>-508.9049</c:v>
                </c:pt>
                <c:pt idx="231">
                  <c:v>-506.0327</c:v>
                </c:pt>
                <c:pt idx="232">
                  <c:v>-503.1472</c:v>
                </c:pt>
                <c:pt idx="233">
                  <c:v>-500.2486</c:v>
                </c:pt>
                <c:pt idx="234">
                  <c:v>-497.3367</c:v>
                </c:pt>
                <c:pt idx="235">
                  <c:v>-494.4114</c:v>
                </c:pt>
                <c:pt idx="236">
                  <c:v>-491.4727</c:v>
                </c:pt>
                <c:pt idx="237">
                  <c:v>-488.5206</c:v>
                </c:pt>
                <c:pt idx="238">
                  <c:v>-485.5549</c:v>
                </c:pt>
                <c:pt idx="239">
                  <c:v>-482.5756</c:v>
                </c:pt>
                <c:pt idx="240">
                  <c:v>-479.5827</c:v>
                </c:pt>
                <c:pt idx="241">
                  <c:v>-476.5761</c:v>
                </c:pt>
                <c:pt idx="242">
                  <c:v>-473.5556</c:v>
                </c:pt>
                <c:pt idx="243">
                  <c:v>-470.5214</c:v>
                </c:pt>
                <c:pt idx="244">
                  <c:v>-467.4732</c:v>
                </c:pt>
                <c:pt idx="245">
                  <c:v>-464.411</c:v>
                </c:pt>
                <c:pt idx="246">
                  <c:v>-461.3349</c:v>
                </c:pt>
                <c:pt idx="247">
                  <c:v>-458.2446</c:v>
                </c:pt>
                <c:pt idx="248">
                  <c:v>-455.1401</c:v>
                </c:pt>
                <c:pt idx="249">
                  <c:v>-452.0215</c:v>
                </c:pt>
                <c:pt idx="250">
                  <c:v>-448.8885</c:v>
                </c:pt>
                <c:pt idx="251">
                  <c:v>-445.7412</c:v>
                </c:pt>
                <c:pt idx="252">
                  <c:v>-442.5794</c:v>
                </c:pt>
                <c:pt idx="253">
                  <c:v>-439.4032</c:v>
                </c:pt>
                <c:pt idx="254">
                  <c:v>-436.2124</c:v>
                </c:pt>
                <c:pt idx="255">
                  <c:v>-433.0069</c:v>
                </c:pt>
                <c:pt idx="256">
                  <c:v>-429.7868</c:v>
                </c:pt>
                <c:pt idx="257">
                  <c:v>-426.5519</c:v>
                </c:pt>
                <c:pt idx="258">
                  <c:v>-423.3022</c:v>
                </c:pt>
                <c:pt idx="259">
                  <c:v>-420.0376</c:v>
                </c:pt>
                <c:pt idx="260">
                  <c:v>-416.7581</c:v>
                </c:pt>
                <c:pt idx="261">
                  <c:v>-413.4635</c:v>
                </c:pt>
                <c:pt idx="262">
                  <c:v>-410.1538</c:v>
                </c:pt>
                <c:pt idx="263">
                  <c:v>-406.8289</c:v>
                </c:pt>
                <c:pt idx="264">
                  <c:v>-403.4888</c:v>
                </c:pt>
                <c:pt idx="265">
                  <c:v>-400.1334</c:v>
                </c:pt>
                <c:pt idx="266">
                  <c:v>-396.7626</c:v>
                </c:pt>
                <c:pt idx="267">
                  <c:v>-393.3764</c:v>
                </c:pt>
                <c:pt idx="268">
                  <c:v>-389.9747</c:v>
                </c:pt>
                <c:pt idx="269">
                  <c:v>-386.5573</c:v>
                </c:pt>
                <c:pt idx="270">
                  <c:v>-383.1243</c:v>
                </c:pt>
                <c:pt idx="271">
                  <c:v>-379.6755</c:v>
                </c:pt>
                <c:pt idx="272">
                  <c:v>-376.211</c:v>
                </c:pt>
                <c:pt idx="273">
                  <c:v>-372.7306</c:v>
                </c:pt>
                <c:pt idx="274">
                  <c:v>-369.2342</c:v>
                </c:pt>
                <c:pt idx="275">
                  <c:v>-365.7218</c:v>
                </c:pt>
                <c:pt idx="276">
                  <c:v>-362.1933</c:v>
                </c:pt>
                <c:pt idx="277">
                  <c:v>-358.6486</c:v>
                </c:pt>
                <c:pt idx="278">
                  <c:v>-355.0877</c:v>
                </c:pt>
                <c:pt idx="279">
                  <c:v>-351.5104</c:v>
                </c:pt>
                <c:pt idx="280">
                  <c:v>-347.9168</c:v>
                </c:pt>
                <c:pt idx="281">
                  <c:v>-344.3066</c:v>
                </c:pt>
                <c:pt idx="282">
                  <c:v>-340.68</c:v>
                </c:pt>
                <c:pt idx="283">
                  <c:v>-337.0367</c:v>
                </c:pt>
                <c:pt idx="284">
                  <c:v>-333.3767</c:v>
                </c:pt>
                <c:pt idx="285">
                  <c:v>-329.7</c:v>
                </c:pt>
                <c:pt idx="286">
                  <c:v>-326.0064</c:v>
                </c:pt>
                <c:pt idx="287">
                  <c:v>-322.2958</c:v>
                </c:pt>
                <c:pt idx="288">
                  <c:v>-318.5683</c:v>
                </c:pt>
                <c:pt idx="289">
                  <c:v>-314.8237</c:v>
                </c:pt>
                <c:pt idx="290">
                  <c:v>-311.0619</c:v>
                </c:pt>
                <c:pt idx="291">
                  <c:v>-307.2828</c:v>
                </c:pt>
                <c:pt idx="292">
                  <c:v>-303.4865</c:v>
                </c:pt>
                <c:pt idx="293">
                  <c:v>-299.6727</c:v>
                </c:pt>
                <c:pt idx="294">
                  <c:v>-295.8415</c:v>
                </c:pt>
                <c:pt idx="295">
                  <c:v>-291.9927</c:v>
                </c:pt>
                <c:pt idx="296">
                  <c:v>-288.1263</c:v>
                </c:pt>
                <c:pt idx="297">
                  <c:v>-284.2421</c:v>
                </c:pt>
                <c:pt idx="298">
                  <c:v>-280.3402</c:v>
                </c:pt>
                <c:pt idx="299">
                  <c:v>-276.4203</c:v>
                </c:pt>
                <c:pt idx="300">
                  <c:v>-272.4825</c:v>
                </c:pt>
                <c:pt idx="301">
                  <c:v>-268.5267</c:v>
                </c:pt>
                <c:pt idx="302">
                  <c:v>-264.5527</c:v>
                </c:pt>
                <c:pt idx="303">
                  <c:v>-260.5605</c:v>
                </c:pt>
                <c:pt idx="304">
                  <c:v>-256.55</c:v>
                </c:pt>
                <c:pt idx="305">
                  <c:v>-252.5211</c:v>
                </c:pt>
                <c:pt idx="306">
                  <c:v>-248.4738</c:v>
                </c:pt>
                <c:pt idx="307">
                  <c:v>-244.4079</c:v>
                </c:pt>
                <c:pt idx="308">
                  <c:v>-240.3233</c:v>
                </c:pt>
                <c:pt idx="309">
                  <c:v>-236.2201</c:v>
                </c:pt>
                <c:pt idx="310">
                  <c:v>-232.098</c:v>
                </c:pt>
                <c:pt idx="311">
                  <c:v>-227.9571</c:v>
                </c:pt>
                <c:pt idx="312">
                  <c:v>-223.7971</c:v>
                </c:pt>
                <c:pt idx="313">
                  <c:v>-219.6181</c:v>
                </c:pt>
                <c:pt idx="314">
                  <c:v>-215.42</c:v>
                </c:pt>
                <c:pt idx="315">
                  <c:v>-211.2026</c:v>
                </c:pt>
                <c:pt idx="316">
                  <c:v>-206.9659</c:v>
                </c:pt>
                <c:pt idx="317">
                  <c:v>-202.7097</c:v>
                </c:pt>
                <c:pt idx="318">
                  <c:v>-198.4341</c:v>
                </c:pt>
                <c:pt idx="319">
                  <c:v>-194.1389</c:v>
                </c:pt>
                <c:pt idx="320">
                  <c:v>-189.8239</c:v>
                </c:pt>
                <c:pt idx="321">
                  <c:v>-185.4892</c:v>
                </c:pt>
                <c:pt idx="322">
                  <c:v>-181.1346</c:v>
                </c:pt>
                <c:pt idx="323">
                  <c:v>-176.7601</c:v>
                </c:pt>
                <c:pt idx="324">
                  <c:v>-172.3655</c:v>
                </c:pt>
                <c:pt idx="325">
                  <c:v>-167.9508</c:v>
                </c:pt>
                <c:pt idx="326">
                  <c:v>-163.5159</c:v>
                </c:pt>
                <c:pt idx="327">
                  <c:v>-159.0606</c:v>
                </c:pt>
                <c:pt idx="328">
                  <c:v>-154.5849</c:v>
                </c:pt>
                <c:pt idx="329">
                  <c:v>-150.0886</c:v>
                </c:pt>
                <c:pt idx="330">
                  <c:v>-145.5718</c:v>
                </c:pt>
                <c:pt idx="331">
                  <c:v>-141.0343</c:v>
                </c:pt>
                <c:pt idx="332">
                  <c:v>-136.476</c:v>
                </c:pt>
                <c:pt idx="333">
                  <c:v>-131.8967</c:v>
                </c:pt>
                <c:pt idx="334">
                  <c:v>-127.2965</c:v>
                </c:pt>
                <c:pt idx="335">
                  <c:v>-122.6753</c:v>
                </c:pt>
                <c:pt idx="336">
                  <c:v>-118.0328</c:v>
                </c:pt>
                <c:pt idx="337">
                  <c:v>-113.369</c:v>
                </c:pt>
                <c:pt idx="338">
                  <c:v>-108.6839</c:v>
                </c:pt>
                <c:pt idx="339">
                  <c:v>-103.9773</c:v>
                </c:pt>
                <c:pt idx="340">
                  <c:v>-99.2491</c:v>
                </c:pt>
                <c:pt idx="341">
                  <c:v>-94.4993</c:v>
                </c:pt>
                <c:pt idx="342">
                  <c:v>-89.7277</c:v>
                </c:pt>
                <c:pt idx="343">
                  <c:v>-84.9342</c:v>
                </c:pt>
                <c:pt idx="344">
                  <c:v>-80.1188</c:v>
                </c:pt>
                <c:pt idx="345">
                  <c:v>-75.2812</c:v>
                </c:pt>
                <c:pt idx="346">
                  <c:v>-70.4215</c:v>
                </c:pt>
                <c:pt idx="347">
                  <c:v>-65.5396</c:v>
                </c:pt>
                <c:pt idx="348">
                  <c:v>-60.6352</c:v>
                </c:pt>
                <c:pt idx="349">
                  <c:v>-55.7084</c:v>
                </c:pt>
                <c:pt idx="350">
                  <c:v>-50.759</c:v>
                </c:pt>
                <c:pt idx="351">
                  <c:v>-45.7869</c:v>
                </c:pt>
                <c:pt idx="352">
                  <c:v>-40.792</c:v>
                </c:pt>
                <c:pt idx="353">
                  <c:v>-35.7743</c:v>
                </c:pt>
                <c:pt idx="354">
                  <c:v>-30.7335</c:v>
                </c:pt>
                <c:pt idx="355">
                  <c:v>-25.6696</c:v>
                </c:pt>
                <c:pt idx="356">
                  <c:v>-20.5826</c:v>
                </c:pt>
                <c:pt idx="357">
                  <c:v>-15.4722</c:v>
                </c:pt>
                <c:pt idx="358">
                  <c:v>-10.3383</c:v>
                </c:pt>
                <c:pt idx="359">
                  <c:v>-5.181</c:v>
                </c:pt>
              </c:numCache>
            </c:numRef>
          </c:val>
        </c:ser>
        <c:ser>
          <c:idx val="1"/>
          <c:order val="1"/>
          <c:tx>
            <c:v>Principal</c:v>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[0]!DTS</c:f>
              <c:strCache>
                <c:ptCount val="361"/>
                <c:pt idx="0">
                  <c:v>35886</c:v>
                </c:pt>
                <c:pt idx="1">
                  <c:v>35916</c:v>
                </c:pt>
                <c:pt idx="2">
                  <c:v>35947</c:v>
                </c:pt>
                <c:pt idx="3">
                  <c:v>35977</c:v>
                </c:pt>
                <c:pt idx="4">
                  <c:v>36008</c:v>
                </c:pt>
                <c:pt idx="5">
                  <c:v>36039</c:v>
                </c:pt>
                <c:pt idx="6">
                  <c:v>36069</c:v>
                </c:pt>
                <c:pt idx="7">
                  <c:v>36100</c:v>
                </c:pt>
                <c:pt idx="8">
                  <c:v>36130</c:v>
                </c:pt>
                <c:pt idx="9">
                  <c:v>36161</c:v>
                </c:pt>
                <c:pt idx="10">
                  <c:v>36192</c:v>
                </c:pt>
                <c:pt idx="11">
                  <c:v>36220</c:v>
                </c:pt>
                <c:pt idx="12">
                  <c:v>36251</c:v>
                </c:pt>
                <c:pt idx="13">
                  <c:v>36281</c:v>
                </c:pt>
                <c:pt idx="14">
                  <c:v>36312</c:v>
                </c:pt>
                <c:pt idx="15">
                  <c:v>36342</c:v>
                </c:pt>
                <c:pt idx="16">
                  <c:v>36373</c:v>
                </c:pt>
                <c:pt idx="17">
                  <c:v>36404</c:v>
                </c:pt>
                <c:pt idx="18">
                  <c:v>36434</c:v>
                </c:pt>
                <c:pt idx="19">
                  <c:v>36465</c:v>
                </c:pt>
                <c:pt idx="20">
                  <c:v>36495</c:v>
                </c:pt>
                <c:pt idx="21">
                  <c:v>36526</c:v>
                </c:pt>
                <c:pt idx="22">
                  <c:v>36557</c:v>
                </c:pt>
                <c:pt idx="23">
                  <c:v>36586</c:v>
                </c:pt>
                <c:pt idx="24">
                  <c:v>36617</c:v>
                </c:pt>
                <c:pt idx="25">
                  <c:v>36647</c:v>
                </c:pt>
                <c:pt idx="26">
                  <c:v>36678</c:v>
                </c:pt>
                <c:pt idx="27">
                  <c:v>36708</c:v>
                </c:pt>
                <c:pt idx="28">
                  <c:v>36739</c:v>
                </c:pt>
                <c:pt idx="29">
                  <c:v>36770</c:v>
                </c:pt>
                <c:pt idx="30">
                  <c:v>36800</c:v>
                </c:pt>
                <c:pt idx="31">
                  <c:v>36831</c:v>
                </c:pt>
                <c:pt idx="32">
                  <c:v>36861</c:v>
                </c:pt>
                <c:pt idx="33">
                  <c:v>36892</c:v>
                </c:pt>
                <c:pt idx="34">
                  <c:v>36923</c:v>
                </c:pt>
                <c:pt idx="35">
                  <c:v>36951</c:v>
                </c:pt>
                <c:pt idx="36">
                  <c:v>36982</c:v>
                </c:pt>
                <c:pt idx="37">
                  <c:v>37012</c:v>
                </c:pt>
                <c:pt idx="38">
                  <c:v>37043</c:v>
                </c:pt>
                <c:pt idx="39">
                  <c:v>37073</c:v>
                </c:pt>
                <c:pt idx="40">
                  <c:v>37104</c:v>
                </c:pt>
                <c:pt idx="41">
                  <c:v>37135</c:v>
                </c:pt>
                <c:pt idx="42">
                  <c:v>37165</c:v>
                </c:pt>
                <c:pt idx="43">
                  <c:v>37196</c:v>
                </c:pt>
                <c:pt idx="44">
                  <c:v>37226</c:v>
                </c:pt>
                <c:pt idx="45">
                  <c:v>37257</c:v>
                </c:pt>
                <c:pt idx="46">
                  <c:v>37288</c:v>
                </c:pt>
                <c:pt idx="47">
                  <c:v>37316</c:v>
                </c:pt>
                <c:pt idx="48">
                  <c:v>37347</c:v>
                </c:pt>
                <c:pt idx="49">
                  <c:v>37377</c:v>
                </c:pt>
                <c:pt idx="50">
                  <c:v>37408</c:v>
                </c:pt>
                <c:pt idx="51">
                  <c:v>37438</c:v>
                </c:pt>
                <c:pt idx="52">
                  <c:v>37469</c:v>
                </c:pt>
                <c:pt idx="53">
                  <c:v>37500</c:v>
                </c:pt>
                <c:pt idx="54">
                  <c:v>37530</c:v>
                </c:pt>
                <c:pt idx="55">
                  <c:v>37561</c:v>
                </c:pt>
                <c:pt idx="56">
                  <c:v>37591</c:v>
                </c:pt>
                <c:pt idx="57">
                  <c:v>37622</c:v>
                </c:pt>
                <c:pt idx="58">
                  <c:v>37653</c:v>
                </c:pt>
                <c:pt idx="59">
                  <c:v>37681</c:v>
                </c:pt>
                <c:pt idx="60">
                  <c:v>37712</c:v>
                </c:pt>
                <c:pt idx="61">
                  <c:v>37742</c:v>
                </c:pt>
                <c:pt idx="62">
                  <c:v>37773</c:v>
                </c:pt>
                <c:pt idx="63">
                  <c:v>37803</c:v>
                </c:pt>
                <c:pt idx="64">
                  <c:v>37834</c:v>
                </c:pt>
                <c:pt idx="65">
                  <c:v>37865</c:v>
                </c:pt>
                <c:pt idx="66">
                  <c:v>37895</c:v>
                </c:pt>
                <c:pt idx="67">
                  <c:v>37926</c:v>
                </c:pt>
                <c:pt idx="68">
                  <c:v>37956</c:v>
                </c:pt>
                <c:pt idx="69">
                  <c:v>37987</c:v>
                </c:pt>
                <c:pt idx="70">
                  <c:v>38018</c:v>
                </c:pt>
                <c:pt idx="71">
                  <c:v>38047</c:v>
                </c:pt>
                <c:pt idx="72">
                  <c:v>38078</c:v>
                </c:pt>
                <c:pt idx="73">
                  <c:v>38108</c:v>
                </c:pt>
                <c:pt idx="74">
                  <c:v>38139</c:v>
                </c:pt>
                <c:pt idx="75">
                  <c:v>38169</c:v>
                </c:pt>
                <c:pt idx="76">
                  <c:v>38200</c:v>
                </c:pt>
                <c:pt idx="77">
                  <c:v>38231</c:v>
                </c:pt>
                <c:pt idx="78">
                  <c:v>38261</c:v>
                </c:pt>
                <c:pt idx="79">
                  <c:v>38292</c:v>
                </c:pt>
                <c:pt idx="80">
                  <c:v>38322</c:v>
                </c:pt>
                <c:pt idx="81">
                  <c:v>38353</c:v>
                </c:pt>
                <c:pt idx="82">
                  <c:v>38384</c:v>
                </c:pt>
                <c:pt idx="83">
                  <c:v>38412</c:v>
                </c:pt>
                <c:pt idx="84">
                  <c:v>38443</c:v>
                </c:pt>
                <c:pt idx="85">
                  <c:v>38473</c:v>
                </c:pt>
                <c:pt idx="86">
                  <c:v>38504</c:v>
                </c:pt>
                <c:pt idx="87">
                  <c:v>38534</c:v>
                </c:pt>
                <c:pt idx="88">
                  <c:v>38565</c:v>
                </c:pt>
                <c:pt idx="89">
                  <c:v>38596</c:v>
                </c:pt>
                <c:pt idx="90">
                  <c:v>38626</c:v>
                </c:pt>
                <c:pt idx="91">
                  <c:v>38657</c:v>
                </c:pt>
                <c:pt idx="92">
                  <c:v>38687</c:v>
                </c:pt>
                <c:pt idx="93">
                  <c:v>38718</c:v>
                </c:pt>
                <c:pt idx="94">
                  <c:v>38749</c:v>
                </c:pt>
                <c:pt idx="95">
                  <c:v>38777</c:v>
                </c:pt>
                <c:pt idx="96">
                  <c:v>38808</c:v>
                </c:pt>
                <c:pt idx="97">
                  <c:v>38838</c:v>
                </c:pt>
                <c:pt idx="98">
                  <c:v>38869</c:v>
                </c:pt>
                <c:pt idx="99">
                  <c:v>38899</c:v>
                </c:pt>
                <c:pt idx="100">
                  <c:v>38930</c:v>
                </c:pt>
                <c:pt idx="101">
                  <c:v>38961</c:v>
                </c:pt>
                <c:pt idx="102">
                  <c:v>38991</c:v>
                </c:pt>
                <c:pt idx="103">
                  <c:v>39022</c:v>
                </c:pt>
                <c:pt idx="104">
                  <c:v>39052</c:v>
                </c:pt>
                <c:pt idx="105">
                  <c:v>39083</c:v>
                </c:pt>
                <c:pt idx="106">
                  <c:v>39114</c:v>
                </c:pt>
                <c:pt idx="107">
                  <c:v>39142</c:v>
                </c:pt>
                <c:pt idx="108">
                  <c:v>39173</c:v>
                </c:pt>
                <c:pt idx="109">
                  <c:v>39203</c:v>
                </c:pt>
                <c:pt idx="110">
                  <c:v>39234</c:v>
                </c:pt>
                <c:pt idx="111">
                  <c:v>39264</c:v>
                </c:pt>
                <c:pt idx="112">
                  <c:v>39295</c:v>
                </c:pt>
                <c:pt idx="113">
                  <c:v>39326</c:v>
                </c:pt>
                <c:pt idx="114">
                  <c:v>39356</c:v>
                </c:pt>
                <c:pt idx="115">
                  <c:v>39387</c:v>
                </c:pt>
                <c:pt idx="116">
                  <c:v>39417</c:v>
                </c:pt>
                <c:pt idx="117">
                  <c:v>39448</c:v>
                </c:pt>
                <c:pt idx="118">
                  <c:v>39479</c:v>
                </c:pt>
                <c:pt idx="119">
                  <c:v>39508</c:v>
                </c:pt>
                <c:pt idx="120">
                  <c:v>39539</c:v>
                </c:pt>
                <c:pt idx="121">
                  <c:v>39569</c:v>
                </c:pt>
                <c:pt idx="122">
                  <c:v>39600</c:v>
                </c:pt>
                <c:pt idx="123">
                  <c:v>39630</c:v>
                </c:pt>
                <c:pt idx="124">
                  <c:v>39661</c:v>
                </c:pt>
                <c:pt idx="125">
                  <c:v>39692</c:v>
                </c:pt>
                <c:pt idx="126">
                  <c:v>39722</c:v>
                </c:pt>
                <c:pt idx="127">
                  <c:v>39753</c:v>
                </c:pt>
                <c:pt idx="128">
                  <c:v>39783</c:v>
                </c:pt>
                <c:pt idx="129">
                  <c:v>39814</c:v>
                </c:pt>
                <c:pt idx="130">
                  <c:v>39845</c:v>
                </c:pt>
                <c:pt idx="131">
                  <c:v>39873</c:v>
                </c:pt>
                <c:pt idx="132">
                  <c:v>39904</c:v>
                </c:pt>
                <c:pt idx="133">
                  <c:v>39934</c:v>
                </c:pt>
                <c:pt idx="134">
                  <c:v>39965</c:v>
                </c:pt>
                <c:pt idx="135">
                  <c:v>39995</c:v>
                </c:pt>
                <c:pt idx="136">
                  <c:v>40026</c:v>
                </c:pt>
                <c:pt idx="137">
                  <c:v>40057</c:v>
                </c:pt>
                <c:pt idx="138">
                  <c:v>40087</c:v>
                </c:pt>
                <c:pt idx="139">
                  <c:v>40118</c:v>
                </c:pt>
                <c:pt idx="140">
                  <c:v>40148</c:v>
                </c:pt>
                <c:pt idx="141">
                  <c:v>40179</c:v>
                </c:pt>
                <c:pt idx="142">
                  <c:v>40210</c:v>
                </c:pt>
                <c:pt idx="143">
                  <c:v>40238</c:v>
                </c:pt>
                <c:pt idx="144">
                  <c:v>40269</c:v>
                </c:pt>
                <c:pt idx="145">
                  <c:v>40299</c:v>
                </c:pt>
                <c:pt idx="146">
                  <c:v>40330</c:v>
                </c:pt>
                <c:pt idx="147">
                  <c:v>40360</c:v>
                </c:pt>
                <c:pt idx="148">
                  <c:v>40391</c:v>
                </c:pt>
                <c:pt idx="149">
                  <c:v>40422</c:v>
                </c:pt>
                <c:pt idx="150">
                  <c:v>40452</c:v>
                </c:pt>
                <c:pt idx="151">
                  <c:v>40483</c:v>
                </c:pt>
                <c:pt idx="152">
                  <c:v>40513</c:v>
                </c:pt>
                <c:pt idx="153">
                  <c:v>40544</c:v>
                </c:pt>
                <c:pt idx="154">
                  <c:v>40575</c:v>
                </c:pt>
                <c:pt idx="155">
                  <c:v>40603</c:v>
                </c:pt>
                <c:pt idx="156">
                  <c:v>40634</c:v>
                </c:pt>
                <c:pt idx="157">
                  <c:v>40664</c:v>
                </c:pt>
                <c:pt idx="158">
                  <c:v>40695</c:v>
                </c:pt>
                <c:pt idx="159">
                  <c:v>40725</c:v>
                </c:pt>
                <c:pt idx="160">
                  <c:v>40756</c:v>
                </c:pt>
                <c:pt idx="161">
                  <c:v>40787</c:v>
                </c:pt>
                <c:pt idx="162">
                  <c:v>40817</c:v>
                </c:pt>
                <c:pt idx="163">
                  <c:v>40848</c:v>
                </c:pt>
                <c:pt idx="164">
                  <c:v>40878</c:v>
                </c:pt>
                <c:pt idx="165">
                  <c:v>40909</c:v>
                </c:pt>
                <c:pt idx="166">
                  <c:v>40940</c:v>
                </c:pt>
                <c:pt idx="167">
                  <c:v>40969</c:v>
                </c:pt>
                <c:pt idx="168">
                  <c:v>41000</c:v>
                </c:pt>
                <c:pt idx="169">
                  <c:v>41030</c:v>
                </c:pt>
                <c:pt idx="170">
                  <c:v>41061</c:v>
                </c:pt>
                <c:pt idx="171">
                  <c:v>41091</c:v>
                </c:pt>
                <c:pt idx="172">
                  <c:v>41122</c:v>
                </c:pt>
                <c:pt idx="173">
                  <c:v>41153</c:v>
                </c:pt>
                <c:pt idx="174">
                  <c:v>41183</c:v>
                </c:pt>
                <c:pt idx="175">
                  <c:v>41214</c:v>
                </c:pt>
                <c:pt idx="176">
                  <c:v>41244</c:v>
                </c:pt>
                <c:pt idx="177">
                  <c:v>41275</c:v>
                </c:pt>
                <c:pt idx="178">
                  <c:v>41306</c:v>
                </c:pt>
                <c:pt idx="179">
                  <c:v>41334</c:v>
                </c:pt>
                <c:pt idx="180">
                  <c:v>41365</c:v>
                </c:pt>
                <c:pt idx="181">
                  <c:v>41395</c:v>
                </c:pt>
                <c:pt idx="182">
                  <c:v>41426</c:v>
                </c:pt>
                <c:pt idx="183">
                  <c:v>41456</c:v>
                </c:pt>
                <c:pt idx="184">
                  <c:v>41487</c:v>
                </c:pt>
                <c:pt idx="185">
                  <c:v>41518</c:v>
                </c:pt>
                <c:pt idx="186">
                  <c:v>41548</c:v>
                </c:pt>
                <c:pt idx="187">
                  <c:v>41579</c:v>
                </c:pt>
                <c:pt idx="188">
                  <c:v>41609</c:v>
                </c:pt>
                <c:pt idx="189">
                  <c:v>41640</c:v>
                </c:pt>
                <c:pt idx="190">
                  <c:v>41671</c:v>
                </c:pt>
                <c:pt idx="191">
                  <c:v>41699</c:v>
                </c:pt>
                <c:pt idx="192">
                  <c:v>41730</c:v>
                </c:pt>
                <c:pt idx="193">
                  <c:v>41760</c:v>
                </c:pt>
                <c:pt idx="194">
                  <c:v>41791</c:v>
                </c:pt>
                <c:pt idx="195">
                  <c:v>41821</c:v>
                </c:pt>
                <c:pt idx="196">
                  <c:v>41852</c:v>
                </c:pt>
                <c:pt idx="197">
                  <c:v>41883</c:v>
                </c:pt>
                <c:pt idx="198">
                  <c:v>41913</c:v>
                </c:pt>
                <c:pt idx="199">
                  <c:v>41944</c:v>
                </c:pt>
                <c:pt idx="200">
                  <c:v>41974</c:v>
                </c:pt>
                <c:pt idx="201">
                  <c:v>42005</c:v>
                </c:pt>
                <c:pt idx="202">
                  <c:v>42036</c:v>
                </c:pt>
                <c:pt idx="203">
                  <c:v>42064</c:v>
                </c:pt>
                <c:pt idx="204">
                  <c:v>42095</c:v>
                </c:pt>
                <c:pt idx="205">
                  <c:v>42125</c:v>
                </c:pt>
                <c:pt idx="206">
                  <c:v>42156</c:v>
                </c:pt>
                <c:pt idx="207">
                  <c:v>42186</c:v>
                </c:pt>
                <c:pt idx="208">
                  <c:v>42217</c:v>
                </c:pt>
                <c:pt idx="209">
                  <c:v>42248</c:v>
                </c:pt>
                <c:pt idx="210">
                  <c:v>42278</c:v>
                </c:pt>
                <c:pt idx="211">
                  <c:v>42309</c:v>
                </c:pt>
                <c:pt idx="212">
                  <c:v>42339</c:v>
                </c:pt>
                <c:pt idx="213">
                  <c:v>42370</c:v>
                </c:pt>
                <c:pt idx="214">
                  <c:v>42401</c:v>
                </c:pt>
                <c:pt idx="215">
                  <c:v>42430</c:v>
                </c:pt>
                <c:pt idx="216">
                  <c:v>42461</c:v>
                </c:pt>
                <c:pt idx="217">
                  <c:v>42491</c:v>
                </c:pt>
                <c:pt idx="218">
                  <c:v>42522</c:v>
                </c:pt>
                <c:pt idx="219">
                  <c:v>42552</c:v>
                </c:pt>
                <c:pt idx="220">
                  <c:v>42583</c:v>
                </c:pt>
                <c:pt idx="221">
                  <c:v>42614</c:v>
                </c:pt>
                <c:pt idx="222">
                  <c:v>42644</c:v>
                </c:pt>
                <c:pt idx="223">
                  <c:v>42675</c:v>
                </c:pt>
                <c:pt idx="224">
                  <c:v>42705</c:v>
                </c:pt>
                <c:pt idx="225">
                  <c:v>42736</c:v>
                </c:pt>
                <c:pt idx="226">
                  <c:v>42767</c:v>
                </c:pt>
                <c:pt idx="227">
                  <c:v>42795</c:v>
                </c:pt>
                <c:pt idx="228">
                  <c:v>42826</c:v>
                </c:pt>
                <c:pt idx="229">
                  <c:v>42856</c:v>
                </c:pt>
                <c:pt idx="230">
                  <c:v>42887</c:v>
                </c:pt>
                <c:pt idx="231">
                  <c:v>42917</c:v>
                </c:pt>
                <c:pt idx="232">
                  <c:v>42948</c:v>
                </c:pt>
                <c:pt idx="233">
                  <c:v>42979</c:v>
                </c:pt>
                <c:pt idx="234">
                  <c:v>43009</c:v>
                </c:pt>
                <c:pt idx="235">
                  <c:v>43040</c:v>
                </c:pt>
                <c:pt idx="236">
                  <c:v>43070</c:v>
                </c:pt>
                <c:pt idx="237">
                  <c:v>43101</c:v>
                </c:pt>
                <c:pt idx="238">
                  <c:v>43132</c:v>
                </c:pt>
                <c:pt idx="239">
                  <c:v>43160</c:v>
                </c:pt>
                <c:pt idx="240">
                  <c:v>43191</c:v>
                </c:pt>
                <c:pt idx="241">
                  <c:v>43221</c:v>
                </c:pt>
                <c:pt idx="242">
                  <c:v>43252</c:v>
                </c:pt>
                <c:pt idx="243">
                  <c:v>43282</c:v>
                </c:pt>
                <c:pt idx="244">
                  <c:v>43313</c:v>
                </c:pt>
                <c:pt idx="245">
                  <c:v>43344</c:v>
                </c:pt>
                <c:pt idx="246">
                  <c:v>43374</c:v>
                </c:pt>
                <c:pt idx="247">
                  <c:v>43405</c:v>
                </c:pt>
                <c:pt idx="248">
                  <c:v>43435</c:v>
                </c:pt>
                <c:pt idx="249">
                  <c:v>43466</c:v>
                </c:pt>
                <c:pt idx="250">
                  <c:v>43497</c:v>
                </c:pt>
                <c:pt idx="251">
                  <c:v>43525</c:v>
                </c:pt>
                <c:pt idx="252">
                  <c:v>43556</c:v>
                </c:pt>
                <c:pt idx="253">
                  <c:v>43586</c:v>
                </c:pt>
                <c:pt idx="254">
                  <c:v>43617</c:v>
                </c:pt>
                <c:pt idx="255">
                  <c:v>43647</c:v>
                </c:pt>
                <c:pt idx="256">
                  <c:v>43678</c:v>
                </c:pt>
                <c:pt idx="257">
                  <c:v>43709</c:v>
                </c:pt>
                <c:pt idx="258">
                  <c:v>43739</c:v>
                </c:pt>
                <c:pt idx="259">
                  <c:v>43770</c:v>
                </c:pt>
                <c:pt idx="260">
                  <c:v>43800</c:v>
                </c:pt>
                <c:pt idx="261">
                  <c:v>43831</c:v>
                </c:pt>
                <c:pt idx="262">
                  <c:v>43862</c:v>
                </c:pt>
                <c:pt idx="263">
                  <c:v>43891</c:v>
                </c:pt>
                <c:pt idx="264">
                  <c:v>43922</c:v>
                </c:pt>
                <c:pt idx="265">
                  <c:v>43952</c:v>
                </c:pt>
                <c:pt idx="266">
                  <c:v>43983</c:v>
                </c:pt>
                <c:pt idx="267">
                  <c:v>44013</c:v>
                </c:pt>
                <c:pt idx="268">
                  <c:v>44044</c:v>
                </c:pt>
                <c:pt idx="269">
                  <c:v>44075</c:v>
                </c:pt>
                <c:pt idx="270">
                  <c:v>44105</c:v>
                </c:pt>
                <c:pt idx="271">
                  <c:v>44136</c:v>
                </c:pt>
                <c:pt idx="272">
                  <c:v>44166</c:v>
                </c:pt>
                <c:pt idx="273">
                  <c:v>44197</c:v>
                </c:pt>
                <c:pt idx="274">
                  <c:v>44228</c:v>
                </c:pt>
                <c:pt idx="275">
                  <c:v>44256</c:v>
                </c:pt>
                <c:pt idx="276">
                  <c:v>44287</c:v>
                </c:pt>
                <c:pt idx="277">
                  <c:v>44317</c:v>
                </c:pt>
                <c:pt idx="278">
                  <c:v>44348</c:v>
                </c:pt>
                <c:pt idx="279">
                  <c:v>44378</c:v>
                </c:pt>
                <c:pt idx="280">
                  <c:v>44409</c:v>
                </c:pt>
                <c:pt idx="281">
                  <c:v>44440</c:v>
                </c:pt>
                <c:pt idx="282">
                  <c:v>44470</c:v>
                </c:pt>
                <c:pt idx="283">
                  <c:v>44501</c:v>
                </c:pt>
                <c:pt idx="284">
                  <c:v>44531</c:v>
                </c:pt>
                <c:pt idx="285">
                  <c:v>44562</c:v>
                </c:pt>
                <c:pt idx="286">
                  <c:v>44593</c:v>
                </c:pt>
                <c:pt idx="287">
                  <c:v>44621</c:v>
                </c:pt>
                <c:pt idx="288">
                  <c:v>44652</c:v>
                </c:pt>
                <c:pt idx="289">
                  <c:v>44682</c:v>
                </c:pt>
                <c:pt idx="290">
                  <c:v>44713</c:v>
                </c:pt>
                <c:pt idx="291">
                  <c:v>44743</c:v>
                </c:pt>
                <c:pt idx="292">
                  <c:v>44774</c:v>
                </c:pt>
                <c:pt idx="293">
                  <c:v>44805</c:v>
                </c:pt>
                <c:pt idx="294">
                  <c:v>44835</c:v>
                </c:pt>
                <c:pt idx="295">
                  <c:v>44866</c:v>
                </c:pt>
                <c:pt idx="296">
                  <c:v>44896</c:v>
                </c:pt>
                <c:pt idx="297">
                  <c:v>44927</c:v>
                </c:pt>
                <c:pt idx="298">
                  <c:v>44958</c:v>
                </c:pt>
                <c:pt idx="299">
                  <c:v>44986</c:v>
                </c:pt>
                <c:pt idx="300">
                  <c:v>45017</c:v>
                </c:pt>
                <c:pt idx="301">
                  <c:v>45047</c:v>
                </c:pt>
                <c:pt idx="302">
                  <c:v>45078</c:v>
                </c:pt>
                <c:pt idx="303">
                  <c:v>45108</c:v>
                </c:pt>
                <c:pt idx="304">
                  <c:v>45139</c:v>
                </c:pt>
                <c:pt idx="305">
                  <c:v>45170</c:v>
                </c:pt>
                <c:pt idx="306">
                  <c:v>45200</c:v>
                </c:pt>
                <c:pt idx="307">
                  <c:v>45231</c:v>
                </c:pt>
                <c:pt idx="308">
                  <c:v>45261</c:v>
                </c:pt>
                <c:pt idx="309">
                  <c:v>45292</c:v>
                </c:pt>
                <c:pt idx="310">
                  <c:v>45323</c:v>
                </c:pt>
                <c:pt idx="311">
                  <c:v>45352</c:v>
                </c:pt>
                <c:pt idx="312">
                  <c:v>45383</c:v>
                </c:pt>
                <c:pt idx="313">
                  <c:v>45413</c:v>
                </c:pt>
                <c:pt idx="314">
                  <c:v>45444</c:v>
                </c:pt>
                <c:pt idx="315">
                  <c:v>45474</c:v>
                </c:pt>
                <c:pt idx="316">
                  <c:v>45505</c:v>
                </c:pt>
                <c:pt idx="317">
                  <c:v>45536</c:v>
                </c:pt>
                <c:pt idx="318">
                  <c:v>45566</c:v>
                </c:pt>
                <c:pt idx="319">
                  <c:v>45597</c:v>
                </c:pt>
                <c:pt idx="320">
                  <c:v>45627</c:v>
                </c:pt>
                <c:pt idx="321">
                  <c:v>45658</c:v>
                </c:pt>
                <c:pt idx="322">
                  <c:v>45689</c:v>
                </c:pt>
                <c:pt idx="323">
                  <c:v>45717</c:v>
                </c:pt>
                <c:pt idx="324">
                  <c:v>45748</c:v>
                </c:pt>
                <c:pt idx="325">
                  <c:v>45778</c:v>
                </c:pt>
                <c:pt idx="326">
                  <c:v>45809</c:v>
                </c:pt>
                <c:pt idx="327">
                  <c:v>45839</c:v>
                </c:pt>
                <c:pt idx="328">
                  <c:v>45870</c:v>
                </c:pt>
                <c:pt idx="329">
                  <c:v>45901</c:v>
                </c:pt>
                <c:pt idx="330">
                  <c:v>45931</c:v>
                </c:pt>
                <c:pt idx="331">
                  <c:v>45962</c:v>
                </c:pt>
                <c:pt idx="332">
                  <c:v>45992</c:v>
                </c:pt>
                <c:pt idx="333">
                  <c:v>46023</c:v>
                </c:pt>
                <c:pt idx="334">
                  <c:v>46054</c:v>
                </c:pt>
                <c:pt idx="335">
                  <c:v>46082</c:v>
                </c:pt>
                <c:pt idx="336">
                  <c:v>46113</c:v>
                </c:pt>
                <c:pt idx="337">
                  <c:v>46143</c:v>
                </c:pt>
                <c:pt idx="338">
                  <c:v>46174</c:v>
                </c:pt>
                <c:pt idx="339">
                  <c:v>46204</c:v>
                </c:pt>
                <c:pt idx="340">
                  <c:v>46235</c:v>
                </c:pt>
                <c:pt idx="341">
                  <c:v>46266</c:v>
                </c:pt>
                <c:pt idx="342">
                  <c:v>46296</c:v>
                </c:pt>
                <c:pt idx="343">
                  <c:v>46327</c:v>
                </c:pt>
                <c:pt idx="344">
                  <c:v>46357</c:v>
                </c:pt>
                <c:pt idx="345">
                  <c:v>46388</c:v>
                </c:pt>
                <c:pt idx="346">
                  <c:v>46419</c:v>
                </c:pt>
                <c:pt idx="347">
                  <c:v>46447</c:v>
                </c:pt>
                <c:pt idx="348">
                  <c:v>46478</c:v>
                </c:pt>
                <c:pt idx="349">
                  <c:v>46508</c:v>
                </c:pt>
                <c:pt idx="350">
                  <c:v>46539</c:v>
                </c:pt>
                <c:pt idx="351">
                  <c:v>46569</c:v>
                </c:pt>
                <c:pt idx="352">
                  <c:v>46600</c:v>
                </c:pt>
                <c:pt idx="353">
                  <c:v>46631</c:v>
                </c:pt>
                <c:pt idx="354">
                  <c:v>46661</c:v>
                </c:pt>
                <c:pt idx="355">
                  <c:v>46692</c:v>
                </c:pt>
                <c:pt idx="356">
                  <c:v>46722</c:v>
                </c:pt>
                <c:pt idx="357">
                  <c:v>46753</c:v>
                </c:pt>
                <c:pt idx="358">
                  <c:v>46784</c:v>
                </c:pt>
                <c:pt idx="359">
                  <c:v>46813</c:v>
                </c:pt>
              </c:strCache>
            </c:strRef>
          </c:cat>
          <c:val>
            <c:numRef>
              <c:f>[0]!SRS2</c:f>
              <c:numCache>
                <c:ptCount val="361"/>
                <c:pt idx="0">
                  <c:v>-218.9113</c:v>
                </c:pt>
                <c:pt idx="1">
                  <c:v>-219.9147</c:v>
                </c:pt>
                <c:pt idx="2">
                  <c:v>-220.9226</c:v>
                </c:pt>
                <c:pt idx="3">
                  <c:v>-221.9352</c:v>
                </c:pt>
                <c:pt idx="4">
                  <c:v>-222.9524</c:v>
                </c:pt>
                <c:pt idx="5">
                  <c:v>-223.9742</c:v>
                </c:pt>
                <c:pt idx="6">
                  <c:v>-225.0008</c:v>
                </c:pt>
                <c:pt idx="7">
                  <c:v>-226.0321</c:v>
                </c:pt>
                <c:pt idx="8">
                  <c:v>-227.068</c:v>
                </c:pt>
                <c:pt idx="9">
                  <c:v>-228.1088</c:v>
                </c:pt>
                <c:pt idx="10">
                  <c:v>-229.1543</c:v>
                </c:pt>
                <c:pt idx="11">
                  <c:v>-230.2045</c:v>
                </c:pt>
                <c:pt idx="12">
                  <c:v>-231.2597</c:v>
                </c:pt>
                <c:pt idx="13">
                  <c:v>-232.3196</c:v>
                </c:pt>
                <c:pt idx="14">
                  <c:v>-233.3844</c:v>
                </c:pt>
                <c:pt idx="15">
                  <c:v>-234.4541</c:v>
                </c:pt>
                <c:pt idx="16">
                  <c:v>-235.5287</c:v>
                </c:pt>
                <c:pt idx="17">
                  <c:v>-236.6082</c:v>
                </c:pt>
                <c:pt idx="18">
                  <c:v>-237.6926</c:v>
                </c:pt>
                <c:pt idx="19">
                  <c:v>-238.782</c:v>
                </c:pt>
                <c:pt idx="20">
                  <c:v>-239.8765</c:v>
                </c:pt>
                <c:pt idx="21">
                  <c:v>-240.9759</c:v>
                </c:pt>
                <c:pt idx="22">
                  <c:v>-242.0804</c:v>
                </c:pt>
                <c:pt idx="23">
                  <c:v>-243.1899</c:v>
                </c:pt>
                <c:pt idx="24">
                  <c:v>-244.3045</c:v>
                </c:pt>
                <c:pt idx="25">
                  <c:v>-245.4242</c:v>
                </c:pt>
                <c:pt idx="26">
                  <c:v>-246.5491</c:v>
                </c:pt>
                <c:pt idx="27">
                  <c:v>-247.6791</c:v>
                </c:pt>
                <c:pt idx="28">
                  <c:v>-248.8143</c:v>
                </c:pt>
                <c:pt idx="29">
                  <c:v>-249.9547</c:v>
                </c:pt>
                <c:pt idx="30">
                  <c:v>-251.1003</c:v>
                </c:pt>
                <c:pt idx="31">
                  <c:v>-252.2512</c:v>
                </c:pt>
                <c:pt idx="32">
                  <c:v>-253.4074</c:v>
                </c:pt>
                <c:pt idx="33">
                  <c:v>-254.5688</c:v>
                </c:pt>
                <c:pt idx="34">
                  <c:v>-255.7356</c:v>
                </c:pt>
                <c:pt idx="35">
                  <c:v>-256.9077</c:v>
                </c:pt>
                <c:pt idx="36">
                  <c:v>-258.0852</c:v>
                </c:pt>
                <c:pt idx="37">
                  <c:v>-259.2681</c:v>
                </c:pt>
                <c:pt idx="38">
                  <c:v>-260.4564</c:v>
                </c:pt>
                <c:pt idx="39">
                  <c:v>-261.6502</c:v>
                </c:pt>
                <c:pt idx="40">
                  <c:v>-262.8494</c:v>
                </c:pt>
                <c:pt idx="41">
                  <c:v>-264.0541</c:v>
                </c:pt>
                <c:pt idx="42">
                  <c:v>-265.2644</c:v>
                </c:pt>
                <c:pt idx="43">
                  <c:v>-266.4802</c:v>
                </c:pt>
                <c:pt idx="44">
                  <c:v>-267.7015</c:v>
                </c:pt>
                <c:pt idx="45">
                  <c:v>-268.9285</c:v>
                </c:pt>
                <c:pt idx="46">
                  <c:v>-270.1611</c:v>
                </c:pt>
                <c:pt idx="47">
                  <c:v>-271.3993</c:v>
                </c:pt>
                <c:pt idx="48">
                  <c:v>-272.6432</c:v>
                </c:pt>
                <c:pt idx="49">
                  <c:v>-273.8929</c:v>
                </c:pt>
                <c:pt idx="50">
                  <c:v>-275.1482</c:v>
                </c:pt>
                <c:pt idx="51">
                  <c:v>-276.4093</c:v>
                </c:pt>
                <c:pt idx="52">
                  <c:v>-277.6762</c:v>
                </c:pt>
                <c:pt idx="53">
                  <c:v>-278.9489</c:v>
                </c:pt>
                <c:pt idx="54">
                  <c:v>-280.2274</c:v>
                </c:pt>
                <c:pt idx="55">
                  <c:v>-281.5117</c:v>
                </c:pt>
                <c:pt idx="56">
                  <c:v>-282.802</c:v>
                </c:pt>
                <c:pt idx="57">
                  <c:v>-284.0982</c:v>
                </c:pt>
                <c:pt idx="58">
                  <c:v>-285.4003</c:v>
                </c:pt>
                <c:pt idx="59">
                  <c:v>-286.7084</c:v>
                </c:pt>
                <c:pt idx="60">
                  <c:v>-288.0225</c:v>
                </c:pt>
                <c:pt idx="61">
                  <c:v>-289.3426</c:v>
                </c:pt>
                <c:pt idx="62">
                  <c:v>-290.6687</c:v>
                </c:pt>
                <c:pt idx="63">
                  <c:v>-292.001</c:v>
                </c:pt>
                <c:pt idx="64">
                  <c:v>-293.3393</c:v>
                </c:pt>
                <c:pt idx="65">
                  <c:v>-294.6838</c:v>
                </c:pt>
                <c:pt idx="66">
                  <c:v>-296.0344</c:v>
                </c:pt>
                <c:pt idx="67">
                  <c:v>-297.3912</c:v>
                </c:pt>
                <c:pt idx="68">
                  <c:v>-298.7543</c:v>
                </c:pt>
                <c:pt idx="69">
                  <c:v>-300.1236</c:v>
                </c:pt>
                <c:pt idx="70">
                  <c:v>-301.4991</c:v>
                </c:pt>
                <c:pt idx="71">
                  <c:v>-302.881</c:v>
                </c:pt>
                <c:pt idx="72">
                  <c:v>-304.2692</c:v>
                </c:pt>
                <c:pt idx="73">
                  <c:v>-305.6638</c:v>
                </c:pt>
                <c:pt idx="74">
                  <c:v>-307.0647</c:v>
                </c:pt>
                <c:pt idx="75">
                  <c:v>-308.4721</c:v>
                </c:pt>
                <c:pt idx="76">
                  <c:v>-309.8859</c:v>
                </c:pt>
                <c:pt idx="77">
                  <c:v>-311.3062</c:v>
                </c:pt>
                <c:pt idx="78">
                  <c:v>-312.7331</c:v>
                </c:pt>
                <c:pt idx="79">
                  <c:v>-314.1664</c:v>
                </c:pt>
                <c:pt idx="80">
                  <c:v>-315.6064</c:v>
                </c:pt>
                <c:pt idx="81">
                  <c:v>-317.0529</c:v>
                </c:pt>
                <c:pt idx="82">
                  <c:v>-318.506</c:v>
                </c:pt>
                <c:pt idx="83">
                  <c:v>-319.9659</c:v>
                </c:pt>
                <c:pt idx="84">
                  <c:v>-321.4324</c:v>
                </c:pt>
                <c:pt idx="85">
                  <c:v>-322.9056</c:v>
                </c:pt>
                <c:pt idx="86">
                  <c:v>-324.3856</c:v>
                </c:pt>
                <c:pt idx="87">
                  <c:v>-325.8724</c:v>
                </c:pt>
                <c:pt idx="88">
                  <c:v>-327.3659</c:v>
                </c:pt>
                <c:pt idx="89">
                  <c:v>-328.8664</c:v>
                </c:pt>
                <c:pt idx="90">
                  <c:v>-330.3737</c:v>
                </c:pt>
                <c:pt idx="91">
                  <c:v>-331.8879</c:v>
                </c:pt>
                <c:pt idx="92">
                  <c:v>-333.409</c:v>
                </c:pt>
                <c:pt idx="93">
                  <c:v>-334.9372</c:v>
                </c:pt>
                <c:pt idx="94">
                  <c:v>-336.4723</c:v>
                </c:pt>
                <c:pt idx="95">
                  <c:v>-338.0145</c:v>
                </c:pt>
                <c:pt idx="96">
                  <c:v>-339.5637</c:v>
                </c:pt>
                <c:pt idx="97">
                  <c:v>-341.12</c:v>
                </c:pt>
                <c:pt idx="98">
                  <c:v>-342.6835</c:v>
                </c:pt>
                <c:pt idx="99">
                  <c:v>-344.2541</c:v>
                </c:pt>
                <c:pt idx="100">
                  <c:v>-345.832</c:v>
                </c:pt>
                <c:pt idx="101">
                  <c:v>-347.417</c:v>
                </c:pt>
                <c:pt idx="102">
                  <c:v>-349.0093</c:v>
                </c:pt>
                <c:pt idx="103">
                  <c:v>-350.609</c:v>
                </c:pt>
                <c:pt idx="104">
                  <c:v>-352.2159</c:v>
                </c:pt>
                <c:pt idx="105">
                  <c:v>-353.8302</c:v>
                </c:pt>
                <c:pt idx="106">
                  <c:v>-355.452</c:v>
                </c:pt>
                <c:pt idx="107">
                  <c:v>-357.0811</c:v>
                </c:pt>
                <c:pt idx="108">
                  <c:v>-358.7177</c:v>
                </c:pt>
                <c:pt idx="109">
                  <c:v>-360.3619</c:v>
                </c:pt>
                <c:pt idx="110">
                  <c:v>-362.0135</c:v>
                </c:pt>
                <c:pt idx="111">
                  <c:v>-363.6728</c:v>
                </c:pt>
                <c:pt idx="112">
                  <c:v>-365.3396</c:v>
                </c:pt>
                <c:pt idx="113">
                  <c:v>-367.0141</c:v>
                </c:pt>
                <c:pt idx="114">
                  <c:v>-368.6962</c:v>
                </c:pt>
                <c:pt idx="115">
                  <c:v>-370.3861</c:v>
                </c:pt>
                <c:pt idx="116">
                  <c:v>-372.0837</c:v>
                </c:pt>
                <c:pt idx="117">
                  <c:v>-373.7891</c:v>
                </c:pt>
                <c:pt idx="118">
                  <c:v>-375.5023</c:v>
                </c:pt>
                <c:pt idx="119">
                  <c:v>-377.2233</c:v>
                </c:pt>
                <c:pt idx="120">
                  <c:v>-378.9522</c:v>
                </c:pt>
                <c:pt idx="121">
                  <c:v>-380.6891</c:v>
                </c:pt>
                <c:pt idx="122">
                  <c:v>-382.4339</c:v>
                </c:pt>
                <c:pt idx="123">
                  <c:v>-384.1868</c:v>
                </c:pt>
                <c:pt idx="124">
                  <c:v>-385.9476</c:v>
                </c:pt>
                <c:pt idx="125">
                  <c:v>-387.7165</c:v>
                </c:pt>
                <c:pt idx="126">
                  <c:v>-389.4936</c:v>
                </c:pt>
                <c:pt idx="127">
                  <c:v>-391.2788</c:v>
                </c:pt>
                <c:pt idx="128">
                  <c:v>-393.0721</c:v>
                </c:pt>
                <c:pt idx="129">
                  <c:v>-394.8737</c:v>
                </c:pt>
                <c:pt idx="130">
                  <c:v>-396.6835</c:v>
                </c:pt>
                <c:pt idx="131">
                  <c:v>-398.5017</c:v>
                </c:pt>
                <c:pt idx="132">
                  <c:v>-400.3281</c:v>
                </c:pt>
                <c:pt idx="133">
                  <c:v>-402.163</c:v>
                </c:pt>
                <c:pt idx="134">
                  <c:v>-404.0062</c:v>
                </c:pt>
                <c:pt idx="135">
                  <c:v>-405.8579</c:v>
                </c:pt>
                <c:pt idx="136">
                  <c:v>-407.7181</c:v>
                </c:pt>
                <c:pt idx="137">
                  <c:v>-409.5868</c:v>
                </c:pt>
                <c:pt idx="138">
                  <c:v>-411.4641</c:v>
                </c:pt>
                <c:pt idx="139">
                  <c:v>-413.35</c:v>
                </c:pt>
                <c:pt idx="140">
                  <c:v>-415.2445</c:v>
                </c:pt>
                <c:pt idx="141">
                  <c:v>-417.1477</c:v>
                </c:pt>
                <c:pt idx="142">
                  <c:v>-419.0596</c:v>
                </c:pt>
                <c:pt idx="143">
                  <c:v>-420.9803</c:v>
                </c:pt>
                <c:pt idx="144">
                  <c:v>-422.9098</c:v>
                </c:pt>
                <c:pt idx="145">
                  <c:v>-424.8481</c:v>
                </c:pt>
                <c:pt idx="146">
                  <c:v>-426.7953</c:v>
                </c:pt>
                <c:pt idx="147">
                  <c:v>-428.7515</c:v>
                </c:pt>
                <c:pt idx="148">
                  <c:v>-430.7166</c:v>
                </c:pt>
                <c:pt idx="149">
                  <c:v>-432.6907</c:v>
                </c:pt>
                <c:pt idx="150">
                  <c:v>-434.6739</c:v>
                </c:pt>
                <c:pt idx="151">
                  <c:v>-436.6661</c:v>
                </c:pt>
                <c:pt idx="152">
                  <c:v>-438.6675</c:v>
                </c:pt>
                <c:pt idx="153">
                  <c:v>-440.6781</c:v>
                </c:pt>
                <c:pt idx="154">
                  <c:v>-442.6979</c:v>
                </c:pt>
                <c:pt idx="155">
                  <c:v>-444.7269</c:v>
                </c:pt>
                <c:pt idx="156">
                  <c:v>-446.7652</c:v>
                </c:pt>
                <c:pt idx="157">
                  <c:v>-448.8129</c:v>
                </c:pt>
                <c:pt idx="158">
                  <c:v>-450.87</c:v>
                </c:pt>
                <c:pt idx="159">
                  <c:v>-452.9364</c:v>
                </c:pt>
                <c:pt idx="160">
                  <c:v>-455.0124</c:v>
                </c:pt>
                <c:pt idx="161">
                  <c:v>-457.0979</c:v>
                </c:pt>
                <c:pt idx="162">
                  <c:v>-459.1929</c:v>
                </c:pt>
                <c:pt idx="163">
                  <c:v>-461.2975</c:v>
                </c:pt>
                <c:pt idx="164">
                  <c:v>-463.4118</c:v>
                </c:pt>
                <c:pt idx="165">
                  <c:v>-465.5358</c:v>
                </c:pt>
                <c:pt idx="166">
                  <c:v>-467.6695</c:v>
                </c:pt>
                <c:pt idx="167">
                  <c:v>-469.813</c:v>
                </c:pt>
                <c:pt idx="168">
                  <c:v>-471.9663</c:v>
                </c:pt>
                <c:pt idx="169">
                  <c:v>-474.1295</c:v>
                </c:pt>
                <c:pt idx="170">
                  <c:v>-476.3026</c:v>
                </c:pt>
                <c:pt idx="171">
                  <c:v>-478.4856</c:v>
                </c:pt>
                <c:pt idx="172">
                  <c:v>-480.6787</c:v>
                </c:pt>
                <c:pt idx="173">
                  <c:v>-482.8818</c:v>
                </c:pt>
                <c:pt idx="174">
                  <c:v>-485.095</c:v>
                </c:pt>
                <c:pt idx="175">
                  <c:v>-487.3184</c:v>
                </c:pt>
                <c:pt idx="176">
                  <c:v>-489.5519</c:v>
                </c:pt>
                <c:pt idx="177">
                  <c:v>-491.7957</c:v>
                </c:pt>
                <c:pt idx="178">
                  <c:v>-494.0497</c:v>
                </c:pt>
                <c:pt idx="179">
                  <c:v>-496.3141</c:v>
                </c:pt>
                <c:pt idx="180">
                  <c:v>-498.5889</c:v>
                </c:pt>
                <c:pt idx="181">
                  <c:v>-500.8741</c:v>
                </c:pt>
                <c:pt idx="182">
                  <c:v>-503.1698</c:v>
                </c:pt>
                <c:pt idx="183">
                  <c:v>-505.476</c:v>
                </c:pt>
                <c:pt idx="184">
                  <c:v>-507.7927</c:v>
                </c:pt>
                <c:pt idx="185">
                  <c:v>-510.1201</c:v>
                </c:pt>
                <c:pt idx="186">
                  <c:v>-512.4582</c:v>
                </c:pt>
                <c:pt idx="187">
                  <c:v>-514.8069</c:v>
                </c:pt>
                <c:pt idx="188">
                  <c:v>-517.1665</c:v>
                </c:pt>
                <c:pt idx="189">
                  <c:v>-519.5368</c:v>
                </c:pt>
                <c:pt idx="190">
                  <c:v>-521.918</c:v>
                </c:pt>
                <c:pt idx="191">
                  <c:v>-524.3101</c:v>
                </c:pt>
                <c:pt idx="192">
                  <c:v>-526.7132</c:v>
                </c:pt>
                <c:pt idx="193">
                  <c:v>-529.1273</c:v>
                </c:pt>
                <c:pt idx="194">
                  <c:v>-531.5525</c:v>
                </c:pt>
                <c:pt idx="195">
                  <c:v>-533.9888</c:v>
                </c:pt>
                <c:pt idx="196">
                  <c:v>-536.4362</c:v>
                </c:pt>
                <c:pt idx="197">
                  <c:v>-538.8949</c:v>
                </c:pt>
                <c:pt idx="198">
                  <c:v>-541.3648</c:v>
                </c:pt>
                <c:pt idx="199">
                  <c:v>-543.8461</c:v>
                </c:pt>
                <c:pt idx="200">
                  <c:v>-546.3387</c:v>
                </c:pt>
                <c:pt idx="201">
                  <c:v>-548.8428</c:v>
                </c:pt>
                <c:pt idx="202">
                  <c:v>-551.3583</c:v>
                </c:pt>
                <c:pt idx="203">
                  <c:v>-553.8854</c:v>
                </c:pt>
                <c:pt idx="204">
                  <c:v>-556.424</c:v>
                </c:pt>
                <c:pt idx="205">
                  <c:v>-558.9743</c:v>
                </c:pt>
                <c:pt idx="206">
                  <c:v>-561.5362</c:v>
                </c:pt>
                <c:pt idx="207">
                  <c:v>-564.11</c:v>
                </c:pt>
                <c:pt idx="208">
                  <c:v>-566.6955</c:v>
                </c:pt>
                <c:pt idx="209">
                  <c:v>-569.2928</c:v>
                </c:pt>
                <c:pt idx="210">
                  <c:v>-571.9021</c:v>
                </c:pt>
                <c:pt idx="211">
                  <c:v>-574.5233</c:v>
                </c:pt>
                <c:pt idx="212">
                  <c:v>-577.1565</c:v>
                </c:pt>
                <c:pt idx="213">
                  <c:v>-579.8018</c:v>
                </c:pt>
                <c:pt idx="214">
                  <c:v>-582.4592</c:v>
                </c:pt>
                <c:pt idx="215">
                  <c:v>-585.1288</c:v>
                </c:pt>
                <c:pt idx="216">
                  <c:v>-587.8107</c:v>
                </c:pt>
                <c:pt idx="217">
                  <c:v>-590.5048</c:v>
                </c:pt>
                <c:pt idx="218">
                  <c:v>-593.2113</c:v>
                </c:pt>
                <c:pt idx="219">
                  <c:v>-595.9302</c:v>
                </c:pt>
                <c:pt idx="220">
                  <c:v>-598.6615</c:v>
                </c:pt>
                <c:pt idx="221">
                  <c:v>-601.4054</c:v>
                </c:pt>
                <c:pt idx="222">
                  <c:v>-604.1618</c:v>
                </c:pt>
                <c:pt idx="223">
                  <c:v>-606.9309</c:v>
                </c:pt>
                <c:pt idx="224">
                  <c:v>-609.7127</c:v>
                </c:pt>
                <c:pt idx="225">
                  <c:v>-612.5072</c:v>
                </c:pt>
                <c:pt idx="226">
                  <c:v>-615.3145</c:v>
                </c:pt>
                <c:pt idx="227">
                  <c:v>-618.1347</c:v>
                </c:pt>
                <c:pt idx="228">
                  <c:v>-620.9678</c:v>
                </c:pt>
                <c:pt idx="229">
                  <c:v>-623.8139</c:v>
                </c:pt>
                <c:pt idx="230">
                  <c:v>-626.6731</c:v>
                </c:pt>
                <c:pt idx="231">
                  <c:v>-629.5453</c:v>
                </c:pt>
                <c:pt idx="232">
                  <c:v>-632.4308</c:v>
                </c:pt>
                <c:pt idx="233">
                  <c:v>-635.3294</c:v>
                </c:pt>
                <c:pt idx="234">
                  <c:v>-638.2413</c:v>
                </c:pt>
                <c:pt idx="235">
                  <c:v>-641.1666</c:v>
                </c:pt>
                <c:pt idx="236">
                  <c:v>-644.1053</c:v>
                </c:pt>
                <c:pt idx="237">
                  <c:v>-647.0574</c:v>
                </c:pt>
                <c:pt idx="238">
                  <c:v>-650.0231</c:v>
                </c:pt>
                <c:pt idx="239">
                  <c:v>-653.0024</c:v>
                </c:pt>
                <c:pt idx="240">
                  <c:v>-655.9953</c:v>
                </c:pt>
                <c:pt idx="241">
                  <c:v>-659.0019</c:v>
                </c:pt>
                <c:pt idx="242">
                  <c:v>-662.0224</c:v>
                </c:pt>
                <c:pt idx="243">
                  <c:v>-665.0566</c:v>
                </c:pt>
                <c:pt idx="244">
                  <c:v>-668.1048</c:v>
                </c:pt>
                <c:pt idx="245">
                  <c:v>-671.167</c:v>
                </c:pt>
                <c:pt idx="246">
                  <c:v>-674.2431</c:v>
                </c:pt>
                <c:pt idx="247">
                  <c:v>-677.3334</c:v>
                </c:pt>
                <c:pt idx="248">
                  <c:v>-680.4379</c:v>
                </c:pt>
                <c:pt idx="249">
                  <c:v>-683.5565</c:v>
                </c:pt>
                <c:pt idx="250">
                  <c:v>-686.6895</c:v>
                </c:pt>
                <c:pt idx="251">
                  <c:v>-689.8368</c:v>
                </c:pt>
                <c:pt idx="252">
                  <c:v>-692.9986</c:v>
                </c:pt>
                <c:pt idx="253">
                  <c:v>-696.1748</c:v>
                </c:pt>
                <c:pt idx="254">
                  <c:v>-699.3656</c:v>
                </c:pt>
                <c:pt idx="255">
                  <c:v>-702.5711</c:v>
                </c:pt>
                <c:pt idx="256">
                  <c:v>-705.7912</c:v>
                </c:pt>
                <c:pt idx="257">
                  <c:v>-709.0261</c:v>
                </c:pt>
                <c:pt idx="258">
                  <c:v>-712.2758</c:v>
                </c:pt>
                <c:pt idx="259">
                  <c:v>-715.5404</c:v>
                </c:pt>
                <c:pt idx="260">
                  <c:v>-718.8199</c:v>
                </c:pt>
                <c:pt idx="261">
                  <c:v>-722.1145</c:v>
                </c:pt>
                <c:pt idx="262">
                  <c:v>-725.4242</c:v>
                </c:pt>
                <c:pt idx="263">
                  <c:v>-728.7491</c:v>
                </c:pt>
                <c:pt idx="264">
                  <c:v>-732.0892</c:v>
                </c:pt>
                <c:pt idx="265">
                  <c:v>-735.4446</c:v>
                </c:pt>
                <c:pt idx="266">
                  <c:v>-738.8154</c:v>
                </c:pt>
                <c:pt idx="267">
                  <c:v>-742.2016</c:v>
                </c:pt>
                <c:pt idx="268">
                  <c:v>-745.6033</c:v>
                </c:pt>
                <c:pt idx="269">
                  <c:v>-749.0207</c:v>
                </c:pt>
                <c:pt idx="270">
                  <c:v>-752.4537</c:v>
                </c:pt>
                <c:pt idx="271">
                  <c:v>-755.9025</c:v>
                </c:pt>
                <c:pt idx="272">
                  <c:v>-759.367</c:v>
                </c:pt>
                <c:pt idx="273">
                  <c:v>-762.8474</c:v>
                </c:pt>
                <c:pt idx="274">
                  <c:v>-766.3438</c:v>
                </c:pt>
                <c:pt idx="275">
                  <c:v>-769.8562</c:v>
                </c:pt>
                <c:pt idx="276">
                  <c:v>-773.3847</c:v>
                </c:pt>
                <c:pt idx="277">
                  <c:v>-776.9294</c:v>
                </c:pt>
                <c:pt idx="278">
                  <c:v>-780.4903</c:v>
                </c:pt>
                <c:pt idx="279">
                  <c:v>-784.0676</c:v>
                </c:pt>
                <c:pt idx="280">
                  <c:v>-787.6612</c:v>
                </c:pt>
                <c:pt idx="281">
                  <c:v>-791.2714</c:v>
                </c:pt>
                <c:pt idx="282">
                  <c:v>-794.898</c:v>
                </c:pt>
                <c:pt idx="283">
                  <c:v>-798.5413</c:v>
                </c:pt>
                <c:pt idx="284">
                  <c:v>-802.2013</c:v>
                </c:pt>
                <c:pt idx="285">
                  <c:v>-805.878</c:v>
                </c:pt>
                <c:pt idx="286">
                  <c:v>-809.5716</c:v>
                </c:pt>
                <c:pt idx="287">
                  <c:v>-813.2822</c:v>
                </c:pt>
                <c:pt idx="288">
                  <c:v>-817.0097</c:v>
                </c:pt>
                <c:pt idx="289">
                  <c:v>-820.7543</c:v>
                </c:pt>
                <c:pt idx="290">
                  <c:v>-824.5161</c:v>
                </c:pt>
                <c:pt idx="291">
                  <c:v>-828.2952</c:v>
                </c:pt>
                <c:pt idx="292">
                  <c:v>-832.0915</c:v>
                </c:pt>
                <c:pt idx="293">
                  <c:v>-835.9053</c:v>
                </c:pt>
                <c:pt idx="294">
                  <c:v>-839.7365</c:v>
                </c:pt>
                <c:pt idx="295">
                  <c:v>-843.5853</c:v>
                </c:pt>
                <c:pt idx="296">
                  <c:v>-847.4517</c:v>
                </c:pt>
                <c:pt idx="297">
                  <c:v>-851.3359</c:v>
                </c:pt>
                <c:pt idx="298">
                  <c:v>-855.2378</c:v>
                </c:pt>
                <c:pt idx="299">
                  <c:v>-859.1577</c:v>
                </c:pt>
                <c:pt idx="300">
                  <c:v>-863.0955</c:v>
                </c:pt>
                <c:pt idx="301">
                  <c:v>-867.0513</c:v>
                </c:pt>
                <c:pt idx="302">
                  <c:v>-871.0253</c:v>
                </c:pt>
                <c:pt idx="303">
                  <c:v>-875.0175</c:v>
                </c:pt>
                <c:pt idx="304">
                  <c:v>-879.028</c:v>
                </c:pt>
                <c:pt idx="305">
                  <c:v>-883.0569</c:v>
                </c:pt>
                <c:pt idx="306">
                  <c:v>-887.1042</c:v>
                </c:pt>
                <c:pt idx="307">
                  <c:v>-891.1701</c:v>
                </c:pt>
                <c:pt idx="308">
                  <c:v>-895.2547</c:v>
                </c:pt>
                <c:pt idx="309">
                  <c:v>-899.3579</c:v>
                </c:pt>
                <c:pt idx="310">
                  <c:v>-903.48</c:v>
                </c:pt>
                <c:pt idx="311">
                  <c:v>-907.6209</c:v>
                </c:pt>
                <c:pt idx="312">
                  <c:v>-911.7809</c:v>
                </c:pt>
                <c:pt idx="313">
                  <c:v>-915.9599</c:v>
                </c:pt>
                <c:pt idx="314">
                  <c:v>-920.158</c:v>
                </c:pt>
                <c:pt idx="315">
                  <c:v>-924.3754</c:v>
                </c:pt>
                <c:pt idx="316">
                  <c:v>-928.6121</c:v>
                </c:pt>
                <c:pt idx="317">
                  <c:v>-932.8683</c:v>
                </c:pt>
                <c:pt idx="318">
                  <c:v>-937.1439</c:v>
                </c:pt>
                <c:pt idx="319">
                  <c:v>-941.4391</c:v>
                </c:pt>
                <c:pt idx="320">
                  <c:v>-945.7541</c:v>
                </c:pt>
                <c:pt idx="321">
                  <c:v>-950.0888</c:v>
                </c:pt>
                <c:pt idx="322">
                  <c:v>-954.4434</c:v>
                </c:pt>
                <c:pt idx="323">
                  <c:v>-958.8179</c:v>
                </c:pt>
                <c:pt idx="324">
                  <c:v>-963.2125</c:v>
                </c:pt>
                <c:pt idx="325">
                  <c:v>-967.6272</c:v>
                </c:pt>
                <c:pt idx="326">
                  <c:v>-972.0621</c:v>
                </c:pt>
                <c:pt idx="327">
                  <c:v>-976.5174</c:v>
                </c:pt>
                <c:pt idx="328">
                  <c:v>-980.9931</c:v>
                </c:pt>
                <c:pt idx="329">
                  <c:v>-985.4894</c:v>
                </c:pt>
                <c:pt idx="330">
                  <c:v>-990.0062</c:v>
                </c:pt>
                <c:pt idx="331">
                  <c:v>-994.5437</c:v>
                </c:pt>
                <c:pt idx="332">
                  <c:v>-999.102</c:v>
                </c:pt>
                <c:pt idx="333">
                  <c:v>-1003.6813</c:v>
                </c:pt>
                <c:pt idx="334">
                  <c:v>-1008.2815</c:v>
                </c:pt>
                <c:pt idx="335">
                  <c:v>-1012.9027</c:v>
                </c:pt>
                <c:pt idx="336">
                  <c:v>-1017.5452</c:v>
                </c:pt>
                <c:pt idx="337">
                  <c:v>-1022.209</c:v>
                </c:pt>
                <c:pt idx="338">
                  <c:v>-1026.8941</c:v>
                </c:pt>
                <c:pt idx="339">
                  <c:v>-1031.6007</c:v>
                </c:pt>
                <c:pt idx="340">
                  <c:v>-1036.3289</c:v>
                </c:pt>
                <c:pt idx="341">
                  <c:v>-1041.0787</c:v>
                </c:pt>
                <c:pt idx="342">
                  <c:v>-1045.8503</c:v>
                </c:pt>
                <c:pt idx="343">
                  <c:v>-1050.6438</c:v>
                </c:pt>
                <c:pt idx="344">
                  <c:v>-1055.4592</c:v>
                </c:pt>
                <c:pt idx="345">
                  <c:v>-1060.2968</c:v>
                </c:pt>
                <c:pt idx="346">
                  <c:v>-1065.1565</c:v>
                </c:pt>
                <c:pt idx="347">
                  <c:v>-1070.0384</c:v>
                </c:pt>
                <c:pt idx="348">
                  <c:v>-1074.9428</c:v>
                </c:pt>
                <c:pt idx="349">
                  <c:v>-1079.8696</c:v>
                </c:pt>
                <c:pt idx="350">
                  <c:v>-1084.819</c:v>
                </c:pt>
                <c:pt idx="351">
                  <c:v>-1089.7911</c:v>
                </c:pt>
                <c:pt idx="352">
                  <c:v>-1094.786</c:v>
                </c:pt>
                <c:pt idx="353">
                  <c:v>-1099.8037</c:v>
                </c:pt>
                <c:pt idx="354">
                  <c:v>-1104.8445</c:v>
                </c:pt>
                <c:pt idx="355">
                  <c:v>-1109.9084</c:v>
                </c:pt>
                <c:pt idx="356">
                  <c:v>-1114.9954</c:v>
                </c:pt>
                <c:pt idx="357">
                  <c:v>-1120.1058</c:v>
                </c:pt>
                <c:pt idx="358">
                  <c:v>-1125.2397</c:v>
                </c:pt>
                <c:pt idx="359">
                  <c:v>-1130.3988</c:v>
                </c:pt>
              </c:numCache>
            </c:numRef>
          </c:val>
        </c:ser>
        <c:gapDepth val="0"/>
        <c:axId val="3344994"/>
        <c:axId val="30104947"/>
      </c:area3DChart>
      <c:catAx>
        <c:axId val="3344994"/>
        <c:scaling>
          <c:orientation val="minMax"/>
        </c:scaling>
        <c:axPos val="b"/>
        <c:delete val="0"/>
        <c:numFmt formatCode="General" sourceLinked="1"/>
        <c:majorTickMark val="out"/>
        <c:minorTickMark val="none"/>
        <c:tickLblPos val="low"/>
        <c:spPr>
          <a:ln w="3175">
            <a:solidFill>
              <a:srgbClr val="000000"/>
            </a:solidFill>
          </a:ln>
        </c:spPr>
        <c:crossAx val="30104947"/>
        <c:crosses val="autoZero"/>
        <c:auto val="0"/>
        <c:lblOffset val="100"/>
        <c:tickLblSkip val="20"/>
        <c:noMultiLvlLbl val="0"/>
      </c:catAx>
      <c:valAx>
        <c:axId val="30104947"/>
        <c:scaling>
          <c:orientation val="minMax"/>
        </c:scaling>
        <c:axPos val="l"/>
        <c:delete val="0"/>
        <c:numFmt formatCode="General" sourceLinked="1"/>
        <c:majorTickMark val="out"/>
        <c:minorTickMark val="none"/>
        <c:tickLblPos val="nextTo"/>
        <c:spPr>
          <a:ln w="3175">
            <a:solidFill>
              <a:srgbClr val="000000"/>
            </a:solidFill>
          </a:ln>
        </c:spPr>
        <c:crossAx val="3344994"/>
        <c:crossesAt val="1"/>
        <c:crossBetween val="midCat"/>
        <c:dispUnits/>
      </c:valAx>
      <c:spPr>
        <a:noFill/>
        <a:ln>
          <a:noFill/>
        </a:ln>
      </c:spPr>
    </c:plotArea>
    <c:legend>
      <c:legendPos val="r"/>
      <c:layout>
        <c:manualLayout>
          <c:xMode val="edge"/>
          <c:yMode val="edge"/>
          <c:x val="0.90275"/>
          <c:y val="0.5"/>
          <c:w val="0.0915"/>
          <c:h val="0.13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zero"/>
    <c:showDLblsOverMax val="0"/>
  </c:chart>
  <c:spPr>
    <a:solidFill>
      <a:srgbClr val="FFFFFF"/>
    </a:solidFill>
    <a:ln w="25400">
      <a:solidFill>
        <a:srgbClr val="008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xdr:row>
      <xdr:rowOff>9525</xdr:rowOff>
    </xdr:from>
    <xdr:to>
      <xdr:col>6</xdr:col>
      <xdr:colOff>981075</xdr:colOff>
      <xdr:row>5</xdr:row>
      <xdr:rowOff>76200</xdr:rowOff>
    </xdr:to>
    <xdr:sp macro="[0]!Nada">
      <xdr:nvSpPr>
        <xdr:cNvPr id="1" name="LBL"/>
        <xdr:cNvSpPr txBox="1">
          <a:spLocks noChangeArrowheads="1"/>
        </xdr:cNvSpPr>
      </xdr:nvSpPr>
      <xdr:spPr>
        <a:xfrm>
          <a:off x="295275" y="352425"/>
          <a:ext cx="4591050" cy="27622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CUSTOMIZE YOUR LOAN MANAGER</a:t>
          </a:r>
        </a:p>
      </xdr:txBody>
    </xdr:sp>
    <xdr:clientData/>
  </xdr:twoCellAnchor>
  <xdr:twoCellAnchor>
    <xdr:from>
      <xdr:col>5</xdr:col>
      <xdr:colOff>1143000</xdr:colOff>
      <xdr:row>24</xdr:row>
      <xdr:rowOff>47625</xdr:rowOff>
    </xdr:from>
    <xdr:to>
      <xdr:col>7</xdr:col>
      <xdr:colOff>1295400</xdr:colOff>
      <xdr:row>29</xdr:row>
      <xdr:rowOff>142875</xdr:rowOff>
    </xdr:to>
    <xdr:sp macro="[0]!Nada" fLocksText="0">
      <xdr:nvSpPr>
        <xdr:cNvPr id="2" name="LT"/>
        <xdr:cNvSpPr txBox="1">
          <a:spLocks noChangeArrowheads="1"/>
        </xdr:cNvSpPr>
      </xdr:nvSpPr>
      <xdr:spPr>
        <a:xfrm>
          <a:off x="3000375" y="3590925"/>
          <a:ext cx="3448050" cy="904875"/>
        </a:xfrm>
        <a:prstGeom prst="rect">
          <a:avLst/>
        </a:prstGeom>
        <a:solidFill>
          <a:srgbClr val="FFFFFF"/>
        </a:solidFill>
        <a:ln w="1" cmpd="sng">
          <a:solidFill>
            <a:srgbClr val="000000"/>
          </a:solidFill>
          <a:headEnd type="none"/>
          <a:tailEnd type="none"/>
        </a:ln>
      </xdr:spPr>
      <xdr:txBody>
        <a:bodyPr vertOverflow="clip" wrap="square" lIns="45720" tIns="36576" rIns="0" bIns="0"/>
        <a:p>
          <a:pPr algn="l">
            <a:defRPr/>
          </a:pPr>
          <a:r>
            <a:rPr lang="en-US" cap="none" sz="2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4</xdr:col>
      <xdr:colOff>200025</xdr:colOff>
      <xdr:row>24</xdr:row>
      <xdr:rowOff>95250</xdr:rowOff>
    </xdr:from>
    <xdr:to>
      <xdr:col>4</xdr:col>
      <xdr:colOff>1057275</xdr:colOff>
      <xdr:row>29</xdr:row>
      <xdr:rowOff>104775</xdr:rowOff>
    </xdr:to>
    <xdr:sp macro="[0]!Nada">
      <xdr:nvSpPr>
        <xdr:cNvPr id="3" name="LG"/>
        <xdr:cNvSpPr txBox="1">
          <a:spLocks noChangeArrowheads="1"/>
        </xdr:cNvSpPr>
      </xdr:nvSpPr>
      <xdr:spPr>
        <a:xfrm>
          <a:off x="809625" y="3638550"/>
          <a:ext cx="857250" cy="8191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2</xdr:row>
      <xdr:rowOff>57150</xdr:rowOff>
    </xdr:from>
    <xdr:to>
      <xdr:col>8</xdr:col>
      <xdr:colOff>142875</xdr:colOff>
      <xdr:row>7</xdr:row>
      <xdr:rowOff>133350</xdr:rowOff>
    </xdr:to>
    <xdr:sp macro="[0]!Nada">
      <xdr:nvSpPr>
        <xdr:cNvPr id="1" name="LT"/>
        <xdr:cNvSpPr txBox="1">
          <a:spLocks noChangeArrowheads="1"/>
        </xdr:cNvSpPr>
      </xdr:nvSpPr>
      <xdr:spPr>
        <a:xfrm>
          <a:off x="1352550" y="238125"/>
          <a:ext cx="3457575" cy="885825"/>
        </a:xfrm>
        <a:prstGeom prst="rect">
          <a:avLst/>
        </a:prstGeom>
        <a:solidFill>
          <a:srgbClr val="FFFFFF"/>
        </a:solidFill>
        <a:ln w="1"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4</xdr:col>
      <xdr:colOff>1362075</xdr:colOff>
      <xdr:row>28</xdr:row>
      <xdr:rowOff>104775</xdr:rowOff>
    </xdr:from>
    <xdr:to>
      <xdr:col>8</xdr:col>
      <xdr:colOff>914400</xdr:colOff>
      <xdr:row>31</xdr:row>
      <xdr:rowOff>85725</xdr:rowOff>
    </xdr:to>
    <xdr:sp macro="[0]!FinePrint">
      <xdr:nvSpPr>
        <xdr:cNvPr id="2" name="FP"/>
        <xdr:cNvSpPr txBox="1">
          <a:spLocks noChangeArrowheads="1"/>
        </xdr:cNvSpPr>
      </xdr:nvSpPr>
      <xdr:spPr>
        <a:xfrm>
          <a:off x="1971675" y="4257675"/>
          <a:ext cx="3609975" cy="466725"/>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8</xdr:col>
      <xdr:colOff>104775</xdr:colOff>
      <xdr:row>7</xdr:row>
      <xdr:rowOff>28575</xdr:rowOff>
    </xdr:from>
    <xdr:to>
      <xdr:col>9</xdr:col>
      <xdr:colOff>819150</xdr:colOff>
      <xdr:row>9</xdr:row>
      <xdr:rowOff>104775</xdr:rowOff>
    </xdr:to>
    <xdr:sp macro="[0]!Nada">
      <xdr:nvSpPr>
        <xdr:cNvPr id="3" name="LBL"/>
        <xdr:cNvSpPr txBox="1">
          <a:spLocks noChangeArrowheads="1"/>
        </xdr:cNvSpPr>
      </xdr:nvSpPr>
      <xdr:spPr>
        <a:xfrm>
          <a:off x="4772025" y="1019175"/>
          <a:ext cx="1762125" cy="285750"/>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LOAN DATA</a:t>
          </a:r>
        </a:p>
      </xdr:txBody>
    </xdr:sp>
    <xdr:clientData/>
  </xdr:twoCellAnchor>
  <xdr:twoCellAnchor>
    <xdr:from>
      <xdr:col>3</xdr:col>
      <xdr:colOff>28575</xdr:colOff>
      <xdr:row>2</xdr:row>
      <xdr:rowOff>66675</xdr:rowOff>
    </xdr:from>
    <xdr:to>
      <xdr:col>4</xdr:col>
      <xdr:colOff>628650</xdr:colOff>
      <xdr:row>7</xdr:row>
      <xdr:rowOff>104775</xdr:rowOff>
    </xdr:to>
    <xdr:sp macro="[0]!Nada">
      <xdr:nvSpPr>
        <xdr:cNvPr id="4" name="LG"/>
        <xdr:cNvSpPr txBox="1">
          <a:spLocks noChangeArrowheads="1"/>
        </xdr:cNvSpPr>
      </xdr:nvSpPr>
      <xdr:spPr>
        <a:xfrm>
          <a:off x="390525" y="247650"/>
          <a:ext cx="847725" cy="847725"/>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xdr:row>
      <xdr:rowOff>57150</xdr:rowOff>
    </xdr:from>
    <xdr:to>
      <xdr:col>12</xdr:col>
      <xdr:colOff>752475</xdr:colOff>
      <xdr:row>5</xdr:row>
      <xdr:rowOff>133350</xdr:rowOff>
    </xdr:to>
    <xdr:sp macro="[0]!Nada">
      <xdr:nvSpPr>
        <xdr:cNvPr id="1" name="LBL"/>
        <xdr:cNvSpPr txBox="1">
          <a:spLocks noChangeArrowheads="1"/>
        </xdr:cNvSpPr>
      </xdr:nvSpPr>
      <xdr:spPr>
        <a:xfrm>
          <a:off x="3600450" y="400050"/>
          <a:ext cx="3676650" cy="285750"/>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LOAN AMORTIZATION TABLE</a:t>
          </a:r>
        </a:p>
      </xdr:txBody>
    </xdr:sp>
    <xdr:clientData/>
  </xdr:twoCellAnchor>
  <xdr:twoCellAnchor>
    <xdr:from>
      <xdr:col>4</xdr:col>
      <xdr:colOff>295275</xdr:colOff>
      <xdr:row>10</xdr:row>
      <xdr:rowOff>76200</xdr:rowOff>
    </xdr:from>
    <xdr:to>
      <xdr:col>7</xdr:col>
      <xdr:colOff>114300</xdr:colOff>
      <xdr:row>12</xdr:row>
      <xdr:rowOff>66675</xdr:rowOff>
    </xdr:to>
    <xdr:sp>
      <xdr:nvSpPr>
        <xdr:cNvPr id="2" name="AMTB1"/>
        <xdr:cNvSpPr>
          <a:spLocks/>
        </xdr:cNvSpPr>
      </xdr:nvSpPr>
      <xdr:spPr>
        <a:xfrm>
          <a:off x="904875" y="1447800"/>
          <a:ext cx="1495425"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9</xdr:row>
      <xdr:rowOff>133350</xdr:rowOff>
    </xdr:from>
    <xdr:to>
      <xdr:col>5</xdr:col>
      <xdr:colOff>552450</xdr:colOff>
      <xdr:row>10</xdr:row>
      <xdr:rowOff>142875</xdr:rowOff>
    </xdr:to>
    <xdr:sp macro="[0]!Nada">
      <xdr:nvSpPr>
        <xdr:cNvPr id="3" name="AMT1"/>
        <xdr:cNvSpPr txBox="1">
          <a:spLocks noChangeArrowheads="1"/>
        </xdr:cNvSpPr>
      </xdr:nvSpPr>
      <xdr:spPr>
        <a:xfrm>
          <a:off x="1066800" y="1343025"/>
          <a:ext cx="476250"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Date</a:t>
          </a:r>
        </a:p>
      </xdr:txBody>
    </xdr:sp>
    <xdr:clientData/>
  </xdr:twoCellAnchor>
  <xdr:twoCellAnchor>
    <xdr:from>
      <xdr:col>9</xdr:col>
      <xdr:colOff>723900</xdr:colOff>
      <xdr:row>10</xdr:row>
      <xdr:rowOff>76200</xdr:rowOff>
    </xdr:from>
    <xdr:to>
      <xdr:col>13</xdr:col>
      <xdr:colOff>123825</xdr:colOff>
      <xdr:row>12</xdr:row>
      <xdr:rowOff>66675</xdr:rowOff>
    </xdr:to>
    <xdr:sp>
      <xdr:nvSpPr>
        <xdr:cNvPr id="4" name="AMTB2"/>
        <xdr:cNvSpPr>
          <a:spLocks/>
        </xdr:cNvSpPr>
      </xdr:nvSpPr>
      <xdr:spPr>
        <a:xfrm>
          <a:off x="4705350" y="1447800"/>
          <a:ext cx="2790825"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xdr:row>
      <xdr:rowOff>142875</xdr:rowOff>
    </xdr:from>
    <xdr:to>
      <xdr:col>11</xdr:col>
      <xdr:colOff>314325</xdr:colOff>
      <xdr:row>10</xdr:row>
      <xdr:rowOff>152400</xdr:rowOff>
    </xdr:to>
    <xdr:sp macro="[0]!Nada">
      <xdr:nvSpPr>
        <xdr:cNvPr id="5" name="AMT2"/>
        <xdr:cNvSpPr txBox="1">
          <a:spLocks noChangeArrowheads="1"/>
        </xdr:cNvSpPr>
      </xdr:nvSpPr>
      <xdr:spPr>
        <a:xfrm>
          <a:off x="4895850" y="1352550"/>
          <a:ext cx="1095375"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Lender Name</a:t>
          </a:r>
        </a:p>
      </xdr:txBody>
    </xdr:sp>
    <xdr:clientData/>
  </xdr:twoCellAnchor>
  <xdr:twoCellAnchor>
    <xdr:from>
      <xdr:col>6</xdr:col>
      <xdr:colOff>342900</xdr:colOff>
      <xdr:row>380</xdr:row>
      <xdr:rowOff>104775</xdr:rowOff>
    </xdr:from>
    <xdr:to>
      <xdr:col>11</xdr:col>
      <xdr:colOff>571500</xdr:colOff>
      <xdr:row>384</xdr:row>
      <xdr:rowOff>47625</xdr:rowOff>
    </xdr:to>
    <xdr:sp macro="[0]!FinePrint" fLocksText="0">
      <xdr:nvSpPr>
        <xdr:cNvPr id="6" name="FP"/>
        <xdr:cNvSpPr txBox="1">
          <a:spLocks noChangeArrowheads="1"/>
        </xdr:cNvSpPr>
      </xdr:nvSpPr>
      <xdr:spPr>
        <a:xfrm>
          <a:off x="2047875" y="61531500"/>
          <a:ext cx="4200525" cy="59055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xdr:row>
      <xdr:rowOff>57150</xdr:rowOff>
    </xdr:from>
    <xdr:to>
      <xdr:col>10</xdr:col>
      <xdr:colOff>142875</xdr:colOff>
      <xdr:row>7</xdr:row>
      <xdr:rowOff>104775</xdr:rowOff>
    </xdr:to>
    <xdr:sp macro="[0]!Nada">
      <xdr:nvSpPr>
        <xdr:cNvPr id="1" name="LT"/>
        <xdr:cNvSpPr txBox="1">
          <a:spLocks noChangeArrowheads="1"/>
        </xdr:cNvSpPr>
      </xdr:nvSpPr>
      <xdr:spPr>
        <a:xfrm>
          <a:off x="1314450" y="238125"/>
          <a:ext cx="3457575" cy="857250"/>
        </a:xfrm>
        <a:prstGeom prst="rect">
          <a:avLst/>
        </a:prstGeom>
        <a:solidFill>
          <a:srgbClr val="FFFFFF"/>
        </a:solidFill>
        <a:ln w="1"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3</xdr:col>
      <xdr:colOff>28575</xdr:colOff>
      <xdr:row>12</xdr:row>
      <xdr:rowOff>28575</xdr:rowOff>
    </xdr:from>
    <xdr:to>
      <xdr:col>13</xdr:col>
      <xdr:colOff>581025</xdr:colOff>
      <xdr:row>31</xdr:row>
      <xdr:rowOff>142875</xdr:rowOff>
    </xdr:to>
    <xdr:graphicFrame>
      <xdr:nvGraphicFramePr>
        <xdr:cNvPr id="2" name="SUMM"/>
        <xdr:cNvGraphicFramePr/>
      </xdr:nvGraphicFramePr>
      <xdr:xfrm>
        <a:off x="390525" y="1714500"/>
        <a:ext cx="6648450" cy="3190875"/>
      </xdr:xfrm>
      <a:graphic>
        <a:graphicData uri="http://schemas.openxmlformats.org/drawingml/2006/chart">
          <c:chart xmlns:c="http://schemas.openxmlformats.org/drawingml/2006/chart" r:id="rId1"/>
        </a:graphicData>
      </a:graphic>
    </xdr:graphicFrame>
    <xdr:clientData/>
  </xdr:twoCellAnchor>
  <xdr:twoCellAnchor>
    <xdr:from>
      <xdr:col>5</xdr:col>
      <xdr:colOff>495300</xdr:colOff>
      <xdr:row>34</xdr:row>
      <xdr:rowOff>85725</xdr:rowOff>
    </xdr:from>
    <xdr:to>
      <xdr:col>11</xdr:col>
      <xdr:colOff>447675</xdr:colOff>
      <xdr:row>37</xdr:row>
      <xdr:rowOff>66675</xdr:rowOff>
    </xdr:to>
    <xdr:sp macro="[0]!FinePrint">
      <xdr:nvSpPr>
        <xdr:cNvPr id="3" name="FP"/>
        <xdr:cNvSpPr txBox="1">
          <a:spLocks noChangeArrowheads="1"/>
        </xdr:cNvSpPr>
      </xdr:nvSpPr>
      <xdr:spPr>
        <a:xfrm>
          <a:off x="2076450" y="5219700"/>
          <a:ext cx="3609975" cy="466725"/>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3</xdr:col>
      <xdr:colOff>28575</xdr:colOff>
      <xdr:row>2</xdr:row>
      <xdr:rowOff>66675</xdr:rowOff>
    </xdr:from>
    <xdr:to>
      <xdr:col>4</xdr:col>
      <xdr:colOff>266700</xdr:colOff>
      <xdr:row>7</xdr:row>
      <xdr:rowOff>104775</xdr:rowOff>
    </xdr:to>
    <xdr:sp macro="[0]!Nada">
      <xdr:nvSpPr>
        <xdr:cNvPr id="4" name="LG"/>
        <xdr:cNvSpPr txBox="1">
          <a:spLocks noChangeArrowheads="1"/>
        </xdr:cNvSpPr>
      </xdr:nvSpPr>
      <xdr:spPr>
        <a:xfrm>
          <a:off x="390525" y="247650"/>
          <a:ext cx="847725" cy="847725"/>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9</xdr:col>
      <xdr:colOff>371475</xdr:colOff>
      <xdr:row>7</xdr:row>
      <xdr:rowOff>38100</xdr:rowOff>
    </xdr:from>
    <xdr:to>
      <xdr:col>13</xdr:col>
      <xdr:colOff>428625</xdr:colOff>
      <xdr:row>9</xdr:row>
      <xdr:rowOff>123825</xdr:rowOff>
    </xdr:to>
    <xdr:sp macro="[0]!Nada">
      <xdr:nvSpPr>
        <xdr:cNvPr id="5" name="LBL"/>
        <xdr:cNvSpPr txBox="1">
          <a:spLocks noChangeArrowheads="1"/>
        </xdr:cNvSpPr>
      </xdr:nvSpPr>
      <xdr:spPr>
        <a:xfrm>
          <a:off x="4391025" y="1028700"/>
          <a:ext cx="249555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SUMMARY GRAPH</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9525</xdr:colOff>
      <xdr:row>27</xdr:row>
      <xdr:rowOff>0</xdr:rowOff>
    </xdr:to>
    <xdr:pic>
      <xdr:nvPicPr>
        <xdr:cNvPr id="2" name="LCK_PIC"/>
        <xdr:cNvPicPr preferRelativeResize="1">
          <a:picLocks noChangeAspect="1"/>
        </xdr:cNvPicPr>
      </xdr:nvPicPr>
      <xdr:blipFill>
        <a:blip r:embed="rId1"/>
        <a:stretch>
          <a:fillRect/>
        </a:stretch>
      </xdr:blipFill>
      <xdr:spPr>
        <a:xfrm>
          <a:off x="1095375" y="609600"/>
          <a:ext cx="1714500" cy="11906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23</xdr:row>
      <xdr:rowOff>0</xdr:rowOff>
    </xdr:from>
    <xdr:to>
      <xdr:col>64</xdr:col>
      <xdr:colOff>0</xdr:colOff>
      <xdr:row>26</xdr:row>
      <xdr:rowOff>0</xdr:rowOff>
    </xdr:to>
    <xdr:sp>
      <xdr:nvSpPr>
        <xdr:cNvPr id="1" name="PNL1_TXT2"/>
        <xdr:cNvSpPr txBox="1">
          <a:spLocks noChangeArrowheads="1"/>
        </xdr:cNvSpPr>
      </xdr:nvSpPr>
      <xdr:spPr>
        <a:xfrm>
          <a:off x="2933700" y="1533525"/>
          <a:ext cx="1333500" cy="200025"/>
        </a:xfrm>
        <a:prstGeom prst="rect">
          <a:avLst/>
        </a:prstGeom>
        <a:noFill/>
        <a:ln w="1" cmpd="sng">
          <a:noFill/>
        </a:ln>
      </xdr:spPr>
      <xdr:txBody>
        <a:bodyPr vertOverflow="clip" wrap="square"/>
        <a:p>
          <a:pPr algn="l">
            <a:defRPr/>
          </a:pPr>
          <a:r>
            <a:rPr lang="en-US" cap="none" sz="800" b="0" i="0" u="none" baseline="0">
              <a:latin typeface="Arial"/>
              <a:ea typeface="Arial"/>
              <a:cs typeface="Arial"/>
            </a:rPr>
            <a:t>Period of Prepayment</a:t>
          </a:r>
        </a:p>
      </xdr:txBody>
    </xdr:sp>
    <xdr:clientData/>
  </xdr:twoCellAnchor>
  <xdr:twoCellAnchor>
    <xdr:from>
      <xdr:col>47</xdr:col>
      <xdr:colOff>19050</xdr:colOff>
      <xdr:row>11</xdr:row>
      <xdr:rowOff>0</xdr:rowOff>
    </xdr:from>
    <xdr:to>
      <xdr:col>74</xdr:col>
      <xdr:colOff>19050</xdr:colOff>
      <xdr:row>20</xdr:row>
      <xdr:rowOff>0</xdr:rowOff>
    </xdr:to>
    <xdr:sp>
      <xdr:nvSpPr>
        <xdr:cNvPr id="2" name="PNL1_TXT1"/>
        <xdr:cNvSpPr txBox="1">
          <a:spLocks noChangeArrowheads="1"/>
        </xdr:cNvSpPr>
      </xdr:nvSpPr>
      <xdr:spPr>
        <a:xfrm>
          <a:off x="3152775" y="733425"/>
          <a:ext cx="1800225" cy="600075"/>
        </a:xfrm>
        <a:prstGeom prst="rect">
          <a:avLst/>
        </a:prstGeom>
        <a:noFill/>
        <a:ln w="1" cmpd="sng">
          <a:noFill/>
        </a:ln>
      </xdr:spPr>
      <xdr:txBody>
        <a:bodyPr vertOverflow="clip" wrap="square"/>
        <a:p>
          <a:pPr algn="ctr">
            <a:defRPr/>
          </a:pPr>
          <a:r>
            <a:rPr lang="en-US" cap="none" sz="800" b="0" i="0" u="none" baseline="0">
              <a:latin typeface="Arial"/>
              <a:ea typeface="Arial"/>
              <a:cs typeface="Arial"/>
            </a:rPr>
            <a:t>To make an accelerated payment of your loan's principal, simply enter the period when the payment will be made and the amount of the payment (in $).</a:t>
          </a:r>
        </a:p>
      </xdr:txBody>
    </xdr:sp>
    <xdr:clientData/>
  </xdr:twoCellAnchor>
  <xdr:twoCellAnchor>
    <xdr:from>
      <xdr:col>65</xdr:col>
      <xdr:colOff>0</xdr:colOff>
      <xdr:row>23</xdr:row>
      <xdr:rowOff>0</xdr:rowOff>
    </xdr:from>
    <xdr:to>
      <xdr:col>74</xdr:col>
      <xdr:colOff>0</xdr:colOff>
      <xdr:row>25</xdr:row>
      <xdr:rowOff>38100</xdr:rowOff>
    </xdr:to>
    <xdr:sp fLocksText="0">
      <xdr:nvSpPr>
        <xdr:cNvPr id="3" name="PNL1_EDT1"/>
        <xdr:cNvSpPr txBox="1">
          <a:spLocks noChangeArrowheads="1"/>
        </xdr:cNvSpPr>
      </xdr:nvSpPr>
      <xdr:spPr>
        <a:xfrm>
          <a:off x="4333875" y="1533525"/>
          <a:ext cx="600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a:t>
          </a:r>
        </a:p>
      </xdr:txBody>
    </xdr:sp>
    <xdr:clientData/>
  </xdr:twoCellAnchor>
  <xdr:twoCellAnchor>
    <xdr:from>
      <xdr:col>44</xdr:col>
      <xdr:colOff>0</xdr:colOff>
      <xdr:row>27</xdr:row>
      <xdr:rowOff>0</xdr:rowOff>
    </xdr:from>
    <xdr:to>
      <xdr:col>62</xdr:col>
      <xdr:colOff>0</xdr:colOff>
      <xdr:row>29</xdr:row>
      <xdr:rowOff>0</xdr:rowOff>
    </xdr:to>
    <xdr:sp>
      <xdr:nvSpPr>
        <xdr:cNvPr id="4" name="PNL1_TXT3"/>
        <xdr:cNvSpPr txBox="1">
          <a:spLocks noChangeArrowheads="1"/>
        </xdr:cNvSpPr>
      </xdr:nvSpPr>
      <xdr:spPr>
        <a:xfrm>
          <a:off x="2933700" y="1800225"/>
          <a:ext cx="1200150" cy="133350"/>
        </a:xfrm>
        <a:prstGeom prst="rect">
          <a:avLst/>
        </a:prstGeom>
        <a:noFill/>
        <a:ln w="1" cmpd="sng">
          <a:noFill/>
        </a:ln>
      </xdr:spPr>
      <xdr:txBody>
        <a:bodyPr vertOverflow="clip" wrap="square"/>
        <a:p>
          <a:pPr algn="l">
            <a:defRPr/>
          </a:pPr>
          <a:r>
            <a:rPr lang="en-US" cap="none" sz="800" b="0" i="0" u="none" baseline="0">
              <a:latin typeface="Arial"/>
              <a:ea typeface="Arial"/>
              <a:cs typeface="Arial"/>
            </a:rPr>
            <a:t>Amount of Prepayment</a:t>
          </a:r>
        </a:p>
      </xdr:txBody>
    </xdr:sp>
    <xdr:clientData/>
  </xdr:twoCellAnchor>
  <xdr:twoCellAnchor>
    <xdr:from>
      <xdr:col>65</xdr:col>
      <xdr:colOff>0</xdr:colOff>
      <xdr:row>27</xdr:row>
      <xdr:rowOff>0</xdr:rowOff>
    </xdr:from>
    <xdr:to>
      <xdr:col>77</xdr:col>
      <xdr:colOff>0</xdr:colOff>
      <xdr:row>29</xdr:row>
      <xdr:rowOff>38100</xdr:rowOff>
    </xdr:to>
    <xdr:sp fLocksText="0">
      <xdr:nvSpPr>
        <xdr:cNvPr id="5" name="PNL1_EDT2"/>
        <xdr:cNvSpPr txBox="1">
          <a:spLocks noChangeArrowheads="1"/>
        </xdr:cNvSpPr>
      </xdr:nvSpPr>
      <xdr:spPr>
        <a:xfrm>
          <a:off x="4333875" y="1800225"/>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28575</xdr:colOff>
      <xdr:row>9</xdr:row>
      <xdr:rowOff>19050</xdr:rowOff>
    </xdr:from>
    <xdr:to>
      <xdr:col>41</xdr:col>
      <xdr:colOff>47625</xdr:colOff>
      <xdr:row>34</xdr:row>
      <xdr:rowOff>47625</xdr:rowOff>
    </xdr:to>
    <xdr:pic>
      <xdr:nvPicPr>
        <xdr:cNvPr id="6" name="REF_PIC"/>
        <xdr:cNvPicPr preferRelativeResize="1">
          <a:picLocks noChangeAspect="1"/>
        </xdr:cNvPicPr>
      </xdr:nvPicPr>
      <xdr:blipFill>
        <a:blip r:embed="rId1"/>
        <a:stretch>
          <a:fillRect/>
        </a:stretch>
      </xdr:blipFill>
      <xdr:spPr>
        <a:xfrm>
          <a:off x="1095375" y="619125"/>
          <a:ext cx="1685925" cy="1695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B107"/>
  <sheetViews>
    <sheetView showGridLines="0" showRowColHeaders="0" tabSelected="1" zoomScale="90" zoomScaleNormal="90" zoomScalePageLayoutView="0" workbookViewId="0" topLeftCell="A1">
      <selection activeCell="F15" sqref="F15"/>
    </sheetView>
  </sheetViews>
  <sheetFormatPr defaultColWidth="9.140625" defaultRowHeight="12.75"/>
  <cols>
    <col min="1" max="1" width="1.28515625" style="0" customWidth="1"/>
    <col min="2" max="2" width="0.42578125" style="0" customWidth="1"/>
    <col min="3" max="4" width="3.7109375" style="0" customWidth="1"/>
    <col min="5" max="5" width="18.7109375" style="0" customWidth="1"/>
    <col min="6" max="6" width="30.7109375" style="0" customWidth="1"/>
    <col min="7" max="7" width="18.7109375" style="0" customWidth="1"/>
    <col min="8" max="8" width="30.7109375" style="0" customWidth="1"/>
    <col min="9" max="10" width="3.7109375" style="0" customWidth="1"/>
    <col min="11" max="11" width="0.42578125" style="0" customWidth="1"/>
  </cols>
  <sheetData>
    <row r="1" spans="1:28" ht="13.5" thickBot="1">
      <c r="A1" s="7"/>
      <c r="B1" s="7"/>
      <c r="C1" s="7"/>
      <c r="D1" s="7"/>
      <c r="E1" s="7"/>
      <c r="F1" s="7"/>
      <c r="G1" s="7"/>
      <c r="H1" s="7"/>
      <c r="I1" s="7"/>
      <c r="J1" s="7"/>
      <c r="K1" s="7"/>
      <c r="L1" s="7"/>
      <c r="M1" s="7"/>
      <c r="N1" s="7"/>
      <c r="O1" s="7"/>
      <c r="P1" s="7"/>
      <c r="Q1" s="7"/>
      <c r="R1" s="7"/>
      <c r="S1" s="7"/>
      <c r="T1" s="7"/>
      <c r="U1" s="7"/>
      <c r="V1" s="7"/>
      <c r="W1" s="7"/>
      <c r="X1" s="7"/>
      <c r="Y1" s="7"/>
      <c r="Z1" s="7"/>
      <c r="AA1" s="7"/>
      <c r="AB1" s="7"/>
    </row>
    <row r="2" spans="1:28" ht="0.75" customHeight="1" thickTop="1">
      <c r="A2" s="7"/>
      <c r="B2" s="85"/>
      <c r="C2" s="86"/>
      <c r="D2" s="86"/>
      <c r="E2" s="86"/>
      <c r="F2" s="86"/>
      <c r="G2" s="86"/>
      <c r="H2" s="86"/>
      <c r="I2" s="86"/>
      <c r="J2" s="86"/>
      <c r="K2" s="87"/>
      <c r="L2" s="7"/>
      <c r="M2" s="7"/>
      <c r="N2" s="7"/>
      <c r="O2" s="7"/>
      <c r="P2" s="7"/>
      <c r="Q2" s="7"/>
      <c r="R2" s="7"/>
      <c r="S2" s="7"/>
      <c r="T2" s="7"/>
      <c r="U2" s="7"/>
      <c r="V2" s="7"/>
      <c r="W2" s="7"/>
      <c r="X2" s="7"/>
      <c r="Y2" s="7"/>
      <c r="Z2" s="7"/>
      <c r="AA2" s="7"/>
      <c r="AB2" s="7"/>
    </row>
    <row r="3" spans="1:28" ht="12.75">
      <c r="A3" s="7"/>
      <c r="B3" s="88"/>
      <c r="C3" s="89"/>
      <c r="D3" s="89"/>
      <c r="E3" s="89"/>
      <c r="F3" s="89"/>
      <c r="G3" s="89"/>
      <c r="H3" s="89"/>
      <c r="I3" s="89"/>
      <c r="J3" s="89"/>
      <c r="K3" s="90"/>
      <c r="L3" s="7"/>
      <c r="M3" s="7"/>
      <c r="N3" s="7"/>
      <c r="O3" s="7"/>
      <c r="P3" s="7"/>
      <c r="Q3" s="7"/>
      <c r="R3" s="7"/>
      <c r="S3" s="7"/>
      <c r="T3" s="7"/>
      <c r="U3" s="7"/>
      <c r="V3" s="7"/>
      <c r="W3" s="7"/>
      <c r="X3" s="7"/>
      <c r="Y3" s="7"/>
      <c r="Z3" s="7"/>
      <c r="AA3" s="7"/>
      <c r="AB3" s="7"/>
    </row>
    <row r="4" spans="1:28" ht="13.5" thickBot="1">
      <c r="A4" s="7"/>
      <c r="B4" s="88"/>
      <c r="C4" s="89"/>
      <c r="D4" s="89"/>
      <c r="E4" s="89"/>
      <c r="F4" s="89"/>
      <c r="G4" s="89"/>
      <c r="H4" s="89"/>
      <c r="I4" s="89"/>
      <c r="J4" s="89"/>
      <c r="K4" s="90"/>
      <c r="L4" s="7"/>
      <c r="M4" s="7"/>
      <c r="N4" s="7"/>
      <c r="O4" s="7"/>
      <c r="P4" s="7"/>
      <c r="Q4" s="7"/>
      <c r="R4" s="7"/>
      <c r="S4" s="7"/>
      <c r="T4" s="7"/>
      <c r="U4" s="7"/>
      <c r="V4" s="7"/>
      <c r="W4" s="7"/>
      <c r="X4" s="7"/>
      <c r="Y4" s="7"/>
      <c r="Z4" s="7"/>
      <c r="AA4" s="7"/>
      <c r="AB4" s="7"/>
    </row>
    <row r="5" spans="1:28" ht="3" customHeight="1" thickTop="1">
      <c r="A5" s="7"/>
      <c r="B5" s="91"/>
      <c r="C5" s="92"/>
      <c r="D5" s="92"/>
      <c r="E5" s="92"/>
      <c r="F5" s="92"/>
      <c r="G5" s="92"/>
      <c r="H5" s="92"/>
      <c r="I5" s="92"/>
      <c r="J5" s="92"/>
      <c r="K5" s="93"/>
      <c r="L5" s="7"/>
      <c r="M5" s="7"/>
      <c r="N5" s="7"/>
      <c r="O5" s="7"/>
      <c r="P5" s="7"/>
      <c r="Q5" s="7"/>
      <c r="R5" s="7"/>
      <c r="S5" s="7"/>
      <c r="T5" s="7"/>
      <c r="U5" s="7"/>
      <c r="V5" s="7"/>
      <c r="W5" s="7"/>
      <c r="X5" s="7"/>
      <c r="Y5" s="7"/>
      <c r="Z5" s="7"/>
      <c r="AA5" s="7"/>
      <c r="AB5" s="7"/>
    </row>
    <row r="6" spans="1:28" ht="12.75">
      <c r="A6" s="7"/>
      <c r="B6" s="94"/>
      <c r="C6" s="95"/>
      <c r="D6" s="95"/>
      <c r="E6" s="95"/>
      <c r="F6" s="95"/>
      <c r="G6" s="95"/>
      <c r="H6" s="95"/>
      <c r="I6" s="95"/>
      <c r="J6" s="95"/>
      <c r="K6" s="96"/>
      <c r="L6" s="7"/>
      <c r="M6" s="7"/>
      <c r="N6" s="7"/>
      <c r="O6" s="7"/>
      <c r="P6" s="7"/>
      <c r="Q6" s="7"/>
      <c r="R6" s="7"/>
      <c r="S6" s="7"/>
      <c r="T6" s="7"/>
      <c r="U6" s="7"/>
      <c r="V6" s="7"/>
      <c r="W6" s="7"/>
      <c r="X6" s="7"/>
      <c r="Y6" s="7"/>
      <c r="Z6" s="7"/>
      <c r="AA6" s="7"/>
      <c r="AB6" s="7"/>
    </row>
    <row r="7" spans="1:28" ht="12.75">
      <c r="A7" s="7"/>
      <c r="B7" s="94"/>
      <c r="C7" s="95"/>
      <c r="D7" s="95"/>
      <c r="E7" s="95"/>
      <c r="F7" s="95"/>
      <c r="G7" s="95"/>
      <c r="H7" s="97" t="s">
        <v>0</v>
      </c>
      <c r="I7" s="95"/>
      <c r="J7" s="95"/>
      <c r="K7" s="96"/>
      <c r="L7" s="7"/>
      <c r="M7" s="7"/>
      <c r="N7" s="7"/>
      <c r="O7" s="7"/>
      <c r="P7" s="7"/>
      <c r="Q7" s="7"/>
      <c r="R7" s="7"/>
      <c r="S7" s="7"/>
      <c r="T7" s="7"/>
      <c r="U7" s="7"/>
      <c r="V7" s="7"/>
      <c r="W7" s="7"/>
      <c r="X7" s="7"/>
      <c r="Y7" s="7"/>
      <c r="Z7" s="7"/>
      <c r="AA7" s="7"/>
      <c r="AB7" s="7"/>
    </row>
    <row r="8" spans="1:28" ht="12.75">
      <c r="A8" s="7"/>
      <c r="B8" s="94"/>
      <c r="C8" s="95"/>
      <c r="D8" s="95"/>
      <c r="E8" s="95"/>
      <c r="F8" s="95"/>
      <c r="G8" s="95"/>
      <c r="H8" s="97" t="s">
        <v>1</v>
      </c>
      <c r="I8" s="95"/>
      <c r="J8" s="95"/>
      <c r="K8" s="96"/>
      <c r="L8" s="7"/>
      <c r="M8" s="7"/>
      <c r="N8" s="7"/>
      <c r="O8" s="7"/>
      <c r="P8" s="7"/>
      <c r="Q8" s="7"/>
      <c r="R8" s="7"/>
      <c r="S8" s="7"/>
      <c r="T8" s="7"/>
      <c r="U8" s="7"/>
      <c r="V8" s="7"/>
      <c r="W8" s="7"/>
      <c r="X8" s="7"/>
      <c r="Y8" s="7"/>
      <c r="Z8" s="7"/>
      <c r="AA8" s="7"/>
      <c r="AB8" s="7"/>
    </row>
    <row r="9" spans="1:28" ht="12.75">
      <c r="A9" s="7"/>
      <c r="B9" s="94"/>
      <c r="C9" s="95"/>
      <c r="D9" s="95"/>
      <c r="E9" s="95"/>
      <c r="F9" s="95"/>
      <c r="G9" s="95"/>
      <c r="H9" s="95"/>
      <c r="I9" s="95"/>
      <c r="J9" s="95"/>
      <c r="K9" s="96"/>
      <c r="L9" s="7"/>
      <c r="M9" s="7"/>
      <c r="N9" s="7"/>
      <c r="O9" s="7"/>
      <c r="P9" s="7"/>
      <c r="Q9" s="7"/>
      <c r="R9" s="7"/>
      <c r="S9" s="7"/>
      <c r="T9" s="7"/>
      <c r="U9" s="7"/>
      <c r="V9" s="7"/>
      <c r="W9" s="7"/>
      <c r="X9" s="7"/>
      <c r="Y9" s="7"/>
      <c r="Z9" s="7"/>
      <c r="AA9" s="7"/>
      <c r="AB9" s="7"/>
    </row>
    <row r="10" spans="1:28" ht="13.5" thickBot="1">
      <c r="A10" s="7"/>
      <c r="B10" s="94"/>
      <c r="C10" s="95"/>
      <c r="D10" s="98" t="s">
        <v>2</v>
      </c>
      <c r="E10" s="95"/>
      <c r="F10" s="95"/>
      <c r="G10" s="95"/>
      <c r="H10" s="95"/>
      <c r="I10" s="95"/>
      <c r="J10" s="95"/>
      <c r="K10" s="96"/>
      <c r="L10" s="7"/>
      <c r="M10" s="7"/>
      <c r="N10" s="7"/>
      <c r="O10" s="7"/>
      <c r="P10" s="7"/>
      <c r="Q10" s="7"/>
      <c r="R10" s="7"/>
      <c r="S10" s="7"/>
      <c r="T10" s="7"/>
      <c r="U10" s="7"/>
      <c r="V10" s="7"/>
      <c r="W10" s="7"/>
      <c r="X10" s="7"/>
      <c r="Y10" s="7"/>
      <c r="Z10" s="7"/>
      <c r="AA10" s="7"/>
      <c r="AB10" s="7"/>
    </row>
    <row r="11" spans="1:28" ht="13.5" thickBot="1">
      <c r="A11" s="7"/>
      <c r="B11" s="94"/>
      <c r="C11" s="95"/>
      <c r="D11" s="99"/>
      <c r="E11" s="100"/>
      <c r="F11" s="100"/>
      <c r="G11" s="100"/>
      <c r="H11" s="100"/>
      <c r="I11" s="101"/>
      <c r="J11" s="95"/>
      <c r="K11" s="96"/>
      <c r="L11" s="7"/>
      <c r="M11" s="7"/>
      <c r="N11" s="7"/>
      <c r="O11" s="7"/>
      <c r="P11" s="7"/>
      <c r="Q11" s="7"/>
      <c r="R11" s="7"/>
      <c r="S11" s="7"/>
      <c r="T11" s="7"/>
      <c r="U11" s="7"/>
      <c r="V11" s="7"/>
      <c r="W11" s="7"/>
      <c r="X11" s="7"/>
      <c r="Y11" s="7"/>
      <c r="Z11" s="7"/>
      <c r="AA11" s="7"/>
      <c r="AB11" s="7"/>
    </row>
    <row r="12" spans="1:28" ht="12.75">
      <c r="A12" s="7"/>
      <c r="B12" s="94"/>
      <c r="C12" s="95"/>
      <c r="D12" s="102"/>
      <c r="E12" s="103" t="s">
        <v>3</v>
      </c>
      <c r="F12" s="104" t="s">
        <v>94</v>
      </c>
      <c r="G12" s="105" t="s">
        <v>4</v>
      </c>
      <c r="H12" s="104" t="s">
        <v>95</v>
      </c>
      <c r="I12" s="106"/>
      <c r="J12" s="95"/>
      <c r="K12" s="96"/>
      <c r="L12" s="7"/>
      <c r="M12" s="7"/>
      <c r="N12" s="7"/>
      <c r="O12" s="7"/>
      <c r="P12" s="7"/>
      <c r="Q12" s="7"/>
      <c r="R12" s="7"/>
      <c r="S12" s="7"/>
      <c r="T12" s="7"/>
      <c r="U12" s="7"/>
      <c r="V12" s="7"/>
      <c r="W12" s="7"/>
      <c r="X12" s="7"/>
      <c r="Y12" s="7"/>
      <c r="Z12" s="7"/>
      <c r="AA12" s="7"/>
      <c r="AB12" s="7"/>
    </row>
    <row r="13" spans="1:28" ht="13.5" thickBot="1">
      <c r="A13" s="7"/>
      <c r="B13" s="94"/>
      <c r="C13" s="95"/>
      <c r="D13" s="102"/>
      <c r="E13" s="105" t="s">
        <v>5</v>
      </c>
      <c r="F13" s="107" t="s">
        <v>96</v>
      </c>
      <c r="G13" s="105" t="s">
        <v>6</v>
      </c>
      <c r="H13" s="108" t="s">
        <v>92</v>
      </c>
      <c r="I13" s="106"/>
      <c r="J13" s="95"/>
      <c r="K13" s="96"/>
      <c r="L13" s="7"/>
      <c r="M13" s="7"/>
      <c r="N13" s="7"/>
      <c r="O13" s="7"/>
      <c r="P13" s="7"/>
      <c r="Q13" s="7"/>
      <c r="R13" s="7"/>
      <c r="S13" s="7"/>
      <c r="T13" s="7"/>
      <c r="U13" s="7"/>
      <c r="V13" s="7"/>
      <c r="W13" s="7"/>
      <c r="X13" s="7"/>
      <c r="Y13" s="7"/>
      <c r="Z13" s="7"/>
      <c r="AA13" s="7"/>
      <c r="AB13" s="7"/>
    </row>
    <row r="14" spans="1:28" ht="12.75">
      <c r="A14" s="7"/>
      <c r="B14" s="94"/>
      <c r="C14" s="95"/>
      <c r="D14" s="102"/>
      <c r="E14" s="105" t="s">
        <v>7</v>
      </c>
      <c r="F14" s="107" t="s">
        <v>97</v>
      </c>
      <c r="G14" s="109"/>
      <c r="H14" s="109"/>
      <c r="I14" s="106"/>
      <c r="J14" s="95"/>
      <c r="K14" s="96"/>
      <c r="L14" s="7"/>
      <c r="M14" s="7"/>
      <c r="N14" s="7"/>
      <c r="O14" s="7"/>
      <c r="P14" s="7"/>
      <c r="Q14" s="7"/>
      <c r="R14" s="7"/>
      <c r="S14" s="7"/>
      <c r="T14" s="7"/>
      <c r="U14" s="7"/>
      <c r="V14" s="7"/>
      <c r="W14" s="7"/>
      <c r="X14" s="7"/>
      <c r="Y14" s="7"/>
      <c r="Z14" s="7"/>
      <c r="AA14" s="7"/>
      <c r="AB14" s="7"/>
    </row>
    <row r="15" spans="1:28" ht="12.75">
      <c r="A15" s="7"/>
      <c r="B15" s="94"/>
      <c r="C15" s="95"/>
      <c r="D15" s="102"/>
      <c r="E15" s="105" t="s">
        <v>8</v>
      </c>
      <c r="F15" s="107" t="s">
        <v>98</v>
      </c>
      <c r="G15" s="109"/>
      <c r="H15" s="109"/>
      <c r="I15" s="106"/>
      <c r="J15" s="95"/>
      <c r="K15" s="96"/>
      <c r="L15" s="7"/>
      <c r="M15" s="7"/>
      <c r="N15" s="7"/>
      <c r="O15" s="7"/>
      <c r="P15" s="7"/>
      <c r="Q15" s="7"/>
      <c r="R15" s="7"/>
      <c r="S15" s="7"/>
      <c r="T15" s="7"/>
      <c r="U15" s="7"/>
      <c r="V15" s="7"/>
      <c r="W15" s="7"/>
      <c r="X15" s="7"/>
      <c r="Y15" s="7"/>
      <c r="Z15" s="7"/>
      <c r="AA15" s="7"/>
      <c r="AB15" s="7"/>
    </row>
    <row r="16" spans="1:28" ht="13.5" thickBot="1">
      <c r="A16" s="7"/>
      <c r="B16" s="94"/>
      <c r="C16" s="95"/>
      <c r="D16" s="102"/>
      <c r="E16" s="105" t="s">
        <v>9</v>
      </c>
      <c r="F16" s="108" t="s">
        <v>99</v>
      </c>
      <c r="G16" s="109"/>
      <c r="H16" s="109"/>
      <c r="I16" s="106"/>
      <c r="J16" s="95"/>
      <c r="K16" s="96"/>
      <c r="L16" s="7"/>
      <c r="M16" s="7"/>
      <c r="N16" s="7"/>
      <c r="O16" s="7"/>
      <c r="P16" s="7"/>
      <c r="Q16" s="7"/>
      <c r="R16" s="7"/>
      <c r="S16" s="7"/>
      <c r="T16" s="7"/>
      <c r="U16" s="7"/>
      <c r="V16" s="7"/>
      <c r="W16" s="7"/>
      <c r="X16" s="7"/>
      <c r="Y16" s="7"/>
      <c r="Z16" s="7"/>
      <c r="AA16" s="7"/>
      <c r="AB16" s="7"/>
    </row>
    <row r="17" spans="1:28" ht="13.5" thickBot="1">
      <c r="A17" s="7"/>
      <c r="B17" s="94"/>
      <c r="C17" s="95"/>
      <c r="D17" s="110"/>
      <c r="E17" s="111"/>
      <c r="F17" s="111"/>
      <c r="G17" s="111"/>
      <c r="H17" s="111"/>
      <c r="I17" s="112"/>
      <c r="J17" s="95"/>
      <c r="K17" s="96"/>
      <c r="L17" s="7"/>
      <c r="M17" s="7"/>
      <c r="N17" s="7"/>
      <c r="O17" s="7"/>
      <c r="P17" s="7"/>
      <c r="Q17" s="7"/>
      <c r="R17" s="7"/>
      <c r="S17" s="7"/>
      <c r="T17" s="7"/>
      <c r="U17" s="7"/>
      <c r="V17" s="7"/>
      <c r="W17" s="7"/>
      <c r="X17" s="7"/>
      <c r="Y17" s="7"/>
      <c r="Z17" s="7"/>
      <c r="AA17" s="7"/>
      <c r="AB17" s="7"/>
    </row>
    <row r="18" spans="1:28" ht="6" customHeight="1">
      <c r="A18" s="7"/>
      <c r="B18" s="94"/>
      <c r="C18" s="95"/>
      <c r="D18" s="95"/>
      <c r="E18" s="95"/>
      <c r="F18" s="95"/>
      <c r="G18" s="95"/>
      <c r="H18" s="95"/>
      <c r="I18" s="95"/>
      <c r="J18" s="95"/>
      <c r="K18" s="96"/>
      <c r="L18" s="7"/>
      <c r="M18" s="7"/>
      <c r="N18" s="7"/>
      <c r="O18" s="7"/>
      <c r="P18" s="7"/>
      <c r="Q18" s="7"/>
      <c r="R18" s="7"/>
      <c r="S18" s="7"/>
      <c r="T18" s="7"/>
      <c r="U18" s="7"/>
      <c r="V18" s="7"/>
      <c r="W18" s="7"/>
      <c r="X18" s="7"/>
      <c r="Y18" s="7"/>
      <c r="Z18" s="7"/>
      <c r="AA18" s="7"/>
      <c r="AB18" s="7"/>
    </row>
    <row r="19" spans="1:28" ht="13.5" thickBot="1">
      <c r="A19" s="7"/>
      <c r="B19" s="94"/>
      <c r="C19" s="95"/>
      <c r="D19" s="98" t="s">
        <v>10</v>
      </c>
      <c r="E19" s="95"/>
      <c r="F19" s="95"/>
      <c r="G19" s="95"/>
      <c r="H19" s="95"/>
      <c r="I19" s="95"/>
      <c r="J19" s="95"/>
      <c r="K19" s="96"/>
      <c r="L19" s="7"/>
      <c r="M19" s="7"/>
      <c r="N19" s="7"/>
      <c r="O19" s="7"/>
      <c r="P19" s="7"/>
      <c r="Q19" s="7"/>
      <c r="R19" s="7"/>
      <c r="S19" s="7"/>
      <c r="T19" s="7"/>
      <c r="U19" s="7"/>
      <c r="V19" s="7"/>
      <c r="W19" s="7"/>
      <c r="X19" s="7"/>
      <c r="Y19" s="7"/>
      <c r="Z19" s="7"/>
      <c r="AA19" s="7"/>
      <c r="AB19" s="7"/>
    </row>
    <row r="20" spans="1:28" ht="13.5" thickBot="1">
      <c r="A20" s="7"/>
      <c r="B20" s="94"/>
      <c r="C20" s="95"/>
      <c r="D20" s="99"/>
      <c r="E20" s="100"/>
      <c r="F20" s="100"/>
      <c r="G20" s="100"/>
      <c r="H20" s="100"/>
      <c r="I20" s="101"/>
      <c r="J20" s="95"/>
      <c r="K20" s="96"/>
      <c r="L20" s="7"/>
      <c r="M20" s="7"/>
      <c r="N20" s="7"/>
      <c r="O20" s="7"/>
      <c r="P20" s="7"/>
      <c r="Q20" s="7"/>
      <c r="R20" s="7"/>
      <c r="S20" s="7"/>
      <c r="T20" s="7"/>
      <c r="U20" s="7"/>
      <c r="V20" s="7"/>
      <c r="W20" s="7"/>
      <c r="X20" s="7"/>
      <c r="Y20" s="7"/>
      <c r="Z20" s="7"/>
      <c r="AA20" s="7"/>
      <c r="AB20" s="7"/>
    </row>
    <row r="21" spans="1:28" ht="13.5" thickBot="1">
      <c r="A21" s="7"/>
      <c r="B21" s="94"/>
      <c r="C21" s="95"/>
      <c r="D21" s="102"/>
      <c r="E21" s="121" t="s">
        <v>11</v>
      </c>
      <c r="F21" s="121"/>
      <c r="G21" s="131">
        <v>360</v>
      </c>
      <c r="H21" s="109" t="s">
        <v>12</v>
      </c>
      <c r="I21" s="106"/>
      <c r="J21" s="95"/>
      <c r="K21" s="96"/>
      <c r="L21" s="7"/>
      <c r="M21" s="7"/>
      <c r="N21" s="7"/>
      <c r="O21" s="7"/>
      <c r="P21" s="7"/>
      <c r="Q21" s="7"/>
      <c r="R21" s="7"/>
      <c r="S21" s="7"/>
      <c r="T21" s="7"/>
      <c r="U21" s="7"/>
      <c r="V21" s="7"/>
      <c r="W21" s="7"/>
      <c r="X21" s="7"/>
      <c r="Y21" s="7"/>
      <c r="Z21" s="7"/>
      <c r="AA21" s="7"/>
      <c r="AB21" s="7"/>
    </row>
    <row r="22" spans="1:28" ht="12.75" customHeight="1" thickBot="1">
      <c r="A22" s="7"/>
      <c r="B22" s="94"/>
      <c r="C22" s="95"/>
      <c r="D22" s="110"/>
      <c r="E22" s="111"/>
      <c r="F22" s="111"/>
      <c r="G22" s="111"/>
      <c r="H22" s="111"/>
      <c r="I22" s="112"/>
      <c r="J22" s="95"/>
      <c r="K22" s="96"/>
      <c r="L22" s="7"/>
      <c r="M22" s="7"/>
      <c r="N22" s="7"/>
      <c r="O22" s="7"/>
      <c r="P22" s="7"/>
      <c r="Q22" s="7"/>
      <c r="R22" s="7"/>
      <c r="S22" s="7"/>
      <c r="T22" s="7"/>
      <c r="U22" s="7"/>
      <c r="V22" s="7"/>
      <c r="W22" s="7"/>
      <c r="X22" s="7"/>
      <c r="Y22" s="7"/>
      <c r="Z22" s="7"/>
      <c r="AA22" s="7"/>
      <c r="AB22" s="7"/>
    </row>
    <row r="23" spans="1:28" ht="6" customHeight="1">
      <c r="A23" s="7"/>
      <c r="B23" s="94"/>
      <c r="C23" s="95"/>
      <c r="D23" s="95"/>
      <c r="E23" s="95"/>
      <c r="F23" s="95"/>
      <c r="G23" s="95"/>
      <c r="H23" s="95"/>
      <c r="I23" s="95"/>
      <c r="J23" s="95"/>
      <c r="K23" s="96"/>
      <c r="L23" s="7"/>
      <c r="M23" s="7"/>
      <c r="N23" s="7"/>
      <c r="O23" s="7"/>
      <c r="P23" s="7"/>
      <c r="Q23" s="7"/>
      <c r="R23" s="7"/>
      <c r="S23" s="7"/>
      <c r="T23" s="7"/>
      <c r="U23" s="7"/>
      <c r="V23" s="7"/>
      <c r="W23" s="7"/>
      <c r="X23" s="7"/>
      <c r="Y23" s="7"/>
      <c r="Z23" s="7"/>
      <c r="AA23" s="7"/>
      <c r="AB23" s="7"/>
    </row>
    <row r="24" spans="1:28" ht="13.5" thickBot="1">
      <c r="A24" s="7"/>
      <c r="B24" s="94"/>
      <c r="C24" s="95"/>
      <c r="D24" s="98" t="s">
        <v>13</v>
      </c>
      <c r="E24" s="95"/>
      <c r="F24" s="95"/>
      <c r="G24" s="95"/>
      <c r="H24" s="95"/>
      <c r="I24" s="95"/>
      <c r="J24" s="95"/>
      <c r="K24" s="96"/>
      <c r="L24" s="7"/>
      <c r="M24" s="7"/>
      <c r="N24" s="7"/>
      <c r="O24" s="7"/>
      <c r="P24" s="7"/>
      <c r="Q24" s="7"/>
      <c r="R24" s="7"/>
      <c r="S24" s="7"/>
      <c r="T24" s="7"/>
      <c r="U24" s="7"/>
      <c r="V24" s="7"/>
      <c r="W24" s="7"/>
      <c r="X24" s="7"/>
      <c r="Y24" s="7"/>
      <c r="Z24" s="7"/>
      <c r="AA24" s="7"/>
      <c r="AB24" s="7"/>
    </row>
    <row r="25" spans="1:28" ht="12.75">
      <c r="A25" s="7"/>
      <c r="B25" s="94"/>
      <c r="C25" s="95"/>
      <c r="D25" s="99"/>
      <c r="E25" s="100"/>
      <c r="F25" s="100"/>
      <c r="G25" s="100"/>
      <c r="H25" s="100"/>
      <c r="I25" s="101"/>
      <c r="J25" s="95"/>
      <c r="K25" s="96"/>
      <c r="L25" s="7"/>
      <c r="M25" s="7"/>
      <c r="N25" s="7"/>
      <c r="O25" s="7"/>
      <c r="P25" s="7"/>
      <c r="Q25" s="7"/>
      <c r="R25" s="7"/>
      <c r="S25" s="7"/>
      <c r="T25" s="7"/>
      <c r="U25" s="7"/>
      <c r="V25" s="7"/>
      <c r="W25" s="7"/>
      <c r="X25" s="7"/>
      <c r="Y25" s="7"/>
      <c r="Z25" s="7"/>
      <c r="AA25" s="7"/>
      <c r="AB25" s="7"/>
    </row>
    <row r="26" spans="1:28" ht="12.75">
      <c r="A26" s="7"/>
      <c r="B26" s="94"/>
      <c r="C26" s="95"/>
      <c r="D26" s="102"/>
      <c r="E26" s="109"/>
      <c r="F26" s="109"/>
      <c r="G26" s="109"/>
      <c r="H26" s="109"/>
      <c r="I26" s="106"/>
      <c r="J26" s="95"/>
      <c r="K26" s="96"/>
      <c r="L26" s="7"/>
      <c r="M26" s="7"/>
      <c r="N26" s="7"/>
      <c r="O26" s="7"/>
      <c r="P26" s="7"/>
      <c r="Q26" s="7"/>
      <c r="R26" s="7"/>
      <c r="S26" s="7"/>
      <c r="T26" s="7"/>
      <c r="U26" s="7"/>
      <c r="V26" s="7"/>
      <c r="W26" s="7"/>
      <c r="X26" s="7"/>
      <c r="Y26" s="7"/>
      <c r="Z26" s="7"/>
      <c r="AA26" s="7"/>
      <c r="AB26" s="7"/>
    </row>
    <row r="27" spans="1:28" ht="12.75">
      <c r="A27" s="7"/>
      <c r="B27" s="94"/>
      <c r="C27" s="95"/>
      <c r="D27" s="102"/>
      <c r="E27" s="109"/>
      <c r="F27" s="109"/>
      <c r="G27" s="109"/>
      <c r="H27" s="109"/>
      <c r="I27" s="106"/>
      <c r="J27" s="95"/>
      <c r="K27" s="96"/>
      <c r="L27" s="7"/>
      <c r="M27" s="7"/>
      <c r="N27" s="7"/>
      <c r="O27" s="7"/>
      <c r="P27" s="7"/>
      <c r="Q27" s="7"/>
      <c r="R27" s="7"/>
      <c r="S27" s="7"/>
      <c r="T27" s="7"/>
      <c r="U27" s="7"/>
      <c r="V27" s="7"/>
      <c r="W27" s="7"/>
      <c r="X27" s="7"/>
      <c r="Y27" s="7"/>
      <c r="Z27" s="7"/>
      <c r="AA27" s="7"/>
      <c r="AB27" s="7"/>
    </row>
    <row r="28" spans="1:28" ht="12.75">
      <c r="A28" s="7"/>
      <c r="B28" s="94"/>
      <c r="C28" s="95"/>
      <c r="D28" s="102"/>
      <c r="E28" s="109"/>
      <c r="F28" s="109"/>
      <c r="G28" s="109"/>
      <c r="H28" s="109"/>
      <c r="I28" s="106"/>
      <c r="J28" s="95"/>
      <c r="K28" s="96"/>
      <c r="L28" s="7"/>
      <c r="M28" s="7"/>
      <c r="N28" s="7"/>
      <c r="O28" s="7"/>
      <c r="P28" s="7"/>
      <c r="Q28" s="7"/>
      <c r="R28" s="7"/>
      <c r="S28" s="7"/>
      <c r="T28" s="7"/>
      <c r="U28" s="7"/>
      <c r="V28" s="7"/>
      <c r="W28" s="7"/>
      <c r="X28" s="7"/>
      <c r="Y28" s="7"/>
      <c r="Z28" s="7"/>
      <c r="AA28" s="7"/>
      <c r="AB28" s="7"/>
    </row>
    <row r="29" spans="1:28" ht="12.75">
      <c r="A29" s="7"/>
      <c r="B29" s="94"/>
      <c r="C29" s="95"/>
      <c r="D29" s="102"/>
      <c r="E29" s="109"/>
      <c r="F29" s="109"/>
      <c r="G29" s="109"/>
      <c r="H29" s="109"/>
      <c r="I29" s="106"/>
      <c r="J29" s="95"/>
      <c r="K29" s="96"/>
      <c r="L29" s="7"/>
      <c r="M29" s="7"/>
      <c r="N29" s="7"/>
      <c r="O29" s="7"/>
      <c r="P29" s="7"/>
      <c r="Q29" s="7"/>
      <c r="R29" s="7"/>
      <c r="S29" s="7"/>
      <c r="T29" s="7"/>
      <c r="U29" s="7"/>
      <c r="V29" s="7"/>
      <c r="W29" s="7"/>
      <c r="X29" s="7"/>
      <c r="Y29" s="7"/>
      <c r="Z29" s="7"/>
      <c r="AA29" s="7"/>
      <c r="AB29" s="7"/>
    </row>
    <row r="30" spans="1:28" ht="12.75">
      <c r="A30" s="7"/>
      <c r="B30" s="94"/>
      <c r="C30" s="95"/>
      <c r="D30" s="102"/>
      <c r="E30" s="109"/>
      <c r="F30" s="109"/>
      <c r="G30" s="109"/>
      <c r="H30" s="109"/>
      <c r="I30" s="106"/>
      <c r="J30" s="95"/>
      <c r="K30" s="96"/>
      <c r="L30" s="7"/>
      <c r="M30" s="7"/>
      <c r="N30" s="7"/>
      <c r="O30" s="7"/>
      <c r="P30" s="7"/>
      <c r="Q30" s="7"/>
      <c r="R30" s="7"/>
      <c r="S30" s="7"/>
      <c r="T30" s="7"/>
      <c r="U30" s="7"/>
      <c r="V30" s="7"/>
      <c r="W30" s="7"/>
      <c r="X30" s="7"/>
      <c r="Y30" s="7"/>
      <c r="Z30" s="7"/>
      <c r="AA30" s="7"/>
      <c r="AB30" s="7"/>
    </row>
    <row r="31" spans="1:28" ht="12.75">
      <c r="A31" s="7"/>
      <c r="B31" s="94"/>
      <c r="C31" s="95"/>
      <c r="D31" s="102"/>
      <c r="E31" s="109"/>
      <c r="F31" s="109"/>
      <c r="G31" s="109"/>
      <c r="H31" s="109"/>
      <c r="I31" s="106"/>
      <c r="J31" s="95"/>
      <c r="K31" s="96"/>
      <c r="L31" s="7"/>
      <c r="M31" s="7"/>
      <c r="N31" s="7"/>
      <c r="O31" s="7"/>
      <c r="P31" s="7"/>
      <c r="Q31" s="7"/>
      <c r="R31" s="7"/>
      <c r="S31" s="7"/>
      <c r="T31" s="7"/>
      <c r="U31" s="7"/>
      <c r="V31" s="7"/>
      <c r="W31" s="7"/>
      <c r="X31" s="7"/>
      <c r="Y31" s="7"/>
      <c r="Z31" s="7"/>
      <c r="AA31" s="7"/>
      <c r="AB31" s="7"/>
    </row>
    <row r="32" spans="1:28" ht="13.5" thickBot="1">
      <c r="A32" s="7"/>
      <c r="B32" s="94"/>
      <c r="C32" s="95"/>
      <c r="D32" s="110"/>
      <c r="E32" s="111"/>
      <c r="F32" s="111"/>
      <c r="G32" s="111"/>
      <c r="H32" s="111"/>
      <c r="I32" s="112"/>
      <c r="J32" s="95"/>
      <c r="K32" s="96"/>
      <c r="L32" s="7"/>
      <c r="M32" s="7"/>
      <c r="N32" s="7"/>
      <c r="O32" s="7"/>
      <c r="P32" s="7"/>
      <c r="Q32" s="7"/>
      <c r="R32" s="7"/>
      <c r="S32" s="7"/>
      <c r="T32" s="7"/>
      <c r="U32" s="7"/>
      <c r="V32" s="7"/>
      <c r="W32" s="7"/>
      <c r="X32" s="7"/>
      <c r="Y32" s="7"/>
      <c r="Z32" s="7"/>
      <c r="AA32" s="7"/>
      <c r="AB32" s="7"/>
    </row>
    <row r="33" spans="1:28" ht="12.75">
      <c r="A33" s="7"/>
      <c r="B33" s="94"/>
      <c r="C33" s="95"/>
      <c r="D33" s="95"/>
      <c r="E33" s="95"/>
      <c r="F33" s="95"/>
      <c r="G33" s="95"/>
      <c r="H33" s="95"/>
      <c r="I33" s="95"/>
      <c r="J33" s="95"/>
      <c r="K33" s="96"/>
      <c r="L33" s="7"/>
      <c r="M33" s="7"/>
      <c r="N33" s="7"/>
      <c r="O33" s="7"/>
      <c r="P33" s="7"/>
      <c r="Q33" s="7"/>
      <c r="R33" s="7"/>
      <c r="S33" s="7"/>
      <c r="T33" s="7"/>
      <c r="U33" s="7"/>
      <c r="V33" s="7"/>
      <c r="W33" s="7"/>
      <c r="X33" s="7"/>
      <c r="Y33" s="7"/>
      <c r="Z33" s="7"/>
      <c r="AA33" s="7"/>
      <c r="AB33" s="7"/>
    </row>
    <row r="34" spans="1:28" ht="12.75">
      <c r="A34" s="7"/>
      <c r="B34" s="94"/>
      <c r="C34" s="95"/>
      <c r="D34" s="95"/>
      <c r="E34" s="95"/>
      <c r="F34" s="95"/>
      <c r="G34" s="95"/>
      <c r="H34" s="95"/>
      <c r="I34" s="95"/>
      <c r="J34" s="95"/>
      <c r="K34" s="96"/>
      <c r="L34" s="7"/>
      <c r="M34" s="7"/>
      <c r="N34" s="7"/>
      <c r="O34" s="7"/>
      <c r="P34" s="7"/>
      <c r="Q34" s="7"/>
      <c r="R34" s="7"/>
      <c r="S34" s="7"/>
      <c r="T34" s="7"/>
      <c r="U34" s="7"/>
      <c r="V34" s="7"/>
      <c r="W34" s="7"/>
      <c r="X34" s="7"/>
      <c r="Y34" s="7"/>
      <c r="Z34" s="7"/>
      <c r="AA34" s="7"/>
      <c r="AB34" s="7"/>
    </row>
    <row r="35" spans="1:28" ht="0.75" customHeight="1" thickBot="1">
      <c r="A35" s="7"/>
      <c r="B35" s="113"/>
      <c r="C35" s="114"/>
      <c r="D35" s="114"/>
      <c r="E35" s="114"/>
      <c r="F35" s="114"/>
      <c r="G35" s="114"/>
      <c r="H35" s="114"/>
      <c r="I35" s="114"/>
      <c r="J35" s="114"/>
      <c r="K35" s="115"/>
      <c r="L35" s="7"/>
      <c r="M35" s="7"/>
      <c r="N35" s="7"/>
      <c r="O35" s="7"/>
      <c r="P35" s="7"/>
      <c r="Q35" s="7"/>
      <c r="R35" s="7"/>
      <c r="S35" s="7"/>
      <c r="T35" s="7"/>
      <c r="U35" s="7"/>
      <c r="V35" s="7"/>
      <c r="W35" s="7"/>
      <c r="X35" s="7"/>
      <c r="Y35" s="7"/>
      <c r="Z35" s="7"/>
      <c r="AA35" s="7"/>
      <c r="AB35" s="7"/>
    </row>
    <row r="36" spans="1:28" ht="13.5" thickTop="1">
      <c r="A36" s="7"/>
      <c r="B36" s="56"/>
      <c r="C36" s="56"/>
      <c r="D36" s="56"/>
      <c r="E36" s="56"/>
      <c r="F36" s="56"/>
      <c r="G36" s="56"/>
      <c r="H36" s="56"/>
      <c r="I36" s="56"/>
      <c r="J36" s="56"/>
      <c r="K36" s="56"/>
      <c r="L36" s="7"/>
      <c r="M36" s="7"/>
      <c r="N36" s="7"/>
      <c r="O36" s="7"/>
      <c r="P36" s="7"/>
      <c r="Q36" s="7"/>
      <c r="R36" s="7"/>
      <c r="S36" s="7"/>
      <c r="T36" s="7"/>
      <c r="U36" s="7"/>
      <c r="V36" s="7"/>
      <c r="W36" s="7"/>
      <c r="X36" s="7"/>
      <c r="Y36" s="7"/>
      <c r="Z36" s="7"/>
      <c r="AA36" s="7"/>
      <c r="AB36" s="7"/>
    </row>
    <row r="37" spans="1:28" ht="12.75">
      <c r="A37" s="7"/>
      <c r="B37" s="56"/>
      <c r="C37" s="56"/>
      <c r="D37" s="56"/>
      <c r="E37" s="56"/>
      <c r="F37" s="56"/>
      <c r="G37" s="56"/>
      <c r="H37" s="56"/>
      <c r="I37" s="56"/>
      <c r="J37" s="56"/>
      <c r="K37" s="56"/>
      <c r="L37" s="7"/>
      <c r="M37" s="7"/>
      <c r="N37" s="7"/>
      <c r="O37" s="7"/>
      <c r="P37" s="7"/>
      <c r="Q37" s="7"/>
      <c r="R37" s="7"/>
      <c r="S37" s="7"/>
      <c r="T37" s="7"/>
      <c r="U37" s="7"/>
      <c r="V37" s="7"/>
      <c r="W37" s="7"/>
      <c r="X37" s="7"/>
      <c r="Y37" s="7"/>
      <c r="Z37" s="7"/>
      <c r="AA37" s="7"/>
      <c r="AB37" s="7"/>
    </row>
    <row r="38" spans="1:28" ht="12.75">
      <c r="A38" s="7"/>
      <c r="B38" s="56"/>
      <c r="C38" s="56"/>
      <c r="D38" s="56"/>
      <c r="E38" s="56"/>
      <c r="F38" s="56"/>
      <c r="G38" s="56"/>
      <c r="H38" s="56"/>
      <c r="I38" s="56"/>
      <c r="J38" s="56"/>
      <c r="K38" s="56"/>
      <c r="L38" s="7"/>
      <c r="M38" s="7"/>
      <c r="N38" s="7"/>
      <c r="O38" s="7"/>
      <c r="P38" s="7"/>
      <c r="Q38" s="7"/>
      <c r="R38" s="7"/>
      <c r="S38" s="7"/>
      <c r="T38" s="7"/>
      <c r="U38" s="7"/>
      <c r="V38" s="7"/>
      <c r="W38" s="7"/>
      <c r="X38" s="7"/>
      <c r="Y38" s="7"/>
      <c r="Z38" s="7"/>
      <c r="AA38" s="7"/>
      <c r="AB38" s="7"/>
    </row>
    <row r="39" spans="1:28" ht="12.75">
      <c r="A39" s="7"/>
      <c r="B39" s="56"/>
      <c r="C39" s="56"/>
      <c r="D39" s="56"/>
      <c r="E39" s="56"/>
      <c r="F39" s="56"/>
      <c r="G39" s="56"/>
      <c r="H39" s="56"/>
      <c r="I39" s="56"/>
      <c r="J39" s="56"/>
      <c r="K39" s="56"/>
      <c r="L39" s="7"/>
      <c r="M39" s="7"/>
      <c r="N39" s="7"/>
      <c r="O39" s="7"/>
      <c r="P39" s="7"/>
      <c r="Q39" s="7"/>
      <c r="R39" s="7"/>
      <c r="S39" s="7"/>
      <c r="T39" s="7"/>
      <c r="U39" s="7"/>
      <c r="V39" s="7"/>
      <c r="W39" s="7"/>
      <c r="X39" s="7"/>
      <c r="Y39" s="7"/>
      <c r="Z39" s="7"/>
      <c r="AA39" s="7"/>
      <c r="AB39" s="7"/>
    </row>
    <row r="40" spans="1:28" ht="12.75">
      <c r="A40" s="7"/>
      <c r="B40" s="56"/>
      <c r="C40" s="56"/>
      <c r="D40" s="56"/>
      <c r="E40" s="56"/>
      <c r="F40" s="56"/>
      <c r="G40" s="56"/>
      <c r="H40" s="56"/>
      <c r="I40" s="56"/>
      <c r="J40" s="56"/>
      <c r="K40" s="56"/>
      <c r="L40" s="7"/>
      <c r="M40" s="7"/>
      <c r="N40" s="7"/>
      <c r="O40" s="7"/>
      <c r="P40" s="7"/>
      <c r="Q40" s="7"/>
      <c r="R40" s="7"/>
      <c r="S40" s="7"/>
      <c r="T40" s="7"/>
      <c r="U40" s="7"/>
      <c r="V40" s="7"/>
      <c r="W40" s="7"/>
      <c r="X40" s="7"/>
      <c r="Y40" s="7"/>
      <c r="Z40" s="7"/>
      <c r="AA40" s="7"/>
      <c r="AB40" s="7"/>
    </row>
    <row r="41" spans="1:28" ht="12.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sheetData>
  <sheetProtection/>
  <printOptions horizontalCentered="1"/>
  <pageMargins left="0.75" right="0.75" top="1" bottom="1" header="0.5" footer="0.5"/>
  <pageSetup blackAndWhite="1" fitToHeight="1" fitToWidth="1" horizontalDpi="360" verticalDpi="36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2:M140"/>
  <sheetViews>
    <sheetView showGridLines="0" showRowColHeaders="0" zoomScale="90" zoomScaleNormal="90" zoomScalePageLayoutView="0" workbookViewId="0" topLeftCell="A1">
      <selection activeCell="I17" sqref="I17"/>
    </sheetView>
  </sheetViews>
  <sheetFormatPr defaultColWidth="9.7109375" defaultRowHeight="12.75"/>
  <cols>
    <col min="1" max="1" width="1.28515625" style="0" customWidth="1"/>
    <col min="2" max="2" width="0.42578125" style="0" customWidth="1"/>
    <col min="3" max="4" width="3.7109375" style="0" customWidth="1"/>
    <col min="5" max="5" width="20.7109375" style="0" customWidth="1"/>
    <col min="6" max="6" width="15.7109375" style="0" customWidth="1"/>
    <col min="7" max="7" width="3.7109375" style="0" customWidth="1"/>
    <col min="8" max="8" width="20.7109375" style="0" customWidth="1"/>
    <col min="9" max="10" width="15.7109375" style="0" customWidth="1"/>
    <col min="11" max="12" width="3.7109375" style="0" customWidth="1"/>
    <col min="13" max="13" width="0.42578125" style="0" customWidth="1"/>
  </cols>
  <sheetData>
    <row r="1" ht="13.5" thickBot="1"/>
    <row r="2" spans="2:13" ht="0.75" customHeight="1" thickTop="1">
      <c r="B2" s="12"/>
      <c r="C2" s="13"/>
      <c r="D2" s="13"/>
      <c r="E2" s="29"/>
      <c r="F2" s="13"/>
      <c r="G2" s="13"/>
      <c r="H2" s="33"/>
      <c r="I2" s="34"/>
      <c r="J2" s="13"/>
      <c r="K2" s="13"/>
      <c r="L2" s="13"/>
      <c r="M2" s="14"/>
    </row>
    <row r="3" spans="2:13" ht="12.75">
      <c r="B3" s="15"/>
      <c r="C3" s="16"/>
      <c r="D3" s="16"/>
      <c r="E3" s="30"/>
      <c r="F3" s="16"/>
      <c r="G3" s="16"/>
      <c r="H3" s="21"/>
      <c r="I3" s="36"/>
      <c r="J3" s="16"/>
      <c r="K3" s="16"/>
      <c r="L3" s="16"/>
      <c r="M3" s="17"/>
    </row>
    <row r="4" spans="2:13" ht="12.75">
      <c r="B4" s="15"/>
      <c r="C4" s="16"/>
      <c r="D4" s="16"/>
      <c r="E4" s="30"/>
      <c r="F4" s="16"/>
      <c r="G4" s="16"/>
      <c r="H4" s="21"/>
      <c r="I4" s="36"/>
      <c r="J4" s="16"/>
      <c r="K4" s="16"/>
      <c r="L4" s="16"/>
      <c r="M4" s="17"/>
    </row>
    <row r="5" spans="2:13" ht="12.75">
      <c r="B5" s="15"/>
      <c r="C5" s="16"/>
      <c r="D5" s="16"/>
      <c r="E5" s="30"/>
      <c r="F5" s="16"/>
      <c r="G5" s="16"/>
      <c r="H5" s="21"/>
      <c r="I5" s="36"/>
      <c r="J5" s="16"/>
      <c r="K5" s="16"/>
      <c r="L5" s="16"/>
      <c r="M5" s="17"/>
    </row>
    <row r="6" spans="2:13" ht="12.75">
      <c r="B6" s="15"/>
      <c r="C6" s="16"/>
      <c r="D6" s="16"/>
      <c r="E6" s="30"/>
      <c r="F6" s="16"/>
      <c r="G6" s="16"/>
      <c r="H6" s="21"/>
      <c r="I6" s="36"/>
      <c r="J6" s="16"/>
      <c r="K6" s="16"/>
      <c r="L6" s="16"/>
      <c r="M6" s="17"/>
    </row>
    <row r="7" spans="2:13" ht="12.75">
      <c r="B7" s="15"/>
      <c r="C7" s="16"/>
      <c r="D7" s="16"/>
      <c r="E7" s="30"/>
      <c r="F7" s="16"/>
      <c r="G7" s="16"/>
      <c r="H7" s="21"/>
      <c r="I7" s="36"/>
      <c r="J7" s="16"/>
      <c r="K7" s="16"/>
      <c r="L7" s="16"/>
      <c r="M7" s="17"/>
    </row>
    <row r="8" spans="2:13" ht="13.5" thickBot="1">
      <c r="B8" s="15"/>
      <c r="C8" s="16"/>
      <c r="D8" s="16"/>
      <c r="E8" s="30"/>
      <c r="F8" s="16"/>
      <c r="G8" s="16"/>
      <c r="H8" s="21"/>
      <c r="I8" s="36"/>
      <c r="J8" s="16"/>
      <c r="K8" s="16"/>
      <c r="L8" s="16"/>
      <c r="M8" s="17"/>
    </row>
    <row r="9" spans="2:13" ht="3" customHeight="1" thickTop="1">
      <c r="B9" s="15"/>
      <c r="C9" s="16"/>
      <c r="D9" s="31"/>
      <c r="E9" s="31"/>
      <c r="F9" s="31"/>
      <c r="G9" s="31"/>
      <c r="H9" s="31"/>
      <c r="I9" s="31"/>
      <c r="J9" s="31"/>
      <c r="K9" s="31"/>
      <c r="L9" s="16"/>
      <c r="M9" s="17"/>
    </row>
    <row r="10" spans="2:13" ht="12.75">
      <c r="B10" s="15"/>
      <c r="C10" s="16"/>
      <c r="D10" s="16"/>
      <c r="E10" s="30"/>
      <c r="F10" s="16"/>
      <c r="G10" s="16"/>
      <c r="H10" s="21"/>
      <c r="I10" s="36"/>
      <c r="J10" s="16"/>
      <c r="K10" s="16"/>
      <c r="L10" s="16"/>
      <c r="M10" s="17"/>
    </row>
    <row r="11" spans="2:13" ht="13.5" thickBot="1">
      <c r="B11" s="15"/>
      <c r="C11" s="16"/>
      <c r="D11" s="16"/>
      <c r="E11" s="16"/>
      <c r="F11" s="16"/>
      <c r="G11" s="16"/>
      <c r="H11" s="21"/>
      <c r="I11" s="36"/>
      <c r="J11" s="16"/>
      <c r="K11" s="16"/>
      <c r="L11" s="16"/>
      <c r="M11" s="17"/>
    </row>
    <row r="12" spans="2:13" ht="12.75">
      <c r="B12" s="15"/>
      <c r="C12" s="16"/>
      <c r="D12" s="39"/>
      <c r="E12" s="40"/>
      <c r="F12" s="41"/>
      <c r="G12" s="41"/>
      <c r="H12" s="42"/>
      <c r="I12" s="43"/>
      <c r="J12" s="41"/>
      <c r="K12" s="44"/>
      <c r="L12" s="16"/>
      <c r="M12" s="17"/>
    </row>
    <row r="13" spans="2:13" ht="12.75">
      <c r="B13" s="15"/>
      <c r="C13" s="16"/>
      <c r="D13" s="45"/>
      <c r="E13" s="67" t="s">
        <v>14</v>
      </c>
      <c r="F13" s="74" t="s">
        <v>93</v>
      </c>
      <c r="G13" s="75"/>
      <c r="H13" s="122"/>
      <c r="I13" s="123"/>
      <c r="J13" s="83"/>
      <c r="K13" s="82"/>
      <c r="L13" s="16"/>
      <c r="M13" s="17"/>
    </row>
    <row r="14" spans="2:13" ht="10.5" customHeight="1">
      <c r="B14" s="15"/>
      <c r="C14" s="16"/>
      <c r="D14" s="45"/>
      <c r="E14" s="51"/>
      <c r="F14" s="51"/>
      <c r="G14" s="16"/>
      <c r="H14" s="51"/>
      <c r="I14" s="51"/>
      <c r="J14" s="16"/>
      <c r="K14" s="81"/>
      <c r="L14" s="16"/>
      <c r="M14" s="17"/>
    </row>
    <row r="15" spans="2:13" ht="12.75">
      <c r="B15" s="32"/>
      <c r="C15" s="35"/>
      <c r="D15" s="47"/>
      <c r="E15" s="53" t="s">
        <v>15</v>
      </c>
      <c r="F15" s="16"/>
      <c r="G15" s="16"/>
      <c r="H15" s="16"/>
      <c r="I15" s="16"/>
      <c r="J15" s="16"/>
      <c r="K15" s="81"/>
      <c r="L15" s="16"/>
      <c r="M15" s="17"/>
    </row>
    <row r="16" spans="2:13" ht="12.75">
      <c r="B16" s="32"/>
      <c r="C16" s="35"/>
      <c r="D16" s="47"/>
      <c r="E16" s="68" t="s">
        <v>16</v>
      </c>
      <c r="F16" s="135">
        <v>200000</v>
      </c>
      <c r="G16" s="16"/>
      <c r="H16" s="69" t="s">
        <v>17</v>
      </c>
      <c r="I16" s="80">
        <v>0.055</v>
      </c>
      <c r="J16" s="127"/>
      <c r="K16" s="81"/>
      <c r="L16" s="16"/>
      <c r="M16" s="17"/>
    </row>
    <row r="17" spans="2:13" ht="12.75">
      <c r="B17" s="32"/>
      <c r="C17" s="35"/>
      <c r="D17" s="47"/>
      <c r="E17" s="69" t="s">
        <v>18</v>
      </c>
      <c r="F17" s="84">
        <v>35886</v>
      </c>
      <c r="G17" s="16"/>
      <c r="H17" s="69" t="s">
        <v>19</v>
      </c>
      <c r="I17" s="76">
        <v>30</v>
      </c>
      <c r="J17" s="16"/>
      <c r="K17" s="46"/>
      <c r="L17" s="16"/>
      <c r="M17" s="17"/>
    </row>
    <row r="18" spans="2:13" ht="12.75" customHeight="1">
      <c r="B18" s="32"/>
      <c r="C18" s="35"/>
      <c r="D18" s="47"/>
      <c r="E18" s="51"/>
      <c r="F18" s="51"/>
      <c r="G18" s="16"/>
      <c r="H18" s="69" t="s">
        <v>20</v>
      </c>
      <c r="I18" s="76">
        <v>12</v>
      </c>
      <c r="J18" s="118">
        <v>12</v>
      </c>
      <c r="K18" s="46"/>
      <c r="L18" s="16"/>
      <c r="M18" s="17"/>
    </row>
    <row r="19" spans="2:13" ht="12.75">
      <c r="B19" s="32"/>
      <c r="C19" s="35"/>
      <c r="D19" s="47"/>
      <c r="E19" s="53" t="s">
        <v>21</v>
      </c>
      <c r="F19" s="16"/>
      <c r="G19" s="16"/>
      <c r="H19" s="16"/>
      <c r="I19" s="52"/>
      <c r="J19" s="52"/>
      <c r="K19" s="46"/>
      <c r="L19" s="16"/>
      <c r="M19" s="17"/>
    </row>
    <row r="20" spans="2:13" ht="12.75">
      <c r="B20" s="32"/>
      <c r="C20" s="35"/>
      <c r="D20" s="47"/>
      <c r="E20" s="69" t="s">
        <v>22</v>
      </c>
      <c r="F20" s="133">
        <f>IF(AND(ISNUMBER(I17),ISNUMBER(I18)),data5*I18,0)</f>
        <v>360</v>
      </c>
      <c r="G20" s="16"/>
      <c r="H20" s="69" t="s">
        <v>23</v>
      </c>
      <c r="I20" s="132">
        <f>IF(AND(NUMCHECK,NOMO&gt;0),-ROUND(PMT(data3/PERYR,NOMO,F16),2),0)</f>
        <v>1135.58</v>
      </c>
      <c r="J20" s="51"/>
      <c r="K20" s="48"/>
      <c r="L20" s="23"/>
      <c r="M20" s="17"/>
    </row>
    <row r="21" spans="2:13" ht="12.75" customHeight="1">
      <c r="B21" s="32"/>
      <c r="C21" s="35"/>
      <c r="D21" s="47"/>
      <c r="E21" s="21"/>
      <c r="F21" s="66"/>
      <c r="G21" s="66"/>
      <c r="H21" s="69" t="s">
        <v>24</v>
      </c>
      <c r="I21" s="126"/>
      <c r="J21" s="134"/>
      <c r="K21" s="48"/>
      <c r="L21" s="23"/>
      <c r="M21" s="17"/>
    </row>
    <row r="22" spans="2:13" ht="12.75">
      <c r="B22" s="32"/>
      <c r="C22" s="35"/>
      <c r="D22" s="47"/>
      <c r="E22" s="53" t="s">
        <v>25</v>
      </c>
      <c r="F22" s="66"/>
      <c r="G22" s="66"/>
      <c r="H22" s="66"/>
      <c r="I22" s="66"/>
      <c r="J22" s="51"/>
      <c r="K22" s="48"/>
      <c r="L22" s="23"/>
      <c r="M22" s="17"/>
    </row>
    <row r="23" spans="2:13" ht="12.75">
      <c r="B23" s="32"/>
      <c r="C23" s="35"/>
      <c r="D23" s="47"/>
      <c r="E23" s="68" t="s">
        <v>26</v>
      </c>
      <c r="F23" s="132">
        <f>IF(dflt1&lt;NOMO,#N/A,SUM('Loan Amortization Table'!J:J))</f>
        <v>-408808.08179999806</v>
      </c>
      <c r="G23" s="16"/>
      <c r="H23" s="69" t="s">
        <v>27</v>
      </c>
      <c r="I23" s="132">
        <f>IF(dflt1&lt;NOMO,#N/A,SUM('Loan Amortization Table'!K:K))</f>
        <v>-208808.08179999996</v>
      </c>
      <c r="J23" s="51"/>
      <c r="K23" s="48"/>
      <c r="L23" s="23"/>
      <c r="M23" s="17"/>
    </row>
    <row r="24" spans="2:13" ht="12.75">
      <c r="B24" s="32"/>
      <c r="C24" s="35"/>
      <c r="D24" s="47"/>
      <c r="E24" s="64">
        <f ca="1">IF(AND(NUMCHECK,NOMO&gt;0),IF((ABS('Loan Amortization Table'!G16-AVERAGE(OFFSET('Loan Amortization Table'!G16,0,0,MIN(NOMO,dflt1))))&gt;0.00001),"Loan was refinanced during term",""),"")</f>
      </c>
      <c r="F24" s="65"/>
      <c r="G24" s="65"/>
      <c r="H24" s="65">
        <f>IF(SUM('Loan Amortization Table'!M:M),"Principal was repayed on accelerated basis","")</f>
      </c>
      <c r="I24" s="65"/>
      <c r="J24" s="51"/>
      <c r="K24" s="48"/>
      <c r="L24" s="23"/>
      <c r="M24" s="17"/>
    </row>
    <row r="25" spans="2:13" ht="12.75">
      <c r="B25" s="32"/>
      <c r="C25" s="35"/>
      <c r="D25" s="128">
        <f>IF(NOMO&lt;721,IF(dflt1&lt;NOMO,"This loan is currently too long for the Loan Amort Table.  Increase table length to obtain summary information.",""),"Please choose a loan with a total number of payments of 720 or less")</f>
      </c>
      <c r="E25" s="64"/>
      <c r="F25" s="65"/>
      <c r="G25" s="65"/>
      <c r="H25" s="65"/>
      <c r="I25" s="65"/>
      <c r="J25" s="51"/>
      <c r="K25" s="48"/>
      <c r="L25" s="23"/>
      <c r="M25" s="17"/>
    </row>
    <row r="26" spans="2:13" ht="13.5" thickBot="1">
      <c r="B26" s="15"/>
      <c r="C26" s="16"/>
      <c r="D26" s="120">
        <f>IF(NOMO&lt;721,IF(dflt1&lt;NOMO,"The loan table length can be increased to "&amp;NOMO&amp;" entries on the customize sheet",""),"")</f>
      </c>
      <c r="E26" s="49"/>
      <c r="F26" s="49"/>
      <c r="G26" s="49"/>
      <c r="H26" s="49"/>
      <c r="I26" s="49"/>
      <c r="J26" s="49"/>
      <c r="K26" s="50"/>
      <c r="L26" s="16"/>
      <c r="M26" s="17"/>
    </row>
    <row r="27" spans="2:13" ht="13.5" thickBot="1">
      <c r="B27" s="15"/>
      <c r="C27" s="16"/>
      <c r="D27" s="16"/>
      <c r="E27" s="16"/>
      <c r="F27" s="16"/>
      <c r="G27" s="16"/>
      <c r="H27" s="16"/>
      <c r="I27" s="16"/>
      <c r="J27" s="16"/>
      <c r="K27" s="16"/>
      <c r="L27" s="16"/>
      <c r="M27" s="17"/>
    </row>
    <row r="28" spans="2:13" ht="3" customHeight="1" thickTop="1">
      <c r="B28" s="15"/>
      <c r="C28" s="16"/>
      <c r="D28" s="31"/>
      <c r="E28" s="31"/>
      <c r="F28" s="31"/>
      <c r="G28" s="31"/>
      <c r="H28" s="31"/>
      <c r="I28" s="31"/>
      <c r="J28" s="31"/>
      <c r="K28" s="31"/>
      <c r="L28" s="16"/>
      <c r="M28" s="17"/>
    </row>
    <row r="29" spans="2:13" ht="12.75">
      <c r="B29" s="15"/>
      <c r="C29" s="16"/>
      <c r="D29" s="16"/>
      <c r="E29" s="16"/>
      <c r="F29" s="16"/>
      <c r="G29" s="16"/>
      <c r="H29" s="16"/>
      <c r="I29" s="16"/>
      <c r="J29" s="16"/>
      <c r="K29" s="16"/>
      <c r="L29" s="16"/>
      <c r="M29" s="17"/>
    </row>
    <row r="30" spans="2:13" ht="12.75">
      <c r="B30" s="15"/>
      <c r="C30" s="16"/>
      <c r="D30" s="16"/>
      <c r="E30" s="16"/>
      <c r="F30" s="16"/>
      <c r="G30" s="16"/>
      <c r="H30" s="16"/>
      <c r="I30" s="16"/>
      <c r="J30" s="16"/>
      <c r="K30" s="16"/>
      <c r="L30" s="16"/>
      <c r="M30" s="17"/>
    </row>
    <row r="31" spans="2:13" ht="12.75">
      <c r="B31" s="15"/>
      <c r="C31" s="16"/>
      <c r="D31" s="16"/>
      <c r="E31" s="16"/>
      <c r="F31" s="16"/>
      <c r="G31" s="16"/>
      <c r="H31" s="16"/>
      <c r="I31" s="16"/>
      <c r="J31" s="16"/>
      <c r="K31" s="16"/>
      <c r="L31" s="16"/>
      <c r="M31" s="17"/>
    </row>
    <row r="32" spans="2:13" ht="12.75">
      <c r="B32" s="15"/>
      <c r="C32" s="16"/>
      <c r="D32" s="16"/>
      <c r="E32" s="16"/>
      <c r="F32" s="16"/>
      <c r="G32" s="16"/>
      <c r="H32" s="16"/>
      <c r="I32" s="16"/>
      <c r="J32" s="16"/>
      <c r="K32" s="16"/>
      <c r="L32" s="16"/>
      <c r="M32" s="17"/>
    </row>
    <row r="33" spans="2:13" ht="0.75" customHeight="1" thickBot="1">
      <c r="B33" s="18"/>
      <c r="C33" s="19"/>
      <c r="D33" s="19"/>
      <c r="E33" s="19"/>
      <c r="F33" s="19"/>
      <c r="G33" s="19"/>
      <c r="H33" s="19"/>
      <c r="I33" s="19"/>
      <c r="J33" s="19"/>
      <c r="K33" s="19"/>
      <c r="L33" s="19"/>
      <c r="M33" s="20"/>
    </row>
    <row r="34" ht="13.5" thickTop="1"/>
    <row r="35" ht="12.75">
      <c r="E35" s="79">
        <v>1</v>
      </c>
    </row>
    <row r="36" ht="12.75">
      <c r="E36" s="79">
        <v>-1</v>
      </c>
    </row>
    <row r="37" ht="12.75">
      <c r="E37" s="79" t="b">
        <v>0</v>
      </c>
    </row>
    <row r="38" ht="12.75">
      <c r="E38" s="79"/>
    </row>
    <row r="39" ht="12.75">
      <c r="E39" s="79" t="s">
        <v>28</v>
      </c>
    </row>
    <row r="58" ht="12.75">
      <c r="A58">
        <v>5</v>
      </c>
    </row>
    <row r="59" spans="1:13" ht="12.75">
      <c r="A59" s="9">
        <v>6</v>
      </c>
      <c r="B59" s="55"/>
      <c r="C59" s="55"/>
      <c r="D59" s="55"/>
      <c r="E59" s="54"/>
      <c r="F59" s="54"/>
      <c r="G59" s="54"/>
      <c r="H59" s="54"/>
      <c r="I59" s="54"/>
      <c r="J59" s="54"/>
      <c r="K59" s="54"/>
      <c r="L59" s="54"/>
      <c r="M59" s="54"/>
    </row>
    <row r="60" spans="1:13" ht="12.75">
      <c r="A60" s="9">
        <v>7</v>
      </c>
      <c r="B60" s="55"/>
      <c r="C60" s="55"/>
      <c r="D60" s="55"/>
      <c r="E60" s="54"/>
      <c r="F60" s="54"/>
      <c r="G60" s="54"/>
      <c r="H60" s="54"/>
      <c r="I60" s="54"/>
      <c r="J60" s="54"/>
      <c r="K60" s="54"/>
      <c r="L60" s="54"/>
      <c r="M60" s="54"/>
    </row>
    <row r="61" spans="1:13" ht="12.75">
      <c r="A61" s="9">
        <v>8</v>
      </c>
      <c r="B61" s="55"/>
      <c r="C61" s="55"/>
      <c r="D61" s="55"/>
      <c r="E61" s="54"/>
      <c r="F61" s="54"/>
      <c r="G61" s="54"/>
      <c r="H61" s="54"/>
      <c r="I61" s="54"/>
      <c r="J61" s="54"/>
      <c r="K61" s="54"/>
      <c r="L61" s="54"/>
      <c r="M61" s="54"/>
    </row>
    <row r="62" spans="1:13" ht="12.75">
      <c r="A62" s="9">
        <v>9</v>
      </c>
      <c r="B62" s="55"/>
      <c r="C62" s="55"/>
      <c r="D62" s="55"/>
      <c r="E62" s="54"/>
      <c r="F62" s="54"/>
      <c r="G62" s="54"/>
      <c r="H62" s="54"/>
      <c r="I62" s="54"/>
      <c r="J62" s="54"/>
      <c r="K62" s="54"/>
      <c r="L62" s="54"/>
      <c r="M62" s="54"/>
    </row>
    <row r="63" spans="1:13" ht="12.75">
      <c r="A63" s="9">
        <v>10</v>
      </c>
      <c r="B63" s="9"/>
      <c r="C63" s="9"/>
      <c r="D63" s="9"/>
      <c r="E63" s="7"/>
      <c r="F63" s="7"/>
      <c r="G63" s="7"/>
      <c r="H63" s="7"/>
      <c r="I63" s="7"/>
      <c r="J63" s="7"/>
      <c r="K63" s="7"/>
      <c r="L63" s="7"/>
      <c r="M63" s="7"/>
    </row>
    <row r="64" spans="1:13" ht="12.75">
      <c r="A64" s="9">
        <v>11</v>
      </c>
      <c r="B64" s="9"/>
      <c r="C64" s="9"/>
      <c r="D64" s="9"/>
      <c r="E64" s="7"/>
      <c r="F64" s="7"/>
      <c r="G64" s="7"/>
      <c r="H64" s="7"/>
      <c r="I64" s="7"/>
      <c r="J64" s="7"/>
      <c r="K64" s="7"/>
      <c r="L64" s="7"/>
      <c r="M64" s="7"/>
    </row>
    <row r="65" spans="1:13" ht="12.75">
      <c r="A65" s="9">
        <v>12</v>
      </c>
      <c r="B65" s="9"/>
      <c r="C65" s="9"/>
      <c r="D65" s="9"/>
      <c r="E65" s="7"/>
      <c r="F65" s="7"/>
      <c r="G65" s="7"/>
      <c r="H65" s="7"/>
      <c r="I65" s="7"/>
      <c r="J65" s="7"/>
      <c r="K65" s="7"/>
      <c r="L65" s="7"/>
      <c r="M65" s="7"/>
    </row>
    <row r="66" spans="1:13" ht="12.75">
      <c r="A66" s="7"/>
      <c r="B66" s="7"/>
      <c r="C66" s="7"/>
      <c r="D66" s="7"/>
      <c r="E66" s="7"/>
      <c r="F66" s="7"/>
      <c r="G66" s="7"/>
      <c r="H66" s="7"/>
      <c r="I66" s="7"/>
      <c r="J66" s="7"/>
      <c r="K66" s="7"/>
      <c r="L66" s="7"/>
      <c r="M66" s="7"/>
    </row>
    <row r="67" spans="1:13" ht="12.75">
      <c r="A67" s="7"/>
      <c r="B67" s="7"/>
      <c r="C67" s="7"/>
      <c r="D67" s="7"/>
      <c r="E67" s="7"/>
      <c r="F67" s="7"/>
      <c r="G67" s="7"/>
      <c r="H67" s="7"/>
      <c r="I67" s="7"/>
      <c r="J67" s="7"/>
      <c r="K67" s="7"/>
      <c r="L67" s="7"/>
      <c r="M67" s="7"/>
    </row>
    <row r="68" spans="1:13" ht="12.75">
      <c r="A68" s="7"/>
      <c r="B68" s="7"/>
      <c r="C68" s="7"/>
      <c r="D68" s="7"/>
      <c r="E68" s="7"/>
      <c r="F68" s="7"/>
      <c r="G68" s="7"/>
      <c r="H68" s="7"/>
      <c r="I68" s="7"/>
      <c r="J68" s="7"/>
      <c r="K68" s="7"/>
      <c r="L68" s="7"/>
      <c r="M68" s="7"/>
    </row>
    <row r="69" spans="1:13" ht="12.75">
      <c r="A69" s="7"/>
      <c r="B69" s="7"/>
      <c r="C69" s="7"/>
      <c r="D69" s="7"/>
      <c r="E69" s="7"/>
      <c r="F69" s="7"/>
      <c r="G69" s="7"/>
      <c r="H69" s="7"/>
      <c r="I69" s="7"/>
      <c r="J69" s="7"/>
      <c r="K69" s="7"/>
      <c r="L69" s="7"/>
      <c r="M69" s="7"/>
    </row>
    <row r="70" spans="1:13" ht="12.75">
      <c r="A70" s="7"/>
      <c r="B70" s="7"/>
      <c r="C70" s="7"/>
      <c r="D70" s="7"/>
      <c r="E70" s="7"/>
      <c r="F70" s="7"/>
      <c r="G70" s="7"/>
      <c r="H70" s="7"/>
      <c r="I70" s="7"/>
      <c r="J70" s="7"/>
      <c r="K70" s="7"/>
      <c r="L70" s="7"/>
      <c r="M70" s="7"/>
    </row>
    <row r="71" spans="1:13" ht="12.75">
      <c r="A71" s="7"/>
      <c r="B71" s="7"/>
      <c r="C71" s="7"/>
      <c r="D71" s="7"/>
      <c r="E71" s="7"/>
      <c r="F71" s="7"/>
      <c r="G71" s="7"/>
      <c r="H71" s="7"/>
      <c r="I71" s="7"/>
      <c r="J71" s="7"/>
      <c r="K71" s="7"/>
      <c r="L71" s="7"/>
      <c r="M71" s="7"/>
    </row>
    <row r="72" spans="1:13" ht="12.75">
      <c r="A72" s="7"/>
      <c r="B72" s="7"/>
      <c r="C72" s="7"/>
      <c r="D72" s="7"/>
      <c r="E72" s="7"/>
      <c r="F72" s="7"/>
      <c r="G72" s="7"/>
      <c r="H72" s="7"/>
      <c r="I72" s="7"/>
      <c r="J72" s="7"/>
      <c r="K72" s="7"/>
      <c r="L72" s="7"/>
      <c r="M72" s="7"/>
    </row>
    <row r="73" spans="1:13" ht="12.75">
      <c r="A73" s="7"/>
      <c r="B73" s="7"/>
      <c r="C73" s="7"/>
      <c r="D73" s="7"/>
      <c r="E73" s="7"/>
      <c r="F73" s="7"/>
      <c r="G73" s="7"/>
      <c r="H73" s="7"/>
      <c r="I73" s="7"/>
      <c r="J73" s="7"/>
      <c r="K73" s="7"/>
      <c r="L73" s="7"/>
      <c r="M73" s="7"/>
    </row>
    <row r="74" spans="1:13" ht="12.75">
      <c r="A74" s="8"/>
      <c r="B74" s="8"/>
      <c r="C74" s="8"/>
      <c r="D74" s="8"/>
      <c r="E74" s="7"/>
      <c r="F74" s="7"/>
      <c r="G74" s="7"/>
      <c r="H74" s="7"/>
      <c r="I74" s="7"/>
      <c r="J74" s="7"/>
      <c r="K74" s="7"/>
      <c r="L74" s="7"/>
      <c r="M74" s="7"/>
    </row>
    <row r="75" spans="1:13" ht="12.75">
      <c r="A75" s="8"/>
      <c r="B75" s="8"/>
      <c r="C75" s="8"/>
      <c r="D75" s="8"/>
      <c r="E75" s="7"/>
      <c r="F75" s="7"/>
      <c r="G75" s="7"/>
      <c r="H75" s="7"/>
      <c r="I75" s="7"/>
      <c r="J75" s="7"/>
      <c r="K75" s="7"/>
      <c r="L75" s="7"/>
      <c r="M75" s="7"/>
    </row>
    <row r="76" spans="1:13" ht="12.75">
      <c r="A76" s="8"/>
      <c r="B76" s="8"/>
      <c r="C76" s="8"/>
      <c r="D76" s="8"/>
      <c r="E76" s="7"/>
      <c r="F76" s="7"/>
      <c r="G76" s="7"/>
      <c r="H76" s="7"/>
      <c r="I76" s="7"/>
      <c r="J76" s="7"/>
      <c r="K76" s="7"/>
      <c r="L76" s="7"/>
      <c r="M76" s="7"/>
    </row>
    <row r="77" spans="1:13" ht="12.75">
      <c r="A77" s="8"/>
      <c r="B77" s="8"/>
      <c r="C77" s="8"/>
      <c r="D77" s="8"/>
      <c r="E77" s="7"/>
      <c r="F77" s="7"/>
      <c r="G77" s="7"/>
      <c r="H77" s="7"/>
      <c r="I77" s="7"/>
      <c r="J77" s="7"/>
      <c r="K77" s="7"/>
      <c r="L77" s="7"/>
      <c r="M77" s="7"/>
    </row>
    <row r="78" spans="1:13" ht="12.75">
      <c r="A78" s="8"/>
      <c r="B78" s="8"/>
      <c r="C78" s="8"/>
      <c r="D78" s="8"/>
      <c r="E78" s="7"/>
      <c r="F78" s="7"/>
      <c r="G78" s="7"/>
      <c r="H78" s="7"/>
      <c r="I78" s="7"/>
      <c r="J78" s="7"/>
      <c r="K78" s="7"/>
      <c r="L78" s="7"/>
      <c r="M78" s="7"/>
    </row>
    <row r="79" spans="1:13" ht="12.75">
      <c r="A79" s="8"/>
      <c r="B79" s="8"/>
      <c r="C79" s="8"/>
      <c r="D79" s="8"/>
      <c r="E79" s="7"/>
      <c r="F79" s="7"/>
      <c r="G79" s="7"/>
      <c r="H79" s="7"/>
      <c r="I79" s="7"/>
      <c r="J79" s="7"/>
      <c r="K79" s="7"/>
      <c r="L79" s="7"/>
      <c r="M79" s="7"/>
    </row>
    <row r="80" spans="1:13" ht="12.75">
      <c r="A80" s="8"/>
      <c r="B80" s="8"/>
      <c r="C80" s="8"/>
      <c r="D80" s="8"/>
      <c r="E80" s="7"/>
      <c r="F80" s="7"/>
      <c r="G80" s="7"/>
      <c r="H80" s="7"/>
      <c r="I80" s="7"/>
      <c r="J80" s="7"/>
      <c r="K80" s="7"/>
      <c r="L80" s="7"/>
      <c r="M80" s="7"/>
    </row>
    <row r="81" spans="1:13" ht="12.75">
      <c r="A81" s="8"/>
      <c r="B81" s="8"/>
      <c r="C81" s="8"/>
      <c r="D81" s="8"/>
      <c r="E81" s="7"/>
      <c r="F81" s="7"/>
      <c r="G81" s="7"/>
      <c r="H81" s="7"/>
      <c r="I81" s="7"/>
      <c r="J81" s="7"/>
      <c r="K81" s="7"/>
      <c r="L81" s="7"/>
      <c r="M81" s="7"/>
    </row>
    <row r="82" spans="1:13" ht="12.75">
      <c r="A82" s="8"/>
      <c r="B82" s="8"/>
      <c r="C82" s="8"/>
      <c r="D82" s="8"/>
      <c r="E82" s="7"/>
      <c r="F82" s="7"/>
      <c r="G82" s="7"/>
      <c r="H82" s="7"/>
      <c r="I82" s="7"/>
      <c r="J82" s="7"/>
      <c r="K82" s="7"/>
      <c r="L82" s="7"/>
      <c r="M82" s="7"/>
    </row>
    <row r="83" spans="1:13" ht="12.75">
      <c r="A83" s="8"/>
      <c r="B83" s="8"/>
      <c r="C83" s="8"/>
      <c r="D83" s="8"/>
      <c r="E83" s="7"/>
      <c r="F83" s="7"/>
      <c r="G83" s="7"/>
      <c r="H83" s="7"/>
      <c r="I83" s="7"/>
      <c r="J83" s="7"/>
      <c r="K83" s="7"/>
      <c r="L83" s="7"/>
      <c r="M83" s="7"/>
    </row>
    <row r="84" spans="1:13" ht="12.75">
      <c r="A84" s="8"/>
      <c r="B84" s="8"/>
      <c r="C84" s="8"/>
      <c r="D84" s="8"/>
      <c r="E84" s="7"/>
      <c r="F84" s="7"/>
      <c r="G84" s="7"/>
      <c r="H84" s="7"/>
      <c r="I84" s="7"/>
      <c r="J84" s="7"/>
      <c r="K84" s="7"/>
      <c r="L84" s="7"/>
      <c r="M84" s="7"/>
    </row>
    <row r="85" spans="1:13" ht="12.75">
      <c r="A85" s="8"/>
      <c r="B85" s="8"/>
      <c r="C85" s="8"/>
      <c r="D85" s="8"/>
      <c r="E85" s="7"/>
      <c r="F85" s="7"/>
      <c r="G85" s="7"/>
      <c r="H85" s="7"/>
      <c r="I85" s="7"/>
      <c r="J85" s="7"/>
      <c r="K85" s="7"/>
      <c r="L85" s="7"/>
      <c r="M85" s="7"/>
    </row>
    <row r="86" spans="1:13" ht="12.75">
      <c r="A86" s="8"/>
      <c r="B86" s="8"/>
      <c r="C86" s="8"/>
      <c r="D86" s="8"/>
      <c r="E86" s="7"/>
      <c r="F86" s="7"/>
      <c r="G86" s="7"/>
      <c r="H86" s="7"/>
      <c r="I86" s="7"/>
      <c r="J86" s="7"/>
      <c r="K86" s="7"/>
      <c r="L86" s="7"/>
      <c r="M86" s="7"/>
    </row>
    <row r="87" spans="1:13" ht="12.75">
      <c r="A87" s="8"/>
      <c r="B87" s="8"/>
      <c r="C87" s="8"/>
      <c r="D87" s="8"/>
      <c r="E87" s="7"/>
      <c r="F87" s="7"/>
      <c r="G87" s="7"/>
      <c r="H87" s="7"/>
      <c r="I87" s="7"/>
      <c r="J87" s="7"/>
      <c r="K87" s="7"/>
      <c r="L87" s="7"/>
      <c r="M87" s="7"/>
    </row>
    <row r="88" spans="1:13" ht="12.75">
      <c r="A88" s="8"/>
      <c r="B88" s="8"/>
      <c r="C88" s="8"/>
      <c r="D88" s="8"/>
      <c r="E88" s="7"/>
      <c r="F88" s="7"/>
      <c r="G88" s="7"/>
      <c r="H88" s="7"/>
      <c r="I88" s="7"/>
      <c r="J88" s="7"/>
      <c r="K88" s="7"/>
      <c r="L88" s="7"/>
      <c r="M88" s="7"/>
    </row>
    <row r="89" spans="1:13" ht="12.75">
      <c r="A89" s="8"/>
      <c r="B89" s="8"/>
      <c r="C89" s="8"/>
      <c r="D89" s="8"/>
      <c r="E89" s="7"/>
      <c r="F89" s="7"/>
      <c r="G89" s="7"/>
      <c r="H89" s="7"/>
      <c r="I89" s="7"/>
      <c r="J89" s="7"/>
      <c r="K89" s="7"/>
      <c r="L89" s="7"/>
      <c r="M89" s="7"/>
    </row>
    <row r="90" spans="1:13" ht="12.75">
      <c r="A90" s="8"/>
      <c r="B90" s="8"/>
      <c r="C90" s="8"/>
      <c r="D90" s="8"/>
      <c r="E90" s="7"/>
      <c r="F90" s="7"/>
      <c r="G90" s="7"/>
      <c r="H90" s="7"/>
      <c r="I90" s="7"/>
      <c r="J90" s="7"/>
      <c r="K90" s="7"/>
      <c r="L90" s="7"/>
      <c r="M90" s="7"/>
    </row>
    <row r="91" spans="1:13" ht="12.75">
      <c r="A91" s="10"/>
      <c r="B91" s="11"/>
      <c r="C91" s="11"/>
      <c r="D91" s="11"/>
      <c r="E91" s="7"/>
      <c r="F91" s="7"/>
      <c r="G91" s="7"/>
      <c r="H91" s="7"/>
      <c r="I91" s="7"/>
      <c r="J91" s="7"/>
      <c r="K91" s="7"/>
      <c r="L91" s="7"/>
      <c r="M91" s="7"/>
    </row>
    <row r="92" spans="1:13" ht="12.75">
      <c r="A92" s="10"/>
      <c r="B92" s="11"/>
      <c r="C92" s="11"/>
      <c r="D92" s="11"/>
      <c r="E92" s="7"/>
      <c r="F92" s="7"/>
      <c r="G92" s="7"/>
      <c r="H92" s="7"/>
      <c r="I92" s="7"/>
      <c r="J92" s="7"/>
      <c r="K92" s="7"/>
      <c r="L92" s="7"/>
      <c r="M92" s="7"/>
    </row>
    <row r="93" spans="1:13" ht="12.75">
      <c r="A93" s="10"/>
      <c r="B93" s="11"/>
      <c r="C93" s="11"/>
      <c r="D93" s="11"/>
      <c r="E93" s="7"/>
      <c r="F93" s="7"/>
      <c r="G93" s="7"/>
      <c r="H93" s="7"/>
      <c r="I93" s="7"/>
      <c r="J93" s="7"/>
      <c r="K93" s="7"/>
      <c r="L93" s="7"/>
      <c r="M93" s="7"/>
    </row>
    <row r="94" spans="1:13" ht="12.75">
      <c r="A94" s="10"/>
      <c r="B94" s="11"/>
      <c r="C94" s="11"/>
      <c r="D94" s="11"/>
      <c r="E94" s="7"/>
      <c r="F94" s="7"/>
      <c r="G94" s="7"/>
      <c r="H94" s="7"/>
      <c r="I94" s="7"/>
      <c r="J94" s="7"/>
      <c r="K94" s="7"/>
      <c r="L94" s="7"/>
      <c r="M94" s="7"/>
    </row>
    <row r="95" spans="1:13" ht="12.75">
      <c r="A95" s="8"/>
      <c r="B95" s="11"/>
      <c r="C95" s="11"/>
      <c r="D95" s="11"/>
      <c r="E95" s="7"/>
      <c r="F95" s="7"/>
      <c r="G95" s="7"/>
      <c r="H95" s="7"/>
      <c r="I95" s="7"/>
      <c r="J95" s="7"/>
      <c r="K95" s="7"/>
      <c r="L95" s="7"/>
      <c r="M95" s="7"/>
    </row>
    <row r="96" spans="1:13" ht="12.75">
      <c r="A96" s="8"/>
      <c r="B96" s="11"/>
      <c r="C96" s="11"/>
      <c r="D96" s="11"/>
      <c r="E96" s="7"/>
      <c r="F96" s="7"/>
      <c r="G96" s="7"/>
      <c r="H96" s="7"/>
      <c r="I96" s="7"/>
      <c r="J96" s="7"/>
      <c r="K96" s="7"/>
      <c r="L96" s="7"/>
      <c r="M96" s="7"/>
    </row>
    <row r="97" spans="1:13" ht="12.75">
      <c r="A97" s="8"/>
      <c r="B97" s="11"/>
      <c r="C97" s="11"/>
      <c r="D97" s="11"/>
      <c r="E97" s="7"/>
      <c r="F97" s="7"/>
      <c r="G97" s="7"/>
      <c r="H97" s="7"/>
      <c r="I97" s="7"/>
      <c r="J97" s="7"/>
      <c r="K97" s="7"/>
      <c r="L97" s="7"/>
      <c r="M97" s="7"/>
    </row>
    <row r="98" spans="1:13" ht="12.75">
      <c r="A98" s="8"/>
      <c r="B98" s="11"/>
      <c r="C98" s="11"/>
      <c r="D98" s="11"/>
      <c r="E98" s="7"/>
      <c r="F98" s="7"/>
      <c r="G98" s="7"/>
      <c r="H98" s="7"/>
      <c r="I98" s="7"/>
      <c r="J98" s="7"/>
      <c r="K98" s="7"/>
      <c r="L98" s="7"/>
      <c r="M98" s="7"/>
    </row>
    <row r="99" spans="1:13" ht="12.75">
      <c r="A99" s="8"/>
      <c r="B99" s="11"/>
      <c r="C99" s="11"/>
      <c r="D99" s="11"/>
      <c r="E99" s="7"/>
      <c r="F99" s="7"/>
      <c r="G99" s="7"/>
      <c r="H99" s="7"/>
      <c r="I99" s="7"/>
      <c r="J99" s="7"/>
      <c r="K99" s="7"/>
      <c r="L99" s="7"/>
      <c r="M99" s="7"/>
    </row>
    <row r="100" spans="1:13" ht="12.75">
      <c r="A100" s="8"/>
      <c r="B100" s="11"/>
      <c r="C100" s="11"/>
      <c r="D100" s="11"/>
      <c r="E100" s="7"/>
      <c r="F100" s="7"/>
      <c r="G100" s="7"/>
      <c r="H100" s="7"/>
      <c r="I100" s="7"/>
      <c r="J100" s="7"/>
      <c r="K100" s="7"/>
      <c r="L100" s="7"/>
      <c r="M100" s="7"/>
    </row>
    <row r="101" spans="1:13" ht="12.75">
      <c r="A101" s="8"/>
      <c r="B101" s="11"/>
      <c r="C101" s="11"/>
      <c r="D101" s="11"/>
      <c r="E101" s="7"/>
      <c r="F101" s="7"/>
      <c r="G101" s="7"/>
      <c r="H101" s="7"/>
      <c r="I101" s="7"/>
      <c r="J101" s="7"/>
      <c r="K101" s="7"/>
      <c r="L101" s="7"/>
      <c r="M101" s="7"/>
    </row>
    <row r="102" spans="1:13" ht="12.75">
      <c r="A102" s="8"/>
      <c r="B102" s="11"/>
      <c r="C102" s="11"/>
      <c r="D102" s="11"/>
      <c r="E102" s="7"/>
      <c r="F102" s="7"/>
      <c r="G102" s="7"/>
      <c r="H102" s="7"/>
      <c r="I102" s="7"/>
      <c r="J102" s="7"/>
      <c r="K102" s="7"/>
      <c r="L102" s="7"/>
      <c r="M102" s="7"/>
    </row>
    <row r="103" spans="1:13" ht="12.75">
      <c r="A103" s="8"/>
      <c r="B103" s="11"/>
      <c r="C103" s="11"/>
      <c r="D103" s="11"/>
      <c r="E103" s="7"/>
      <c r="F103" s="7"/>
      <c r="G103" s="7"/>
      <c r="H103" s="7"/>
      <c r="I103" s="7"/>
      <c r="J103" s="7"/>
      <c r="K103" s="7"/>
      <c r="L103" s="7"/>
      <c r="M103" s="7"/>
    </row>
    <row r="104" spans="1:13" ht="12.75">
      <c r="A104" s="8"/>
      <c r="B104" s="8"/>
      <c r="C104" s="8"/>
      <c r="D104" s="8"/>
      <c r="E104" s="7"/>
      <c r="F104" s="7"/>
      <c r="G104" s="7"/>
      <c r="H104" s="7"/>
      <c r="I104" s="7"/>
      <c r="J104" s="7"/>
      <c r="K104" s="7"/>
      <c r="L104" s="7"/>
      <c r="M104" s="7"/>
    </row>
    <row r="105" spans="1:13" ht="12.75">
      <c r="A105" s="8"/>
      <c r="B105" s="8"/>
      <c r="C105" s="8"/>
      <c r="D105" s="8"/>
      <c r="E105" s="7"/>
      <c r="F105" s="7"/>
      <c r="G105" s="7"/>
      <c r="H105" s="7"/>
      <c r="I105" s="7"/>
      <c r="J105" s="7"/>
      <c r="K105" s="7"/>
      <c r="L105" s="7"/>
      <c r="M105" s="7"/>
    </row>
    <row r="106" spans="1:13" ht="12.75">
      <c r="A106" s="8"/>
      <c r="B106" s="8"/>
      <c r="C106" s="8"/>
      <c r="D106" s="8"/>
      <c r="E106" s="7"/>
      <c r="F106" s="7"/>
      <c r="G106" s="7"/>
      <c r="H106" s="7"/>
      <c r="I106" s="7"/>
      <c r="J106" s="7"/>
      <c r="K106" s="7"/>
      <c r="L106" s="7"/>
      <c r="M106" s="7"/>
    </row>
    <row r="107" spans="1:13" ht="12.75">
      <c r="A107" s="8"/>
      <c r="B107" s="8"/>
      <c r="C107" s="8"/>
      <c r="D107" s="8"/>
      <c r="E107" s="7"/>
      <c r="F107" s="7"/>
      <c r="G107" s="7"/>
      <c r="H107" s="7"/>
      <c r="I107" s="7"/>
      <c r="J107" s="7"/>
      <c r="K107" s="7"/>
      <c r="L107" s="7"/>
      <c r="M107" s="7"/>
    </row>
    <row r="108" spans="1:13" ht="12.75">
      <c r="A108" s="8"/>
      <c r="B108" s="8"/>
      <c r="C108" s="8"/>
      <c r="D108" s="8"/>
      <c r="E108" s="7"/>
      <c r="F108" s="7"/>
      <c r="G108" s="7"/>
      <c r="H108" s="7"/>
      <c r="I108" s="7"/>
      <c r="J108" s="7"/>
      <c r="K108" s="7"/>
      <c r="L108" s="7"/>
      <c r="M108" s="7"/>
    </row>
    <row r="109" spans="1:13" ht="12.75">
      <c r="A109" s="8"/>
      <c r="B109" s="8"/>
      <c r="C109" s="8"/>
      <c r="D109" s="8"/>
      <c r="E109" s="7"/>
      <c r="F109" s="7"/>
      <c r="G109" s="7"/>
      <c r="H109" s="7"/>
      <c r="I109" s="7"/>
      <c r="J109" s="7"/>
      <c r="K109" s="7"/>
      <c r="L109" s="7"/>
      <c r="M109" s="7"/>
    </row>
    <row r="110" spans="1:13" ht="12.75">
      <c r="A110" s="8"/>
      <c r="B110" s="8"/>
      <c r="C110" s="8"/>
      <c r="D110" s="8"/>
      <c r="E110" s="7"/>
      <c r="F110" s="7"/>
      <c r="G110" s="7"/>
      <c r="H110" s="7"/>
      <c r="I110" s="7"/>
      <c r="J110" s="7"/>
      <c r="K110" s="7"/>
      <c r="L110" s="7"/>
      <c r="M110" s="7"/>
    </row>
    <row r="111" spans="1:13" ht="12.75">
      <c r="A111" s="8"/>
      <c r="B111" s="8"/>
      <c r="C111" s="8"/>
      <c r="D111" s="8"/>
      <c r="E111" s="7"/>
      <c r="F111" s="7"/>
      <c r="G111" s="7"/>
      <c r="H111" s="7"/>
      <c r="I111" s="7"/>
      <c r="J111" s="7"/>
      <c r="K111" s="7"/>
      <c r="L111" s="7"/>
      <c r="M111" s="7"/>
    </row>
    <row r="112" spans="1:13" ht="12.75">
      <c r="A112" s="8"/>
      <c r="B112" s="8"/>
      <c r="C112" s="8"/>
      <c r="D112" s="8"/>
      <c r="E112" s="7"/>
      <c r="F112" s="7"/>
      <c r="G112" s="7"/>
      <c r="H112" s="7"/>
      <c r="I112" s="7"/>
      <c r="J112" s="7"/>
      <c r="K112" s="7"/>
      <c r="L112" s="7"/>
      <c r="M112" s="7"/>
    </row>
    <row r="113" spans="1:13" ht="12.75">
      <c r="A113" s="8"/>
      <c r="B113" s="8"/>
      <c r="C113" s="8"/>
      <c r="D113" s="8"/>
      <c r="E113" s="7"/>
      <c r="F113" s="7"/>
      <c r="G113" s="7"/>
      <c r="H113" s="7"/>
      <c r="I113" s="7"/>
      <c r="J113" s="7"/>
      <c r="K113" s="7"/>
      <c r="L113" s="7"/>
      <c r="M113" s="7"/>
    </row>
    <row r="114" spans="1:13" ht="12.75">
      <c r="A114" s="8"/>
      <c r="B114" s="8"/>
      <c r="C114" s="8"/>
      <c r="D114" s="8"/>
      <c r="E114" s="7"/>
      <c r="F114" s="7"/>
      <c r="G114" s="7"/>
      <c r="H114" s="7"/>
      <c r="I114" s="7"/>
      <c r="J114" s="7"/>
      <c r="K114" s="7"/>
      <c r="L114" s="7"/>
      <c r="M114" s="7"/>
    </row>
    <row r="115" spans="1:13" ht="12.75">
      <c r="A115" s="8"/>
      <c r="B115" s="8"/>
      <c r="C115" s="8"/>
      <c r="D115" s="8"/>
      <c r="E115" s="7"/>
      <c r="F115" s="7"/>
      <c r="G115" s="7"/>
      <c r="H115" s="7"/>
      <c r="I115" s="7"/>
      <c r="J115" s="7"/>
      <c r="K115" s="7"/>
      <c r="L115" s="7"/>
      <c r="M115" s="7"/>
    </row>
    <row r="116" spans="1:13" ht="12.75">
      <c r="A116" s="8"/>
      <c r="B116" s="8"/>
      <c r="C116" s="8"/>
      <c r="D116" s="8"/>
      <c r="E116" s="7"/>
      <c r="F116" s="7"/>
      <c r="G116" s="7"/>
      <c r="H116" s="7"/>
      <c r="I116" s="7"/>
      <c r="J116" s="7"/>
      <c r="K116" s="7"/>
      <c r="L116" s="7"/>
      <c r="M116" s="7"/>
    </row>
    <row r="117" spans="1:13" ht="12.75">
      <c r="A117" s="8"/>
      <c r="B117" s="8"/>
      <c r="C117" s="8"/>
      <c r="D117" s="8"/>
      <c r="E117" s="7"/>
      <c r="F117" s="7"/>
      <c r="G117" s="7"/>
      <c r="H117" s="7"/>
      <c r="I117" s="7"/>
      <c r="J117" s="7"/>
      <c r="K117" s="7"/>
      <c r="L117" s="7"/>
      <c r="M117" s="7"/>
    </row>
    <row r="118" spans="1:13" ht="12.75">
      <c r="A118" s="8"/>
      <c r="B118" s="8"/>
      <c r="C118" s="8"/>
      <c r="D118" s="8"/>
      <c r="E118" s="7"/>
      <c r="F118" s="7"/>
      <c r="G118" s="7"/>
      <c r="H118" s="7"/>
      <c r="I118" s="7"/>
      <c r="J118" s="7"/>
      <c r="K118" s="7"/>
      <c r="L118" s="7"/>
      <c r="M118" s="7"/>
    </row>
    <row r="119" spans="1:13" ht="12.75">
      <c r="A119" s="8"/>
      <c r="B119" s="8"/>
      <c r="C119" s="8"/>
      <c r="D119" s="8"/>
      <c r="E119" s="7"/>
      <c r="F119" s="7"/>
      <c r="G119" s="7"/>
      <c r="H119" s="7"/>
      <c r="I119" s="7"/>
      <c r="J119" s="7"/>
      <c r="K119" s="7"/>
      <c r="L119" s="7"/>
      <c r="M119" s="7"/>
    </row>
    <row r="120" spans="1:13" ht="12.75">
      <c r="A120" s="8"/>
      <c r="B120" s="8"/>
      <c r="C120" s="8"/>
      <c r="D120" s="8"/>
      <c r="E120" s="7"/>
      <c r="F120" s="7"/>
      <c r="G120" s="7"/>
      <c r="H120" s="7"/>
      <c r="I120" s="7"/>
      <c r="J120" s="7"/>
      <c r="K120" s="7"/>
      <c r="L120" s="7"/>
      <c r="M120" s="7"/>
    </row>
    <row r="121" spans="1:13" ht="12.75">
      <c r="A121" s="8"/>
      <c r="B121" s="8"/>
      <c r="C121" s="8"/>
      <c r="D121" s="8"/>
      <c r="E121" s="7"/>
      <c r="F121" s="7"/>
      <c r="G121" s="7"/>
      <c r="H121" s="7"/>
      <c r="I121" s="7"/>
      <c r="J121" s="7"/>
      <c r="K121" s="7"/>
      <c r="L121" s="7"/>
      <c r="M121" s="7"/>
    </row>
    <row r="122" spans="1:13" ht="12.75">
      <c r="A122" s="8"/>
      <c r="B122" s="8"/>
      <c r="C122" s="8"/>
      <c r="D122" s="8"/>
      <c r="E122" s="7"/>
      <c r="F122" s="7"/>
      <c r="G122" s="7"/>
      <c r="H122" s="7"/>
      <c r="I122" s="7"/>
      <c r="J122" s="7"/>
      <c r="K122" s="7"/>
      <c r="L122" s="7"/>
      <c r="M122" s="7"/>
    </row>
    <row r="123" spans="1:13" ht="12.75">
      <c r="A123" s="8"/>
      <c r="B123" s="8"/>
      <c r="C123" s="8"/>
      <c r="D123" s="8"/>
      <c r="E123" s="7"/>
      <c r="F123" s="7"/>
      <c r="G123" s="7"/>
      <c r="H123" s="7"/>
      <c r="I123" s="7"/>
      <c r="J123" s="7"/>
      <c r="K123" s="7"/>
      <c r="L123" s="7"/>
      <c r="M123" s="7"/>
    </row>
    <row r="124" spans="1:13" ht="12.75">
      <c r="A124" s="8"/>
      <c r="B124" s="8"/>
      <c r="C124" s="8"/>
      <c r="D124" s="8"/>
      <c r="E124" s="7"/>
      <c r="F124" s="7"/>
      <c r="G124" s="7"/>
      <c r="H124" s="7"/>
      <c r="I124" s="7"/>
      <c r="J124" s="7"/>
      <c r="K124" s="7"/>
      <c r="L124" s="7"/>
      <c r="M124" s="7"/>
    </row>
    <row r="125" spans="1:13" ht="12.75">
      <c r="A125" s="8"/>
      <c r="B125" s="8"/>
      <c r="C125" s="8"/>
      <c r="D125" s="8"/>
      <c r="E125" s="7"/>
      <c r="F125" s="7"/>
      <c r="G125" s="7"/>
      <c r="H125" s="7"/>
      <c r="I125" s="7"/>
      <c r="J125" s="7"/>
      <c r="K125" s="7"/>
      <c r="L125" s="7"/>
      <c r="M125" s="7"/>
    </row>
    <row r="126" spans="1:13" ht="12.75">
      <c r="A126" s="8"/>
      <c r="B126" s="8"/>
      <c r="C126" s="8"/>
      <c r="D126" s="8"/>
      <c r="E126" s="7"/>
      <c r="F126" s="7"/>
      <c r="G126" s="7"/>
      <c r="H126" s="7"/>
      <c r="I126" s="7"/>
      <c r="J126" s="7"/>
      <c r="K126" s="7"/>
      <c r="L126" s="7"/>
      <c r="M126" s="7"/>
    </row>
    <row r="127" spans="1:13" ht="12.75">
      <c r="A127" s="8"/>
      <c r="B127" s="8"/>
      <c r="C127" s="8"/>
      <c r="D127" s="8"/>
      <c r="E127" s="7"/>
      <c r="F127" s="7"/>
      <c r="G127" s="7"/>
      <c r="H127" s="7"/>
      <c r="I127" s="7"/>
      <c r="J127" s="7"/>
      <c r="K127" s="7"/>
      <c r="L127" s="7"/>
      <c r="M127" s="7"/>
    </row>
    <row r="128" spans="1:13" ht="12.75">
      <c r="A128" s="8"/>
      <c r="B128" s="8"/>
      <c r="C128" s="8"/>
      <c r="D128" s="8"/>
      <c r="E128" s="7"/>
      <c r="F128" s="7"/>
      <c r="G128" s="7"/>
      <c r="H128" s="7"/>
      <c r="I128" s="7"/>
      <c r="J128" s="7"/>
      <c r="K128" s="7"/>
      <c r="L128" s="7"/>
      <c r="M128" s="7"/>
    </row>
    <row r="129" spans="1:13" ht="12.75">
      <c r="A129" s="8"/>
      <c r="B129" s="8"/>
      <c r="C129" s="8"/>
      <c r="D129" s="8"/>
      <c r="E129" s="7"/>
      <c r="F129" s="7"/>
      <c r="G129" s="7"/>
      <c r="H129" s="7"/>
      <c r="I129" s="7"/>
      <c r="J129" s="7"/>
      <c r="K129" s="7"/>
      <c r="L129" s="7"/>
      <c r="M129" s="7"/>
    </row>
    <row r="130" spans="1:6" ht="12.75">
      <c r="A130" s="5"/>
      <c r="B130" s="5"/>
      <c r="C130" s="5"/>
      <c r="D130" s="5"/>
      <c r="E130" s="6"/>
      <c r="F130" s="6"/>
    </row>
    <row r="131" spans="1:6" ht="12.75">
      <c r="A131" s="5"/>
      <c r="B131" s="5"/>
      <c r="C131" s="5"/>
      <c r="D131" s="5"/>
      <c r="E131" s="6"/>
      <c r="F131" s="6"/>
    </row>
    <row r="132" spans="1:6" ht="12.75">
      <c r="A132" s="5"/>
      <c r="B132" s="5"/>
      <c r="C132" s="5"/>
      <c r="D132" s="5"/>
      <c r="E132" s="6"/>
      <c r="F132" s="6"/>
    </row>
    <row r="133" spans="1:6" ht="12.75">
      <c r="A133" s="5"/>
      <c r="B133" s="5"/>
      <c r="C133" s="5"/>
      <c r="D133" s="5"/>
      <c r="E133" s="6"/>
      <c r="F133" s="6"/>
    </row>
    <row r="134" spans="1:6" ht="12.75">
      <c r="A134" s="5"/>
      <c r="B134" s="5"/>
      <c r="C134" s="5"/>
      <c r="D134" s="5"/>
      <c r="E134" s="6"/>
      <c r="F134" s="6"/>
    </row>
    <row r="135" spans="1:6" ht="12.75">
      <c r="A135" s="5"/>
      <c r="B135" s="5"/>
      <c r="C135" s="5"/>
      <c r="D135" s="5"/>
      <c r="E135" s="6"/>
      <c r="F135" s="6"/>
    </row>
    <row r="136" spans="1:6" ht="12.75">
      <c r="A136" s="5"/>
      <c r="B136" s="5"/>
      <c r="C136" s="5"/>
      <c r="D136" s="5"/>
      <c r="E136" s="6"/>
      <c r="F136" s="6"/>
    </row>
    <row r="137" spans="5:6" ht="12.75">
      <c r="E137" s="6"/>
      <c r="F137" s="6"/>
    </row>
    <row r="138" spans="5:6" ht="12.75">
      <c r="E138" s="6"/>
      <c r="F138" s="6"/>
    </row>
    <row r="139" spans="5:6" ht="12.75">
      <c r="E139" s="6"/>
      <c r="F139" s="6"/>
    </row>
    <row r="140" spans="5:6" ht="12.75">
      <c r="E140" s="6"/>
      <c r="F140" s="6"/>
    </row>
  </sheetData>
  <sheetProtection/>
  <printOptions horizontalCentered="1"/>
  <pageMargins left="0.75" right="0.75" top="0.5" bottom="0.5" header="0.5" footer="0.5"/>
  <pageSetup blackAndWhite="1" fitToHeight="1" fitToWidth="1" horizontalDpi="360" verticalDpi="36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R386"/>
  <sheetViews>
    <sheetView showGridLines="0" showRowColHeaders="0" zoomScale="90" zoomScaleNormal="90" zoomScalePageLayoutView="0" workbookViewId="0" topLeftCell="A1">
      <selection activeCell="Q15" sqref="Q15"/>
    </sheetView>
  </sheetViews>
  <sheetFormatPr defaultColWidth="9.7109375" defaultRowHeight="12.75"/>
  <cols>
    <col min="1" max="1" width="1.28515625" style="0" customWidth="1"/>
    <col min="2" max="2" width="0.42578125" style="0" customWidth="1"/>
    <col min="3" max="4" width="3.7109375" style="0" customWidth="1"/>
    <col min="5" max="5" width="5.7109375" style="0" customWidth="1"/>
    <col min="6" max="6" width="10.7109375" style="0" customWidth="1"/>
    <col min="7" max="7" width="8.7109375" style="0" customWidth="1"/>
    <col min="8" max="13" width="12.7109375" style="0" customWidth="1"/>
    <col min="14" max="15" width="3.7109375" style="0" customWidth="1"/>
    <col min="16" max="16" width="0.42578125" style="0" customWidth="1"/>
    <col min="17" max="17" width="10.57421875" style="0" customWidth="1"/>
    <col min="18" max="18" width="10.57421875" style="0" bestFit="1" customWidth="1"/>
  </cols>
  <sheetData>
    <row r="1" ht="13.5" thickBot="1"/>
    <row r="2" spans="2:16" ht="0.75" customHeight="1" thickTop="1">
      <c r="B2" s="12"/>
      <c r="C2" s="13"/>
      <c r="D2" s="13"/>
      <c r="E2" s="13"/>
      <c r="F2" s="13"/>
      <c r="G2" s="13"/>
      <c r="H2" s="13"/>
      <c r="I2" s="13"/>
      <c r="J2" s="13"/>
      <c r="K2" s="13"/>
      <c r="L2" s="13"/>
      <c r="M2" s="13"/>
      <c r="N2" s="13"/>
      <c r="O2" s="13"/>
      <c r="P2" s="14"/>
    </row>
    <row r="3" spans="2:16" ht="12.75">
      <c r="B3" s="15"/>
      <c r="C3" s="16"/>
      <c r="D3" s="16"/>
      <c r="E3" s="16"/>
      <c r="F3" s="16"/>
      <c r="G3" s="16"/>
      <c r="H3" s="16"/>
      <c r="I3" s="16"/>
      <c r="J3" s="16"/>
      <c r="K3" s="16"/>
      <c r="L3" s="16"/>
      <c r="M3" s="16"/>
      <c r="N3" s="16"/>
      <c r="O3" s="16"/>
      <c r="P3" s="17"/>
    </row>
    <row r="4" spans="2:16" ht="13.5" thickBot="1">
      <c r="B4" s="15"/>
      <c r="C4" s="16"/>
      <c r="D4" s="16"/>
      <c r="E4" s="16"/>
      <c r="F4" s="16"/>
      <c r="G4" s="16"/>
      <c r="H4" s="16"/>
      <c r="I4" s="16"/>
      <c r="J4" s="16"/>
      <c r="K4" s="16"/>
      <c r="L4" s="16"/>
      <c r="M4" s="16"/>
      <c r="N4" s="16"/>
      <c r="O4" s="16"/>
      <c r="P4" s="17"/>
    </row>
    <row r="5" spans="2:16" ht="3" customHeight="1" thickTop="1">
      <c r="B5" s="15"/>
      <c r="C5" s="16"/>
      <c r="D5" s="59"/>
      <c r="E5" s="59"/>
      <c r="F5" s="59"/>
      <c r="G5" s="59"/>
      <c r="H5" s="59"/>
      <c r="I5" s="59"/>
      <c r="J5" s="59"/>
      <c r="K5" s="59"/>
      <c r="L5" s="59"/>
      <c r="M5" s="59"/>
      <c r="N5" s="59"/>
      <c r="O5" s="2"/>
      <c r="P5" s="17"/>
    </row>
    <row r="6" spans="2:16" ht="12.75">
      <c r="B6" s="15"/>
      <c r="C6" s="16"/>
      <c r="D6" s="16"/>
      <c r="E6" s="16"/>
      <c r="F6" s="16"/>
      <c r="G6" s="16"/>
      <c r="H6" s="16"/>
      <c r="I6" s="16"/>
      <c r="J6" s="16"/>
      <c r="K6" s="16"/>
      <c r="L6" s="16"/>
      <c r="M6" s="16"/>
      <c r="N6" s="16"/>
      <c r="O6" s="16"/>
      <c r="P6" s="17"/>
    </row>
    <row r="7" spans="2:16" ht="12.75">
      <c r="B7" s="15"/>
      <c r="C7" s="16"/>
      <c r="D7" s="16"/>
      <c r="E7" s="51"/>
      <c r="F7" s="60" t="s">
        <v>29</v>
      </c>
      <c r="G7" s="16"/>
      <c r="H7" s="16"/>
      <c r="I7" s="16"/>
      <c r="J7" s="16"/>
      <c r="K7" s="16"/>
      <c r="L7" s="16"/>
      <c r="M7" s="16"/>
      <c r="N7" s="16"/>
      <c r="O7" s="16"/>
      <c r="P7" s="17"/>
    </row>
    <row r="8" spans="2:16" ht="12.75">
      <c r="B8" s="15"/>
      <c r="C8" s="16"/>
      <c r="D8" s="16"/>
      <c r="E8" s="51"/>
      <c r="F8" s="2"/>
      <c r="G8" s="16"/>
      <c r="H8" s="16"/>
      <c r="I8" s="16"/>
      <c r="J8" s="16"/>
      <c r="K8" s="16"/>
      <c r="L8" s="16"/>
      <c r="M8" s="16"/>
      <c r="N8" s="16"/>
      <c r="O8" s="16"/>
      <c r="P8" s="17"/>
    </row>
    <row r="9" spans="2:16" ht="13.5" thickBot="1">
      <c r="B9" s="15"/>
      <c r="C9" s="16"/>
      <c r="D9" s="16"/>
      <c r="E9" s="51"/>
      <c r="F9" s="16"/>
      <c r="G9" s="16"/>
      <c r="H9" s="16"/>
      <c r="I9" s="16"/>
      <c r="J9" s="16"/>
      <c r="K9" s="16"/>
      <c r="L9" s="16"/>
      <c r="M9" s="16"/>
      <c r="N9" s="16"/>
      <c r="O9" s="16"/>
      <c r="P9" s="17"/>
    </row>
    <row r="10" spans="2:16" ht="12.75">
      <c r="B10" s="15"/>
      <c r="C10" s="118">
        <f>'Loan Data'!I21</f>
        <v>0</v>
      </c>
      <c r="D10" s="39"/>
      <c r="E10" s="61"/>
      <c r="F10" s="41"/>
      <c r="G10" s="41"/>
      <c r="H10" s="41"/>
      <c r="I10" s="41"/>
      <c r="J10" s="41"/>
      <c r="K10" s="41"/>
      <c r="L10" s="41"/>
      <c r="M10" s="41"/>
      <c r="N10" s="44"/>
      <c r="O10" s="16"/>
      <c r="P10" s="17"/>
    </row>
    <row r="11" spans="2:16" ht="12.75">
      <c r="B11" s="15"/>
      <c r="C11" s="119">
        <f>NOMO</f>
        <v>360</v>
      </c>
      <c r="D11" s="45"/>
      <c r="E11" s="35"/>
      <c r="F11" s="16"/>
      <c r="G11" s="16"/>
      <c r="H11" s="16"/>
      <c r="I11" s="16"/>
      <c r="J11" s="16"/>
      <c r="K11" s="16"/>
      <c r="L11" s="16"/>
      <c r="M11" s="16"/>
      <c r="N11" s="46"/>
      <c r="O11" s="16"/>
      <c r="P11" s="17"/>
    </row>
    <row r="12" spans="2:16" ht="12.75">
      <c r="B12" s="15"/>
      <c r="C12" s="119">
        <f>data5</f>
        <v>30</v>
      </c>
      <c r="D12" s="45"/>
      <c r="E12" s="51"/>
      <c r="F12" s="3">
        <f ca="1">TODAY()</f>
        <v>41262</v>
      </c>
      <c r="G12" s="3"/>
      <c r="H12" s="16"/>
      <c r="I12" s="35"/>
      <c r="J12" s="16"/>
      <c r="K12" s="4" t="str">
        <f>IF(data1&lt;&gt;"",data1,"")</f>
        <v>Crooked Cronies Mortgage Co.</v>
      </c>
      <c r="L12" s="4"/>
      <c r="M12" s="4"/>
      <c r="N12" s="46"/>
      <c r="O12" s="16"/>
      <c r="P12" s="17"/>
    </row>
    <row r="13" spans="2:16" ht="12.75">
      <c r="B13" s="15"/>
      <c r="C13" s="119">
        <f>Entered_Pmt</f>
        <v>0</v>
      </c>
      <c r="D13" s="45"/>
      <c r="E13" s="21"/>
      <c r="F13" s="16"/>
      <c r="G13" s="16"/>
      <c r="H13" s="16"/>
      <c r="I13" s="16"/>
      <c r="J13" s="16"/>
      <c r="K13" s="16"/>
      <c r="L13" s="52"/>
      <c r="M13" s="16"/>
      <c r="N13" s="46"/>
      <c r="O13" s="16"/>
      <c r="P13" s="17"/>
    </row>
    <row r="14" spans="2:16" ht="38.25">
      <c r="B14" s="15"/>
      <c r="C14" s="16"/>
      <c r="D14" s="63"/>
      <c r="E14" s="70" t="s">
        <v>30</v>
      </c>
      <c r="F14" s="71" t="s">
        <v>31</v>
      </c>
      <c r="G14" s="71" t="s">
        <v>32</v>
      </c>
      <c r="H14" s="71" t="s">
        <v>33</v>
      </c>
      <c r="I14" s="71" t="s">
        <v>34</v>
      </c>
      <c r="J14" s="71" t="s">
        <v>35</v>
      </c>
      <c r="K14" s="71" t="s">
        <v>36</v>
      </c>
      <c r="L14" s="70" t="s">
        <v>37</v>
      </c>
      <c r="M14" s="71" t="s">
        <v>38</v>
      </c>
      <c r="N14" s="62"/>
      <c r="O14" s="1"/>
      <c r="P14" s="17"/>
    </row>
    <row r="15" spans="2:16" ht="12.75">
      <c r="B15" s="15"/>
      <c r="C15" s="16"/>
      <c r="D15" s="45"/>
      <c r="E15" s="16"/>
      <c r="F15" s="16"/>
      <c r="G15" s="16"/>
      <c r="H15" s="16"/>
      <c r="I15" s="16"/>
      <c r="J15" s="16"/>
      <c r="K15" s="16"/>
      <c r="L15" s="16"/>
      <c r="M15" s="16"/>
      <c r="N15" s="46"/>
      <c r="O15" s="16"/>
      <c r="P15" s="17"/>
    </row>
    <row r="16" spans="2:16" ht="12.75">
      <c r="B16" s="15"/>
      <c r="C16" s="16"/>
      <c r="D16" s="45"/>
      <c r="E16" s="72">
        <v>1</v>
      </c>
      <c r="F16" s="117">
        <f ca="1">IF(data4&gt;0,data4,TODAY())</f>
        <v>35886</v>
      </c>
      <c r="G16" s="73">
        <f>data3</f>
        <v>0.055</v>
      </c>
      <c r="H16" s="77">
        <f>IF(data2&lt;&gt;"",data2,0)</f>
        <v>200000</v>
      </c>
      <c r="I16" s="77">
        <f>IF(data2&lt;&gt;"",data2,0)</f>
        <v>200000</v>
      </c>
      <c r="J16" s="77">
        <f>IF(OR($C$12&lt;0.05,I16&lt;0.05,PERYR&lt;0.05),0,(ROUND(IF(J15+I16&lt;0,-I16+K16,IF($C$10=0,PMT(G16/PERYR,$C$11-E15,H16),-$C$13)),4)))</f>
        <v>-1135.578</v>
      </c>
      <c r="K16" s="77">
        <f>IF(OR($C$12&lt;0.05,I16&lt;0.05,PERYR&lt;0.05),0,(ROUND(IPMT(G16/PERYR,1,$C$11-E15,I16),4)))</f>
        <v>-916.6667</v>
      </c>
      <c r="L16" s="77">
        <f>-ROUND(MIN(I16,K16-J16),4)</f>
        <v>-218.9113</v>
      </c>
      <c r="M16" s="129"/>
      <c r="N16" s="48"/>
      <c r="O16" s="23"/>
      <c r="P16" s="24"/>
    </row>
    <row r="17" spans="2:16" ht="12.75">
      <c r="B17" s="15"/>
      <c r="C17" s="16"/>
      <c r="D17" s="45"/>
      <c r="E17" s="72">
        <f aca="true" t="shared" si="0" ref="E17:E32">1+E16</f>
        <v>2</v>
      </c>
      <c r="F17" s="117">
        <f>IF(H17&gt;0.01,DATE(YEAR($F$16),MONTH($F$16)+(E17-1)*12/PERYR,DAY($F$16)),"")</f>
        <v>35916</v>
      </c>
      <c r="G17" s="73">
        <f>IF(E17&lt;=data6*$C$12,G16,"")</f>
        <v>0.055</v>
      </c>
      <c r="H17" s="77">
        <f>IF(OR($C$12&lt;0.05,I17&lt;0.05,PERYR&lt;0.05),0,H16+ROUND(PPMT(G16/PERYR,1,$C$11-E16+1,H16),4))</f>
        <v>199781.0887</v>
      </c>
      <c r="I17" s="77">
        <f>IF(H16&gt;0.05,ROUND(I16+L16+M16,4),0)</f>
        <v>199781.0887</v>
      </c>
      <c r="J17" s="77">
        <f>IF(OR($C$12&lt;0.05,I17&lt;0.05,PERYR&lt;0.05,H17&lt;0.05),0,(ROUND(IF(J16+I17&lt;0,-I17+K17,IF($C$10=0,PMT(G17/PERYR,$C$11-E16,H17),-$C$13)),4)))</f>
        <v>-1135.578</v>
      </c>
      <c r="K17" s="77">
        <f>IF(OR($C$12&lt;0.05,I17&lt;0.05,PERYR&lt;0.05,H17&lt;0.05),0,(ROUND(IPMT(G17/PERYR,1,$C$11-E16,I17),4)))</f>
        <v>-915.6633</v>
      </c>
      <c r="L17" s="77">
        <f>-ROUND(MIN(I17,K17-J17),4)</f>
        <v>-219.9147</v>
      </c>
      <c r="M17" s="78"/>
      <c r="N17" s="48"/>
      <c r="O17" s="116"/>
      <c r="P17" s="24"/>
    </row>
    <row r="18" spans="2:16" ht="12.75">
      <c r="B18" s="15"/>
      <c r="C18" s="16"/>
      <c r="D18" s="45"/>
      <c r="E18" s="72">
        <f t="shared" si="0"/>
        <v>3</v>
      </c>
      <c r="F18" s="117">
        <f>IF(H18&gt;0.01,DATE(YEAR($F$16),MONTH($F$16)+(E18-1)*12/PERYR,DAY($F$16)),"")</f>
        <v>35947</v>
      </c>
      <c r="G18" s="73">
        <f aca="true" t="shared" si="1" ref="G18:G81">IF(E18&lt;=data6*$C$12,G17,"")</f>
        <v>0.055</v>
      </c>
      <c r="H18" s="77">
        <f aca="true" t="shared" si="2" ref="H18:H81">IF(OR($C$12&lt;0.05,I18&lt;0.05,PERYR&lt;0.05),0,H17+ROUND(PPMT(G17/PERYR,1,$C$11-E17+1,H17),4))</f>
        <v>199561.174</v>
      </c>
      <c r="I18" s="77">
        <f aca="true" t="shared" si="3" ref="I18:I81">IF(H17&gt;0.05,ROUND(I17+L17+M17,4),0)</f>
        <v>199561.174</v>
      </c>
      <c r="J18" s="77">
        <f aca="true" t="shared" si="4" ref="J18:J81">IF(OR($C$12&lt;0.05,I18&lt;0.05,PERYR&lt;0.05,H18&lt;0.05),0,(ROUND(IF(J17+I18&lt;0,-I18+K18,IF($C$10=0,PMT(G18/PERYR,$C$11-E17,H18),-$C$13)),4)))</f>
        <v>-1135.578</v>
      </c>
      <c r="K18" s="77">
        <f aca="true" t="shared" si="5" ref="K18:K81">IF(OR($C$12&lt;0.05,I18&lt;0.05,PERYR&lt;0.05,H18&lt;0.05),0,(ROUND(IPMT(G18/PERYR,1,$C$11-E17,I18),4)))</f>
        <v>-914.6554</v>
      </c>
      <c r="L18" s="77">
        <f aca="true" t="shared" si="6" ref="L18:L81">-ROUND(MIN(I18,K18-J18),4)</f>
        <v>-220.9226</v>
      </c>
      <c r="M18" s="78"/>
      <c r="N18" s="48"/>
      <c r="O18" s="116"/>
      <c r="P18" s="24"/>
    </row>
    <row r="19" spans="2:16" ht="12.75">
      <c r="B19" s="15"/>
      <c r="C19" s="16"/>
      <c r="D19" s="45"/>
      <c r="E19" s="72">
        <f t="shared" si="0"/>
        <v>4</v>
      </c>
      <c r="F19" s="117">
        <f aca="true" t="shared" si="7" ref="F19:F34">IF(H19&gt;0.01,DATE(YEAR($F$16),MONTH($F$16)+(E19-1)*12/PERYR,DAY($F$16)),"")</f>
        <v>35977</v>
      </c>
      <c r="G19" s="73">
        <f t="shared" si="1"/>
        <v>0.055</v>
      </c>
      <c r="H19" s="77">
        <f t="shared" si="2"/>
        <v>199340.2514</v>
      </c>
      <c r="I19" s="77">
        <f t="shared" si="3"/>
        <v>199340.2514</v>
      </c>
      <c r="J19" s="77">
        <f t="shared" si="4"/>
        <v>-1135.578</v>
      </c>
      <c r="K19" s="77">
        <f t="shared" si="5"/>
        <v>-913.6428</v>
      </c>
      <c r="L19" s="77">
        <f t="shared" si="6"/>
        <v>-221.9352</v>
      </c>
      <c r="M19" s="78"/>
      <c r="N19" s="48"/>
      <c r="O19" s="23"/>
      <c r="P19" s="24"/>
    </row>
    <row r="20" spans="2:16" ht="12.75">
      <c r="B20" s="15"/>
      <c r="C20" s="16"/>
      <c r="D20" s="45"/>
      <c r="E20" s="72">
        <f t="shared" si="0"/>
        <v>5</v>
      </c>
      <c r="F20" s="117">
        <f t="shared" si="7"/>
        <v>36008</v>
      </c>
      <c r="G20" s="73">
        <f t="shared" si="1"/>
        <v>0.055</v>
      </c>
      <c r="H20" s="77">
        <f t="shared" si="2"/>
        <v>199118.3162</v>
      </c>
      <c r="I20" s="77">
        <f t="shared" si="3"/>
        <v>199118.3162</v>
      </c>
      <c r="J20" s="77">
        <f t="shared" si="4"/>
        <v>-1135.578</v>
      </c>
      <c r="K20" s="77">
        <f t="shared" si="5"/>
        <v>-912.6256</v>
      </c>
      <c r="L20" s="77">
        <f t="shared" si="6"/>
        <v>-222.9524</v>
      </c>
      <c r="M20" s="78"/>
      <c r="N20" s="48"/>
      <c r="O20" s="23"/>
      <c r="P20" s="24"/>
    </row>
    <row r="21" spans="2:16" ht="12.75">
      <c r="B21" s="15"/>
      <c r="C21" s="16"/>
      <c r="D21" s="45"/>
      <c r="E21" s="72">
        <f t="shared" si="0"/>
        <v>6</v>
      </c>
      <c r="F21" s="117">
        <f t="shared" si="7"/>
        <v>36039</v>
      </c>
      <c r="G21" s="73">
        <f t="shared" si="1"/>
        <v>0.055</v>
      </c>
      <c r="H21" s="77">
        <f t="shared" si="2"/>
        <v>198895.3638</v>
      </c>
      <c r="I21" s="77">
        <f t="shared" si="3"/>
        <v>198895.3638</v>
      </c>
      <c r="J21" s="77">
        <f t="shared" si="4"/>
        <v>-1135.578</v>
      </c>
      <c r="K21" s="77">
        <f t="shared" si="5"/>
        <v>-911.6038</v>
      </c>
      <c r="L21" s="77">
        <f t="shared" si="6"/>
        <v>-223.9742</v>
      </c>
      <c r="M21" s="78"/>
      <c r="N21" s="48"/>
      <c r="O21" s="23"/>
      <c r="P21" s="24"/>
    </row>
    <row r="22" spans="2:16" ht="12.75">
      <c r="B22" s="15"/>
      <c r="C22" s="16"/>
      <c r="D22" s="45"/>
      <c r="E22" s="72">
        <f t="shared" si="0"/>
        <v>7</v>
      </c>
      <c r="F22" s="117">
        <f t="shared" si="7"/>
        <v>36069</v>
      </c>
      <c r="G22" s="73">
        <f t="shared" si="1"/>
        <v>0.055</v>
      </c>
      <c r="H22" s="77">
        <f t="shared" si="2"/>
        <v>198671.3895</v>
      </c>
      <c r="I22" s="77">
        <f t="shared" si="3"/>
        <v>198671.3896</v>
      </c>
      <c r="J22" s="77">
        <f t="shared" si="4"/>
        <v>-1135.578</v>
      </c>
      <c r="K22" s="77">
        <f t="shared" si="5"/>
        <v>-910.5772</v>
      </c>
      <c r="L22" s="77">
        <f t="shared" si="6"/>
        <v>-225.0008</v>
      </c>
      <c r="M22" s="78"/>
      <c r="N22" s="48"/>
      <c r="O22" s="23"/>
      <c r="P22" s="24"/>
    </row>
    <row r="23" spans="2:16" ht="12.75">
      <c r="B23" s="15"/>
      <c r="C23" s="16"/>
      <c r="D23" s="45"/>
      <c r="E23" s="72">
        <f t="shared" si="0"/>
        <v>8</v>
      </c>
      <c r="F23" s="117">
        <f t="shared" si="7"/>
        <v>36100</v>
      </c>
      <c r="G23" s="73">
        <f t="shared" si="1"/>
        <v>0.055</v>
      </c>
      <c r="H23" s="77">
        <f t="shared" si="2"/>
        <v>198446.38869999998</v>
      </c>
      <c r="I23" s="77">
        <f t="shared" si="3"/>
        <v>198446.3888</v>
      </c>
      <c r="J23" s="77">
        <f t="shared" si="4"/>
        <v>-1135.578</v>
      </c>
      <c r="K23" s="77">
        <f t="shared" si="5"/>
        <v>-909.5459</v>
      </c>
      <c r="L23" s="77">
        <f t="shared" si="6"/>
        <v>-226.0321</v>
      </c>
      <c r="M23" s="78"/>
      <c r="N23" s="48"/>
      <c r="O23" s="23"/>
      <c r="P23" s="24"/>
    </row>
    <row r="24" spans="2:16" ht="12.75">
      <c r="B24" s="15"/>
      <c r="C24" s="16"/>
      <c r="D24" s="45"/>
      <c r="E24" s="72">
        <f t="shared" si="0"/>
        <v>9</v>
      </c>
      <c r="F24" s="117">
        <f t="shared" si="7"/>
        <v>36130</v>
      </c>
      <c r="G24" s="73">
        <f t="shared" si="1"/>
        <v>0.055</v>
      </c>
      <c r="H24" s="77">
        <f t="shared" si="2"/>
        <v>198220.35659999997</v>
      </c>
      <c r="I24" s="77">
        <f t="shared" si="3"/>
        <v>198220.3567</v>
      </c>
      <c r="J24" s="77">
        <f t="shared" si="4"/>
        <v>-1135.578</v>
      </c>
      <c r="K24" s="77">
        <f t="shared" si="5"/>
        <v>-908.51</v>
      </c>
      <c r="L24" s="77">
        <f t="shared" si="6"/>
        <v>-227.068</v>
      </c>
      <c r="M24" s="78"/>
      <c r="N24" s="48"/>
      <c r="O24" s="23"/>
      <c r="P24" s="24"/>
    </row>
    <row r="25" spans="2:16" ht="12.75">
      <c r="B25" s="15"/>
      <c r="C25" s="16"/>
      <c r="D25" s="45"/>
      <c r="E25" s="72">
        <f t="shared" si="0"/>
        <v>10</v>
      </c>
      <c r="F25" s="117">
        <f t="shared" si="7"/>
        <v>36161</v>
      </c>
      <c r="G25" s="73">
        <f t="shared" si="1"/>
        <v>0.055</v>
      </c>
      <c r="H25" s="77">
        <f t="shared" si="2"/>
        <v>197993.28859999997</v>
      </c>
      <c r="I25" s="77">
        <f t="shared" si="3"/>
        <v>197993.2887</v>
      </c>
      <c r="J25" s="77">
        <f t="shared" si="4"/>
        <v>-1135.578</v>
      </c>
      <c r="K25" s="77">
        <f t="shared" si="5"/>
        <v>-907.4692</v>
      </c>
      <c r="L25" s="77">
        <f t="shared" si="6"/>
        <v>-228.1088</v>
      </c>
      <c r="M25" s="78"/>
      <c r="N25" s="48"/>
      <c r="O25" s="23"/>
      <c r="P25" s="24"/>
    </row>
    <row r="26" spans="2:16" ht="12.75">
      <c r="B26" s="15"/>
      <c r="C26" s="16"/>
      <c r="D26" s="45"/>
      <c r="E26" s="72">
        <f t="shared" si="0"/>
        <v>11</v>
      </c>
      <c r="F26" s="117">
        <f t="shared" si="7"/>
        <v>36192</v>
      </c>
      <c r="G26" s="73">
        <f t="shared" si="1"/>
        <v>0.055</v>
      </c>
      <c r="H26" s="77">
        <f t="shared" si="2"/>
        <v>197765.17979999998</v>
      </c>
      <c r="I26" s="77">
        <f t="shared" si="3"/>
        <v>197765.1799</v>
      </c>
      <c r="J26" s="77">
        <f t="shared" si="4"/>
        <v>-1135.578</v>
      </c>
      <c r="K26" s="77">
        <f t="shared" si="5"/>
        <v>-906.4237</v>
      </c>
      <c r="L26" s="77">
        <f t="shared" si="6"/>
        <v>-229.1543</v>
      </c>
      <c r="M26" s="78"/>
      <c r="N26" s="48"/>
      <c r="O26" s="23"/>
      <c r="P26" s="24"/>
    </row>
    <row r="27" spans="2:16" ht="12.75">
      <c r="B27" s="15"/>
      <c r="C27" s="16"/>
      <c r="D27" s="45"/>
      <c r="E27" s="72">
        <f t="shared" si="0"/>
        <v>12</v>
      </c>
      <c r="F27" s="117">
        <f t="shared" si="7"/>
        <v>36220</v>
      </c>
      <c r="G27" s="73">
        <f t="shared" si="1"/>
        <v>0.055</v>
      </c>
      <c r="H27" s="77">
        <f t="shared" si="2"/>
        <v>197536.0255</v>
      </c>
      <c r="I27" s="77">
        <f t="shared" si="3"/>
        <v>197536.0256</v>
      </c>
      <c r="J27" s="77">
        <f t="shared" si="4"/>
        <v>-1135.578</v>
      </c>
      <c r="K27" s="77">
        <f t="shared" si="5"/>
        <v>-905.3735</v>
      </c>
      <c r="L27" s="77">
        <f t="shared" si="6"/>
        <v>-230.2045</v>
      </c>
      <c r="M27" s="78"/>
      <c r="N27" s="48"/>
      <c r="O27" s="23"/>
      <c r="P27" s="24"/>
    </row>
    <row r="28" spans="2:16" ht="12.75">
      <c r="B28" s="15"/>
      <c r="C28" s="16"/>
      <c r="D28" s="45"/>
      <c r="E28" s="72">
        <f t="shared" si="0"/>
        <v>13</v>
      </c>
      <c r="F28" s="117">
        <f t="shared" si="7"/>
        <v>36251</v>
      </c>
      <c r="G28" s="73">
        <f t="shared" si="1"/>
        <v>0.055</v>
      </c>
      <c r="H28" s="77">
        <f t="shared" si="2"/>
        <v>197305.8209</v>
      </c>
      <c r="I28" s="77">
        <f t="shared" si="3"/>
        <v>197305.8211</v>
      </c>
      <c r="J28" s="77">
        <f t="shared" si="4"/>
        <v>-1135.578</v>
      </c>
      <c r="K28" s="77">
        <f t="shared" si="5"/>
        <v>-904.3183</v>
      </c>
      <c r="L28" s="77">
        <f t="shared" si="6"/>
        <v>-231.2597</v>
      </c>
      <c r="M28" s="78"/>
      <c r="N28" s="48"/>
      <c r="O28" s="23"/>
      <c r="P28" s="24"/>
    </row>
    <row r="29" spans="2:16" ht="12.75">
      <c r="B29" s="15"/>
      <c r="C29" s="16"/>
      <c r="D29" s="45"/>
      <c r="E29" s="72">
        <f t="shared" si="0"/>
        <v>14</v>
      </c>
      <c r="F29" s="117">
        <f t="shared" si="7"/>
        <v>36281</v>
      </c>
      <c r="G29" s="73">
        <f t="shared" si="1"/>
        <v>0.055</v>
      </c>
      <c r="H29" s="77">
        <f t="shared" si="2"/>
        <v>197074.5612</v>
      </c>
      <c r="I29" s="77">
        <f t="shared" si="3"/>
        <v>197074.5614</v>
      </c>
      <c r="J29" s="77">
        <f t="shared" si="4"/>
        <v>-1135.578</v>
      </c>
      <c r="K29" s="77">
        <f t="shared" si="5"/>
        <v>-903.2584</v>
      </c>
      <c r="L29" s="77">
        <f t="shared" si="6"/>
        <v>-232.3196</v>
      </c>
      <c r="M29" s="78"/>
      <c r="N29" s="48"/>
      <c r="O29" s="23"/>
      <c r="P29" s="24"/>
    </row>
    <row r="30" spans="2:16" ht="12.75">
      <c r="B30" s="15"/>
      <c r="C30" s="16"/>
      <c r="D30" s="45"/>
      <c r="E30" s="72">
        <f t="shared" si="0"/>
        <v>15</v>
      </c>
      <c r="F30" s="117">
        <f t="shared" si="7"/>
        <v>36312</v>
      </c>
      <c r="G30" s="73">
        <f t="shared" si="1"/>
        <v>0.055</v>
      </c>
      <c r="H30" s="77">
        <f t="shared" si="2"/>
        <v>196842.2416</v>
      </c>
      <c r="I30" s="77">
        <f t="shared" si="3"/>
        <v>196842.2418</v>
      </c>
      <c r="J30" s="77">
        <f t="shared" si="4"/>
        <v>-1135.578</v>
      </c>
      <c r="K30" s="77">
        <f t="shared" si="5"/>
        <v>-902.1936</v>
      </c>
      <c r="L30" s="77">
        <f t="shared" si="6"/>
        <v>-233.3844</v>
      </c>
      <c r="M30" s="78"/>
      <c r="N30" s="48"/>
      <c r="O30" s="23"/>
      <c r="P30" s="24"/>
    </row>
    <row r="31" spans="2:16" ht="12.75">
      <c r="B31" s="15"/>
      <c r="C31" s="16"/>
      <c r="D31" s="45"/>
      <c r="E31" s="72">
        <f t="shared" si="0"/>
        <v>16</v>
      </c>
      <c r="F31" s="117">
        <f t="shared" si="7"/>
        <v>36342</v>
      </c>
      <c r="G31" s="73">
        <f t="shared" si="1"/>
        <v>0.055</v>
      </c>
      <c r="H31" s="77">
        <f t="shared" si="2"/>
        <v>196608.8572</v>
      </c>
      <c r="I31" s="77">
        <f t="shared" si="3"/>
        <v>196608.8574</v>
      </c>
      <c r="J31" s="77">
        <f t="shared" si="4"/>
        <v>-1135.578</v>
      </c>
      <c r="K31" s="77">
        <f t="shared" si="5"/>
        <v>-901.1239</v>
      </c>
      <c r="L31" s="77">
        <f t="shared" si="6"/>
        <v>-234.4541</v>
      </c>
      <c r="M31" s="78"/>
      <c r="N31" s="48"/>
      <c r="O31" s="23"/>
      <c r="P31" s="24"/>
    </row>
    <row r="32" spans="2:16" ht="12.75">
      <c r="B32" s="15"/>
      <c r="C32" s="16"/>
      <c r="D32" s="45"/>
      <c r="E32" s="72">
        <f t="shared" si="0"/>
        <v>17</v>
      </c>
      <c r="F32" s="117">
        <f t="shared" si="7"/>
        <v>36373</v>
      </c>
      <c r="G32" s="73">
        <f t="shared" si="1"/>
        <v>0.055</v>
      </c>
      <c r="H32" s="77">
        <f t="shared" si="2"/>
        <v>196374.4031</v>
      </c>
      <c r="I32" s="77">
        <f t="shared" si="3"/>
        <v>196374.4033</v>
      </c>
      <c r="J32" s="77">
        <f t="shared" si="4"/>
        <v>-1135.578</v>
      </c>
      <c r="K32" s="77">
        <f t="shared" si="5"/>
        <v>-900.0493</v>
      </c>
      <c r="L32" s="77">
        <f t="shared" si="6"/>
        <v>-235.5287</v>
      </c>
      <c r="M32" s="78"/>
      <c r="N32" s="48"/>
      <c r="O32" s="23"/>
      <c r="P32" s="24"/>
    </row>
    <row r="33" spans="2:16" ht="12.75">
      <c r="B33" s="15"/>
      <c r="C33" s="16"/>
      <c r="D33" s="45"/>
      <c r="E33" s="72">
        <f aca="true" t="shared" si="8" ref="E33:E48">1+E32</f>
        <v>18</v>
      </c>
      <c r="F33" s="117">
        <f t="shared" si="7"/>
        <v>36404</v>
      </c>
      <c r="G33" s="73">
        <f t="shared" si="1"/>
        <v>0.055</v>
      </c>
      <c r="H33" s="77">
        <f t="shared" si="2"/>
        <v>196138.8744</v>
      </c>
      <c r="I33" s="77">
        <f t="shared" si="3"/>
        <v>196138.8746</v>
      </c>
      <c r="J33" s="77">
        <f t="shared" si="4"/>
        <v>-1135.578</v>
      </c>
      <c r="K33" s="77">
        <f t="shared" si="5"/>
        <v>-898.9698</v>
      </c>
      <c r="L33" s="77">
        <f t="shared" si="6"/>
        <v>-236.6082</v>
      </c>
      <c r="M33" s="78"/>
      <c r="N33" s="48"/>
      <c r="O33" s="23"/>
      <c r="P33" s="24"/>
    </row>
    <row r="34" spans="2:16" ht="12.75">
      <c r="B34" s="15"/>
      <c r="C34" s="16"/>
      <c r="D34" s="45"/>
      <c r="E34" s="72">
        <f t="shared" si="8"/>
        <v>19</v>
      </c>
      <c r="F34" s="117">
        <f t="shared" si="7"/>
        <v>36434</v>
      </c>
      <c r="G34" s="73">
        <f t="shared" si="1"/>
        <v>0.055</v>
      </c>
      <c r="H34" s="77">
        <f t="shared" si="2"/>
        <v>195902.2662</v>
      </c>
      <c r="I34" s="77">
        <f t="shared" si="3"/>
        <v>195902.2664</v>
      </c>
      <c r="J34" s="77">
        <f t="shared" si="4"/>
        <v>-1135.578</v>
      </c>
      <c r="K34" s="77">
        <f t="shared" si="5"/>
        <v>-897.8854</v>
      </c>
      <c r="L34" s="77">
        <f t="shared" si="6"/>
        <v>-237.6926</v>
      </c>
      <c r="M34" s="78"/>
      <c r="N34" s="48"/>
      <c r="O34" s="23"/>
      <c r="P34" s="24"/>
    </row>
    <row r="35" spans="2:16" ht="12.75">
      <c r="B35" s="15"/>
      <c r="C35" s="16"/>
      <c r="D35" s="45"/>
      <c r="E35" s="72">
        <f t="shared" si="8"/>
        <v>20</v>
      </c>
      <c r="F35" s="117">
        <f aca="true" t="shared" si="9" ref="F35:F50">IF(H35&gt;0.01,DATE(YEAR($F$16),MONTH($F$16)+(E35-1)*12/PERYR,DAY($F$16)),"")</f>
        <v>36465</v>
      </c>
      <c r="G35" s="73">
        <f t="shared" si="1"/>
        <v>0.055</v>
      </c>
      <c r="H35" s="77">
        <f t="shared" si="2"/>
        <v>195664.5736</v>
      </c>
      <c r="I35" s="77">
        <f t="shared" si="3"/>
        <v>195664.5738</v>
      </c>
      <c r="J35" s="77">
        <f t="shared" si="4"/>
        <v>-1135.578</v>
      </c>
      <c r="K35" s="77">
        <f t="shared" si="5"/>
        <v>-896.796</v>
      </c>
      <c r="L35" s="77">
        <f t="shared" si="6"/>
        <v>-238.782</v>
      </c>
      <c r="M35" s="78"/>
      <c r="N35" s="48"/>
      <c r="O35" s="23"/>
      <c r="P35" s="24"/>
    </row>
    <row r="36" spans="2:16" ht="12.75">
      <c r="B36" s="15"/>
      <c r="C36" s="16"/>
      <c r="D36" s="45"/>
      <c r="E36" s="72">
        <f t="shared" si="8"/>
        <v>21</v>
      </c>
      <c r="F36" s="117">
        <f t="shared" si="9"/>
        <v>36495</v>
      </c>
      <c r="G36" s="73">
        <f t="shared" si="1"/>
        <v>0.055</v>
      </c>
      <c r="H36" s="77">
        <f t="shared" si="2"/>
        <v>195425.7916</v>
      </c>
      <c r="I36" s="77">
        <f t="shared" si="3"/>
        <v>195425.7918</v>
      </c>
      <c r="J36" s="77">
        <f t="shared" si="4"/>
        <v>-1135.578</v>
      </c>
      <c r="K36" s="77">
        <f t="shared" si="5"/>
        <v>-895.7015</v>
      </c>
      <c r="L36" s="77">
        <f t="shared" si="6"/>
        <v>-239.8765</v>
      </c>
      <c r="M36" s="78"/>
      <c r="N36" s="48"/>
      <c r="O36" s="23"/>
      <c r="P36" s="24"/>
    </row>
    <row r="37" spans="2:16" ht="12.75">
      <c r="B37" s="15"/>
      <c r="C37" s="16"/>
      <c r="D37" s="45"/>
      <c r="E37" s="72">
        <f t="shared" si="8"/>
        <v>22</v>
      </c>
      <c r="F37" s="117">
        <f t="shared" si="9"/>
        <v>36526</v>
      </c>
      <c r="G37" s="73">
        <f t="shared" si="1"/>
        <v>0.055</v>
      </c>
      <c r="H37" s="77">
        <f t="shared" si="2"/>
        <v>195185.91509999998</v>
      </c>
      <c r="I37" s="77">
        <f t="shared" si="3"/>
        <v>195185.9153</v>
      </c>
      <c r="J37" s="77">
        <f t="shared" si="4"/>
        <v>-1135.578</v>
      </c>
      <c r="K37" s="77">
        <f t="shared" si="5"/>
        <v>-894.6021</v>
      </c>
      <c r="L37" s="77">
        <f t="shared" si="6"/>
        <v>-240.9759</v>
      </c>
      <c r="M37" s="78"/>
      <c r="N37" s="48"/>
      <c r="O37" s="23"/>
      <c r="P37" s="24"/>
    </row>
    <row r="38" spans="2:16" ht="12.75">
      <c r="B38" s="15"/>
      <c r="C38" s="16"/>
      <c r="D38" s="45"/>
      <c r="E38" s="72">
        <f t="shared" si="8"/>
        <v>23</v>
      </c>
      <c r="F38" s="117">
        <f t="shared" si="9"/>
        <v>36557</v>
      </c>
      <c r="G38" s="73">
        <f t="shared" si="1"/>
        <v>0.055</v>
      </c>
      <c r="H38" s="77">
        <f t="shared" si="2"/>
        <v>194944.9392</v>
      </c>
      <c r="I38" s="77">
        <f t="shared" si="3"/>
        <v>194944.9394</v>
      </c>
      <c r="J38" s="77">
        <f t="shared" si="4"/>
        <v>-1135.578</v>
      </c>
      <c r="K38" s="77">
        <f t="shared" si="5"/>
        <v>-893.4976</v>
      </c>
      <c r="L38" s="77">
        <f t="shared" si="6"/>
        <v>-242.0804</v>
      </c>
      <c r="M38" s="78"/>
      <c r="N38" s="48"/>
      <c r="O38" s="23"/>
      <c r="P38" s="24"/>
    </row>
    <row r="39" spans="2:16" ht="12.75">
      <c r="B39" s="15"/>
      <c r="C39" s="16"/>
      <c r="D39" s="45"/>
      <c r="E39" s="72">
        <f t="shared" si="8"/>
        <v>24</v>
      </c>
      <c r="F39" s="117">
        <f t="shared" si="9"/>
        <v>36586</v>
      </c>
      <c r="G39" s="73">
        <f t="shared" si="1"/>
        <v>0.055</v>
      </c>
      <c r="H39" s="77">
        <f t="shared" si="2"/>
        <v>194702.8588</v>
      </c>
      <c r="I39" s="77">
        <f t="shared" si="3"/>
        <v>194702.859</v>
      </c>
      <c r="J39" s="77">
        <f t="shared" si="4"/>
        <v>-1135.578</v>
      </c>
      <c r="K39" s="77">
        <f t="shared" si="5"/>
        <v>-892.3881</v>
      </c>
      <c r="L39" s="77">
        <f t="shared" si="6"/>
        <v>-243.1899</v>
      </c>
      <c r="M39" s="78"/>
      <c r="N39" s="48"/>
      <c r="O39" s="23"/>
      <c r="P39" s="24"/>
    </row>
    <row r="40" spans="2:16" ht="12.75">
      <c r="B40" s="15"/>
      <c r="C40" s="16"/>
      <c r="D40" s="45"/>
      <c r="E40" s="72">
        <f t="shared" si="8"/>
        <v>25</v>
      </c>
      <c r="F40" s="117">
        <f t="shared" si="9"/>
        <v>36617</v>
      </c>
      <c r="G40" s="73">
        <f t="shared" si="1"/>
        <v>0.055</v>
      </c>
      <c r="H40" s="77">
        <f t="shared" si="2"/>
        <v>194459.6689</v>
      </c>
      <c r="I40" s="77">
        <f t="shared" si="3"/>
        <v>194459.6691</v>
      </c>
      <c r="J40" s="77">
        <f t="shared" si="4"/>
        <v>-1135.578</v>
      </c>
      <c r="K40" s="77">
        <f t="shared" si="5"/>
        <v>-891.2735</v>
      </c>
      <c r="L40" s="77">
        <f t="shared" si="6"/>
        <v>-244.3045</v>
      </c>
      <c r="M40" s="78"/>
      <c r="N40" s="48"/>
      <c r="O40" s="23"/>
      <c r="P40" s="24"/>
    </row>
    <row r="41" spans="2:16" ht="12.75">
      <c r="B41" s="15"/>
      <c r="C41" s="16"/>
      <c r="D41" s="45"/>
      <c r="E41" s="72">
        <f t="shared" si="8"/>
        <v>26</v>
      </c>
      <c r="F41" s="117">
        <f t="shared" si="9"/>
        <v>36647</v>
      </c>
      <c r="G41" s="73">
        <f t="shared" si="1"/>
        <v>0.055</v>
      </c>
      <c r="H41" s="77">
        <f t="shared" si="2"/>
        <v>194215.3644</v>
      </c>
      <c r="I41" s="77">
        <f t="shared" si="3"/>
        <v>194215.3646</v>
      </c>
      <c r="J41" s="77">
        <f t="shared" si="4"/>
        <v>-1135.578</v>
      </c>
      <c r="K41" s="77">
        <f t="shared" si="5"/>
        <v>-890.1538</v>
      </c>
      <c r="L41" s="77">
        <f t="shared" si="6"/>
        <v>-245.4242</v>
      </c>
      <c r="M41" s="78"/>
      <c r="N41" s="48"/>
      <c r="O41" s="23"/>
      <c r="P41" s="24"/>
    </row>
    <row r="42" spans="2:16" ht="12.75">
      <c r="B42" s="15"/>
      <c r="C42" s="16"/>
      <c r="D42" s="45"/>
      <c r="E42" s="72">
        <f t="shared" si="8"/>
        <v>27</v>
      </c>
      <c r="F42" s="117">
        <f t="shared" si="9"/>
        <v>36678</v>
      </c>
      <c r="G42" s="73">
        <f t="shared" si="1"/>
        <v>0.055</v>
      </c>
      <c r="H42" s="77">
        <f t="shared" si="2"/>
        <v>193969.94019999998</v>
      </c>
      <c r="I42" s="77">
        <f t="shared" si="3"/>
        <v>193969.9404</v>
      </c>
      <c r="J42" s="77">
        <f t="shared" si="4"/>
        <v>-1135.578</v>
      </c>
      <c r="K42" s="77">
        <f t="shared" si="5"/>
        <v>-889.0289</v>
      </c>
      <c r="L42" s="77">
        <f t="shared" si="6"/>
        <v>-246.5491</v>
      </c>
      <c r="M42" s="78"/>
      <c r="N42" s="48"/>
      <c r="O42" s="23"/>
      <c r="P42" s="24"/>
    </row>
    <row r="43" spans="2:16" ht="12.75">
      <c r="B43" s="15"/>
      <c r="C43" s="16"/>
      <c r="D43" s="45"/>
      <c r="E43" s="72">
        <f t="shared" si="8"/>
        <v>28</v>
      </c>
      <c r="F43" s="117">
        <f t="shared" si="9"/>
        <v>36708</v>
      </c>
      <c r="G43" s="73">
        <f t="shared" si="1"/>
        <v>0.055</v>
      </c>
      <c r="H43" s="77">
        <f t="shared" si="2"/>
        <v>193723.39109999998</v>
      </c>
      <c r="I43" s="77">
        <f t="shared" si="3"/>
        <v>193723.3913</v>
      </c>
      <c r="J43" s="77">
        <f t="shared" si="4"/>
        <v>-1135.578</v>
      </c>
      <c r="K43" s="77">
        <f t="shared" si="5"/>
        <v>-887.8989</v>
      </c>
      <c r="L43" s="77">
        <f t="shared" si="6"/>
        <v>-247.6791</v>
      </c>
      <c r="M43" s="78"/>
      <c r="N43" s="48"/>
      <c r="O43" s="23"/>
      <c r="P43" s="24"/>
    </row>
    <row r="44" spans="2:16" ht="12.75">
      <c r="B44" s="15"/>
      <c r="C44" s="16"/>
      <c r="D44" s="45"/>
      <c r="E44" s="72">
        <f t="shared" si="8"/>
        <v>29</v>
      </c>
      <c r="F44" s="117">
        <f t="shared" si="9"/>
        <v>36739</v>
      </c>
      <c r="G44" s="73">
        <f t="shared" si="1"/>
        <v>0.055</v>
      </c>
      <c r="H44" s="77">
        <f t="shared" si="2"/>
        <v>193475.71199999997</v>
      </c>
      <c r="I44" s="77">
        <f t="shared" si="3"/>
        <v>193475.7122</v>
      </c>
      <c r="J44" s="77">
        <f t="shared" si="4"/>
        <v>-1135.578</v>
      </c>
      <c r="K44" s="77">
        <f t="shared" si="5"/>
        <v>-886.7637</v>
      </c>
      <c r="L44" s="77">
        <f t="shared" si="6"/>
        <v>-248.8143</v>
      </c>
      <c r="M44" s="78"/>
      <c r="N44" s="48"/>
      <c r="O44" s="23"/>
      <c r="P44" s="24"/>
    </row>
    <row r="45" spans="2:16" ht="12.75">
      <c r="B45" s="15"/>
      <c r="C45" s="16"/>
      <c r="D45" s="45"/>
      <c r="E45" s="72">
        <f t="shared" si="8"/>
        <v>30</v>
      </c>
      <c r="F45" s="117">
        <f t="shared" si="9"/>
        <v>36770</v>
      </c>
      <c r="G45" s="73">
        <f t="shared" si="1"/>
        <v>0.055</v>
      </c>
      <c r="H45" s="77">
        <f t="shared" si="2"/>
        <v>193226.89769999997</v>
      </c>
      <c r="I45" s="77">
        <f t="shared" si="3"/>
        <v>193226.8979</v>
      </c>
      <c r="J45" s="77">
        <f t="shared" si="4"/>
        <v>-1135.578</v>
      </c>
      <c r="K45" s="77">
        <f t="shared" si="5"/>
        <v>-885.6233</v>
      </c>
      <c r="L45" s="77">
        <f t="shared" si="6"/>
        <v>-249.9547</v>
      </c>
      <c r="M45" s="78"/>
      <c r="N45" s="48"/>
      <c r="O45" s="23"/>
      <c r="P45" s="24"/>
    </row>
    <row r="46" spans="2:16" ht="12.75">
      <c r="B46" s="15"/>
      <c r="C46" s="16"/>
      <c r="D46" s="45"/>
      <c r="E46" s="72">
        <f t="shared" si="8"/>
        <v>31</v>
      </c>
      <c r="F46" s="117">
        <f t="shared" si="9"/>
        <v>36800</v>
      </c>
      <c r="G46" s="73">
        <f t="shared" si="1"/>
        <v>0.055</v>
      </c>
      <c r="H46" s="77">
        <f t="shared" si="2"/>
        <v>192976.94299999997</v>
      </c>
      <c r="I46" s="77">
        <f t="shared" si="3"/>
        <v>192976.9432</v>
      </c>
      <c r="J46" s="77">
        <f t="shared" si="4"/>
        <v>-1135.578</v>
      </c>
      <c r="K46" s="77">
        <f t="shared" si="5"/>
        <v>-884.4777</v>
      </c>
      <c r="L46" s="77">
        <f t="shared" si="6"/>
        <v>-251.1003</v>
      </c>
      <c r="M46" s="78"/>
      <c r="N46" s="48"/>
      <c r="O46" s="23"/>
      <c r="P46" s="24"/>
    </row>
    <row r="47" spans="2:16" ht="12.75">
      <c r="B47" s="15"/>
      <c r="C47" s="16"/>
      <c r="D47" s="45"/>
      <c r="E47" s="72">
        <f t="shared" si="8"/>
        <v>32</v>
      </c>
      <c r="F47" s="117">
        <f t="shared" si="9"/>
        <v>36831</v>
      </c>
      <c r="G47" s="73">
        <f t="shared" si="1"/>
        <v>0.055</v>
      </c>
      <c r="H47" s="77">
        <f t="shared" si="2"/>
        <v>192725.84269999998</v>
      </c>
      <c r="I47" s="77">
        <f t="shared" si="3"/>
        <v>192725.8429</v>
      </c>
      <c r="J47" s="77">
        <f t="shared" si="4"/>
        <v>-1135.578</v>
      </c>
      <c r="K47" s="77">
        <f t="shared" si="5"/>
        <v>-883.3268</v>
      </c>
      <c r="L47" s="77">
        <f t="shared" si="6"/>
        <v>-252.2512</v>
      </c>
      <c r="M47" s="78"/>
      <c r="N47" s="48"/>
      <c r="O47" s="23"/>
      <c r="P47" s="24"/>
    </row>
    <row r="48" spans="2:16" ht="12.75">
      <c r="B48" s="15"/>
      <c r="C48" s="16"/>
      <c r="D48" s="45"/>
      <c r="E48" s="72">
        <f t="shared" si="8"/>
        <v>33</v>
      </c>
      <c r="F48" s="117">
        <f t="shared" si="9"/>
        <v>36861</v>
      </c>
      <c r="G48" s="73">
        <f t="shared" si="1"/>
        <v>0.055</v>
      </c>
      <c r="H48" s="77">
        <f t="shared" si="2"/>
        <v>192473.59149999998</v>
      </c>
      <c r="I48" s="77">
        <f t="shared" si="3"/>
        <v>192473.5917</v>
      </c>
      <c r="J48" s="77">
        <f t="shared" si="4"/>
        <v>-1135.578</v>
      </c>
      <c r="K48" s="77">
        <f t="shared" si="5"/>
        <v>-882.1706</v>
      </c>
      <c r="L48" s="77">
        <f t="shared" si="6"/>
        <v>-253.4074</v>
      </c>
      <c r="M48" s="78"/>
      <c r="N48" s="48"/>
      <c r="O48" s="23"/>
      <c r="P48" s="24"/>
    </row>
    <row r="49" spans="2:16" ht="12.75">
      <c r="B49" s="15"/>
      <c r="C49" s="16"/>
      <c r="D49" s="45"/>
      <c r="E49" s="72">
        <f aca="true" t="shared" si="10" ref="E49:E63">1+E48</f>
        <v>34</v>
      </c>
      <c r="F49" s="117">
        <f t="shared" si="9"/>
        <v>36892</v>
      </c>
      <c r="G49" s="73">
        <f t="shared" si="1"/>
        <v>0.055</v>
      </c>
      <c r="H49" s="77">
        <f t="shared" si="2"/>
        <v>192220.18409999998</v>
      </c>
      <c r="I49" s="77">
        <f t="shared" si="3"/>
        <v>192220.1843</v>
      </c>
      <c r="J49" s="77">
        <f t="shared" si="4"/>
        <v>-1135.578</v>
      </c>
      <c r="K49" s="77">
        <f t="shared" si="5"/>
        <v>-881.0092</v>
      </c>
      <c r="L49" s="77">
        <f t="shared" si="6"/>
        <v>-254.5688</v>
      </c>
      <c r="M49" s="78"/>
      <c r="N49" s="48"/>
      <c r="O49" s="23"/>
      <c r="P49" s="24"/>
    </row>
    <row r="50" spans="2:16" ht="12.75">
      <c r="B50" s="15"/>
      <c r="C50" s="16"/>
      <c r="D50" s="45"/>
      <c r="E50" s="72">
        <f t="shared" si="10"/>
        <v>35</v>
      </c>
      <c r="F50" s="117">
        <f t="shared" si="9"/>
        <v>36923</v>
      </c>
      <c r="G50" s="73">
        <f t="shared" si="1"/>
        <v>0.055</v>
      </c>
      <c r="H50" s="77">
        <f t="shared" si="2"/>
        <v>191965.61529999998</v>
      </c>
      <c r="I50" s="77">
        <f t="shared" si="3"/>
        <v>191965.6155</v>
      </c>
      <c r="J50" s="77">
        <f t="shared" si="4"/>
        <v>-1135.578</v>
      </c>
      <c r="K50" s="77">
        <f t="shared" si="5"/>
        <v>-879.8424</v>
      </c>
      <c r="L50" s="77">
        <f t="shared" si="6"/>
        <v>-255.7356</v>
      </c>
      <c r="M50" s="78"/>
      <c r="N50" s="48"/>
      <c r="O50" s="23"/>
      <c r="P50" s="24"/>
    </row>
    <row r="51" spans="2:16" ht="12.75">
      <c r="B51" s="15"/>
      <c r="C51" s="16"/>
      <c r="D51" s="45"/>
      <c r="E51" s="72">
        <f t="shared" si="10"/>
        <v>36</v>
      </c>
      <c r="F51" s="117">
        <f aca="true" t="shared" si="11" ref="F51:F63">IF(H51&gt;0.01,DATE(YEAR($F$16),MONTH($F$16)+(E51-1)*12/PERYR,DAY($F$16)),"")</f>
        <v>36951</v>
      </c>
      <c r="G51" s="73">
        <f t="shared" si="1"/>
        <v>0.055</v>
      </c>
      <c r="H51" s="77">
        <f t="shared" si="2"/>
        <v>191709.87969999996</v>
      </c>
      <c r="I51" s="77">
        <f t="shared" si="3"/>
        <v>191709.8799</v>
      </c>
      <c r="J51" s="77">
        <f t="shared" si="4"/>
        <v>-1135.578</v>
      </c>
      <c r="K51" s="77">
        <f t="shared" si="5"/>
        <v>-878.6703</v>
      </c>
      <c r="L51" s="77">
        <f t="shared" si="6"/>
        <v>-256.9077</v>
      </c>
      <c r="M51" s="78"/>
      <c r="N51" s="48"/>
      <c r="O51" s="23"/>
      <c r="P51" s="24"/>
    </row>
    <row r="52" spans="2:16" ht="12.75">
      <c r="B52" s="15"/>
      <c r="C52" s="16"/>
      <c r="D52" s="45"/>
      <c r="E52" s="72">
        <f t="shared" si="10"/>
        <v>37</v>
      </c>
      <c r="F52" s="117">
        <f t="shared" si="11"/>
        <v>36982</v>
      </c>
      <c r="G52" s="73">
        <f t="shared" si="1"/>
        <v>0.055</v>
      </c>
      <c r="H52" s="77">
        <f t="shared" si="2"/>
        <v>191452.97199999995</v>
      </c>
      <c r="I52" s="77">
        <f t="shared" si="3"/>
        <v>191452.9722</v>
      </c>
      <c r="J52" s="77">
        <f t="shared" si="4"/>
        <v>-1135.578</v>
      </c>
      <c r="K52" s="77">
        <f t="shared" si="5"/>
        <v>-877.4928</v>
      </c>
      <c r="L52" s="77">
        <f t="shared" si="6"/>
        <v>-258.0852</v>
      </c>
      <c r="M52" s="78"/>
      <c r="N52" s="48"/>
      <c r="O52" s="23"/>
      <c r="P52" s="24"/>
    </row>
    <row r="53" spans="2:16" ht="12.75">
      <c r="B53" s="15"/>
      <c r="C53" s="16"/>
      <c r="D53" s="45"/>
      <c r="E53" s="72">
        <f t="shared" si="10"/>
        <v>38</v>
      </c>
      <c r="F53" s="117">
        <f t="shared" si="11"/>
        <v>37012</v>
      </c>
      <c r="G53" s="73">
        <f t="shared" si="1"/>
        <v>0.055</v>
      </c>
      <c r="H53" s="77">
        <f t="shared" si="2"/>
        <v>191194.88679999995</v>
      </c>
      <c r="I53" s="77">
        <f t="shared" si="3"/>
        <v>191194.887</v>
      </c>
      <c r="J53" s="77">
        <f t="shared" si="4"/>
        <v>-1135.578</v>
      </c>
      <c r="K53" s="77">
        <f t="shared" si="5"/>
        <v>-876.3099</v>
      </c>
      <c r="L53" s="77">
        <f t="shared" si="6"/>
        <v>-259.2681</v>
      </c>
      <c r="M53" s="78"/>
      <c r="N53" s="48"/>
      <c r="O53" s="23"/>
      <c r="P53" s="24"/>
    </row>
    <row r="54" spans="2:16" ht="12.75">
      <c r="B54" s="15"/>
      <c r="C54" s="16"/>
      <c r="D54" s="45"/>
      <c r="E54" s="72">
        <f t="shared" si="10"/>
        <v>39</v>
      </c>
      <c r="F54" s="117">
        <f t="shared" si="11"/>
        <v>37043</v>
      </c>
      <c r="G54" s="73">
        <f t="shared" si="1"/>
        <v>0.055</v>
      </c>
      <c r="H54" s="77">
        <f t="shared" si="2"/>
        <v>190935.61869999996</v>
      </c>
      <c r="I54" s="77">
        <f t="shared" si="3"/>
        <v>190935.6189</v>
      </c>
      <c r="J54" s="77">
        <f t="shared" si="4"/>
        <v>-1135.578</v>
      </c>
      <c r="K54" s="77">
        <f t="shared" si="5"/>
        <v>-875.1216</v>
      </c>
      <c r="L54" s="77">
        <f t="shared" si="6"/>
        <v>-260.4564</v>
      </c>
      <c r="M54" s="78"/>
      <c r="N54" s="48"/>
      <c r="O54" s="23"/>
      <c r="P54" s="24"/>
    </row>
    <row r="55" spans="2:16" ht="12.75">
      <c r="B55" s="15"/>
      <c r="C55" s="16"/>
      <c r="D55" s="45"/>
      <c r="E55" s="72">
        <f t="shared" si="10"/>
        <v>40</v>
      </c>
      <c r="F55" s="117">
        <f t="shared" si="11"/>
        <v>37073</v>
      </c>
      <c r="G55" s="73">
        <f t="shared" si="1"/>
        <v>0.055</v>
      </c>
      <c r="H55" s="77">
        <f t="shared" si="2"/>
        <v>190675.16229999997</v>
      </c>
      <c r="I55" s="77">
        <f t="shared" si="3"/>
        <v>190675.1625</v>
      </c>
      <c r="J55" s="77">
        <f t="shared" si="4"/>
        <v>-1135.578</v>
      </c>
      <c r="K55" s="77">
        <f t="shared" si="5"/>
        <v>-873.9278</v>
      </c>
      <c r="L55" s="77">
        <f t="shared" si="6"/>
        <v>-261.6502</v>
      </c>
      <c r="M55" s="78"/>
      <c r="N55" s="48"/>
      <c r="O55" s="23"/>
      <c r="P55" s="24"/>
    </row>
    <row r="56" spans="2:16" ht="12.75">
      <c r="B56" s="15"/>
      <c r="C56" s="16"/>
      <c r="D56" s="45"/>
      <c r="E56" s="72">
        <f t="shared" si="10"/>
        <v>41</v>
      </c>
      <c r="F56" s="117">
        <f t="shared" si="11"/>
        <v>37104</v>
      </c>
      <c r="G56" s="73">
        <f t="shared" si="1"/>
        <v>0.055</v>
      </c>
      <c r="H56" s="77">
        <f t="shared" si="2"/>
        <v>190413.51209999996</v>
      </c>
      <c r="I56" s="77">
        <f t="shared" si="3"/>
        <v>190413.5123</v>
      </c>
      <c r="J56" s="77">
        <f t="shared" si="4"/>
        <v>-1135.578</v>
      </c>
      <c r="K56" s="77">
        <f t="shared" si="5"/>
        <v>-872.7286</v>
      </c>
      <c r="L56" s="77">
        <f t="shared" si="6"/>
        <v>-262.8494</v>
      </c>
      <c r="M56" s="78"/>
      <c r="N56" s="48"/>
      <c r="O56" s="23"/>
      <c r="P56" s="24"/>
    </row>
    <row r="57" spans="2:16" ht="12.75">
      <c r="B57" s="15"/>
      <c r="C57" s="16"/>
      <c r="D57" s="45"/>
      <c r="E57" s="72">
        <f t="shared" si="10"/>
        <v>42</v>
      </c>
      <c r="F57" s="117">
        <f t="shared" si="11"/>
        <v>37135</v>
      </c>
      <c r="G57" s="73">
        <f t="shared" si="1"/>
        <v>0.055</v>
      </c>
      <c r="H57" s="77">
        <f t="shared" si="2"/>
        <v>190150.66269999996</v>
      </c>
      <c r="I57" s="77">
        <f t="shared" si="3"/>
        <v>190150.6629</v>
      </c>
      <c r="J57" s="77">
        <f t="shared" si="4"/>
        <v>-1135.578</v>
      </c>
      <c r="K57" s="77">
        <f t="shared" si="5"/>
        <v>-871.5239</v>
      </c>
      <c r="L57" s="77">
        <f t="shared" si="6"/>
        <v>-264.0541</v>
      </c>
      <c r="M57" s="78"/>
      <c r="N57" s="48"/>
      <c r="O57" s="23"/>
      <c r="P57" s="24"/>
    </row>
    <row r="58" spans="2:16" ht="12.75">
      <c r="B58" s="15"/>
      <c r="C58" s="16"/>
      <c r="D58" s="45"/>
      <c r="E58" s="72">
        <f t="shared" si="10"/>
        <v>43</v>
      </c>
      <c r="F58" s="117">
        <f t="shared" si="11"/>
        <v>37165</v>
      </c>
      <c r="G58" s="73">
        <f t="shared" si="1"/>
        <v>0.055</v>
      </c>
      <c r="H58" s="77">
        <f t="shared" si="2"/>
        <v>189886.60859999995</v>
      </c>
      <c r="I58" s="77">
        <f t="shared" si="3"/>
        <v>189886.6088</v>
      </c>
      <c r="J58" s="77">
        <f t="shared" si="4"/>
        <v>-1135.578</v>
      </c>
      <c r="K58" s="77">
        <f t="shared" si="5"/>
        <v>-870.3136</v>
      </c>
      <c r="L58" s="77">
        <f t="shared" si="6"/>
        <v>-265.2644</v>
      </c>
      <c r="M58" s="78"/>
      <c r="N58" s="48"/>
      <c r="O58" s="23"/>
      <c r="P58" s="24"/>
    </row>
    <row r="59" spans="2:16" ht="12.75">
      <c r="B59" s="15"/>
      <c r="C59" s="16"/>
      <c r="D59" s="45"/>
      <c r="E59" s="72">
        <f t="shared" si="10"/>
        <v>44</v>
      </c>
      <c r="F59" s="117">
        <f t="shared" si="11"/>
        <v>37196</v>
      </c>
      <c r="G59" s="73">
        <f t="shared" si="1"/>
        <v>0.055</v>
      </c>
      <c r="H59" s="77">
        <f t="shared" si="2"/>
        <v>189621.34419999993</v>
      </c>
      <c r="I59" s="77">
        <f t="shared" si="3"/>
        <v>189621.3444</v>
      </c>
      <c r="J59" s="77">
        <f t="shared" si="4"/>
        <v>-1135.578</v>
      </c>
      <c r="K59" s="77">
        <f t="shared" si="5"/>
        <v>-869.0978</v>
      </c>
      <c r="L59" s="77">
        <f t="shared" si="6"/>
        <v>-266.4802</v>
      </c>
      <c r="M59" s="78"/>
      <c r="N59" s="48"/>
      <c r="O59" s="23"/>
      <c r="P59" s="24"/>
    </row>
    <row r="60" spans="2:16" ht="12.75">
      <c r="B60" s="15"/>
      <c r="C60" s="16"/>
      <c r="D60" s="45"/>
      <c r="E60" s="72">
        <f t="shared" si="10"/>
        <v>45</v>
      </c>
      <c r="F60" s="117">
        <f t="shared" si="11"/>
        <v>37226</v>
      </c>
      <c r="G60" s="73">
        <f t="shared" si="1"/>
        <v>0.055</v>
      </c>
      <c r="H60" s="77">
        <f t="shared" si="2"/>
        <v>189354.86399999994</v>
      </c>
      <c r="I60" s="77">
        <f t="shared" si="3"/>
        <v>189354.8642</v>
      </c>
      <c r="J60" s="77">
        <f t="shared" si="4"/>
        <v>-1135.578</v>
      </c>
      <c r="K60" s="77">
        <f t="shared" si="5"/>
        <v>-867.8765</v>
      </c>
      <c r="L60" s="77">
        <f t="shared" si="6"/>
        <v>-267.7015</v>
      </c>
      <c r="M60" s="78"/>
      <c r="N60" s="48"/>
      <c r="O60" s="23"/>
      <c r="P60" s="24"/>
    </row>
    <row r="61" spans="2:16" ht="12.75">
      <c r="B61" s="15"/>
      <c r="C61" s="16"/>
      <c r="D61" s="45"/>
      <c r="E61" s="72">
        <f t="shared" si="10"/>
        <v>46</v>
      </c>
      <c r="F61" s="117">
        <f t="shared" si="11"/>
        <v>37257</v>
      </c>
      <c r="G61" s="73">
        <f t="shared" si="1"/>
        <v>0.055</v>
      </c>
      <c r="H61" s="77">
        <f t="shared" si="2"/>
        <v>189087.16249999995</v>
      </c>
      <c r="I61" s="77">
        <f t="shared" si="3"/>
        <v>189087.1627</v>
      </c>
      <c r="J61" s="77">
        <f t="shared" si="4"/>
        <v>-1135.578</v>
      </c>
      <c r="K61" s="77">
        <f t="shared" si="5"/>
        <v>-866.6495</v>
      </c>
      <c r="L61" s="77">
        <f t="shared" si="6"/>
        <v>-268.9285</v>
      </c>
      <c r="M61" s="78"/>
      <c r="N61" s="48"/>
      <c r="O61" s="23"/>
      <c r="P61" s="24"/>
    </row>
    <row r="62" spans="2:16" ht="12.75">
      <c r="B62" s="15"/>
      <c r="C62" s="16"/>
      <c r="D62" s="45"/>
      <c r="E62" s="72">
        <f t="shared" si="10"/>
        <v>47</v>
      </c>
      <c r="F62" s="117">
        <f t="shared" si="11"/>
        <v>37288</v>
      </c>
      <c r="G62" s="73">
        <f t="shared" si="1"/>
        <v>0.055</v>
      </c>
      <c r="H62" s="77">
        <f t="shared" si="2"/>
        <v>188818.23399999994</v>
      </c>
      <c r="I62" s="77">
        <f t="shared" si="3"/>
        <v>188818.2342</v>
      </c>
      <c r="J62" s="77">
        <f t="shared" si="4"/>
        <v>-1135.578</v>
      </c>
      <c r="K62" s="77">
        <f t="shared" si="5"/>
        <v>-865.4169</v>
      </c>
      <c r="L62" s="77">
        <f t="shared" si="6"/>
        <v>-270.1611</v>
      </c>
      <c r="M62" s="78"/>
      <c r="N62" s="48"/>
      <c r="O62" s="23"/>
      <c r="P62" s="24"/>
    </row>
    <row r="63" spans="2:16" ht="12.75">
      <c r="B63" s="15"/>
      <c r="C63" s="16"/>
      <c r="D63" s="45"/>
      <c r="E63" s="72">
        <f t="shared" si="10"/>
        <v>48</v>
      </c>
      <c r="F63" s="117">
        <f t="shared" si="11"/>
        <v>37316</v>
      </c>
      <c r="G63" s="73">
        <f t="shared" si="1"/>
        <v>0.055</v>
      </c>
      <c r="H63" s="77">
        <f t="shared" si="2"/>
        <v>188548.07289999994</v>
      </c>
      <c r="I63" s="77">
        <f t="shared" si="3"/>
        <v>188548.0731</v>
      </c>
      <c r="J63" s="77">
        <f t="shared" si="4"/>
        <v>-1135.578</v>
      </c>
      <c r="K63" s="77">
        <f t="shared" si="5"/>
        <v>-864.1787</v>
      </c>
      <c r="L63" s="77">
        <f t="shared" si="6"/>
        <v>-271.3993</v>
      </c>
      <c r="M63" s="78"/>
      <c r="N63" s="48"/>
      <c r="O63" s="23"/>
      <c r="P63" s="24"/>
    </row>
    <row r="64" spans="2:16" ht="12.75">
      <c r="B64" s="15"/>
      <c r="C64" s="16"/>
      <c r="D64" s="45"/>
      <c r="E64" s="72">
        <f aca="true" t="shared" si="12" ref="E64:E127">1+E63</f>
        <v>49</v>
      </c>
      <c r="F64" s="117">
        <f aca="true" t="shared" si="13" ref="F64:F127">IF(H64&gt;0.01,DATE(YEAR($F$16),MONTH($F$16)+(E64-1)*12/PERYR,DAY($F$16)),"")</f>
        <v>37347</v>
      </c>
      <c r="G64" s="73">
        <f t="shared" si="1"/>
        <v>0.055</v>
      </c>
      <c r="H64" s="77">
        <f t="shared" si="2"/>
        <v>188276.67359999995</v>
      </c>
      <c r="I64" s="77">
        <f t="shared" si="3"/>
        <v>188276.6738</v>
      </c>
      <c r="J64" s="77">
        <f t="shared" si="4"/>
        <v>-1135.578</v>
      </c>
      <c r="K64" s="77">
        <f t="shared" si="5"/>
        <v>-862.9348</v>
      </c>
      <c r="L64" s="77">
        <f t="shared" si="6"/>
        <v>-272.6432</v>
      </c>
      <c r="M64" s="78"/>
      <c r="N64" s="48"/>
      <c r="O64" s="23"/>
      <c r="P64" s="24"/>
    </row>
    <row r="65" spans="2:16" ht="12.75">
      <c r="B65" s="15"/>
      <c r="C65" s="16"/>
      <c r="D65" s="45"/>
      <c r="E65" s="72">
        <f t="shared" si="12"/>
        <v>50</v>
      </c>
      <c r="F65" s="117">
        <f t="shared" si="13"/>
        <v>37377</v>
      </c>
      <c r="G65" s="73">
        <f t="shared" si="1"/>
        <v>0.055</v>
      </c>
      <c r="H65" s="77">
        <f t="shared" si="2"/>
        <v>188004.03039999996</v>
      </c>
      <c r="I65" s="77">
        <f t="shared" si="3"/>
        <v>188004.0306</v>
      </c>
      <c r="J65" s="77">
        <f t="shared" si="4"/>
        <v>-1135.578</v>
      </c>
      <c r="K65" s="77">
        <f t="shared" si="5"/>
        <v>-861.6851</v>
      </c>
      <c r="L65" s="77">
        <f t="shared" si="6"/>
        <v>-273.8929</v>
      </c>
      <c r="M65" s="78"/>
      <c r="N65" s="48"/>
      <c r="O65" s="23"/>
      <c r="P65" s="24"/>
    </row>
    <row r="66" spans="2:16" ht="12.75">
      <c r="B66" s="15"/>
      <c r="C66" s="16"/>
      <c r="D66" s="45"/>
      <c r="E66" s="72">
        <f t="shared" si="12"/>
        <v>51</v>
      </c>
      <c r="F66" s="117">
        <f t="shared" si="13"/>
        <v>37408</v>
      </c>
      <c r="G66" s="73">
        <f t="shared" si="1"/>
        <v>0.055</v>
      </c>
      <c r="H66" s="77">
        <f t="shared" si="2"/>
        <v>187730.13749999995</v>
      </c>
      <c r="I66" s="77">
        <f t="shared" si="3"/>
        <v>187730.1377</v>
      </c>
      <c r="J66" s="77">
        <f t="shared" si="4"/>
        <v>-1135.578</v>
      </c>
      <c r="K66" s="77">
        <f t="shared" si="5"/>
        <v>-860.4298</v>
      </c>
      <c r="L66" s="77">
        <f t="shared" si="6"/>
        <v>-275.1482</v>
      </c>
      <c r="M66" s="78"/>
      <c r="N66" s="48"/>
      <c r="O66" s="23"/>
      <c r="P66" s="24"/>
    </row>
    <row r="67" spans="2:16" ht="12.75">
      <c r="B67" s="15"/>
      <c r="C67" s="16"/>
      <c r="D67" s="45"/>
      <c r="E67" s="72">
        <f t="shared" si="12"/>
        <v>52</v>
      </c>
      <c r="F67" s="117">
        <f t="shared" si="13"/>
        <v>37438</v>
      </c>
      <c r="G67" s="73">
        <f t="shared" si="1"/>
        <v>0.055</v>
      </c>
      <c r="H67" s="77">
        <f t="shared" si="2"/>
        <v>187454.98929999996</v>
      </c>
      <c r="I67" s="77">
        <f t="shared" si="3"/>
        <v>187454.9895</v>
      </c>
      <c r="J67" s="77">
        <f t="shared" si="4"/>
        <v>-1135.578</v>
      </c>
      <c r="K67" s="77">
        <f t="shared" si="5"/>
        <v>-859.1687</v>
      </c>
      <c r="L67" s="77">
        <f t="shared" si="6"/>
        <v>-276.4093</v>
      </c>
      <c r="M67" s="78"/>
      <c r="N67" s="48"/>
      <c r="O67" s="23"/>
      <c r="P67" s="24"/>
    </row>
    <row r="68" spans="2:16" ht="12.75">
      <c r="B68" s="15"/>
      <c r="C68" s="16"/>
      <c r="D68" s="45"/>
      <c r="E68" s="72">
        <f t="shared" si="12"/>
        <v>53</v>
      </c>
      <c r="F68" s="117">
        <f t="shared" si="13"/>
        <v>37469</v>
      </c>
      <c r="G68" s="73">
        <f t="shared" si="1"/>
        <v>0.055</v>
      </c>
      <c r="H68" s="77">
        <f t="shared" si="2"/>
        <v>187178.57999999996</v>
      </c>
      <c r="I68" s="77">
        <f t="shared" si="3"/>
        <v>187178.5802</v>
      </c>
      <c r="J68" s="77">
        <f t="shared" si="4"/>
        <v>-1135.578</v>
      </c>
      <c r="K68" s="77">
        <f t="shared" si="5"/>
        <v>-857.9018</v>
      </c>
      <c r="L68" s="77">
        <f t="shared" si="6"/>
        <v>-277.6762</v>
      </c>
      <c r="M68" s="78"/>
      <c r="N68" s="48"/>
      <c r="O68" s="23"/>
      <c r="P68" s="24"/>
    </row>
    <row r="69" spans="2:16" ht="12.75">
      <c r="B69" s="15"/>
      <c r="C69" s="16"/>
      <c r="D69" s="45"/>
      <c r="E69" s="72">
        <f t="shared" si="12"/>
        <v>54</v>
      </c>
      <c r="F69" s="117">
        <f t="shared" si="13"/>
        <v>37500</v>
      </c>
      <c r="G69" s="73">
        <f t="shared" si="1"/>
        <v>0.055</v>
      </c>
      <c r="H69" s="77">
        <f t="shared" si="2"/>
        <v>186900.90379999997</v>
      </c>
      <c r="I69" s="77">
        <f t="shared" si="3"/>
        <v>186900.904</v>
      </c>
      <c r="J69" s="77">
        <f t="shared" si="4"/>
        <v>-1135.578</v>
      </c>
      <c r="K69" s="77">
        <f t="shared" si="5"/>
        <v>-856.6291</v>
      </c>
      <c r="L69" s="77">
        <f t="shared" si="6"/>
        <v>-278.9489</v>
      </c>
      <c r="M69" s="78"/>
      <c r="N69" s="48"/>
      <c r="O69" s="23"/>
      <c r="P69" s="24"/>
    </row>
    <row r="70" spans="2:16" ht="12.75">
      <c r="B70" s="15"/>
      <c r="C70" s="16"/>
      <c r="D70" s="45"/>
      <c r="E70" s="72">
        <f t="shared" si="12"/>
        <v>55</v>
      </c>
      <c r="F70" s="117">
        <f t="shared" si="13"/>
        <v>37530</v>
      </c>
      <c r="G70" s="73">
        <f t="shared" si="1"/>
        <v>0.055</v>
      </c>
      <c r="H70" s="77">
        <f t="shared" si="2"/>
        <v>186621.95489999998</v>
      </c>
      <c r="I70" s="77">
        <f t="shared" si="3"/>
        <v>186621.9551</v>
      </c>
      <c r="J70" s="77">
        <f t="shared" si="4"/>
        <v>-1135.578</v>
      </c>
      <c r="K70" s="77">
        <f t="shared" si="5"/>
        <v>-855.3506</v>
      </c>
      <c r="L70" s="77">
        <f t="shared" si="6"/>
        <v>-280.2274</v>
      </c>
      <c r="M70" s="78"/>
      <c r="N70" s="48"/>
      <c r="O70" s="23"/>
      <c r="P70" s="24"/>
    </row>
    <row r="71" spans="2:16" ht="12.75">
      <c r="B71" s="15"/>
      <c r="C71" s="16"/>
      <c r="D71" s="45"/>
      <c r="E71" s="72">
        <f t="shared" si="12"/>
        <v>56</v>
      </c>
      <c r="F71" s="117">
        <f t="shared" si="13"/>
        <v>37561</v>
      </c>
      <c r="G71" s="73">
        <f t="shared" si="1"/>
        <v>0.055</v>
      </c>
      <c r="H71" s="77">
        <f t="shared" si="2"/>
        <v>186341.72749999998</v>
      </c>
      <c r="I71" s="77">
        <f t="shared" si="3"/>
        <v>186341.7277</v>
      </c>
      <c r="J71" s="77">
        <f t="shared" si="4"/>
        <v>-1135.578</v>
      </c>
      <c r="K71" s="77">
        <f t="shared" si="5"/>
        <v>-854.0663</v>
      </c>
      <c r="L71" s="77">
        <f t="shared" si="6"/>
        <v>-281.5117</v>
      </c>
      <c r="M71" s="78"/>
      <c r="N71" s="48"/>
      <c r="O71" s="23"/>
      <c r="P71" s="24"/>
    </row>
    <row r="72" spans="2:16" ht="12.75">
      <c r="B72" s="15"/>
      <c r="C72" s="16"/>
      <c r="D72" s="45"/>
      <c r="E72" s="72">
        <f t="shared" si="12"/>
        <v>57</v>
      </c>
      <c r="F72" s="117">
        <f t="shared" si="13"/>
        <v>37591</v>
      </c>
      <c r="G72" s="73">
        <f t="shared" si="1"/>
        <v>0.055</v>
      </c>
      <c r="H72" s="77">
        <f t="shared" si="2"/>
        <v>186060.21569999997</v>
      </c>
      <c r="I72" s="77">
        <f t="shared" si="3"/>
        <v>186060.216</v>
      </c>
      <c r="J72" s="77">
        <f t="shared" si="4"/>
        <v>-1135.578</v>
      </c>
      <c r="K72" s="77">
        <f t="shared" si="5"/>
        <v>-852.776</v>
      </c>
      <c r="L72" s="77">
        <f t="shared" si="6"/>
        <v>-282.802</v>
      </c>
      <c r="M72" s="78"/>
      <c r="N72" s="48"/>
      <c r="O72" s="23"/>
      <c r="P72" s="24"/>
    </row>
    <row r="73" spans="2:18" ht="12.75">
      <c r="B73" s="15"/>
      <c r="C73" s="16"/>
      <c r="D73" s="45"/>
      <c r="E73" s="72">
        <f t="shared" si="12"/>
        <v>58</v>
      </c>
      <c r="F73" s="117">
        <f t="shared" si="13"/>
        <v>37622</v>
      </c>
      <c r="G73" s="73">
        <f t="shared" si="1"/>
        <v>0.055</v>
      </c>
      <c r="H73" s="77">
        <f t="shared" si="2"/>
        <v>185777.41369999998</v>
      </c>
      <c r="I73" s="77">
        <f t="shared" si="3"/>
        <v>185777.414</v>
      </c>
      <c r="J73" s="77">
        <f t="shared" si="4"/>
        <v>-1135.578</v>
      </c>
      <c r="K73" s="77">
        <f t="shared" si="5"/>
        <v>-851.4798</v>
      </c>
      <c r="L73" s="77">
        <f t="shared" si="6"/>
        <v>-284.0982</v>
      </c>
      <c r="M73" s="78"/>
      <c r="N73" s="48"/>
      <c r="O73" s="23"/>
      <c r="P73" s="24"/>
      <c r="Q73" s="139"/>
      <c r="R73" s="139"/>
    </row>
    <row r="74" spans="2:16" ht="12.75">
      <c r="B74" s="15"/>
      <c r="C74" s="16"/>
      <c r="D74" s="45"/>
      <c r="E74" s="72">
        <f t="shared" si="12"/>
        <v>59</v>
      </c>
      <c r="F74" s="117">
        <f t="shared" si="13"/>
        <v>37653</v>
      </c>
      <c r="G74" s="73">
        <f t="shared" si="1"/>
        <v>0.055</v>
      </c>
      <c r="H74" s="77">
        <f t="shared" si="2"/>
        <v>185493.31549999997</v>
      </c>
      <c r="I74" s="77">
        <f t="shared" si="3"/>
        <v>185493.3158</v>
      </c>
      <c r="J74" s="77">
        <f t="shared" si="4"/>
        <v>-1135.578</v>
      </c>
      <c r="K74" s="77">
        <f t="shared" si="5"/>
        <v>-850.1777</v>
      </c>
      <c r="L74" s="77">
        <f t="shared" si="6"/>
        <v>-285.4003</v>
      </c>
      <c r="M74" s="78"/>
      <c r="N74" s="48"/>
      <c r="O74" s="23"/>
      <c r="P74" s="24"/>
    </row>
    <row r="75" spans="2:16" ht="12.75">
      <c r="B75" s="15"/>
      <c r="C75" s="16"/>
      <c r="D75" s="45"/>
      <c r="E75" s="72">
        <f t="shared" si="12"/>
        <v>60</v>
      </c>
      <c r="F75" s="117">
        <f t="shared" si="13"/>
        <v>37681</v>
      </c>
      <c r="G75" s="73">
        <f t="shared" si="1"/>
        <v>0.055</v>
      </c>
      <c r="H75" s="77">
        <f t="shared" si="2"/>
        <v>185207.91519999996</v>
      </c>
      <c r="I75" s="77">
        <f t="shared" si="3"/>
        <v>185207.9155</v>
      </c>
      <c r="J75" s="77">
        <f t="shared" si="4"/>
        <v>-1135.578</v>
      </c>
      <c r="K75" s="77">
        <f t="shared" si="5"/>
        <v>-848.8696</v>
      </c>
      <c r="L75" s="77">
        <f t="shared" si="6"/>
        <v>-286.7084</v>
      </c>
      <c r="M75" s="78"/>
      <c r="N75" s="48"/>
      <c r="O75" s="23"/>
      <c r="P75" s="24"/>
    </row>
    <row r="76" spans="2:16" ht="12.75">
      <c r="B76" s="15"/>
      <c r="C76" s="16"/>
      <c r="D76" s="45"/>
      <c r="E76" s="72">
        <f t="shared" si="12"/>
        <v>61</v>
      </c>
      <c r="F76" s="117">
        <f t="shared" si="13"/>
        <v>37712</v>
      </c>
      <c r="G76" s="73">
        <f t="shared" si="1"/>
        <v>0.055</v>
      </c>
      <c r="H76" s="77">
        <f t="shared" si="2"/>
        <v>184921.20679999996</v>
      </c>
      <c r="I76" s="77">
        <f t="shared" si="3"/>
        <v>184921.2071</v>
      </c>
      <c r="J76" s="77">
        <f t="shared" si="4"/>
        <v>-1135.578</v>
      </c>
      <c r="K76" s="77">
        <f t="shared" si="5"/>
        <v>-847.5555</v>
      </c>
      <c r="L76" s="77">
        <f t="shared" si="6"/>
        <v>-288.0225</v>
      </c>
      <c r="M76" s="78"/>
      <c r="N76" s="48"/>
      <c r="O76" s="23"/>
      <c r="P76" s="24"/>
    </row>
    <row r="77" spans="2:16" ht="12.75">
      <c r="B77" s="15"/>
      <c r="C77" s="16"/>
      <c r="D77" s="45"/>
      <c r="E77" s="72">
        <f t="shared" si="12"/>
        <v>62</v>
      </c>
      <c r="F77" s="117">
        <f t="shared" si="13"/>
        <v>37742</v>
      </c>
      <c r="G77" s="73">
        <f t="shared" si="1"/>
        <v>0.055</v>
      </c>
      <c r="H77" s="77">
        <f t="shared" si="2"/>
        <v>184633.18429999996</v>
      </c>
      <c r="I77" s="77">
        <f t="shared" si="3"/>
        <v>184633.1846</v>
      </c>
      <c r="J77" s="77">
        <f t="shared" si="4"/>
        <v>-1135.578</v>
      </c>
      <c r="K77" s="77">
        <f t="shared" si="5"/>
        <v>-846.2354</v>
      </c>
      <c r="L77" s="77">
        <f t="shared" si="6"/>
        <v>-289.3426</v>
      </c>
      <c r="M77" s="78"/>
      <c r="N77" s="48"/>
      <c r="O77" s="23"/>
      <c r="P77" s="24"/>
    </row>
    <row r="78" spans="2:16" ht="12.75">
      <c r="B78" s="15"/>
      <c r="C78" s="16"/>
      <c r="D78" s="45"/>
      <c r="E78" s="72">
        <f t="shared" si="12"/>
        <v>63</v>
      </c>
      <c r="F78" s="117">
        <f t="shared" si="13"/>
        <v>37773</v>
      </c>
      <c r="G78" s="73">
        <f t="shared" si="1"/>
        <v>0.055</v>
      </c>
      <c r="H78" s="77">
        <f t="shared" si="2"/>
        <v>184343.84169999996</v>
      </c>
      <c r="I78" s="77">
        <f t="shared" si="3"/>
        <v>184343.842</v>
      </c>
      <c r="J78" s="77">
        <f t="shared" si="4"/>
        <v>-1135.578</v>
      </c>
      <c r="K78" s="77">
        <f t="shared" si="5"/>
        <v>-844.9093</v>
      </c>
      <c r="L78" s="77">
        <f t="shared" si="6"/>
        <v>-290.6687</v>
      </c>
      <c r="M78" s="78"/>
      <c r="N78" s="48"/>
      <c r="O78" s="23"/>
      <c r="P78" s="24"/>
    </row>
    <row r="79" spans="2:16" ht="12.75">
      <c r="B79" s="15"/>
      <c r="C79" s="16"/>
      <c r="D79" s="45"/>
      <c r="E79" s="72">
        <f t="shared" si="12"/>
        <v>64</v>
      </c>
      <c r="F79" s="117">
        <f t="shared" si="13"/>
        <v>37803</v>
      </c>
      <c r="G79" s="73">
        <f t="shared" si="1"/>
        <v>0.055</v>
      </c>
      <c r="H79" s="77">
        <f t="shared" si="2"/>
        <v>184053.17299999995</v>
      </c>
      <c r="I79" s="77">
        <f t="shared" si="3"/>
        <v>184053.1733</v>
      </c>
      <c r="J79" s="77">
        <f t="shared" si="4"/>
        <v>-1135.578</v>
      </c>
      <c r="K79" s="77">
        <f t="shared" si="5"/>
        <v>-843.577</v>
      </c>
      <c r="L79" s="77">
        <f t="shared" si="6"/>
        <v>-292.001</v>
      </c>
      <c r="M79" s="78"/>
      <c r="N79" s="48"/>
      <c r="O79" s="23"/>
      <c r="P79" s="24"/>
    </row>
    <row r="80" spans="2:18" ht="12.75">
      <c r="B80" s="15"/>
      <c r="C80" s="16"/>
      <c r="D80" s="45"/>
      <c r="E80" s="140">
        <f t="shared" si="12"/>
        <v>65</v>
      </c>
      <c r="F80" s="141">
        <f t="shared" si="13"/>
        <v>37834</v>
      </c>
      <c r="G80" s="142">
        <f t="shared" si="1"/>
        <v>0.055</v>
      </c>
      <c r="H80" s="143">
        <f t="shared" si="2"/>
        <v>183761.17199999996</v>
      </c>
      <c r="I80" s="143">
        <f t="shared" si="3"/>
        <v>183761.1723</v>
      </c>
      <c r="J80" s="143">
        <f t="shared" si="4"/>
        <v>-1135.578</v>
      </c>
      <c r="K80" s="143">
        <f t="shared" si="5"/>
        <v>-842.2387</v>
      </c>
      <c r="L80" s="143">
        <f t="shared" si="6"/>
        <v>-293.3393</v>
      </c>
      <c r="M80" s="144"/>
      <c r="N80" s="145"/>
      <c r="O80" s="146"/>
      <c r="P80" s="147"/>
      <c r="Q80" s="149"/>
      <c r="R80" s="148"/>
    </row>
    <row r="81" spans="2:16" ht="12.75">
      <c r="B81" s="15"/>
      <c r="C81" s="16"/>
      <c r="D81" s="45"/>
      <c r="E81" s="72">
        <f t="shared" si="12"/>
        <v>66</v>
      </c>
      <c r="F81" s="117">
        <f t="shared" si="13"/>
        <v>37865</v>
      </c>
      <c r="G81" s="73">
        <f t="shared" si="1"/>
        <v>0.055</v>
      </c>
      <c r="H81" s="77">
        <f t="shared" si="2"/>
        <v>183467.83269999997</v>
      </c>
      <c r="I81" s="77">
        <f t="shared" si="3"/>
        <v>183467.833</v>
      </c>
      <c r="J81" s="77">
        <f t="shared" si="4"/>
        <v>-1135.578</v>
      </c>
      <c r="K81" s="77">
        <f t="shared" si="5"/>
        <v>-840.8942</v>
      </c>
      <c r="L81" s="77">
        <f t="shared" si="6"/>
        <v>-294.6838</v>
      </c>
      <c r="M81" s="78"/>
      <c r="N81" s="48"/>
      <c r="O81" s="23"/>
      <c r="P81" s="24"/>
    </row>
    <row r="82" spans="2:16" ht="12.75">
      <c r="B82" s="15"/>
      <c r="C82" s="16"/>
      <c r="D82" s="45"/>
      <c r="E82" s="72">
        <f t="shared" si="12"/>
        <v>67</v>
      </c>
      <c r="F82" s="117">
        <f t="shared" si="13"/>
        <v>37895</v>
      </c>
      <c r="G82" s="73">
        <f aca="true" t="shared" si="14" ref="G82:G145">IF(E82&lt;=data6*$C$12,G81,"")</f>
        <v>0.055</v>
      </c>
      <c r="H82" s="77">
        <f aca="true" t="shared" si="15" ref="H82:H145">IF(OR($C$12&lt;0.05,I82&lt;0.05,PERYR&lt;0.05),0,H81+ROUND(PPMT(G81/PERYR,1,$C$11-E81+1,H81),4))</f>
        <v>183173.14889999997</v>
      </c>
      <c r="I82" s="77">
        <f aca="true" t="shared" si="16" ref="I82:I145">IF(H81&gt;0.05,ROUND(I81+L81+M81,4),0)</f>
        <v>183173.1492</v>
      </c>
      <c r="J82" s="77">
        <f aca="true" t="shared" si="17" ref="J82:J145">IF(OR($C$12&lt;0.05,I82&lt;0.05,PERYR&lt;0.05,H82&lt;0.05),0,(ROUND(IF(J81+I82&lt;0,-I82+K82,IF($C$10=0,PMT(G82/PERYR,$C$11-E81,H82),-$C$13)),4)))</f>
        <v>-1135.578</v>
      </c>
      <c r="K82" s="77">
        <f aca="true" t="shared" si="18" ref="K82:K145">IF(OR($C$12&lt;0.05,I82&lt;0.05,PERYR&lt;0.05,H82&lt;0.05),0,(ROUND(IPMT(G82/PERYR,1,$C$11-E81,I82),4)))</f>
        <v>-839.5436</v>
      </c>
      <c r="L82" s="77">
        <f aca="true" t="shared" si="19" ref="L82:L145">-ROUND(MIN(I82,K82-J82),4)</f>
        <v>-296.0344</v>
      </c>
      <c r="M82" s="78"/>
      <c r="N82" s="48"/>
      <c r="O82" s="23"/>
      <c r="P82" s="24"/>
    </row>
    <row r="83" spans="2:16" ht="12.75">
      <c r="B83" s="15"/>
      <c r="C83" s="16"/>
      <c r="D83" s="45"/>
      <c r="E83" s="72">
        <f t="shared" si="12"/>
        <v>68</v>
      </c>
      <c r="F83" s="117">
        <f t="shared" si="13"/>
        <v>37926</v>
      </c>
      <c r="G83" s="73">
        <f t="shared" si="14"/>
        <v>0.055</v>
      </c>
      <c r="H83" s="77">
        <f t="shared" si="15"/>
        <v>182877.11449999997</v>
      </c>
      <c r="I83" s="77">
        <f t="shared" si="16"/>
        <v>182877.1148</v>
      </c>
      <c r="J83" s="77">
        <f t="shared" si="17"/>
        <v>-1135.578</v>
      </c>
      <c r="K83" s="77">
        <f t="shared" si="18"/>
        <v>-838.1868</v>
      </c>
      <c r="L83" s="77">
        <f t="shared" si="19"/>
        <v>-297.3912</v>
      </c>
      <c r="M83" s="78"/>
      <c r="N83" s="48"/>
      <c r="O83" s="23"/>
      <c r="P83" s="24"/>
    </row>
    <row r="84" spans="2:16" ht="12.75">
      <c r="B84" s="15"/>
      <c r="C84" s="16"/>
      <c r="D84" s="45"/>
      <c r="E84" s="72">
        <f t="shared" si="12"/>
        <v>69</v>
      </c>
      <c r="F84" s="117">
        <f t="shared" si="13"/>
        <v>37956</v>
      </c>
      <c r="G84" s="73">
        <f t="shared" si="14"/>
        <v>0.055</v>
      </c>
      <c r="H84" s="77">
        <f t="shared" si="15"/>
        <v>182579.72329999995</v>
      </c>
      <c r="I84" s="77">
        <f t="shared" si="16"/>
        <v>182579.7236</v>
      </c>
      <c r="J84" s="77">
        <f t="shared" si="17"/>
        <v>-1135.578</v>
      </c>
      <c r="K84" s="77">
        <f t="shared" si="18"/>
        <v>-836.8237</v>
      </c>
      <c r="L84" s="77">
        <f t="shared" si="19"/>
        <v>-298.7543</v>
      </c>
      <c r="M84" s="78"/>
      <c r="N84" s="48"/>
      <c r="O84" s="23"/>
      <c r="P84" s="24"/>
    </row>
    <row r="85" spans="2:18" ht="12.75">
      <c r="B85" s="15"/>
      <c r="C85" s="16"/>
      <c r="D85" s="45"/>
      <c r="E85" s="72">
        <f t="shared" si="12"/>
        <v>70</v>
      </c>
      <c r="F85" s="117">
        <f t="shared" si="13"/>
        <v>37987</v>
      </c>
      <c r="G85" s="73">
        <f t="shared" si="14"/>
        <v>0.055</v>
      </c>
      <c r="H85" s="77">
        <f t="shared" si="15"/>
        <v>182280.96899999995</v>
      </c>
      <c r="I85" s="77">
        <f t="shared" si="16"/>
        <v>182280.9693</v>
      </c>
      <c r="J85" s="77">
        <f t="shared" si="17"/>
        <v>-1135.578</v>
      </c>
      <c r="K85" s="77">
        <f t="shared" si="18"/>
        <v>-835.4544</v>
      </c>
      <c r="L85" s="77">
        <f t="shared" si="19"/>
        <v>-300.1236</v>
      </c>
      <c r="M85" s="78"/>
      <c r="N85" s="48"/>
      <c r="O85" s="23"/>
      <c r="P85" s="24"/>
      <c r="Q85" s="139"/>
      <c r="R85" s="139"/>
    </row>
    <row r="86" spans="2:16" ht="12.75">
      <c r="B86" s="15"/>
      <c r="C86" s="16"/>
      <c r="D86" s="45"/>
      <c r="E86" s="72">
        <f t="shared" si="12"/>
        <v>71</v>
      </c>
      <c r="F86" s="117">
        <f t="shared" si="13"/>
        <v>38018</v>
      </c>
      <c r="G86" s="73">
        <f t="shared" si="14"/>
        <v>0.055</v>
      </c>
      <c r="H86" s="77">
        <f t="shared" si="15"/>
        <v>181980.84539999996</v>
      </c>
      <c r="I86" s="77">
        <f t="shared" si="16"/>
        <v>181980.8457</v>
      </c>
      <c r="J86" s="77">
        <f t="shared" si="17"/>
        <v>-1135.578</v>
      </c>
      <c r="K86" s="77">
        <f t="shared" si="18"/>
        <v>-834.0789</v>
      </c>
      <c r="L86" s="77">
        <f t="shared" si="19"/>
        <v>-301.4991</v>
      </c>
      <c r="M86" s="78"/>
      <c r="N86" s="48"/>
      <c r="O86" s="23"/>
      <c r="P86" s="24"/>
    </row>
    <row r="87" spans="2:16" ht="12.75">
      <c r="B87" s="15"/>
      <c r="C87" s="16"/>
      <c r="D87" s="45"/>
      <c r="E87" s="72">
        <f t="shared" si="12"/>
        <v>72</v>
      </c>
      <c r="F87" s="117">
        <f t="shared" si="13"/>
        <v>38047</v>
      </c>
      <c r="G87" s="73">
        <f t="shared" si="14"/>
        <v>0.055</v>
      </c>
      <c r="H87" s="77">
        <f t="shared" si="15"/>
        <v>181679.34629999998</v>
      </c>
      <c r="I87" s="77">
        <f t="shared" si="16"/>
        <v>181679.3466</v>
      </c>
      <c r="J87" s="77">
        <f t="shared" si="17"/>
        <v>-1135.578</v>
      </c>
      <c r="K87" s="77">
        <f t="shared" si="18"/>
        <v>-832.697</v>
      </c>
      <c r="L87" s="77">
        <f t="shared" si="19"/>
        <v>-302.881</v>
      </c>
      <c r="M87" s="78"/>
      <c r="N87" s="48"/>
      <c r="O87" s="23"/>
      <c r="P87" s="24"/>
    </row>
    <row r="88" spans="2:16" ht="12.75">
      <c r="B88" s="15"/>
      <c r="C88" s="16"/>
      <c r="D88" s="45"/>
      <c r="E88" s="72">
        <f t="shared" si="12"/>
        <v>73</v>
      </c>
      <c r="F88" s="117">
        <f t="shared" si="13"/>
        <v>38078</v>
      </c>
      <c r="G88" s="73">
        <f t="shared" si="14"/>
        <v>0.055</v>
      </c>
      <c r="H88" s="77">
        <f t="shared" si="15"/>
        <v>181376.46529999998</v>
      </c>
      <c r="I88" s="77">
        <f t="shared" si="16"/>
        <v>181376.4656</v>
      </c>
      <c r="J88" s="77">
        <f t="shared" si="17"/>
        <v>-1135.578</v>
      </c>
      <c r="K88" s="77">
        <f t="shared" si="18"/>
        <v>-831.3088</v>
      </c>
      <c r="L88" s="77">
        <f t="shared" si="19"/>
        <v>-304.2692</v>
      </c>
      <c r="M88" s="78"/>
      <c r="N88" s="48"/>
      <c r="O88" s="23"/>
      <c r="P88" s="24"/>
    </row>
    <row r="89" spans="2:16" ht="12.75">
      <c r="B89" s="15"/>
      <c r="C89" s="16"/>
      <c r="D89" s="45"/>
      <c r="E89" s="72">
        <f t="shared" si="12"/>
        <v>74</v>
      </c>
      <c r="F89" s="117">
        <f t="shared" si="13"/>
        <v>38108</v>
      </c>
      <c r="G89" s="73">
        <f t="shared" si="14"/>
        <v>0.055</v>
      </c>
      <c r="H89" s="77">
        <f t="shared" si="15"/>
        <v>181072.19609999997</v>
      </c>
      <c r="I89" s="77">
        <f t="shared" si="16"/>
        <v>181072.1964</v>
      </c>
      <c r="J89" s="77">
        <f t="shared" si="17"/>
        <v>-1135.578</v>
      </c>
      <c r="K89" s="77">
        <f t="shared" si="18"/>
        <v>-829.9142</v>
      </c>
      <c r="L89" s="77">
        <f t="shared" si="19"/>
        <v>-305.6638</v>
      </c>
      <c r="M89" s="78"/>
      <c r="N89" s="48"/>
      <c r="O89" s="23"/>
      <c r="P89" s="24"/>
    </row>
    <row r="90" spans="2:16" ht="12.75">
      <c r="B90" s="15"/>
      <c r="C90" s="16"/>
      <c r="D90" s="45"/>
      <c r="E90" s="72">
        <f t="shared" si="12"/>
        <v>75</v>
      </c>
      <c r="F90" s="117">
        <f t="shared" si="13"/>
        <v>38139</v>
      </c>
      <c r="G90" s="73">
        <f t="shared" si="14"/>
        <v>0.055</v>
      </c>
      <c r="H90" s="77">
        <f t="shared" si="15"/>
        <v>180766.53229999996</v>
      </c>
      <c r="I90" s="77">
        <f t="shared" si="16"/>
        <v>180766.5326</v>
      </c>
      <c r="J90" s="77">
        <f t="shared" si="17"/>
        <v>-1135.578</v>
      </c>
      <c r="K90" s="77">
        <f t="shared" si="18"/>
        <v>-828.5133</v>
      </c>
      <c r="L90" s="77">
        <f t="shared" si="19"/>
        <v>-307.0647</v>
      </c>
      <c r="M90" s="78"/>
      <c r="N90" s="48"/>
      <c r="O90" s="23"/>
      <c r="P90" s="24"/>
    </row>
    <row r="91" spans="2:16" ht="12.75">
      <c r="B91" s="15"/>
      <c r="C91" s="16"/>
      <c r="D91" s="45"/>
      <c r="E91" s="72">
        <f t="shared" si="12"/>
        <v>76</v>
      </c>
      <c r="F91" s="117">
        <f t="shared" si="13"/>
        <v>38169</v>
      </c>
      <c r="G91" s="73">
        <f t="shared" si="14"/>
        <v>0.055</v>
      </c>
      <c r="H91" s="77">
        <f t="shared" si="15"/>
        <v>180459.46759999997</v>
      </c>
      <c r="I91" s="77">
        <f t="shared" si="16"/>
        <v>180459.4679</v>
      </c>
      <c r="J91" s="77">
        <f t="shared" si="17"/>
        <v>-1135.578</v>
      </c>
      <c r="K91" s="77">
        <f t="shared" si="18"/>
        <v>-827.1059</v>
      </c>
      <c r="L91" s="77">
        <f t="shared" si="19"/>
        <v>-308.4721</v>
      </c>
      <c r="M91" s="78"/>
      <c r="N91" s="48"/>
      <c r="O91" s="23"/>
      <c r="P91" s="24"/>
    </row>
    <row r="92" spans="2:16" ht="12.75">
      <c r="B92" s="15"/>
      <c r="C92" s="16"/>
      <c r="D92" s="45"/>
      <c r="E92" s="72">
        <f t="shared" si="12"/>
        <v>77</v>
      </c>
      <c r="F92" s="117">
        <f t="shared" si="13"/>
        <v>38200</v>
      </c>
      <c r="G92" s="73">
        <f t="shared" si="14"/>
        <v>0.055</v>
      </c>
      <c r="H92" s="77">
        <f t="shared" si="15"/>
        <v>180150.99549999996</v>
      </c>
      <c r="I92" s="77">
        <f t="shared" si="16"/>
        <v>180150.9958</v>
      </c>
      <c r="J92" s="77">
        <f t="shared" si="17"/>
        <v>-1135.578</v>
      </c>
      <c r="K92" s="77">
        <f t="shared" si="18"/>
        <v>-825.6921</v>
      </c>
      <c r="L92" s="77">
        <f t="shared" si="19"/>
        <v>-309.8859</v>
      </c>
      <c r="M92" s="78"/>
      <c r="N92" s="48"/>
      <c r="O92" s="23"/>
      <c r="P92" s="24"/>
    </row>
    <row r="93" spans="2:16" ht="12.75">
      <c r="B93" s="15"/>
      <c r="C93" s="16"/>
      <c r="D93" s="45"/>
      <c r="E93" s="72">
        <f t="shared" si="12"/>
        <v>78</v>
      </c>
      <c r="F93" s="117">
        <f t="shared" si="13"/>
        <v>38231</v>
      </c>
      <c r="G93" s="73">
        <f t="shared" si="14"/>
        <v>0.055</v>
      </c>
      <c r="H93" s="77">
        <f t="shared" si="15"/>
        <v>179841.10959999997</v>
      </c>
      <c r="I93" s="77">
        <f t="shared" si="16"/>
        <v>179841.1099</v>
      </c>
      <c r="J93" s="77">
        <f t="shared" si="17"/>
        <v>-1135.578</v>
      </c>
      <c r="K93" s="77">
        <f t="shared" si="18"/>
        <v>-824.2718</v>
      </c>
      <c r="L93" s="77">
        <f t="shared" si="19"/>
        <v>-311.3062</v>
      </c>
      <c r="M93" s="78"/>
      <c r="N93" s="48"/>
      <c r="O93" s="23"/>
      <c r="P93" s="24"/>
    </row>
    <row r="94" spans="2:16" ht="12.75">
      <c r="B94" s="15"/>
      <c r="C94" s="16"/>
      <c r="D94" s="45"/>
      <c r="E94" s="72">
        <f t="shared" si="12"/>
        <v>79</v>
      </c>
      <c r="F94" s="117">
        <f t="shared" si="13"/>
        <v>38261</v>
      </c>
      <c r="G94" s="73">
        <f t="shared" si="14"/>
        <v>0.055</v>
      </c>
      <c r="H94" s="77">
        <f t="shared" si="15"/>
        <v>179529.80339999998</v>
      </c>
      <c r="I94" s="77">
        <f t="shared" si="16"/>
        <v>179529.8037</v>
      </c>
      <c r="J94" s="77">
        <f t="shared" si="17"/>
        <v>-1135.578</v>
      </c>
      <c r="K94" s="77">
        <f t="shared" si="18"/>
        <v>-822.8449</v>
      </c>
      <c r="L94" s="77">
        <f t="shared" si="19"/>
        <v>-312.7331</v>
      </c>
      <c r="M94" s="78"/>
      <c r="N94" s="48"/>
      <c r="O94" s="23"/>
      <c r="P94" s="24"/>
    </row>
    <row r="95" spans="2:16" ht="12.75">
      <c r="B95" s="15"/>
      <c r="C95" s="16"/>
      <c r="D95" s="45"/>
      <c r="E95" s="72">
        <f t="shared" si="12"/>
        <v>80</v>
      </c>
      <c r="F95" s="117">
        <f t="shared" si="13"/>
        <v>38292</v>
      </c>
      <c r="G95" s="73">
        <f t="shared" si="14"/>
        <v>0.055</v>
      </c>
      <c r="H95" s="77">
        <f t="shared" si="15"/>
        <v>179217.07029999996</v>
      </c>
      <c r="I95" s="77">
        <f t="shared" si="16"/>
        <v>179217.0706</v>
      </c>
      <c r="J95" s="77">
        <f t="shared" si="17"/>
        <v>-1135.578</v>
      </c>
      <c r="K95" s="77">
        <f t="shared" si="18"/>
        <v>-821.4116</v>
      </c>
      <c r="L95" s="77">
        <f t="shared" si="19"/>
        <v>-314.1664</v>
      </c>
      <c r="M95" s="78"/>
      <c r="N95" s="48"/>
      <c r="O95" s="23"/>
      <c r="P95" s="24"/>
    </row>
    <row r="96" spans="2:16" ht="12.75">
      <c r="B96" s="15"/>
      <c r="C96" s="16"/>
      <c r="D96" s="45"/>
      <c r="E96" s="72">
        <f t="shared" si="12"/>
        <v>81</v>
      </c>
      <c r="F96" s="117">
        <f t="shared" si="13"/>
        <v>38322</v>
      </c>
      <c r="G96" s="73">
        <f t="shared" si="14"/>
        <v>0.055</v>
      </c>
      <c r="H96" s="77">
        <f t="shared" si="15"/>
        <v>178902.90389999998</v>
      </c>
      <c r="I96" s="77">
        <f t="shared" si="16"/>
        <v>178902.9042</v>
      </c>
      <c r="J96" s="77">
        <f t="shared" si="17"/>
        <v>-1135.578</v>
      </c>
      <c r="K96" s="77">
        <f t="shared" si="18"/>
        <v>-819.9716</v>
      </c>
      <c r="L96" s="77">
        <f t="shared" si="19"/>
        <v>-315.6064</v>
      </c>
      <c r="M96" s="78"/>
      <c r="N96" s="48"/>
      <c r="O96" s="23"/>
      <c r="P96" s="24"/>
    </row>
    <row r="97" spans="2:18" ht="12.75">
      <c r="B97" s="15"/>
      <c r="C97" s="16"/>
      <c r="D97" s="45"/>
      <c r="E97" s="72">
        <f t="shared" si="12"/>
        <v>82</v>
      </c>
      <c r="F97" s="117">
        <f t="shared" si="13"/>
        <v>38353</v>
      </c>
      <c r="G97" s="73">
        <f t="shared" si="14"/>
        <v>0.055</v>
      </c>
      <c r="H97" s="77">
        <f t="shared" si="15"/>
        <v>178587.2975</v>
      </c>
      <c r="I97" s="77">
        <f t="shared" si="16"/>
        <v>178587.2978</v>
      </c>
      <c r="J97" s="77">
        <f t="shared" si="17"/>
        <v>-1135.578</v>
      </c>
      <c r="K97" s="77">
        <f t="shared" si="18"/>
        <v>-818.5251</v>
      </c>
      <c r="L97" s="77">
        <f t="shared" si="19"/>
        <v>-317.0529</v>
      </c>
      <c r="M97" s="78"/>
      <c r="N97" s="48"/>
      <c r="O97" s="23"/>
      <c r="P97" s="24"/>
      <c r="Q97" s="139"/>
      <c r="R97" s="139"/>
    </row>
    <row r="98" spans="2:16" ht="12.75">
      <c r="B98" s="15"/>
      <c r="C98" s="16"/>
      <c r="D98" s="45"/>
      <c r="E98" s="72">
        <f t="shared" si="12"/>
        <v>83</v>
      </c>
      <c r="F98" s="117">
        <f t="shared" si="13"/>
        <v>38384</v>
      </c>
      <c r="G98" s="73">
        <f t="shared" si="14"/>
        <v>0.055</v>
      </c>
      <c r="H98" s="77">
        <f t="shared" si="15"/>
        <v>178270.24459999998</v>
      </c>
      <c r="I98" s="77">
        <f t="shared" si="16"/>
        <v>178270.2449</v>
      </c>
      <c r="J98" s="77">
        <f t="shared" si="17"/>
        <v>-1135.578</v>
      </c>
      <c r="K98" s="77">
        <f t="shared" si="18"/>
        <v>-817.072</v>
      </c>
      <c r="L98" s="77">
        <f t="shared" si="19"/>
        <v>-318.506</v>
      </c>
      <c r="M98" s="78"/>
      <c r="N98" s="48"/>
      <c r="O98" s="23"/>
      <c r="P98" s="24"/>
    </row>
    <row r="99" spans="2:16" ht="12.75">
      <c r="B99" s="15"/>
      <c r="C99" s="16"/>
      <c r="D99" s="45"/>
      <c r="E99" s="72">
        <f t="shared" si="12"/>
        <v>84</v>
      </c>
      <c r="F99" s="117">
        <f t="shared" si="13"/>
        <v>38412</v>
      </c>
      <c r="G99" s="73">
        <f t="shared" si="14"/>
        <v>0.055</v>
      </c>
      <c r="H99" s="77">
        <f t="shared" si="15"/>
        <v>177951.73859999998</v>
      </c>
      <c r="I99" s="77">
        <f t="shared" si="16"/>
        <v>177951.7389</v>
      </c>
      <c r="J99" s="77">
        <f t="shared" si="17"/>
        <v>-1135.578</v>
      </c>
      <c r="K99" s="77">
        <f t="shared" si="18"/>
        <v>-815.6121</v>
      </c>
      <c r="L99" s="77">
        <f t="shared" si="19"/>
        <v>-319.9659</v>
      </c>
      <c r="M99" s="78"/>
      <c r="N99" s="48"/>
      <c r="O99" s="23"/>
      <c r="P99" s="24"/>
    </row>
    <row r="100" spans="2:16" ht="12.75">
      <c r="B100" s="15"/>
      <c r="C100" s="16"/>
      <c r="D100" s="45"/>
      <c r="E100" s="72">
        <f t="shared" si="12"/>
        <v>85</v>
      </c>
      <c r="F100" s="117">
        <f t="shared" si="13"/>
        <v>38443</v>
      </c>
      <c r="G100" s="73">
        <f t="shared" si="14"/>
        <v>0.055</v>
      </c>
      <c r="H100" s="77">
        <f t="shared" si="15"/>
        <v>177631.77269999997</v>
      </c>
      <c r="I100" s="77">
        <f t="shared" si="16"/>
        <v>177631.773</v>
      </c>
      <c r="J100" s="77">
        <f t="shared" si="17"/>
        <v>-1135.578</v>
      </c>
      <c r="K100" s="77">
        <f t="shared" si="18"/>
        <v>-814.1456</v>
      </c>
      <c r="L100" s="77">
        <f t="shared" si="19"/>
        <v>-321.4324</v>
      </c>
      <c r="M100" s="78"/>
      <c r="N100" s="48"/>
      <c r="O100" s="23"/>
      <c r="P100" s="24"/>
    </row>
    <row r="101" spans="2:16" ht="12.75">
      <c r="B101" s="15"/>
      <c r="C101" s="16"/>
      <c r="D101" s="45"/>
      <c r="E101" s="72">
        <f t="shared" si="12"/>
        <v>86</v>
      </c>
      <c r="F101" s="117">
        <f t="shared" si="13"/>
        <v>38473</v>
      </c>
      <c r="G101" s="73">
        <f t="shared" si="14"/>
        <v>0.055</v>
      </c>
      <c r="H101" s="77">
        <f t="shared" si="15"/>
        <v>177310.34029999998</v>
      </c>
      <c r="I101" s="77">
        <f t="shared" si="16"/>
        <v>177310.3406</v>
      </c>
      <c r="J101" s="77">
        <f t="shared" si="17"/>
        <v>-1135.578</v>
      </c>
      <c r="K101" s="77">
        <f t="shared" si="18"/>
        <v>-812.6724</v>
      </c>
      <c r="L101" s="77">
        <f t="shared" si="19"/>
        <v>-322.9056</v>
      </c>
      <c r="M101" s="78"/>
      <c r="N101" s="48"/>
      <c r="O101" s="23"/>
      <c r="P101" s="24"/>
    </row>
    <row r="102" spans="2:16" ht="12.75">
      <c r="B102" s="15"/>
      <c r="C102" s="16"/>
      <c r="D102" s="45"/>
      <c r="E102" s="72">
        <f t="shared" si="12"/>
        <v>87</v>
      </c>
      <c r="F102" s="117">
        <f t="shared" si="13"/>
        <v>38504</v>
      </c>
      <c r="G102" s="73">
        <f t="shared" si="14"/>
        <v>0.055</v>
      </c>
      <c r="H102" s="77">
        <f t="shared" si="15"/>
        <v>176987.43469999998</v>
      </c>
      <c r="I102" s="77">
        <f t="shared" si="16"/>
        <v>176987.435</v>
      </c>
      <c r="J102" s="77">
        <f t="shared" si="17"/>
        <v>-1135.578</v>
      </c>
      <c r="K102" s="77">
        <f t="shared" si="18"/>
        <v>-811.1924</v>
      </c>
      <c r="L102" s="77">
        <f t="shared" si="19"/>
        <v>-324.3856</v>
      </c>
      <c r="M102" s="78"/>
      <c r="N102" s="48"/>
      <c r="O102" s="23"/>
      <c r="P102" s="24"/>
    </row>
    <row r="103" spans="2:16" ht="12.75">
      <c r="B103" s="15"/>
      <c r="C103" s="16"/>
      <c r="D103" s="45"/>
      <c r="E103" s="72">
        <f t="shared" si="12"/>
        <v>88</v>
      </c>
      <c r="F103" s="117">
        <f t="shared" si="13"/>
        <v>38534</v>
      </c>
      <c r="G103" s="73">
        <f t="shared" si="14"/>
        <v>0.055</v>
      </c>
      <c r="H103" s="77">
        <f t="shared" si="15"/>
        <v>176663.04909999997</v>
      </c>
      <c r="I103" s="77">
        <f t="shared" si="16"/>
        <v>176663.0494</v>
      </c>
      <c r="J103" s="77">
        <f t="shared" si="17"/>
        <v>-1135.578</v>
      </c>
      <c r="K103" s="77">
        <f t="shared" si="18"/>
        <v>-809.7056</v>
      </c>
      <c r="L103" s="77">
        <f t="shared" si="19"/>
        <v>-325.8724</v>
      </c>
      <c r="M103" s="78"/>
      <c r="N103" s="48"/>
      <c r="O103" s="23"/>
      <c r="P103" s="24"/>
    </row>
    <row r="104" spans="2:16" ht="12.75">
      <c r="B104" s="15"/>
      <c r="C104" s="16"/>
      <c r="D104" s="45"/>
      <c r="E104" s="72">
        <f t="shared" si="12"/>
        <v>89</v>
      </c>
      <c r="F104" s="117">
        <f t="shared" si="13"/>
        <v>38565</v>
      </c>
      <c r="G104" s="73">
        <f t="shared" si="14"/>
        <v>0.055</v>
      </c>
      <c r="H104" s="77">
        <f t="shared" si="15"/>
        <v>176337.17669999998</v>
      </c>
      <c r="I104" s="77">
        <f t="shared" si="16"/>
        <v>176337.177</v>
      </c>
      <c r="J104" s="77">
        <f t="shared" si="17"/>
        <v>-1135.578</v>
      </c>
      <c r="K104" s="77">
        <f t="shared" si="18"/>
        <v>-808.2121</v>
      </c>
      <c r="L104" s="77">
        <f t="shared" si="19"/>
        <v>-327.3659</v>
      </c>
      <c r="M104" s="78"/>
      <c r="N104" s="48"/>
      <c r="O104" s="23"/>
      <c r="P104" s="24"/>
    </row>
    <row r="105" spans="2:16" ht="12.75">
      <c r="B105" s="15"/>
      <c r="C105" s="16"/>
      <c r="D105" s="45"/>
      <c r="E105" s="72">
        <f t="shared" si="12"/>
        <v>90</v>
      </c>
      <c r="F105" s="117">
        <f t="shared" si="13"/>
        <v>38596</v>
      </c>
      <c r="G105" s="73">
        <f t="shared" si="14"/>
        <v>0.055</v>
      </c>
      <c r="H105" s="77">
        <f t="shared" si="15"/>
        <v>176009.81079999998</v>
      </c>
      <c r="I105" s="77">
        <f t="shared" si="16"/>
        <v>176009.8111</v>
      </c>
      <c r="J105" s="77">
        <f t="shared" si="17"/>
        <v>-1135.578</v>
      </c>
      <c r="K105" s="77">
        <f t="shared" si="18"/>
        <v>-806.7116</v>
      </c>
      <c r="L105" s="77">
        <f t="shared" si="19"/>
        <v>-328.8664</v>
      </c>
      <c r="M105" s="78"/>
      <c r="N105" s="48"/>
      <c r="O105" s="23"/>
      <c r="P105" s="24"/>
    </row>
    <row r="106" spans="2:16" ht="12.75">
      <c r="B106" s="15"/>
      <c r="C106" s="16"/>
      <c r="D106" s="45"/>
      <c r="E106" s="72">
        <f t="shared" si="12"/>
        <v>91</v>
      </c>
      <c r="F106" s="117">
        <f t="shared" si="13"/>
        <v>38626</v>
      </c>
      <c r="G106" s="73">
        <f t="shared" si="14"/>
        <v>0.055</v>
      </c>
      <c r="H106" s="77">
        <f t="shared" si="15"/>
        <v>175680.94439999998</v>
      </c>
      <c r="I106" s="77">
        <f t="shared" si="16"/>
        <v>175680.9447</v>
      </c>
      <c r="J106" s="77">
        <f t="shared" si="17"/>
        <v>-1135.578</v>
      </c>
      <c r="K106" s="77">
        <f t="shared" si="18"/>
        <v>-805.2043</v>
      </c>
      <c r="L106" s="77">
        <f t="shared" si="19"/>
        <v>-330.3737</v>
      </c>
      <c r="M106" s="78"/>
      <c r="N106" s="48"/>
      <c r="O106" s="23"/>
      <c r="P106" s="24"/>
    </row>
    <row r="107" spans="2:16" ht="12.75">
      <c r="B107" s="15"/>
      <c r="C107" s="16"/>
      <c r="D107" s="45"/>
      <c r="E107" s="72">
        <f t="shared" si="12"/>
        <v>92</v>
      </c>
      <c r="F107" s="117">
        <f t="shared" si="13"/>
        <v>38657</v>
      </c>
      <c r="G107" s="73">
        <f t="shared" si="14"/>
        <v>0.055</v>
      </c>
      <c r="H107" s="77">
        <f t="shared" si="15"/>
        <v>175350.57069999998</v>
      </c>
      <c r="I107" s="77">
        <f t="shared" si="16"/>
        <v>175350.571</v>
      </c>
      <c r="J107" s="77">
        <f t="shared" si="17"/>
        <v>-1135.578</v>
      </c>
      <c r="K107" s="77">
        <f t="shared" si="18"/>
        <v>-803.6901</v>
      </c>
      <c r="L107" s="77">
        <f t="shared" si="19"/>
        <v>-331.8879</v>
      </c>
      <c r="M107" s="78"/>
      <c r="N107" s="48"/>
      <c r="O107" s="23"/>
      <c r="P107" s="24"/>
    </row>
    <row r="108" spans="2:16" ht="12.75">
      <c r="B108" s="15"/>
      <c r="C108" s="16"/>
      <c r="D108" s="45"/>
      <c r="E108" s="72">
        <f t="shared" si="12"/>
        <v>93</v>
      </c>
      <c r="F108" s="117">
        <f t="shared" si="13"/>
        <v>38687</v>
      </c>
      <c r="G108" s="73">
        <f t="shared" si="14"/>
        <v>0.055</v>
      </c>
      <c r="H108" s="77">
        <f t="shared" si="15"/>
        <v>175018.68279999998</v>
      </c>
      <c r="I108" s="77">
        <f t="shared" si="16"/>
        <v>175018.6831</v>
      </c>
      <c r="J108" s="77">
        <f t="shared" si="17"/>
        <v>-1135.578</v>
      </c>
      <c r="K108" s="77">
        <f t="shared" si="18"/>
        <v>-802.169</v>
      </c>
      <c r="L108" s="77">
        <f t="shared" si="19"/>
        <v>-333.409</v>
      </c>
      <c r="M108" s="78"/>
      <c r="N108" s="48"/>
      <c r="O108" s="23"/>
      <c r="P108" s="24"/>
    </row>
    <row r="109" spans="2:18" ht="12.75">
      <c r="B109" s="15"/>
      <c r="C109" s="16"/>
      <c r="D109" s="45"/>
      <c r="E109" s="72">
        <f t="shared" si="12"/>
        <v>94</v>
      </c>
      <c r="F109" s="117">
        <f t="shared" si="13"/>
        <v>38718</v>
      </c>
      <c r="G109" s="73">
        <f t="shared" si="14"/>
        <v>0.055</v>
      </c>
      <c r="H109" s="77">
        <f t="shared" si="15"/>
        <v>174685.27379999997</v>
      </c>
      <c r="I109" s="77">
        <f t="shared" si="16"/>
        <v>174685.2741</v>
      </c>
      <c r="J109" s="77">
        <f t="shared" si="17"/>
        <v>-1135.578</v>
      </c>
      <c r="K109" s="77">
        <f t="shared" si="18"/>
        <v>-800.6408</v>
      </c>
      <c r="L109" s="77">
        <f t="shared" si="19"/>
        <v>-334.9372</v>
      </c>
      <c r="M109" s="78"/>
      <c r="N109" s="48"/>
      <c r="O109" s="23"/>
      <c r="P109" s="24"/>
      <c r="Q109" s="139"/>
      <c r="R109" s="139"/>
    </row>
    <row r="110" spans="2:16" ht="12.75">
      <c r="B110" s="15"/>
      <c r="C110" s="16"/>
      <c r="D110" s="45"/>
      <c r="E110" s="72">
        <f t="shared" si="12"/>
        <v>95</v>
      </c>
      <c r="F110" s="117">
        <f t="shared" si="13"/>
        <v>38749</v>
      </c>
      <c r="G110" s="73">
        <f t="shared" si="14"/>
        <v>0.055</v>
      </c>
      <c r="H110" s="77">
        <f t="shared" si="15"/>
        <v>174350.33659999998</v>
      </c>
      <c r="I110" s="77">
        <f t="shared" si="16"/>
        <v>174350.3369</v>
      </c>
      <c r="J110" s="77">
        <f t="shared" si="17"/>
        <v>-1135.578</v>
      </c>
      <c r="K110" s="77">
        <f t="shared" si="18"/>
        <v>-799.1057</v>
      </c>
      <c r="L110" s="77">
        <f t="shared" si="19"/>
        <v>-336.4723</v>
      </c>
      <c r="M110" s="78"/>
      <c r="N110" s="48"/>
      <c r="O110" s="23"/>
      <c r="P110" s="24"/>
    </row>
    <row r="111" spans="2:16" ht="12.75">
      <c r="B111" s="15"/>
      <c r="C111" s="16"/>
      <c r="D111" s="45"/>
      <c r="E111" s="72">
        <f t="shared" si="12"/>
        <v>96</v>
      </c>
      <c r="F111" s="117">
        <f t="shared" si="13"/>
        <v>38777</v>
      </c>
      <c r="G111" s="73">
        <f t="shared" si="14"/>
        <v>0.055</v>
      </c>
      <c r="H111" s="77">
        <f t="shared" si="15"/>
        <v>174013.8643</v>
      </c>
      <c r="I111" s="77">
        <f t="shared" si="16"/>
        <v>174013.8646</v>
      </c>
      <c r="J111" s="77">
        <f t="shared" si="17"/>
        <v>-1135.578</v>
      </c>
      <c r="K111" s="77">
        <f t="shared" si="18"/>
        <v>-797.5635</v>
      </c>
      <c r="L111" s="77">
        <f t="shared" si="19"/>
        <v>-338.0145</v>
      </c>
      <c r="M111" s="78"/>
      <c r="N111" s="48"/>
      <c r="O111" s="23"/>
      <c r="P111" s="24"/>
    </row>
    <row r="112" spans="2:16" ht="12.75">
      <c r="B112" s="15"/>
      <c r="C112" s="16"/>
      <c r="D112" s="45"/>
      <c r="E112" s="72">
        <f t="shared" si="12"/>
        <v>97</v>
      </c>
      <c r="F112" s="117">
        <f t="shared" si="13"/>
        <v>38808</v>
      </c>
      <c r="G112" s="73">
        <f t="shared" si="14"/>
        <v>0.055</v>
      </c>
      <c r="H112" s="77">
        <f t="shared" si="15"/>
        <v>173675.8498</v>
      </c>
      <c r="I112" s="77">
        <f t="shared" si="16"/>
        <v>173675.8501</v>
      </c>
      <c r="J112" s="77">
        <f t="shared" si="17"/>
        <v>-1135.578</v>
      </c>
      <c r="K112" s="77">
        <f t="shared" si="18"/>
        <v>-796.0143</v>
      </c>
      <c r="L112" s="77">
        <f t="shared" si="19"/>
        <v>-339.5637</v>
      </c>
      <c r="M112" s="78"/>
      <c r="N112" s="48"/>
      <c r="O112" s="23"/>
      <c r="P112" s="24"/>
    </row>
    <row r="113" spans="2:16" ht="12.75">
      <c r="B113" s="15"/>
      <c r="C113" s="16"/>
      <c r="D113" s="45"/>
      <c r="E113" s="72">
        <f t="shared" si="12"/>
        <v>98</v>
      </c>
      <c r="F113" s="117">
        <f t="shared" si="13"/>
        <v>38838</v>
      </c>
      <c r="G113" s="73">
        <f t="shared" si="14"/>
        <v>0.055</v>
      </c>
      <c r="H113" s="77">
        <f t="shared" si="15"/>
        <v>173336.2861</v>
      </c>
      <c r="I113" s="77">
        <f t="shared" si="16"/>
        <v>173336.2864</v>
      </c>
      <c r="J113" s="77">
        <f t="shared" si="17"/>
        <v>-1135.578</v>
      </c>
      <c r="K113" s="77">
        <f t="shared" si="18"/>
        <v>-794.458</v>
      </c>
      <c r="L113" s="77">
        <f t="shared" si="19"/>
        <v>-341.12</v>
      </c>
      <c r="M113" s="78"/>
      <c r="N113" s="48"/>
      <c r="O113" s="23"/>
      <c r="P113" s="24"/>
    </row>
    <row r="114" spans="2:16" ht="12.75">
      <c r="B114" s="15"/>
      <c r="C114" s="16"/>
      <c r="D114" s="45"/>
      <c r="E114" s="72">
        <f t="shared" si="12"/>
        <v>99</v>
      </c>
      <c r="F114" s="117">
        <f t="shared" si="13"/>
        <v>38869</v>
      </c>
      <c r="G114" s="73">
        <f t="shared" si="14"/>
        <v>0.055</v>
      </c>
      <c r="H114" s="77">
        <f t="shared" si="15"/>
        <v>172995.1661</v>
      </c>
      <c r="I114" s="77">
        <f t="shared" si="16"/>
        <v>172995.1664</v>
      </c>
      <c r="J114" s="77">
        <f t="shared" si="17"/>
        <v>-1135.578</v>
      </c>
      <c r="K114" s="77">
        <f t="shared" si="18"/>
        <v>-792.8945</v>
      </c>
      <c r="L114" s="77">
        <f t="shared" si="19"/>
        <v>-342.6835</v>
      </c>
      <c r="M114" s="78"/>
      <c r="N114" s="48"/>
      <c r="O114" s="23"/>
      <c r="P114" s="24"/>
    </row>
    <row r="115" spans="2:16" ht="12.75">
      <c r="B115" s="15"/>
      <c r="C115" s="16"/>
      <c r="D115" s="45"/>
      <c r="E115" s="72">
        <f t="shared" si="12"/>
        <v>100</v>
      </c>
      <c r="F115" s="117">
        <f t="shared" si="13"/>
        <v>38899</v>
      </c>
      <c r="G115" s="73">
        <f t="shared" si="14"/>
        <v>0.055</v>
      </c>
      <c r="H115" s="77">
        <f t="shared" si="15"/>
        <v>172652.4826</v>
      </c>
      <c r="I115" s="77">
        <f t="shared" si="16"/>
        <v>172652.4829</v>
      </c>
      <c r="J115" s="77">
        <f t="shared" si="17"/>
        <v>-1135.578</v>
      </c>
      <c r="K115" s="77">
        <f t="shared" si="18"/>
        <v>-791.3239</v>
      </c>
      <c r="L115" s="77">
        <f t="shared" si="19"/>
        <v>-344.2541</v>
      </c>
      <c r="M115" s="78"/>
      <c r="N115" s="48"/>
      <c r="O115" s="23"/>
      <c r="P115" s="24"/>
    </row>
    <row r="116" spans="2:16" ht="12.75">
      <c r="B116" s="15"/>
      <c r="C116" s="16"/>
      <c r="D116" s="45"/>
      <c r="E116" s="72">
        <f t="shared" si="12"/>
        <v>101</v>
      </c>
      <c r="F116" s="117">
        <f t="shared" si="13"/>
        <v>38930</v>
      </c>
      <c r="G116" s="73">
        <f t="shared" si="14"/>
        <v>0.055</v>
      </c>
      <c r="H116" s="77">
        <f t="shared" si="15"/>
        <v>172308.2285</v>
      </c>
      <c r="I116" s="77">
        <f t="shared" si="16"/>
        <v>172308.2288</v>
      </c>
      <c r="J116" s="77">
        <f t="shared" si="17"/>
        <v>-1135.578</v>
      </c>
      <c r="K116" s="77">
        <f t="shared" si="18"/>
        <v>-789.746</v>
      </c>
      <c r="L116" s="77">
        <f t="shared" si="19"/>
        <v>-345.832</v>
      </c>
      <c r="M116" s="78"/>
      <c r="N116" s="48"/>
      <c r="O116" s="23"/>
      <c r="P116" s="24"/>
    </row>
    <row r="117" spans="2:16" ht="12.75">
      <c r="B117" s="15"/>
      <c r="C117" s="16"/>
      <c r="D117" s="45"/>
      <c r="E117" s="72">
        <f t="shared" si="12"/>
        <v>102</v>
      </c>
      <c r="F117" s="117">
        <f t="shared" si="13"/>
        <v>38961</v>
      </c>
      <c r="G117" s="73">
        <f t="shared" si="14"/>
        <v>0.055</v>
      </c>
      <c r="H117" s="77">
        <f t="shared" si="15"/>
        <v>171962.3965</v>
      </c>
      <c r="I117" s="77">
        <f t="shared" si="16"/>
        <v>171962.3968</v>
      </c>
      <c r="J117" s="77">
        <f t="shared" si="17"/>
        <v>-1135.578</v>
      </c>
      <c r="K117" s="77">
        <f t="shared" si="18"/>
        <v>-788.161</v>
      </c>
      <c r="L117" s="77">
        <f t="shared" si="19"/>
        <v>-347.417</v>
      </c>
      <c r="M117" s="78"/>
      <c r="N117" s="48"/>
      <c r="O117" s="23"/>
      <c r="P117" s="24"/>
    </row>
    <row r="118" spans="2:16" ht="12.75">
      <c r="B118" s="15"/>
      <c r="C118" s="16"/>
      <c r="D118" s="45"/>
      <c r="E118" s="72">
        <f t="shared" si="12"/>
        <v>103</v>
      </c>
      <c r="F118" s="117">
        <f t="shared" si="13"/>
        <v>38991</v>
      </c>
      <c r="G118" s="73">
        <f t="shared" si="14"/>
        <v>0.055</v>
      </c>
      <c r="H118" s="77">
        <f t="shared" si="15"/>
        <v>171614.97950000002</v>
      </c>
      <c r="I118" s="77">
        <f t="shared" si="16"/>
        <v>171614.9798</v>
      </c>
      <c r="J118" s="77">
        <f t="shared" si="17"/>
        <v>-1135.578</v>
      </c>
      <c r="K118" s="77">
        <f t="shared" si="18"/>
        <v>-786.5687</v>
      </c>
      <c r="L118" s="77">
        <f t="shared" si="19"/>
        <v>-349.0093</v>
      </c>
      <c r="M118" s="78"/>
      <c r="N118" s="48"/>
      <c r="O118" s="23"/>
      <c r="P118" s="24"/>
    </row>
    <row r="119" spans="2:16" ht="12.75">
      <c r="B119" s="15"/>
      <c r="C119" s="16"/>
      <c r="D119" s="45"/>
      <c r="E119" s="72">
        <f t="shared" si="12"/>
        <v>104</v>
      </c>
      <c r="F119" s="117">
        <f t="shared" si="13"/>
        <v>39022</v>
      </c>
      <c r="G119" s="73">
        <f t="shared" si="14"/>
        <v>0.055</v>
      </c>
      <c r="H119" s="77">
        <f t="shared" si="15"/>
        <v>171265.9702</v>
      </c>
      <c r="I119" s="77">
        <f t="shared" si="16"/>
        <v>171265.9705</v>
      </c>
      <c r="J119" s="77">
        <f t="shared" si="17"/>
        <v>-1135.578</v>
      </c>
      <c r="K119" s="77">
        <f t="shared" si="18"/>
        <v>-784.969</v>
      </c>
      <c r="L119" s="77">
        <f t="shared" si="19"/>
        <v>-350.609</v>
      </c>
      <c r="M119" s="78"/>
      <c r="N119" s="48"/>
      <c r="O119" s="23"/>
      <c r="P119" s="24"/>
    </row>
    <row r="120" spans="2:16" ht="12.75">
      <c r="B120" s="15"/>
      <c r="C120" s="16"/>
      <c r="D120" s="45"/>
      <c r="E120" s="72">
        <f t="shared" si="12"/>
        <v>105</v>
      </c>
      <c r="F120" s="117">
        <f t="shared" si="13"/>
        <v>39052</v>
      </c>
      <c r="G120" s="73">
        <f t="shared" si="14"/>
        <v>0.055</v>
      </c>
      <c r="H120" s="77">
        <f t="shared" si="15"/>
        <v>170915.3612</v>
      </c>
      <c r="I120" s="77">
        <f t="shared" si="16"/>
        <v>170915.3615</v>
      </c>
      <c r="J120" s="77">
        <f t="shared" si="17"/>
        <v>-1135.578</v>
      </c>
      <c r="K120" s="77">
        <f t="shared" si="18"/>
        <v>-783.3621</v>
      </c>
      <c r="L120" s="77">
        <f t="shared" si="19"/>
        <v>-352.2159</v>
      </c>
      <c r="M120" s="78"/>
      <c r="N120" s="48"/>
      <c r="O120" s="23"/>
      <c r="P120" s="24"/>
    </row>
    <row r="121" spans="2:16" ht="12.75">
      <c r="B121" s="15"/>
      <c r="C121" s="16"/>
      <c r="D121" s="45"/>
      <c r="E121" s="72">
        <f t="shared" si="12"/>
        <v>106</v>
      </c>
      <c r="F121" s="117">
        <f t="shared" si="13"/>
        <v>39083</v>
      </c>
      <c r="G121" s="73">
        <f t="shared" si="14"/>
        <v>0.055</v>
      </c>
      <c r="H121" s="77">
        <f t="shared" si="15"/>
        <v>170563.1453</v>
      </c>
      <c r="I121" s="77">
        <f t="shared" si="16"/>
        <v>170563.1456</v>
      </c>
      <c r="J121" s="77">
        <f t="shared" si="17"/>
        <v>-1135.578</v>
      </c>
      <c r="K121" s="77">
        <f t="shared" si="18"/>
        <v>-781.7478</v>
      </c>
      <c r="L121" s="77">
        <f t="shared" si="19"/>
        <v>-353.8302</v>
      </c>
      <c r="M121" s="78"/>
      <c r="N121" s="48"/>
      <c r="O121" s="23"/>
      <c r="P121" s="24"/>
    </row>
    <row r="122" spans="2:16" ht="12.75">
      <c r="B122" s="15"/>
      <c r="C122" s="16"/>
      <c r="D122" s="45"/>
      <c r="E122" s="72">
        <f t="shared" si="12"/>
        <v>107</v>
      </c>
      <c r="F122" s="117">
        <f t="shared" si="13"/>
        <v>39114</v>
      </c>
      <c r="G122" s="73">
        <f t="shared" si="14"/>
        <v>0.055</v>
      </c>
      <c r="H122" s="77">
        <f t="shared" si="15"/>
        <v>170209.315</v>
      </c>
      <c r="I122" s="77">
        <f t="shared" si="16"/>
        <v>170209.3154</v>
      </c>
      <c r="J122" s="77">
        <f t="shared" si="17"/>
        <v>-1135.578</v>
      </c>
      <c r="K122" s="77">
        <f t="shared" si="18"/>
        <v>-780.126</v>
      </c>
      <c r="L122" s="77">
        <f t="shared" si="19"/>
        <v>-355.452</v>
      </c>
      <c r="M122" s="78"/>
      <c r="N122" s="48"/>
      <c r="O122" s="23"/>
      <c r="P122" s="24"/>
    </row>
    <row r="123" spans="2:16" ht="12.75">
      <c r="B123" s="15"/>
      <c r="C123" s="16"/>
      <c r="D123" s="45"/>
      <c r="E123" s="72">
        <f t="shared" si="12"/>
        <v>108</v>
      </c>
      <c r="F123" s="117">
        <f t="shared" si="13"/>
        <v>39142</v>
      </c>
      <c r="G123" s="73">
        <f t="shared" si="14"/>
        <v>0.055</v>
      </c>
      <c r="H123" s="77">
        <f t="shared" si="15"/>
        <v>169853.863</v>
      </c>
      <c r="I123" s="77">
        <f t="shared" si="16"/>
        <v>169853.8634</v>
      </c>
      <c r="J123" s="77">
        <f t="shared" si="17"/>
        <v>-1135.578</v>
      </c>
      <c r="K123" s="77">
        <f t="shared" si="18"/>
        <v>-778.4969</v>
      </c>
      <c r="L123" s="77">
        <f t="shared" si="19"/>
        <v>-357.0811</v>
      </c>
      <c r="M123" s="78"/>
      <c r="N123" s="48"/>
      <c r="O123" s="23"/>
      <c r="P123" s="24"/>
    </row>
    <row r="124" spans="2:16" ht="12.75">
      <c r="B124" s="15"/>
      <c r="C124" s="16"/>
      <c r="D124" s="45"/>
      <c r="E124" s="72">
        <f t="shared" si="12"/>
        <v>109</v>
      </c>
      <c r="F124" s="117">
        <f t="shared" si="13"/>
        <v>39173</v>
      </c>
      <c r="G124" s="73">
        <f t="shared" si="14"/>
        <v>0.055</v>
      </c>
      <c r="H124" s="77">
        <f t="shared" si="15"/>
        <v>169496.7819</v>
      </c>
      <c r="I124" s="77">
        <f t="shared" si="16"/>
        <v>169496.7823</v>
      </c>
      <c r="J124" s="77">
        <f t="shared" si="17"/>
        <v>-1135.578</v>
      </c>
      <c r="K124" s="77">
        <f t="shared" si="18"/>
        <v>-776.8603</v>
      </c>
      <c r="L124" s="77">
        <f t="shared" si="19"/>
        <v>-358.7177</v>
      </c>
      <c r="M124" s="78"/>
      <c r="N124" s="48"/>
      <c r="O124" s="23"/>
      <c r="P124" s="24"/>
    </row>
    <row r="125" spans="2:16" ht="12.75">
      <c r="B125" s="15"/>
      <c r="C125" s="16"/>
      <c r="D125" s="45"/>
      <c r="E125" s="72">
        <f t="shared" si="12"/>
        <v>110</v>
      </c>
      <c r="F125" s="117">
        <f t="shared" si="13"/>
        <v>39203</v>
      </c>
      <c r="G125" s="73">
        <f t="shared" si="14"/>
        <v>0.055</v>
      </c>
      <c r="H125" s="77">
        <f t="shared" si="15"/>
        <v>169138.0642</v>
      </c>
      <c r="I125" s="77">
        <f t="shared" si="16"/>
        <v>169138.0646</v>
      </c>
      <c r="J125" s="77">
        <f t="shared" si="17"/>
        <v>-1135.578</v>
      </c>
      <c r="K125" s="77">
        <f t="shared" si="18"/>
        <v>-775.2161</v>
      </c>
      <c r="L125" s="77">
        <f t="shared" si="19"/>
        <v>-360.3619</v>
      </c>
      <c r="M125" s="78"/>
      <c r="N125" s="48"/>
      <c r="O125" s="23"/>
      <c r="P125" s="24"/>
    </row>
    <row r="126" spans="2:16" ht="12.75">
      <c r="B126" s="15"/>
      <c r="C126" s="16"/>
      <c r="D126" s="45"/>
      <c r="E126" s="72">
        <f t="shared" si="12"/>
        <v>111</v>
      </c>
      <c r="F126" s="117">
        <f t="shared" si="13"/>
        <v>39234</v>
      </c>
      <c r="G126" s="73">
        <f t="shared" si="14"/>
        <v>0.055</v>
      </c>
      <c r="H126" s="77">
        <f t="shared" si="15"/>
        <v>168777.7023</v>
      </c>
      <c r="I126" s="77">
        <f t="shared" si="16"/>
        <v>168777.7027</v>
      </c>
      <c r="J126" s="77">
        <f t="shared" si="17"/>
        <v>-1135.578</v>
      </c>
      <c r="K126" s="77">
        <f t="shared" si="18"/>
        <v>-773.5645</v>
      </c>
      <c r="L126" s="77">
        <f t="shared" si="19"/>
        <v>-362.0135</v>
      </c>
      <c r="M126" s="78"/>
      <c r="N126" s="48"/>
      <c r="O126" s="23"/>
      <c r="P126" s="24"/>
    </row>
    <row r="127" spans="2:16" ht="12.75">
      <c r="B127" s="15"/>
      <c r="C127" s="16"/>
      <c r="D127" s="45"/>
      <c r="E127" s="72">
        <f t="shared" si="12"/>
        <v>112</v>
      </c>
      <c r="F127" s="117">
        <f t="shared" si="13"/>
        <v>39264</v>
      </c>
      <c r="G127" s="73">
        <f t="shared" si="14"/>
        <v>0.055</v>
      </c>
      <c r="H127" s="77">
        <f t="shared" si="15"/>
        <v>168415.6888</v>
      </c>
      <c r="I127" s="77">
        <f t="shared" si="16"/>
        <v>168415.6892</v>
      </c>
      <c r="J127" s="77">
        <f t="shared" si="17"/>
        <v>-1135.578</v>
      </c>
      <c r="K127" s="77">
        <f t="shared" si="18"/>
        <v>-771.9052</v>
      </c>
      <c r="L127" s="77">
        <f t="shared" si="19"/>
        <v>-363.6728</v>
      </c>
      <c r="M127" s="78"/>
      <c r="N127" s="48"/>
      <c r="O127" s="23"/>
      <c r="P127" s="24"/>
    </row>
    <row r="128" spans="2:16" ht="12.75">
      <c r="B128" s="15"/>
      <c r="C128" s="16"/>
      <c r="D128" s="45"/>
      <c r="E128" s="72">
        <f aca="true" t="shared" si="20" ref="E128:E191">1+E127</f>
        <v>113</v>
      </c>
      <c r="F128" s="117">
        <f aca="true" t="shared" si="21" ref="F128:F191">IF(H128&gt;0.01,DATE(YEAR($F$16),MONTH($F$16)+(E128-1)*12/PERYR,DAY($F$16)),"")</f>
        <v>39295</v>
      </c>
      <c r="G128" s="73">
        <f t="shared" si="14"/>
        <v>0.055</v>
      </c>
      <c r="H128" s="77">
        <f t="shared" si="15"/>
        <v>168052.016</v>
      </c>
      <c r="I128" s="77">
        <f t="shared" si="16"/>
        <v>168052.0164</v>
      </c>
      <c r="J128" s="77">
        <f t="shared" si="17"/>
        <v>-1135.578</v>
      </c>
      <c r="K128" s="77">
        <f t="shared" si="18"/>
        <v>-770.2384</v>
      </c>
      <c r="L128" s="77">
        <f t="shared" si="19"/>
        <v>-365.3396</v>
      </c>
      <c r="M128" s="78"/>
      <c r="N128" s="48"/>
      <c r="O128" s="23"/>
      <c r="P128" s="24"/>
    </row>
    <row r="129" spans="2:16" ht="12.75">
      <c r="B129" s="15"/>
      <c r="C129" s="16"/>
      <c r="D129" s="45"/>
      <c r="E129" s="72">
        <f t="shared" si="20"/>
        <v>114</v>
      </c>
      <c r="F129" s="117">
        <f t="shared" si="21"/>
        <v>39326</v>
      </c>
      <c r="G129" s="73">
        <f t="shared" si="14"/>
        <v>0.055</v>
      </c>
      <c r="H129" s="77">
        <f t="shared" si="15"/>
        <v>167686.6764</v>
      </c>
      <c r="I129" s="77">
        <f t="shared" si="16"/>
        <v>167686.6768</v>
      </c>
      <c r="J129" s="77">
        <f t="shared" si="17"/>
        <v>-1135.578</v>
      </c>
      <c r="K129" s="77">
        <f t="shared" si="18"/>
        <v>-768.5639</v>
      </c>
      <c r="L129" s="77">
        <f t="shared" si="19"/>
        <v>-367.0141</v>
      </c>
      <c r="M129" s="78"/>
      <c r="N129" s="48"/>
      <c r="O129" s="23"/>
      <c r="P129" s="24"/>
    </row>
    <row r="130" spans="2:16" ht="12.75">
      <c r="B130" s="15"/>
      <c r="C130" s="16"/>
      <c r="D130" s="45"/>
      <c r="E130" s="72">
        <f t="shared" si="20"/>
        <v>115</v>
      </c>
      <c r="F130" s="117">
        <f t="shared" si="21"/>
        <v>39356</v>
      </c>
      <c r="G130" s="73">
        <f t="shared" si="14"/>
        <v>0.055</v>
      </c>
      <c r="H130" s="77">
        <f t="shared" si="15"/>
        <v>167319.6623</v>
      </c>
      <c r="I130" s="77">
        <f t="shared" si="16"/>
        <v>167319.6627</v>
      </c>
      <c r="J130" s="77">
        <f t="shared" si="17"/>
        <v>-1135.578</v>
      </c>
      <c r="K130" s="77">
        <f t="shared" si="18"/>
        <v>-766.8818</v>
      </c>
      <c r="L130" s="77">
        <f t="shared" si="19"/>
        <v>-368.6962</v>
      </c>
      <c r="M130" s="78"/>
      <c r="N130" s="48"/>
      <c r="O130" s="23"/>
      <c r="P130" s="24"/>
    </row>
    <row r="131" spans="2:16" ht="12.75">
      <c r="B131" s="15"/>
      <c r="C131" s="16"/>
      <c r="D131" s="45"/>
      <c r="E131" s="72">
        <f t="shared" si="20"/>
        <v>116</v>
      </c>
      <c r="F131" s="117">
        <f t="shared" si="21"/>
        <v>39387</v>
      </c>
      <c r="G131" s="73">
        <f t="shared" si="14"/>
        <v>0.055</v>
      </c>
      <c r="H131" s="77">
        <f t="shared" si="15"/>
        <v>166950.9661</v>
      </c>
      <c r="I131" s="77">
        <f t="shared" si="16"/>
        <v>166950.9665</v>
      </c>
      <c r="J131" s="77">
        <f t="shared" si="17"/>
        <v>-1135.578</v>
      </c>
      <c r="K131" s="77">
        <f t="shared" si="18"/>
        <v>-765.1919</v>
      </c>
      <c r="L131" s="77">
        <f t="shared" si="19"/>
        <v>-370.3861</v>
      </c>
      <c r="M131" s="78"/>
      <c r="N131" s="48"/>
      <c r="O131" s="23"/>
      <c r="P131" s="24"/>
    </row>
    <row r="132" spans="2:16" ht="12.75">
      <c r="B132" s="15"/>
      <c r="C132" s="16"/>
      <c r="D132" s="45"/>
      <c r="E132" s="72">
        <f t="shared" si="20"/>
        <v>117</v>
      </c>
      <c r="F132" s="117">
        <f t="shared" si="21"/>
        <v>39417</v>
      </c>
      <c r="G132" s="73">
        <f t="shared" si="14"/>
        <v>0.055</v>
      </c>
      <c r="H132" s="77">
        <f t="shared" si="15"/>
        <v>166580.58</v>
      </c>
      <c r="I132" s="77">
        <f t="shared" si="16"/>
        <v>166580.5804</v>
      </c>
      <c r="J132" s="77">
        <f t="shared" si="17"/>
        <v>-1135.578</v>
      </c>
      <c r="K132" s="77">
        <f t="shared" si="18"/>
        <v>-763.4943</v>
      </c>
      <c r="L132" s="77">
        <f t="shared" si="19"/>
        <v>-372.0837</v>
      </c>
      <c r="M132" s="78"/>
      <c r="N132" s="48"/>
      <c r="O132" s="23"/>
      <c r="P132" s="24"/>
    </row>
    <row r="133" spans="2:18" ht="12.75">
      <c r="B133" s="15"/>
      <c r="C133" s="16"/>
      <c r="D133" s="45"/>
      <c r="E133" s="72">
        <f t="shared" si="20"/>
        <v>118</v>
      </c>
      <c r="F133" s="117">
        <f t="shared" si="21"/>
        <v>39448</v>
      </c>
      <c r="G133" s="73">
        <f t="shared" si="14"/>
        <v>0.055</v>
      </c>
      <c r="H133" s="77">
        <f t="shared" si="15"/>
        <v>166208.4963</v>
      </c>
      <c r="I133" s="77">
        <f t="shared" si="16"/>
        <v>166208.4967</v>
      </c>
      <c r="J133" s="77">
        <f t="shared" si="17"/>
        <v>-1135.578</v>
      </c>
      <c r="K133" s="77">
        <f t="shared" si="18"/>
        <v>-761.7889</v>
      </c>
      <c r="L133" s="77">
        <f t="shared" si="19"/>
        <v>-373.7891</v>
      </c>
      <c r="M133" s="78"/>
      <c r="N133" s="48"/>
      <c r="O133" s="23"/>
      <c r="P133" s="24"/>
      <c r="Q133" s="139"/>
      <c r="R133" s="139"/>
    </row>
    <row r="134" spans="2:16" ht="12.75">
      <c r="B134" s="15"/>
      <c r="C134" s="16"/>
      <c r="D134" s="45"/>
      <c r="E134" s="72">
        <f t="shared" si="20"/>
        <v>119</v>
      </c>
      <c r="F134" s="117">
        <f t="shared" si="21"/>
        <v>39479</v>
      </c>
      <c r="G134" s="73">
        <f t="shared" si="14"/>
        <v>0.055</v>
      </c>
      <c r="H134" s="77">
        <f t="shared" si="15"/>
        <v>165834.7072</v>
      </c>
      <c r="I134" s="77">
        <f t="shared" si="16"/>
        <v>165834.7076</v>
      </c>
      <c r="J134" s="77">
        <f t="shared" si="17"/>
        <v>-1135.578</v>
      </c>
      <c r="K134" s="77">
        <f t="shared" si="18"/>
        <v>-760.0757</v>
      </c>
      <c r="L134" s="77">
        <f t="shared" si="19"/>
        <v>-375.5023</v>
      </c>
      <c r="M134" s="78"/>
      <c r="N134" s="48"/>
      <c r="O134" s="23"/>
      <c r="P134" s="24"/>
    </row>
    <row r="135" spans="2:16" ht="12.75">
      <c r="B135" s="15"/>
      <c r="C135" s="16"/>
      <c r="D135" s="45"/>
      <c r="E135" s="72">
        <f t="shared" si="20"/>
        <v>120</v>
      </c>
      <c r="F135" s="117">
        <f t="shared" si="21"/>
        <v>39508</v>
      </c>
      <c r="G135" s="73">
        <f t="shared" si="14"/>
        <v>0.055</v>
      </c>
      <c r="H135" s="77">
        <f t="shared" si="15"/>
        <v>165459.2049</v>
      </c>
      <c r="I135" s="77">
        <f t="shared" si="16"/>
        <v>165459.2053</v>
      </c>
      <c r="J135" s="77">
        <f t="shared" si="17"/>
        <v>-1135.578</v>
      </c>
      <c r="K135" s="77">
        <f t="shared" si="18"/>
        <v>-758.3547</v>
      </c>
      <c r="L135" s="77">
        <f t="shared" si="19"/>
        <v>-377.2233</v>
      </c>
      <c r="M135" s="78"/>
      <c r="N135" s="48"/>
      <c r="O135" s="23"/>
      <c r="P135" s="24"/>
    </row>
    <row r="136" spans="2:16" ht="12.75">
      <c r="B136" s="15"/>
      <c r="C136" s="16"/>
      <c r="D136" s="45"/>
      <c r="E136" s="72">
        <f t="shared" si="20"/>
        <v>121</v>
      </c>
      <c r="F136" s="117">
        <f t="shared" si="21"/>
        <v>39539</v>
      </c>
      <c r="G136" s="73">
        <f t="shared" si="14"/>
        <v>0.055</v>
      </c>
      <c r="H136" s="77">
        <f t="shared" si="15"/>
        <v>165081.9816</v>
      </c>
      <c r="I136" s="77">
        <f t="shared" si="16"/>
        <v>165081.982</v>
      </c>
      <c r="J136" s="77">
        <f t="shared" si="17"/>
        <v>-1135.578</v>
      </c>
      <c r="K136" s="77">
        <f t="shared" si="18"/>
        <v>-756.6258</v>
      </c>
      <c r="L136" s="77">
        <f t="shared" si="19"/>
        <v>-378.9522</v>
      </c>
      <c r="M136" s="78"/>
      <c r="N136" s="48"/>
      <c r="O136" s="23"/>
      <c r="P136" s="24"/>
    </row>
    <row r="137" spans="2:16" ht="12.75">
      <c r="B137" s="15"/>
      <c r="C137" s="16"/>
      <c r="D137" s="45"/>
      <c r="E137" s="72">
        <f t="shared" si="20"/>
        <v>122</v>
      </c>
      <c r="F137" s="117">
        <f t="shared" si="21"/>
        <v>39569</v>
      </c>
      <c r="G137" s="73">
        <f t="shared" si="14"/>
        <v>0.055</v>
      </c>
      <c r="H137" s="77">
        <f t="shared" si="15"/>
        <v>164703.0294</v>
      </c>
      <c r="I137" s="77">
        <f t="shared" si="16"/>
        <v>164703.0298</v>
      </c>
      <c r="J137" s="77">
        <f t="shared" si="17"/>
        <v>-1135.578</v>
      </c>
      <c r="K137" s="77">
        <f t="shared" si="18"/>
        <v>-754.8889</v>
      </c>
      <c r="L137" s="77">
        <f t="shared" si="19"/>
        <v>-380.6891</v>
      </c>
      <c r="M137" s="78"/>
      <c r="N137" s="48"/>
      <c r="O137" s="23"/>
      <c r="P137" s="24"/>
    </row>
    <row r="138" spans="2:16" ht="12.75">
      <c r="B138" s="15"/>
      <c r="C138" s="16"/>
      <c r="D138" s="45"/>
      <c r="E138" s="72">
        <f t="shared" si="20"/>
        <v>123</v>
      </c>
      <c r="F138" s="117">
        <f t="shared" si="21"/>
        <v>39600</v>
      </c>
      <c r="G138" s="73">
        <f t="shared" si="14"/>
        <v>0.055</v>
      </c>
      <c r="H138" s="77">
        <f t="shared" si="15"/>
        <v>164322.3403</v>
      </c>
      <c r="I138" s="77">
        <f t="shared" si="16"/>
        <v>164322.3407</v>
      </c>
      <c r="J138" s="77">
        <f t="shared" si="17"/>
        <v>-1135.578</v>
      </c>
      <c r="K138" s="77">
        <f t="shared" si="18"/>
        <v>-753.1441</v>
      </c>
      <c r="L138" s="77">
        <f t="shared" si="19"/>
        <v>-382.4339</v>
      </c>
      <c r="M138" s="78"/>
      <c r="N138" s="48"/>
      <c r="O138" s="23"/>
      <c r="P138" s="24"/>
    </row>
    <row r="139" spans="2:16" ht="12.75">
      <c r="B139" s="15"/>
      <c r="C139" s="16"/>
      <c r="D139" s="45"/>
      <c r="E139" s="72">
        <f t="shared" si="20"/>
        <v>124</v>
      </c>
      <c r="F139" s="117">
        <f t="shared" si="21"/>
        <v>39630</v>
      </c>
      <c r="G139" s="73">
        <f t="shared" si="14"/>
        <v>0.055</v>
      </c>
      <c r="H139" s="77">
        <f t="shared" si="15"/>
        <v>163939.9064</v>
      </c>
      <c r="I139" s="77">
        <f t="shared" si="16"/>
        <v>163939.9068</v>
      </c>
      <c r="J139" s="77">
        <f t="shared" si="17"/>
        <v>-1135.578</v>
      </c>
      <c r="K139" s="77">
        <f t="shared" si="18"/>
        <v>-751.3912</v>
      </c>
      <c r="L139" s="77">
        <f t="shared" si="19"/>
        <v>-384.1868</v>
      </c>
      <c r="M139" s="78"/>
      <c r="N139" s="48"/>
      <c r="O139" s="23"/>
      <c r="P139" s="24"/>
    </row>
    <row r="140" spans="2:16" ht="12.75">
      <c r="B140" s="15"/>
      <c r="C140" s="16"/>
      <c r="D140" s="45"/>
      <c r="E140" s="72">
        <f t="shared" si="20"/>
        <v>125</v>
      </c>
      <c r="F140" s="117">
        <f t="shared" si="21"/>
        <v>39661</v>
      </c>
      <c r="G140" s="73">
        <f t="shared" si="14"/>
        <v>0.055</v>
      </c>
      <c r="H140" s="77">
        <f t="shared" si="15"/>
        <v>163555.7196</v>
      </c>
      <c r="I140" s="77">
        <f t="shared" si="16"/>
        <v>163555.72</v>
      </c>
      <c r="J140" s="77">
        <f t="shared" si="17"/>
        <v>-1135.578</v>
      </c>
      <c r="K140" s="77">
        <f t="shared" si="18"/>
        <v>-749.6304</v>
      </c>
      <c r="L140" s="77">
        <f t="shared" si="19"/>
        <v>-385.9476</v>
      </c>
      <c r="M140" s="78"/>
      <c r="N140" s="48"/>
      <c r="O140" s="23"/>
      <c r="P140" s="24"/>
    </row>
    <row r="141" spans="2:16" ht="12.75">
      <c r="B141" s="15"/>
      <c r="C141" s="16"/>
      <c r="D141" s="45"/>
      <c r="E141" s="72">
        <f t="shared" si="20"/>
        <v>126</v>
      </c>
      <c r="F141" s="117">
        <f t="shared" si="21"/>
        <v>39692</v>
      </c>
      <c r="G141" s="73">
        <f t="shared" si="14"/>
        <v>0.055</v>
      </c>
      <c r="H141" s="77">
        <f t="shared" si="15"/>
        <v>163169.772</v>
      </c>
      <c r="I141" s="77">
        <f t="shared" si="16"/>
        <v>163169.7724</v>
      </c>
      <c r="J141" s="77">
        <f t="shared" si="17"/>
        <v>-1135.578</v>
      </c>
      <c r="K141" s="77">
        <f t="shared" si="18"/>
        <v>-747.8615</v>
      </c>
      <c r="L141" s="77">
        <f t="shared" si="19"/>
        <v>-387.7165</v>
      </c>
      <c r="M141" s="78"/>
      <c r="N141" s="48"/>
      <c r="O141" s="23"/>
      <c r="P141" s="24"/>
    </row>
    <row r="142" spans="2:16" ht="12.75">
      <c r="B142" s="15"/>
      <c r="C142" s="16"/>
      <c r="D142" s="45"/>
      <c r="E142" s="72">
        <f t="shared" si="20"/>
        <v>127</v>
      </c>
      <c r="F142" s="117">
        <f t="shared" si="21"/>
        <v>39722</v>
      </c>
      <c r="G142" s="73">
        <f t="shared" si="14"/>
        <v>0.055</v>
      </c>
      <c r="H142" s="77">
        <f t="shared" si="15"/>
        <v>162782.0555</v>
      </c>
      <c r="I142" s="77">
        <f t="shared" si="16"/>
        <v>162782.0559</v>
      </c>
      <c r="J142" s="77">
        <f t="shared" si="17"/>
        <v>-1135.578</v>
      </c>
      <c r="K142" s="77">
        <f t="shared" si="18"/>
        <v>-746.0844</v>
      </c>
      <c r="L142" s="77">
        <f t="shared" si="19"/>
        <v>-389.4936</v>
      </c>
      <c r="M142" s="78"/>
      <c r="N142" s="48"/>
      <c r="O142" s="23"/>
      <c r="P142" s="24"/>
    </row>
    <row r="143" spans="2:16" ht="12.75">
      <c r="B143" s="15"/>
      <c r="C143" s="16"/>
      <c r="D143" s="45"/>
      <c r="E143" s="72">
        <f t="shared" si="20"/>
        <v>128</v>
      </c>
      <c r="F143" s="117">
        <f t="shared" si="21"/>
        <v>39753</v>
      </c>
      <c r="G143" s="73">
        <f t="shared" si="14"/>
        <v>0.055</v>
      </c>
      <c r="H143" s="77">
        <f t="shared" si="15"/>
        <v>162392.5619</v>
      </c>
      <c r="I143" s="77">
        <f t="shared" si="16"/>
        <v>162392.5623</v>
      </c>
      <c r="J143" s="77">
        <f t="shared" si="17"/>
        <v>-1135.578</v>
      </c>
      <c r="K143" s="77">
        <f t="shared" si="18"/>
        <v>-744.2992</v>
      </c>
      <c r="L143" s="77">
        <f t="shared" si="19"/>
        <v>-391.2788</v>
      </c>
      <c r="M143" s="78"/>
      <c r="N143" s="48"/>
      <c r="O143" s="23"/>
      <c r="P143" s="24"/>
    </row>
    <row r="144" spans="2:16" ht="12.75">
      <c r="B144" s="15"/>
      <c r="C144" s="16"/>
      <c r="D144" s="45"/>
      <c r="E144" s="72">
        <f t="shared" si="20"/>
        <v>129</v>
      </c>
      <c r="F144" s="117">
        <f t="shared" si="21"/>
        <v>39783</v>
      </c>
      <c r="G144" s="73">
        <f t="shared" si="14"/>
        <v>0.055</v>
      </c>
      <c r="H144" s="77">
        <f t="shared" si="15"/>
        <v>162001.2831</v>
      </c>
      <c r="I144" s="77">
        <f t="shared" si="16"/>
        <v>162001.2835</v>
      </c>
      <c r="J144" s="77">
        <f t="shared" si="17"/>
        <v>-1135.578</v>
      </c>
      <c r="K144" s="77">
        <f t="shared" si="18"/>
        <v>-742.5059</v>
      </c>
      <c r="L144" s="77">
        <f t="shared" si="19"/>
        <v>-393.0721</v>
      </c>
      <c r="M144" s="78"/>
      <c r="N144" s="48"/>
      <c r="O144" s="23"/>
      <c r="P144" s="24"/>
    </row>
    <row r="145" spans="2:16" ht="12.75">
      <c r="B145" s="15"/>
      <c r="C145" s="16"/>
      <c r="D145" s="45"/>
      <c r="E145" s="72">
        <f t="shared" si="20"/>
        <v>130</v>
      </c>
      <c r="F145" s="117">
        <f t="shared" si="21"/>
        <v>39814</v>
      </c>
      <c r="G145" s="73">
        <f t="shared" si="14"/>
        <v>0.055</v>
      </c>
      <c r="H145" s="77">
        <f t="shared" si="15"/>
        <v>161608.211</v>
      </c>
      <c r="I145" s="77">
        <f t="shared" si="16"/>
        <v>161608.2114</v>
      </c>
      <c r="J145" s="77">
        <f t="shared" si="17"/>
        <v>-1135.578</v>
      </c>
      <c r="K145" s="77">
        <f t="shared" si="18"/>
        <v>-740.7043</v>
      </c>
      <c r="L145" s="77">
        <f t="shared" si="19"/>
        <v>-394.8737</v>
      </c>
      <c r="M145" s="78"/>
      <c r="N145" s="48"/>
      <c r="O145" s="23"/>
      <c r="P145" s="24"/>
    </row>
    <row r="146" spans="2:16" ht="12.75">
      <c r="B146" s="15"/>
      <c r="C146" s="16"/>
      <c r="D146" s="45"/>
      <c r="E146" s="72">
        <f t="shared" si="20"/>
        <v>131</v>
      </c>
      <c r="F146" s="117">
        <f t="shared" si="21"/>
        <v>39845</v>
      </c>
      <c r="G146" s="73">
        <f aca="true" t="shared" si="22" ref="G146:G209">IF(E146&lt;=data6*$C$12,G145,"")</f>
        <v>0.055</v>
      </c>
      <c r="H146" s="77">
        <f aca="true" t="shared" si="23" ref="H146:H209">IF(OR($C$12&lt;0.05,I146&lt;0.05,PERYR&lt;0.05),0,H145+ROUND(PPMT(G145/PERYR,1,$C$11-E145+1,H145),4))</f>
        <v>161213.3373</v>
      </c>
      <c r="I146" s="77">
        <f aca="true" t="shared" si="24" ref="I146:I209">IF(H145&gt;0.05,ROUND(I145+L145+M145,4),0)</f>
        <v>161213.3377</v>
      </c>
      <c r="J146" s="77">
        <f aca="true" t="shared" si="25" ref="J146:J209">IF(OR($C$12&lt;0.05,I146&lt;0.05,PERYR&lt;0.05,H146&lt;0.05),0,(ROUND(IF(J145+I146&lt;0,-I146+K146,IF($C$10=0,PMT(G146/PERYR,$C$11-E145,H146),-$C$13)),4)))</f>
        <v>-1135.578</v>
      </c>
      <c r="K146" s="77">
        <f aca="true" t="shared" si="26" ref="K146:K209">IF(OR($C$12&lt;0.05,I146&lt;0.05,PERYR&lt;0.05,H146&lt;0.05),0,(ROUND(IPMT(G146/PERYR,1,$C$11-E145,I146),4)))</f>
        <v>-738.8945</v>
      </c>
      <c r="L146" s="77">
        <f aca="true" t="shared" si="27" ref="L146:L209">-ROUND(MIN(I146,K146-J146),4)</f>
        <v>-396.6835</v>
      </c>
      <c r="M146" s="78"/>
      <c r="N146" s="48"/>
      <c r="O146" s="23"/>
      <c r="P146" s="24"/>
    </row>
    <row r="147" spans="2:16" ht="12.75">
      <c r="B147" s="15"/>
      <c r="C147" s="16"/>
      <c r="D147" s="45"/>
      <c r="E147" s="72">
        <f t="shared" si="20"/>
        <v>132</v>
      </c>
      <c r="F147" s="117">
        <f t="shared" si="21"/>
        <v>39873</v>
      </c>
      <c r="G147" s="73">
        <f t="shared" si="22"/>
        <v>0.055</v>
      </c>
      <c r="H147" s="77">
        <f t="shared" si="23"/>
        <v>160816.6538</v>
      </c>
      <c r="I147" s="77">
        <f t="shared" si="24"/>
        <v>160816.6542</v>
      </c>
      <c r="J147" s="77">
        <f t="shared" si="25"/>
        <v>-1135.578</v>
      </c>
      <c r="K147" s="77">
        <f t="shared" si="26"/>
        <v>-737.0763</v>
      </c>
      <c r="L147" s="77">
        <f t="shared" si="27"/>
        <v>-398.5017</v>
      </c>
      <c r="M147" s="78"/>
      <c r="N147" s="48"/>
      <c r="O147" s="23"/>
      <c r="P147" s="24"/>
    </row>
    <row r="148" spans="2:16" ht="12.75">
      <c r="B148" s="15"/>
      <c r="C148" s="16"/>
      <c r="D148" s="45"/>
      <c r="E148" s="72">
        <f t="shared" si="20"/>
        <v>133</v>
      </c>
      <c r="F148" s="117">
        <f t="shared" si="21"/>
        <v>39904</v>
      </c>
      <c r="G148" s="73">
        <f t="shared" si="22"/>
        <v>0.055</v>
      </c>
      <c r="H148" s="77">
        <f t="shared" si="23"/>
        <v>160418.1521</v>
      </c>
      <c r="I148" s="77">
        <f t="shared" si="24"/>
        <v>160418.1525</v>
      </c>
      <c r="J148" s="77">
        <f t="shared" si="25"/>
        <v>-1135.578</v>
      </c>
      <c r="K148" s="77">
        <f t="shared" si="26"/>
        <v>-735.2499</v>
      </c>
      <c r="L148" s="77">
        <f t="shared" si="27"/>
        <v>-400.3281</v>
      </c>
      <c r="M148" s="78"/>
      <c r="N148" s="48"/>
      <c r="O148" s="23"/>
      <c r="P148" s="24"/>
    </row>
    <row r="149" spans="2:16" ht="12.75">
      <c r="B149" s="15"/>
      <c r="C149" s="16"/>
      <c r="D149" s="45"/>
      <c r="E149" s="72">
        <f t="shared" si="20"/>
        <v>134</v>
      </c>
      <c r="F149" s="117">
        <f t="shared" si="21"/>
        <v>39934</v>
      </c>
      <c r="G149" s="73">
        <f t="shared" si="22"/>
        <v>0.055</v>
      </c>
      <c r="H149" s="77">
        <f t="shared" si="23"/>
        <v>160017.824</v>
      </c>
      <c r="I149" s="77">
        <f t="shared" si="24"/>
        <v>160017.8244</v>
      </c>
      <c r="J149" s="77">
        <f t="shared" si="25"/>
        <v>-1135.578</v>
      </c>
      <c r="K149" s="77">
        <f t="shared" si="26"/>
        <v>-733.415</v>
      </c>
      <c r="L149" s="77">
        <f t="shared" si="27"/>
        <v>-402.163</v>
      </c>
      <c r="M149" s="78"/>
      <c r="N149" s="48"/>
      <c r="O149" s="23"/>
      <c r="P149" s="24"/>
    </row>
    <row r="150" spans="2:16" ht="12.75">
      <c r="B150" s="15"/>
      <c r="C150" s="16"/>
      <c r="D150" s="45"/>
      <c r="E150" s="72">
        <f t="shared" si="20"/>
        <v>135</v>
      </c>
      <c r="F150" s="117">
        <f t="shared" si="21"/>
        <v>39965</v>
      </c>
      <c r="G150" s="73">
        <f t="shared" si="22"/>
        <v>0.055</v>
      </c>
      <c r="H150" s="77">
        <f t="shared" si="23"/>
        <v>159615.661</v>
      </c>
      <c r="I150" s="77">
        <f t="shared" si="24"/>
        <v>159615.6614</v>
      </c>
      <c r="J150" s="77">
        <f t="shared" si="25"/>
        <v>-1135.578</v>
      </c>
      <c r="K150" s="77">
        <f t="shared" si="26"/>
        <v>-731.5718</v>
      </c>
      <c r="L150" s="77">
        <f t="shared" si="27"/>
        <v>-404.0062</v>
      </c>
      <c r="M150" s="78"/>
      <c r="N150" s="48"/>
      <c r="O150" s="23"/>
      <c r="P150" s="24"/>
    </row>
    <row r="151" spans="2:16" ht="12.75">
      <c r="B151" s="15"/>
      <c r="C151" s="16"/>
      <c r="D151" s="45"/>
      <c r="E151" s="72">
        <f t="shared" si="20"/>
        <v>136</v>
      </c>
      <c r="F151" s="117">
        <f t="shared" si="21"/>
        <v>39995</v>
      </c>
      <c r="G151" s="73">
        <f t="shared" si="22"/>
        <v>0.055</v>
      </c>
      <c r="H151" s="77">
        <f t="shared" si="23"/>
        <v>159211.6548</v>
      </c>
      <c r="I151" s="77">
        <f t="shared" si="24"/>
        <v>159211.6552</v>
      </c>
      <c r="J151" s="77">
        <f t="shared" si="25"/>
        <v>-1135.578</v>
      </c>
      <c r="K151" s="77">
        <f t="shared" si="26"/>
        <v>-729.7201</v>
      </c>
      <c r="L151" s="77">
        <f t="shared" si="27"/>
        <v>-405.8579</v>
      </c>
      <c r="M151" s="78"/>
      <c r="N151" s="48"/>
      <c r="O151" s="23"/>
      <c r="P151" s="24"/>
    </row>
    <row r="152" spans="2:16" ht="12.75">
      <c r="B152" s="15"/>
      <c r="C152" s="16"/>
      <c r="D152" s="45"/>
      <c r="E152" s="72">
        <f t="shared" si="20"/>
        <v>137</v>
      </c>
      <c r="F152" s="117">
        <f t="shared" si="21"/>
        <v>40026</v>
      </c>
      <c r="G152" s="73">
        <f t="shared" si="22"/>
        <v>0.055</v>
      </c>
      <c r="H152" s="77">
        <f t="shared" si="23"/>
        <v>158805.7969</v>
      </c>
      <c r="I152" s="77">
        <f t="shared" si="24"/>
        <v>158805.7973</v>
      </c>
      <c r="J152" s="77">
        <f t="shared" si="25"/>
        <v>-1135.578</v>
      </c>
      <c r="K152" s="77">
        <f t="shared" si="26"/>
        <v>-727.8599</v>
      </c>
      <c r="L152" s="77">
        <f t="shared" si="27"/>
        <v>-407.7181</v>
      </c>
      <c r="M152" s="78"/>
      <c r="N152" s="48"/>
      <c r="O152" s="23"/>
      <c r="P152" s="24"/>
    </row>
    <row r="153" spans="2:16" ht="12.75">
      <c r="B153" s="15"/>
      <c r="C153" s="16"/>
      <c r="D153" s="45"/>
      <c r="E153" s="72">
        <f t="shared" si="20"/>
        <v>138</v>
      </c>
      <c r="F153" s="117">
        <f t="shared" si="21"/>
        <v>40057</v>
      </c>
      <c r="G153" s="73">
        <f t="shared" si="22"/>
        <v>0.055</v>
      </c>
      <c r="H153" s="77">
        <f t="shared" si="23"/>
        <v>158398.0788</v>
      </c>
      <c r="I153" s="77">
        <f t="shared" si="24"/>
        <v>158398.0792</v>
      </c>
      <c r="J153" s="77">
        <f t="shared" si="25"/>
        <v>-1135.578</v>
      </c>
      <c r="K153" s="77">
        <f t="shared" si="26"/>
        <v>-725.9912</v>
      </c>
      <c r="L153" s="77">
        <f t="shared" si="27"/>
        <v>-409.5868</v>
      </c>
      <c r="M153" s="78"/>
      <c r="N153" s="48"/>
      <c r="O153" s="23"/>
      <c r="P153" s="24"/>
    </row>
    <row r="154" spans="2:16" ht="12.75">
      <c r="B154" s="15"/>
      <c r="C154" s="16"/>
      <c r="D154" s="45"/>
      <c r="E154" s="72">
        <f t="shared" si="20"/>
        <v>139</v>
      </c>
      <c r="F154" s="117">
        <f t="shared" si="21"/>
        <v>40087</v>
      </c>
      <c r="G154" s="73">
        <f t="shared" si="22"/>
        <v>0.055</v>
      </c>
      <c r="H154" s="77">
        <f t="shared" si="23"/>
        <v>157988.492</v>
      </c>
      <c r="I154" s="77">
        <f t="shared" si="24"/>
        <v>157988.4924</v>
      </c>
      <c r="J154" s="77">
        <f t="shared" si="25"/>
        <v>-1135.578</v>
      </c>
      <c r="K154" s="77">
        <f t="shared" si="26"/>
        <v>-724.1139</v>
      </c>
      <c r="L154" s="77">
        <f t="shared" si="27"/>
        <v>-411.4641</v>
      </c>
      <c r="M154" s="78"/>
      <c r="N154" s="48"/>
      <c r="O154" s="23"/>
      <c r="P154" s="24"/>
    </row>
    <row r="155" spans="2:16" ht="12.75">
      <c r="B155" s="15"/>
      <c r="C155" s="16"/>
      <c r="D155" s="45"/>
      <c r="E155" s="72">
        <f t="shared" si="20"/>
        <v>140</v>
      </c>
      <c r="F155" s="117">
        <f t="shared" si="21"/>
        <v>40118</v>
      </c>
      <c r="G155" s="73">
        <f t="shared" si="22"/>
        <v>0.055</v>
      </c>
      <c r="H155" s="77">
        <f t="shared" si="23"/>
        <v>157577.0279</v>
      </c>
      <c r="I155" s="77">
        <f t="shared" si="24"/>
        <v>157577.0283</v>
      </c>
      <c r="J155" s="77">
        <f t="shared" si="25"/>
        <v>-1135.578</v>
      </c>
      <c r="K155" s="77">
        <f t="shared" si="26"/>
        <v>-722.228</v>
      </c>
      <c r="L155" s="77">
        <f t="shared" si="27"/>
        <v>-413.35</v>
      </c>
      <c r="M155" s="78"/>
      <c r="N155" s="48"/>
      <c r="O155" s="23"/>
      <c r="P155" s="24"/>
    </row>
    <row r="156" spans="2:16" ht="12.75">
      <c r="B156" s="15"/>
      <c r="C156" s="16"/>
      <c r="D156" s="45"/>
      <c r="E156" s="72">
        <f t="shared" si="20"/>
        <v>141</v>
      </c>
      <c r="F156" s="117">
        <f t="shared" si="21"/>
        <v>40148</v>
      </c>
      <c r="G156" s="73">
        <f t="shared" si="22"/>
        <v>0.055</v>
      </c>
      <c r="H156" s="77">
        <f t="shared" si="23"/>
        <v>157163.67789999998</v>
      </c>
      <c r="I156" s="77">
        <f t="shared" si="24"/>
        <v>157163.6783</v>
      </c>
      <c r="J156" s="77">
        <f t="shared" si="25"/>
        <v>-1135.578</v>
      </c>
      <c r="K156" s="77">
        <f t="shared" si="26"/>
        <v>-720.3335</v>
      </c>
      <c r="L156" s="77">
        <f t="shared" si="27"/>
        <v>-415.2445</v>
      </c>
      <c r="M156" s="78"/>
      <c r="N156" s="48"/>
      <c r="O156" s="23"/>
      <c r="P156" s="24"/>
    </row>
    <row r="157" spans="2:16" ht="12.75">
      <c r="B157" s="15"/>
      <c r="C157" s="16"/>
      <c r="D157" s="45"/>
      <c r="E157" s="72">
        <f t="shared" si="20"/>
        <v>142</v>
      </c>
      <c r="F157" s="117">
        <f t="shared" si="21"/>
        <v>40179</v>
      </c>
      <c r="G157" s="73">
        <f t="shared" si="22"/>
        <v>0.055</v>
      </c>
      <c r="H157" s="77">
        <f t="shared" si="23"/>
        <v>156748.43339999998</v>
      </c>
      <c r="I157" s="77">
        <f t="shared" si="24"/>
        <v>156748.4338</v>
      </c>
      <c r="J157" s="77">
        <f t="shared" si="25"/>
        <v>-1135.578</v>
      </c>
      <c r="K157" s="77">
        <f t="shared" si="26"/>
        <v>-718.4303</v>
      </c>
      <c r="L157" s="77">
        <f t="shared" si="27"/>
        <v>-417.1477</v>
      </c>
      <c r="M157" s="78"/>
      <c r="N157" s="48"/>
      <c r="O157" s="23"/>
      <c r="P157" s="24"/>
    </row>
    <row r="158" spans="2:16" ht="12.75">
      <c r="B158" s="15"/>
      <c r="C158" s="16"/>
      <c r="D158" s="45"/>
      <c r="E158" s="72">
        <f t="shared" si="20"/>
        <v>143</v>
      </c>
      <c r="F158" s="117">
        <f t="shared" si="21"/>
        <v>40210</v>
      </c>
      <c r="G158" s="73">
        <f t="shared" si="22"/>
        <v>0.055</v>
      </c>
      <c r="H158" s="77">
        <f t="shared" si="23"/>
        <v>156331.28569999998</v>
      </c>
      <c r="I158" s="77">
        <f t="shared" si="24"/>
        <v>156331.2861</v>
      </c>
      <c r="J158" s="77">
        <f t="shared" si="25"/>
        <v>-1135.578</v>
      </c>
      <c r="K158" s="77">
        <f t="shared" si="26"/>
        <v>-716.5184</v>
      </c>
      <c r="L158" s="77">
        <f t="shared" si="27"/>
        <v>-419.0596</v>
      </c>
      <c r="M158" s="78"/>
      <c r="N158" s="48"/>
      <c r="O158" s="23"/>
      <c r="P158" s="24"/>
    </row>
    <row r="159" spans="2:16" ht="12.75">
      <c r="B159" s="15"/>
      <c r="C159" s="16"/>
      <c r="D159" s="45"/>
      <c r="E159" s="72">
        <f t="shared" si="20"/>
        <v>144</v>
      </c>
      <c r="F159" s="117">
        <f t="shared" si="21"/>
        <v>40238</v>
      </c>
      <c r="G159" s="73">
        <f t="shared" si="22"/>
        <v>0.055</v>
      </c>
      <c r="H159" s="77">
        <f t="shared" si="23"/>
        <v>155912.22609999997</v>
      </c>
      <c r="I159" s="77">
        <f t="shared" si="24"/>
        <v>155912.2265</v>
      </c>
      <c r="J159" s="77">
        <f t="shared" si="25"/>
        <v>-1135.578</v>
      </c>
      <c r="K159" s="77">
        <f t="shared" si="26"/>
        <v>-714.5977</v>
      </c>
      <c r="L159" s="77">
        <f t="shared" si="27"/>
        <v>-420.9803</v>
      </c>
      <c r="M159" s="78"/>
      <c r="N159" s="48"/>
      <c r="O159" s="23"/>
      <c r="P159" s="24"/>
    </row>
    <row r="160" spans="2:16" ht="12.75">
      <c r="B160" s="15"/>
      <c r="C160" s="16"/>
      <c r="D160" s="45"/>
      <c r="E160" s="72">
        <f t="shared" si="20"/>
        <v>145</v>
      </c>
      <c r="F160" s="117">
        <f t="shared" si="21"/>
        <v>40269</v>
      </c>
      <c r="G160" s="73">
        <f t="shared" si="22"/>
        <v>0.055</v>
      </c>
      <c r="H160" s="77">
        <f t="shared" si="23"/>
        <v>155491.24579999998</v>
      </c>
      <c r="I160" s="77">
        <f t="shared" si="24"/>
        <v>155491.2462</v>
      </c>
      <c r="J160" s="77">
        <f t="shared" si="25"/>
        <v>-1135.578</v>
      </c>
      <c r="K160" s="77">
        <f t="shared" si="26"/>
        <v>-712.6682</v>
      </c>
      <c r="L160" s="77">
        <f t="shared" si="27"/>
        <v>-422.9098</v>
      </c>
      <c r="M160" s="78"/>
      <c r="N160" s="48"/>
      <c r="O160" s="23"/>
      <c r="P160" s="24"/>
    </row>
    <row r="161" spans="2:16" ht="12.75">
      <c r="B161" s="15"/>
      <c r="C161" s="16"/>
      <c r="D161" s="45"/>
      <c r="E161" s="72">
        <f t="shared" si="20"/>
        <v>146</v>
      </c>
      <c r="F161" s="117">
        <f t="shared" si="21"/>
        <v>40299</v>
      </c>
      <c r="G161" s="73">
        <f t="shared" si="22"/>
        <v>0.055</v>
      </c>
      <c r="H161" s="77">
        <f t="shared" si="23"/>
        <v>155068.33599999998</v>
      </c>
      <c r="I161" s="77">
        <f t="shared" si="24"/>
        <v>155068.3364</v>
      </c>
      <c r="J161" s="77">
        <f t="shared" si="25"/>
        <v>-1135.578</v>
      </c>
      <c r="K161" s="77">
        <f t="shared" si="26"/>
        <v>-710.7299</v>
      </c>
      <c r="L161" s="77">
        <f t="shared" si="27"/>
        <v>-424.8481</v>
      </c>
      <c r="M161" s="78"/>
      <c r="N161" s="48"/>
      <c r="O161" s="23"/>
      <c r="P161" s="24"/>
    </row>
    <row r="162" spans="2:16" ht="12.75">
      <c r="B162" s="15"/>
      <c r="C162" s="16"/>
      <c r="D162" s="45"/>
      <c r="E162" s="72">
        <f t="shared" si="20"/>
        <v>147</v>
      </c>
      <c r="F162" s="117">
        <f t="shared" si="21"/>
        <v>40330</v>
      </c>
      <c r="G162" s="73">
        <f t="shared" si="22"/>
        <v>0.055</v>
      </c>
      <c r="H162" s="77">
        <f t="shared" si="23"/>
        <v>154643.48789999998</v>
      </c>
      <c r="I162" s="77">
        <f t="shared" si="24"/>
        <v>154643.4883</v>
      </c>
      <c r="J162" s="77">
        <f t="shared" si="25"/>
        <v>-1135.578</v>
      </c>
      <c r="K162" s="77">
        <f t="shared" si="26"/>
        <v>-708.7827</v>
      </c>
      <c r="L162" s="77">
        <f t="shared" si="27"/>
        <v>-426.7953</v>
      </c>
      <c r="M162" s="78"/>
      <c r="N162" s="48"/>
      <c r="O162" s="23"/>
      <c r="P162" s="24"/>
    </row>
    <row r="163" spans="2:16" ht="12.75">
      <c r="B163" s="15"/>
      <c r="C163" s="16"/>
      <c r="D163" s="45"/>
      <c r="E163" s="72">
        <f t="shared" si="20"/>
        <v>148</v>
      </c>
      <c r="F163" s="117">
        <f t="shared" si="21"/>
        <v>40360</v>
      </c>
      <c r="G163" s="73">
        <f t="shared" si="22"/>
        <v>0.055</v>
      </c>
      <c r="H163" s="77">
        <f t="shared" si="23"/>
        <v>154216.69259999998</v>
      </c>
      <c r="I163" s="77">
        <f t="shared" si="24"/>
        <v>154216.693</v>
      </c>
      <c r="J163" s="77">
        <f t="shared" si="25"/>
        <v>-1135.578</v>
      </c>
      <c r="K163" s="77">
        <f t="shared" si="26"/>
        <v>-706.8265</v>
      </c>
      <c r="L163" s="77">
        <f t="shared" si="27"/>
        <v>-428.7515</v>
      </c>
      <c r="M163" s="78"/>
      <c r="N163" s="48"/>
      <c r="O163" s="23"/>
      <c r="P163" s="24"/>
    </row>
    <row r="164" spans="2:16" ht="12.75">
      <c r="B164" s="15"/>
      <c r="C164" s="16"/>
      <c r="D164" s="45"/>
      <c r="E164" s="72">
        <f t="shared" si="20"/>
        <v>149</v>
      </c>
      <c r="F164" s="117">
        <f t="shared" si="21"/>
        <v>40391</v>
      </c>
      <c r="G164" s="73">
        <f t="shared" si="22"/>
        <v>0.055</v>
      </c>
      <c r="H164" s="77">
        <f t="shared" si="23"/>
        <v>153787.94109999997</v>
      </c>
      <c r="I164" s="77">
        <f t="shared" si="24"/>
        <v>153787.9415</v>
      </c>
      <c r="J164" s="77">
        <f t="shared" si="25"/>
        <v>-1135.578</v>
      </c>
      <c r="K164" s="77">
        <f t="shared" si="26"/>
        <v>-704.8614</v>
      </c>
      <c r="L164" s="77">
        <f t="shared" si="27"/>
        <v>-430.7166</v>
      </c>
      <c r="M164" s="78"/>
      <c r="N164" s="48"/>
      <c r="O164" s="23"/>
      <c r="P164" s="24"/>
    </row>
    <row r="165" spans="2:16" ht="12.75">
      <c r="B165" s="15"/>
      <c r="C165" s="16"/>
      <c r="D165" s="45"/>
      <c r="E165" s="72">
        <f t="shared" si="20"/>
        <v>150</v>
      </c>
      <c r="F165" s="117">
        <f t="shared" si="21"/>
        <v>40422</v>
      </c>
      <c r="G165" s="73">
        <f t="shared" si="22"/>
        <v>0.055</v>
      </c>
      <c r="H165" s="77">
        <f t="shared" si="23"/>
        <v>153357.22449999995</v>
      </c>
      <c r="I165" s="77">
        <f t="shared" si="24"/>
        <v>153357.2249</v>
      </c>
      <c r="J165" s="77">
        <f t="shared" si="25"/>
        <v>-1135.578</v>
      </c>
      <c r="K165" s="77">
        <f t="shared" si="26"/>
        <v>-702.8873</v>
      </c>
      <c r="L165" s="77">
        <f t="shared" si="27"/>
        <v>-432.6907</v>
      </c>
      <c r="M165" s="78"/>
      <c r="N165" s="48"/>
      <c r="O165" s="23"/>
      <c r="P165" s="24"/>
    </row>
    <row r="166" spans="2:16" ht="12.75">
      <c r="B166" s="15"/>
      <c r="C166" s="16"/>
      <c r="D166" s="45"/>
      <c r="E166" s="72">
        <f t="shared" si="20"/>
        <v>151</v>
      </c>
      <c r="F166" s="117">
        <f t="shared" si="21"/>
        <v>40452</v>
      </c>
      <c r="G166" s="73">
        <f t="shared" si="22"/>
        <v>0.055</v>
      </c>
      <c r="H166" s="77">
        <f t="shared" si="23"/>
        <v>152924.53379999995</v>
      </c>
      <c r="I166" s="77">
        <f t="shared" si="24"/>
        <v>152924.5342</v>
      </c>
      <c r="J166" s="77">
        <f t="shared" si="25"/>
        <v>-1135.578</v>
      </c>
      <c r="K166" s="77">
        <f t="shared" si="26"/>
        <v>-700.9041</v>
      </c>
      <c r="L166" s="77">
        <f t="shared" si="27"/>
        <v>-434.6739</v>
      </c>
      <c r="M166" s="78"/>
      <c r="N166" s="48"/>
      <c r="O166" s="23"/>
      <c r="P166" s="24"/>
    </row>
    <row r="167" spans="2:16" ht="12.75">
      <c r="B167" s="15"/>
      <c r="C167" s="16"/>
      <c r="D167" s="45"/>
      <c r="E167" s="72">
        <f t="shared" si="20"/>
        <v>152</v>
      </c>
      <c r="F167" s="117">
        <f t="shared" si="21"/>
        <v>40483</v>
      </c>
      <c r="G167" s="73">
        <f t="shared" si="22"/>
        <v>0.055</v>
      </c>
      <c r="H167" s="77">
        <f t="shared" si="23"/>
        <v>152489.85989999995</v>
      </c>
      <c r="I167" s="77">
        <f t="shared" si="24"/>
        <v>152489.8603</v>
      </c>
      <c r="J167" s="77">
        <f t="shared" si="25"/>
        <v>-1135.578</v>
      </c>
      <c r="K167" s="77">
        <f t="shared" si="26"/>
        <v>-698.9119</v>
      </c>
      <c r="L167" s="77">
        <f t="shared" si="27"/>
        <v>-436.6661</v>
      </c>
      <c r="M167" s="78"/>
      <c r="N167" s="48"/>
      <c r="O167" s="23"/>
      <c r="P167" s="24"/>
    </row>
    <row r="168" spans="2:16" ht="12.75">
      <c r="B168" s="15"/>
      <c r="C168" s="16"/>
      <c r="D168" s="45"/>
      <c r="E168" s="72">
        <f t="shared" si="20"/>
        <v>153</v>
      </c>
      <c r="F168" s="117">
        <f t="shared" si="21"/>
        <v>40513</v>
      </c>
      <c r="G168" s="73">
        <f t="shared" si="22"/>
        <v>0.055</v>
      </c>
      <c r="H168" s="77">
        <f t="shared" si="23"/>
        <v>152053.19379999995</v>
      </c>
      <c r="I168" s="77">
        <f t="shared" si="24"/>
        <v>152053.1942</v>
      </c>
      <c r="J168" s="77">
        <f t="shared" si="25"/>
        <v>-1135.578</v>
      </c>
      <c r="K168" s="77">
        <f t="shared" si="26"/>
        <v>-696.9105</v>
      </c>
      <c r="L168" s="77">
        <f t="shared" si="27"/>
        <v>-438.6675</v>
      </c>
      <c r="M168" s="78"/>
      <c r="N168" s="48"/>
      <c r="O168" s="23"/>
      <c r="P168" s="24"/>
    </row>
    <row r="169" spans="2:18" ht="12.75">
      <c r="B169" s="15"/>
      <c r="C169" s="16"/>
      <c r="D169" s="45"/>
      <c r="E169" s="72">
        <f t="shared" si="20"/>
        <v>154</v>
      </c>
      <c r="F169" s="117">
        <f t="shared" si="21"/>
        <v>40544</v>
      </c>
      <c r="G169" s="73">
        <f t="shared" si="22"/>
        <v>0.055</v>
      </c>
      <c r="H169" s="77">
        <f t="shared" si="23"/>
        <v>151614.52629999994</v>
      </c>
      <c r="I169" s="77">
        <f t="shared" si="24"/>
        <v>151614.5267</v>
      </c>
      <c r="J169" s="77">
        <f t="shared" si="25"/>
        <v>-1135.578</v>
      </c>
      <c r="K169" s="77">
        <f t="shared" si="26"/>
        <v>-694.8999</v>
      </c>
      <c r="L169" s="77">
        <f t="shared" si="27"/>
        <v>-440.6781</v>
      </c>
      <c r="M169" s="78"/>
      <c r="N169" s="48"/>
      <c r="O169" s="23"/>
      <c r="P169" s="24"/>
      <c r="Q169" s="139"/>
      <c r="R169" s="139"/>
    </row>
    <row r="170" spans="2:16" ht="12.75">
      <c r="B170" s="15"/>
      <c r="C170" s="16"/>
      <c r="D170" s="45"/>
      <c r="E170" s="72">
        <f t="shared" si="20"/>
        <v>155</v>
      </c>
      <c r="F170" s="117">
        <f t="shared" si="21"/>
        <v>40575</v>
      </c>
      <c r="G170" s="73">
        <f t="shared" si="22"/>
        <v>0.055</v>
      </c>
      <c r="H170" s="77">
        <f t="shared" si="23"/>
        <v>151173.84819999995</v>
      </c>
      <c r="I170" s="77">
        <f t="shared" si="24"/>
        <v>151173.8486</v>
      </c>
      <c r="J170" s="77">
        <f t="shared" si="25"/>
        <v>-1135.578</v>
      </c>
      <c r="K170" s="77">
        <f t="shared" si="26"/>
        <v>-692.8801</v>
      </c>
      <c r="L170" s="77">
        <f t="shared" si="27"/>
        <v>-442.6979</v>
      </c>
      <c r="M170" s="78"/>
      <c r="N170" s="48"/>
      <c r="O170" s="23"/>
      <c r="P170" s="24"/>
    </row>
    <row r="171" spans="2:16" ht="12.75">
      <c r="B171" s="15"/>
      <c r="C171" s="16"/>
      <c r="D171" s="45"/>
      <c r="E171" s="72">
        <f t="shared" si="20"/>
        <v>156</v>
      </c>
      <c r="F171" s="117">
        <f t="shared" si="21"/>
        <v>40603</v>
      </c>
      <c r="G171" s="73">
        <f t="shared" si="22"/>
        <v>0.055</v>
      </c>
      <c r="H171" s="77">
        <f t="shared" si="23"/>
        <v>150731.15029999995</v>
      </c>
      <c r="I171" s="77">
        <f t="shared" si="24"/>
        <v>150731.1507</v>
      </c>
      <c r="J171" s="77">
        <f t="shared" si="25"/>
        <v>-1135.578</v>
      </c>
      <c r="K171" s="77">
        <f t="shared" si="26"/>
        <v>-690.8511</v>
      </c>
      <c r="L171" s="77">
        <f t="shared" si="27"/>
        <v>-444.7269</v>
      </c>
      <c r="M171" s="78"/>
      <c r="N171" s="48"/>
      <c r="O171" s="23"/>
      <c r="P171" s="24"/>
    </row>
    <row r="172" spans="2:16" ht="12.75">
      <c r="B172" s="15"/>
      <c r="C172" s="16"/>
      <c r="D172" s="45"/>
      <c r="E172" s="72">
        <f t="shared" si="20"/>
        <v>157</v>
      </c>
      <c r="F172" s="117">
        <f t="shared" si="21"/>
        <v>40634</v>
      </c>
      <c r="G172" s="73">
        <f t="shared" si="22"/>
        <v>0.055</v>
      </c>
      <c r="H172" s="77">
        <f t="shared" si="23"/>
        <v>150286.42339999994</v>
      </c>
      <c r="I172" s="77">
        <f t="shared" si="24"/>
        <v>150286.4238</v>
      </c>
      <c r="J172" s="77">
        <f t="shared" si="25"/>
        <v>-1135.578</v>
      </c>
      <c r="K172" s="77">
        <f t="shared" si="26"/>
        <v>-688.8128</v>
      </c>
      <c r="L172" s="77">
        <f t="shared" si="27"/>
        <v>-446.7652</v>
      </c>
      <c r="M172" s="78"/>
      <c r="N172" s="48"/>
      <c r="O172" s="23"/>
      <c r="P172" s="24"/>
    </row>
    <row r="173" spans="2:16" ht="12.75">
      <c r="B173" s="15"/>
      <c r="C173" s="16"/>
      <c r="D173" s="45"/>
      <c r="E173" s="72">
        <f t="shared" si="20"/>
        <v>158</v>
      </c>
      <c r="F173" s="117">
        <f t="shared" si="21"/>
        <v>40664</v>
      </c>
      <c r="G173" s="73">
        <f t="shared" si="22"/>
        <v>0.055</v>
      </c>
      <c r="H173" s="77">
        <f t="shared" si="23"/>
        <v>149839.65819999995</v>
      </c>
      <c r="I173" s="77">
        <f t="shared" si="24"/>
        <v>149839.6586</v>
      </c>
      <c r="J173" s="77">
        <f t="shared" si="25"/>
        <v>-1135.578</v>
      </c>
      <c r="K173" s="77">
        <f t="shared" si="26"/>
        <v>-686.7651</v>
      </c>
      <c r="L173" s="77">
        <f t="shared" si="27"/>
        <v>-448.8129</v>
      </c>
      <c r="M173" s="78"/>
      <c r="N173" s="48"/>
      <c r="O173" s="23"/>
      <c r="P173" s="24"/>
    </row>
    <row r="174" spans="2:16" ht="12.75">
      <c r="B174" s="15"/>
      <c r="C174" s="16"/>
      <c r="D174" s="45"/>
      <c r="E174" s="72">
        <f t="shared" si="20"/>
        <v>159</v>
      </c>
      <c r="F174" s="117">
        <f t="shared" si="21"/>
        <v>40695</v>
      </c>
      <c r="G174" s="73">
        <f t="shared" si="22"/>
        <v>0.055</v>
      </c>
      <c r="H174" s="77">
        <f t="shared" si="23"/>
        <v>149390.84529999996</v>
      </c>
      <c r="I174" s="77">
        <f t="shared" si="24"/>
        <v>149390.8457</v>
      </c>
      <c r="J174" s="77">
        <f t="shared" si="25"/>
        <v>-1135.578</v>
      </c>
      <c r="K174" s="77">
        <f t="shared" si="26"/>
        <v>-684.708</v>
      </c>
      <c r="L174" s="77">
        <f t="shared" si="27"/>
        <v>-450.87</v>
      </c>
      <c r="M174" s="78"/>
      <c r="N174" s="48"/>
      <c r="O174" s="23"/>
      <c r="P174" s="24"/>
    </row>
    <row r="175" spans="2:16" ht="12.75">
      <c r="B175" s="15"/>
      <c r="C175" s="16"/>
      <c r="D175" s="45"/>
      <c r="E175" s="72">
        <f t="shared" si="20"/>
        <v>160</v>
      </c>
      <c r="F175" s="117">
        <f t="shared" si="21"/>
        <v>40725</v>
      </c>
      <c r="G175" s="73">
        <f t="shared" si="22"/>
        <v>0.055</v>
      </c>
      <c r="H175" s="77">
        <f t="shared" si="23"/>
        <v>148939.97529999996</v>
      </c>
      <c r="I175" s="77">
        <f t="shared" si="24"/>
        <v>148939.9757</v>
      </c>
      <c r="J175" s="77">
        <f t="shared" si="25"/>
        <v>-1135.578</v>
      </c>
      <c r="K175" s="77">
        <f t="shared" si="26"/>
        <v>-682.6416</v>
      </c>
      <c r="L175" s="77">
        <f t="shared" si="27"/>
        <v>-452.9364</v>
      </c>
      <c r="M175" s="78"/>
      <c r="N175" s="48"/>
      <c r="O175" s="23"/>
      <c r="P175" s="24"/>
    </row>
    <row r="176" spans="2:16" ht="12.75">
      <c r="B176" s="15"/>
      <c r="C176" s="16"/>
      <c r="D176" s="45"/>
      <c r="E176" s="72">
        <f t="shared" si="20"/>
        <v>161</v>
      </c>
      <c r="F176" s="117">
        <f t="shared" si="21"/>
        <v>40756</v>
      </c>
      <c r="G176" s="73">
        <f t="shared" si="22"/>
        <v>0.055</v>
      </c>
      <c r="H176" s="77">
        <f t="shared" si="23"/>
        <v>148487.03889999996</v>
      </c>
      <c r="I176" s="77">
        <f t="shared" si="24"/>
        <v>148487.0393</v>
      </c>
      <c r="J176" s="77">
        <f t="shared" si="25"/>
        <v>-1135.578</v>
      </c>
      <c r="K176" s="77">
        <f t="shared" si="26"/>
        <v>-680.5656</v>
      </c>
      <c r="L176" s="77">
        <f t="shared" si="27"/>
        <v>-455.0124</v>
      </c>
      <c r="M176" s="78"/>
      <c r="N176" s="48"/>
      <c r="O176" s="23"/>
      <c r="P176" s="24"/>
    </row>
    <row r="177" spans="2:16" ht="12.75">
      <c r="B177" s="15"/>
      <c r="C177" s="16"/>
      <c r="D177" s="45"/>
      <c r="E177" s="72">
        <f t="shared" si="20"/>
        <v>162</v>
      </c>
      <c r="F177" s="117">
        <f t="shared" si="21"/>
        <v>40787</v>
      </c>
      <c r="G177" s="73">
        <f t="shared" si="22"/>
        <v>0.055</v>
      </c>
      <c r="H177" s="77">
        <f t="shared" si="23"/>
        <v>148032.02649999995</v>
      </c>
      <c r="I177" s="77">
        <f t="shared" si="24"/>
        <v>148032.0269</v>
      </c>
      <c r="J177" s="77">
        <f t="shared" si="25"/>
        <v>-1135.578</v>
      </c>
      <c r="K177" s="77">
        <f t="shared" si="26"/>
        <v>-678.4801</v>
      </c>
      <c r="L177" s="77">
        <f t="shared" si="27"/>
        <v>-457.0979</v>
      </c>
      <c r="M177" s="78"/>
      <c r="N177" s="48"/>
      <c r="O177" s="23"/>
      <c r="P177" s="24"/>
    </row>
    <row r="178" spans="2:16" ht="12.75">
      <c r="B178" s="15"/>
      <c r="C178" s="16"/>
      <c r="D178" s="45"/>
      <c r="E178" s="72">
        <f t="shared" si="20"/>
        <v>163</v>
      </c>
      <c r="F178" s="117">
        <f t="shared" si="21"/>
        <v>40817</v>
      </c>
      <c r="G178" s="73">
        <f t="shared" si="22"/>
        <v>0.055</v>
      </c>
      <c r="H178" s="77">
        <f t="shared" si="23"/>
        <v>147574.92859999996</v>
      </c>
      <c r="I178" s="77">
        <f t="shared" si="24"/>
        <v>147574.929</v>
      </c>
      <c r="J178" s="77">
        <f t="shared" si="25"/>
        <v>-1135.578</v>
      </c>
      <c r="K178" s="77">
        <f t="shared" si="26"/>
        <v>-676.3851</v>
      </c>
      <c r="L178" s="77">
        <f t="shared" si="27"/>
        <v>-459.1929</v>
      </c>
      <c r="M178" s="78"/>
      <c r="N178" s="48"/>
      <c r="O178" s="23"/>
      <c r="P178" s="24"/>
    </row>
    <row r="179" spans="2:16" ht="12.75">
      <c r="B179" s="15"/>
      <c r="C179" s="16"/>
      <c r="D179" s="45"/>
      <c r="E179" s="72">
        <f t="shared" si="20"/>
        <v>164</v>
      </c>
      <c r="F179" s="117">
        <f t="shared" si="21"/>
        <v>40848</v>
      </c>
      <c r="G179" s="73">
        <f t="shared" si="22"/>
        <v>0.055</v>
      </c>
      <c r="H179" s="77">
        <f t="shared" si="23"/>
        <v>147115.73569999996</v>
      </c>
      <c r="I179" s="77">
        <f t="shared" si="24"/>
        <v>147115.7361</v>
      </c>
      <c r="J179" s="77">
        <f t="shared" si="25"/>
        <v>-1135.578</v>
      </c>
      <c r="K179" s="77">
        <f t="shared" si="26"/>
        <v>-674.2805</v>
      </c>
      <c r="L179" s="77">
        <f t="shared" si="27"/>
        <v>-461.2975</v>
      </c>
      <c r="M179" s="78"/>
      <c r="N179" s="48"/>
      <c r="O179" s="23"/>
      <c r="P179" s="24"/>
    </row>
    <row r="180" spans="2:16" ht="12.75">
      <c r="B180" s="15"/>
      <c r="C180" s="16"/>
      <c r="D180" s="45"/>
      <c r="E180" s="72">
        <f t="shared" si="20"/>
        <v>165</v>
      </c>
      <c r="F180" s="117">
        <f t="shared" si="21"/>
        <v>40878</v>
      </c>
      <c r="G180" s="73">
        <f t="shared" si="22"/>
        <v>0.055</v>
      </c>
      <c r="H180" s="77">
        <f t="shared" si="23"/>
        <v>146654.43819999998</v>
      </c>
      <c r="I180" s="77">
        <f t="shared" si="24"/>
        <v>146654.4386</v>
      </c>
      <c r="J180" s="77">
        <f t="shared" si="25"/>
        <v>-1135.578</v>
      </c>
      <c r="K180" s="77">
        <f t="shared" si="26"/>
        <v>-672.1662</v>
      </c>
      <c r="L180" s="77">
        <f t="shared" si="27"/>
        <v>-463.4118</v>
      </c>
      <c r="M180" s="78"/>
      <c r="N180" s="48"/>
      <c r="O180" s="23"/>
      <c r="P180" s="24"/>
    </row>
    <row r="181" spans="2:16" ht="12.75">
      <c r="B181" s="15"/>
      <c r="C181" s="16"/>
      <c r="D181" s="45"/>
      <c r="E181" s="72">
        <f t="shared" si="20"/>
        <v>166</v>
      </c>
      <c r="F181" s="117">
        <f t="shared" si="21"/>
        <v>40909</v>
      </c>
      <c r="G181" s="73">
        <f t="shared" si="22"/>
        <v>0.055</v>
      </c>
      <c r="H181" s="77">
        <f t="shared" si="23"/>
        <v>146191.02639999997</v>
      </c>
      <c r="I181" s="77">
        <f t="shared" si="24"/>
        <v>146191.0268</v>
      </c>
      <c r="J181" s="77">
        <f t="shared" si="25"/>
        <v>-1135.578</v>
      </c>
      <c r="K181" s="77">
        <f t="shared" si="26"/>
        <v>-670.0422</v>
      </c>
      <c r="L181" s="77">
        <f t="shared" si="27"/>
        <v>-465.5358</v>
      </c>
      <c r="M181" s="78"/>
      <c r="N181" s="48"/>
      <c r="O181" s="23"/>
      <c r="P181" s="24"/>
    </row>
    <row r="182" spans="2:16" ht="12.75">
      <c r="B182" s="15"/>
      <c r="C182" s="16"/>
      <c r="D182" s="45"/>
      <c r="E182" s="72">
        <f t="shared" si="20"/>
        <v>167</v>
      </c>
      <c r="F182" s="117">
        <f t="shared" si="21"/>
        <v>40940</v>
      </c>
      <c r="G182" s="73">
        <f t="shared" si="22"/>
        <v>0.055</v>
      </c>
      <c r="H182" s="77">
        <f t="shared" si="23"/>
        <v>145725.49059999996</v>
      </c>
      <c r="I182" s="77">
        <f t="shared" si="24"/>
        <v>145725.491</v>
      </c>
      <c r="J182" s="77">
        <f t="shared" si="25"/>
        <v>-1135.578</v>
      </c>
      <c r="K182" s="77">
        <f t="shared" si="26"/>
        <v>-667.9085</v>
      </c>
      <c r="L182" s="77">
        <f t="shared" si="27"/>
        <v>-467.6695</v>
      </c>
      <c r="M182" s="78"/>
      <c r="N182" s="48"/>
      <c r="O182" s="23"/>
      <c r="P182" s="24"/>
    </row>
    <row r="183" spans="2:16" ht="12.75">
      <c r="B183" s="15"/>
      <c r="C183" s="16"/>
      <c r="D183" s="45"/>
      <c r="E183" s="72">
        <f t="shared" si="20"/>
        <v>168</v>
      </c>
      <c r="F183" s="117">
        <f t="shared" si="21"/>
        <v>40969</v>
      </c>
      <c r="G183" s="73">
        <f t="shared" si="22"/>
        <v>0.055</v>
      </c>
      <c r="H183" s="77">
        <f t="shared" si="23"/>
        <v>145257.82109999997</v>
      </c>
      <c r="I183" s="77">
        <f t="shared" si="24"/>
        <v>145257.8215</v>
      </c>
      <c r="J183" s="77">
        <f t="shared" si="25"/>
        <v>-1135.578</v>
      </c>
      <c r="K183" s="77">
        <f t="shared" si="26"/>
        <v>-665.765</v>
      </c>
      <c r="L183" s="77">
        <f t="shared" si="27"/>
        <v>-469.813</v>
      </c>
      <c r="M183" s="78"/>
      <c r="N183" s="48"/>
      <c r="O183" s="23"/>
      <c r="P183" s="24"/>
    </row>
    <row r="184" spans="2:16" ht="12.75">
      <c r="B184" s="15"/>
      <c r="C184" s="16"/>
      <c r="D184" s="45"/>
      <c r="E184" s="72">
        <f t="shared" si="20"/>
        <v>169</v>
      </c>
      <c r="F184" s="117">
        <f t="shared" si="21"/>
        <v>41000</v>
      </c>
      <c r="G184" s="73">
        <f t="shared" si="22"/>
        <v>0.055</v>
      </c>
      <c r="H184" s="77">
        <f t="shared" si="23"/>
        <v>144788.00809999998</v>
      </c>
      <c r="I184" s="77">
        <f t="shared" si="24"/>
        <v>144788.0085</v>
      </c>
      <c r="J184" s="77">
        <f t="shared" si="25"/>
        <v>-1135.578</v>
      </c>
      <c r="K184" s="77">
        <f t="shared" si="26"/>
        <v>-663.6117</v>
      </c>
      <c r="L184" s="77">
        <f t="shared" si="27"/>
        <v>-471.9663</v>
      </c>
      <c r="M184" s="78"/>
      <c r="N184" s="48"/>
      <c r="O184" s="23"/>
      <c r="P184" s="24"/>
    </row>
    <row r="185" spans="2:16" ht="12.75">
      <c r="B185" s="15"/>
      <c r="C185" s="16"/>
      <c r="D185" s="45"/>
      <c r="E185" s="72">
        <f t="shared" si="20"/>
        <v>170</v>
      </c>
      <c r="F185" s="117">
        <f t="shared" si="21"/>
        <v>41030</v>
      </c>
      <c r="G185" s="73">
        <f t="shared" si="22"/>
        <v>0.055</v>
      </c>
      <c r="H185" s="77">
        <f t="shared" si="23"/>
        <v>144316.04179999998</v>
      </c>
      <c r="I185" s="77">
        <f t="shared" si="24"/>
        <v>144316.0422</v>
      </c>
      <c r="J185" s="77">
        <f t="shared" si="25"/>
        <v>-1135.578</v>
      </c>
      <c r="K185" s="77">
        <f t="shared" si="26"/>
        <v>-661.4485</v>
      </c>
      <c r="L185" s="77">
        <f t="shared" si="27"/>
        <v>-474.1295</v>
      </c>
      <c r="M185" s="78"/>
      <c r="N185" s="48"/>
      <c r="O185" s="23"/>
      <c r="P185" s="24"/>
    </row>
    <row r="186" spans="2:16" ht="12.75">
      <c r="B186" s="15"/>
      <c r="C186" s="16"/>
      <c r="D186" s="45"/>
      <c r="E186" s="72">
        <f t="shared" si="20"/>
        <v>171</v>
      </c>
      <c r="F186" s="117">
        <f t="shared" si="21"/>
        <v>41061</v>
      </c>
      <c r="G186" s="73">
        <f t="shared" si="22"/>
        <v>0.055</v>
      </c>
      <c r="H186" s="77">
        <f t="shared" si="23"/>
        <v>143841.91229999997</v>
      </c>
      <c r="I186" s="77">
        <f t="shared" si="24"/>
        <v>143841.9127</v>
      </c>
      <c r="J186" s="77">
        <f t="shared" si="25"/>
        <v>-1135.578</v>
      </c>
      <c r="K186" s="77">
        <f t="shared" si="26"/>
        <v>-659.2754</v>
      </c>
      <c r="L186" s="77">
        <f t="shared" si="27"/>
        <v>-476.3026</v>
      </c>
      <c r="M186" s="78"/>
      <c r="N186" s="48"/>
      <c r="O186" s="23"/>
      <c r="P186" s="24"/>
    </row>
    <row r="187" spans="2:16" ht="12.75">
      <c r="B187" s="15"/>
      <c r="C187" s="16"/>
      <c r="D187" s="45"/>
      <c r="E187" s="72">
        <f t="shared" si="20"/>
        <v>172</v>
      </c>
      <c r="F187" s="117">
        <f t="shared" si="21"/>
        <v>41091</v>
      </c>
      <c r="G187" s="73">
        <f t="shared" si="22"/>
        <v>0.055</v>
      </c>
      <c r="H187" s="77">
        <f t="shared" si="23"/>
        <v>143365.60969999997</v>
      </c>
      <c r="I187" s="77">
        <f t="shared" si="24"/>
        <v>143365.6101</v>
      </c>
      <c r="J187" s="77">
        <f t="shared" si="25"/>
        <v>-1135.578</v>
      </c>
      <c r="K187" s="77">
        <f t="shared" si="26"/>
        <v>-657.0924</v>
      </c>
      <c r="L187" s="77">
        <f t="shared" si="27"/>
        <v>-478.4856</v>
      </c>
      <c r="M187" s="78"/>
      <c r="N187" s="48"/>
      <c r="O187" s="23"/>
      <c r="P187" s="24"/>
    </row>
    <row r="188" spans="2:16" ht="12.75">
      <c r="B188" s="15"/>
      <c r="C188" s="16"/>
      <c r="D188" s="45"/>
      <c r="E188" s="72">
        <f t="shared" si="20"/>
        <v>173</v>
      </c>
      <c r="F188" s="117">
        <f t="shared" si="21"/>
        <v>41122</v>
      </c>
      <c r="G188" s="73">
        <f t="shared" si="22"/>
        <v>0.055</v>
      </c>
      <c r="H188" s="77">
        <f t="shared" si="23"/>
        <v>142887.12409999996</v>
      </c>
      <c r="I188" s="77">
        <f t="shared" si="24"/>
        <v>142887.1245</v>
      </c>
      <c r="J188" s="77">
        <f t="shared" si="25"/>
        <v>-1135.578</v>
      </c>
      <c r="K188" s="77">
        <f t="shared" si="26"/>
        <v>-654.8993</v>
      </c>
      <c r="L188" s="77">
        <f t="shared" si="27"/>
        <v>-480.6787</v>
      </c>
      <c r="M188" s="78"/>
      <c r="N188" s="48"/>
      <c r="O188" s="23"/>
      <c r="P188" s="24"/>
    </row>
    <row r="189" spans="2:16" ht="12.75">
      <c r="B189" s="15"/>
      <c r="C189" s="16"/>
      <c r="D189" s="45"/>
      <c r="E189" s="72">
        <f t="shared" si="20"/>
        <v>174</v>
      </c>
      <c r="F189" s="117">
        <f t="shared" si="21"/>
        <v>41153</v>
      </c>
      <c r="G189" s="73">
        <f t="shared" si="22"/>
        <v>0.055</v>
      </c>
      <c r="H189" s="77">
        <f t="shared" si="23"/>
        <v>142406.44539999997</v>
      </c>
      <c r="I189" s="77">
        <f t="shared" si="24"/>
        <v>142406.4458</v>
      </c>
      <c r="J189" s="77">
        <f t="shared" si="25"/>
        <v>-1135.578</v>
      </c>
      <c r="K189" s="77">
        <f t="shared" si="26"/>
        <v>-652.6962</v>
      </c>
      <c r="L189" s="77">
        <f t="shared" si="27"/>
        <v>-482.8818</v>
      </c>
      <c r="M189" s="78"/>
      <c r="N189" s="48"/>
      <c r="O189" s="23"/>
      <c r="P189" s="24"/>
    </row>
    <row r="190" spans="2:16" ht="12.75">
      <c r="B190" s="15"/>
      <c r="C190" s="16"/>
      <c r="D190" s="45"/>
      <c r="E190" s="72">
        <f t="shared" si="20"/>
        <v>175</v>
      </c>
      <c r="F190" s="117">
        <f t="shared" si="21"/>
        <v>41183</v>
      </c>
      <c r="G190" s="73">
        <f t="shared" si="22"/>
        <v>0.055</v>
      </c>
      <c r="H190" s="77">
        <f t="shared" si="23"/>
        <v>141923.56359999996</v>
      </c>
      <c r="I190" s="77">
        <f t="shared" si="24"/>
        <v>141923.564</v>
      </c>
      <c r="J190" s="77">
        <f t="shared" si="25"/>
        <v>-1135.578</v>
      </c>
      <c r="K190" s="77">
        <f t="shared" si="26"/>
        <v>-650.483</v>
      </c>
      <c r="L190" s="77">
        <f t="shared" si="27"/>
        <v>-485.095</v>
      </c>
      <c r="M190" s="78"/>
      <c r="N190" s="48"/>
      <c r="O190" s="23"/>
      <c r="P190" s="24"/>
    </row>
    <row r="191" spans="2:16" ht="12.75">
      <c r="B191" s="15"/>
      <c r="C191" s="16"/>
      <c r="D191" s="45"/>
      <c r="E191" s="72">
        <f t="shared" si="20"/>
        <v>176</v>
      </c>
      <c r="F191" s="117">
        <f t="shared" si="21"/>
        <v>41214</v>
      </c>
      <c r="G191" s="73">
        <f t="shared" si="22"/>
        <v>0.055</v>
      </c>
      <c r="H191" s="77">
        <f t="shared" si="23"/>
        <v>141438.46859999996</v>
      </c>
      <c r="I191" s="77">
        <f t="shared" si="24"/>
        <v>141438.469</v>
      </c>
      <c r="J191" s="77">
        <f t="shared" si="25"/>
        <v>-1135.578</v>
      </c>
      <c r="K191" s="77">
        <f t="shared" si="26"/>
        <v>-648.2596</v>
      </c>
      <c r="L191" s="77">
        <f t="shared" si="27"/>
        <v>-487.3184</v>
      </c>
      <c r="M191" s="78"/>
      <c r="N191" s="48"/>
      <c r="O191" s="23"/>
      <c r="P191" s="24"/>
    </row>
    <row r="192" spans="2:16" ht="12.75">
      <c r="B192" s="15"/>
      <c r="C192" s="16"/>
      <c r="D192" s="45"/>
      <c r="E192" s="72">
        <f aca="true" t="shared" si="28" ref="E192:E255">1+E191</f>
        <v>177</v>
      </c>
      <c r="F192" s="117">
        <f aca="true" t="shared" si="29" ref="F192:F255">IF(H192&gt;0.01,DATE(YEAR($F$16),MONTH($F$16)+(E192-1)*12/PERYR,DAY($F$16)),"")</f>
        <v>41244</v>
      </c>
      <c r="G192" s="73">
        <f t="shared" si="22"/>
        <v>0.055</v>
      </c>
      <c r="H192" s="77">
        <f t="shared" si="23"/>
        <v>140951.15019999997</v>
      </c>
      <c r="I192" s="77">
        <f t="shared" si="24"/>
        <v>140951.1506</v>
      </c>
      <c r="J192" s="77">
        <f t="shared" si="25"/>
        <v>-1135.578</v>
      </c>
      <c r="K192" s="77">
        <f t="shared" si="26"/>
        <v>-646.0261</v>
      </c>
      <c r="L192" s="77">
        <f t="shared" si="27"/>
        <v>-489.5519</v>
      </c>
      <c r="M192" s="78"/>
      <c r="N192" s="48"/>
      <c r="O192" s="23"/>
      <c r="P192" s="24"/>
    </row>
    <row r="193" spans="2:16" ht="12.75">
      <c r="B193" s="15"/>
      <c r="C193" s="16"/>
      <c r="D193" s="45"/>
      <c r="E193" s="72">
        <f t="shared" si="28"/>
        <v>178</v>
      </c>
      <c r="F193" s="117">
        <f t="shared" si="29"/>
        <v>41275</v>
      </c>
      <c r="G193" s="73">
        <f t="shared" si="22"/>
        <v>0.055</v>
      </c>
      <c r="H193" s="77">
        <f t="shared" si="23"/>
        <v>140461.59829999998</v>
      </c>
      <c r="I193" s="77">
        <f t="shared" si="24"/>
        <v>140461.5987</v>
      </c>
      <c r="J193" s="77">
        <f t="shared" si="25"/>
        <v>-1135.578</v>
      </c>
      <c r="K193" s="77">
        <f t="shared" si="26"/>
        <v>-643.7823</v>
      </c>
      <c r="L193" s="77">
        <f t="shared" si="27"/>
        <v>-491.7957</v>
      </c>
      <c r="M193" s="78"/>
      <c r="N193" s="48"/>
      <c r="O193" s="23"/>
      <c r="P193" s="24"/>
    </row>
    <row r="194" spans="2:16" ht="12.75">
      <c r="B194" s="15"/>
      <c r="C194" s="16"/>
      <c r="D194" s="45"/>
      <c r="E194" s="72">
        <f t="shared" si="28"/>
        <v>179</v>
      </c>
      <c r="F194" s="117">
        <f t="shared" si="29"/>
        <v>41306</v>
      </c>
      <c r="G194" s="73">
        <f t="shared" si="22"/>
        <v>0.055</v>
      </c>
      <c r="H194" s="77">
        <f t="shared" si="23"/>
        <v>139969.8026</v>
      </c>
      <c r="I194" s="77">
        <f t="shared" si="24"/>
        <v>139969.803</v>
      </c>
      <c r="J194" s="77">
        <f t="shared" si="25"/>
        <v>-1135.578</v>
      </c>
      <c r="K194" s="77">
        <f t="shared" si="26"/>
        <v>-641.5283</v>
      </c>
      <c r="L194" s="77">
        <f t="shared" si="27"/>
        <v>-494.0497</v>
      </c>
      <c r="M194" s="78"/>
      <c r="N194" s="48"/>
      <c r="O194" s="23"/>
      <c r="P194" s="24"/>
    </row>
    <row r="195" spans="2:16" ht="12.75">
      <c r="B195" s="15"/>
      <c r="C195" s="16"/>
      <c r="D195" s="45"/>
      <c r="E195" s="72">
        <f t="shared" si="28"/>
        <v>180</v>
      </c>
      <c r="F195" s="117">
        <f t="shared" si="29"/>
        <v>41334</v>
      </c>
      <c r="G195" s="73">
        <f t="shared" si="22"/>
        <v>0.055</v>
      </c>
      <c r="H195" s="77">
        <f t="shared" si="23"/>
        <v>139475.7529</v>
      </c>
      <c r="I195" s="77">
        <f t="shared" si="24"/>
        <v>139475.7533</v>
      </c>
      <c r="J195" s="77">
        <f t="shared" si="25"/>
        <v>-1135.578</v>
      </c>
      <c r="K195" s="77">
        <f t="shared" si="26"/>
        <v>-639.2639</v>
      </c>
      <c r="L195" s="77">
        <f t="shared" si="27"/>
        <v>-496.3141</v>
      </c>
      <c r="M195" s="78"/>
      <c r="N195" s="48"/>
      <c r="O195" s="23"/>
      <c r="P195" s="24"/>
    </row>
    <row r="196" spans="2:16" ht="12.75">
      <c r="B196" s="15"/>
      <c r="C196" s="16"/>
      <c r="D196" s="45"/>
      <c r="E196" s="72">
        <f t="shared" si="28"/>
        <v>181</v>
      </c>
      <c r="F196" s="117">
        <f t="shared" si="29"/>
        <v>41365</v>
      </c>
      <c r="G196" s="73">
        <f t="shared" si="22"/>
        <v>0.055</v>
      </c>
      <c r="H196" s="77">
        <f t="shared" si="23"/>
        <v>138979.4388</v>
      </c>
      <c r="I196" s="77">
        <f t="shared" si="24"/>
        <v>138979.4392</v>
      </c>
      <c r="J196" s="77">
        <f t="shared" si="25"/>
        <v>-1135.578</v>
      </c>
      <c r="K196" s="77">
        <f t="shared" si="26"/>
        <v>-636.9891</v>
      </c>
      <c r="L196" s="77">
        <f t="shared" si="27"/>
        <v>-498.5889</v>
      </c>
      <c r="M196" s="78"/>
      <c r="N196" s="48"/>
      <c r="O196" s="23"/>
      <c r="P196" s="24"/>
    </row>
    <row r="197" spans="2:16" ht="12.75">
      <c r="B197" s="15"/>
      <c r="C197" s="16"/>
      <c r="D197" s="45"/>
      <c r="E197" s="72">
        <f t="shared" si="28"/>
        <v>182</v>
      </c>
      <c r="F197" s="117">
        <f t="shared" si="29"/>
        <v>41395</v>
      </c>
      <c r="G197" s="73">
        <f t="shared" si="22"/>
        <v>0.055</v>
      </c>
      <c r="H197" s="77">
        <f t="shared" si="23"/>
        <v>138480.8499</v>
      </c>
      <c r="I197" s="77">
        <f t="shared" si="24"/>
        <v>138480.8503</v>
      </c>
      <c r="J197" s="77">
        <f t="shared" si="25"/>
        <v>-1135.578</v>
      </c>
      <c r="K197" s="77">
        <f t="shared" si="26"/>
        <v>-634.7039</v>
      </c>
      <c r="L197" s="77">
        <f t="shared" si="27"/>
        <v>-500.8741</v>
      </c>
      <c r="M197" s="78"/>
      <c r="N197" s="48"/>
      <c r="O197" s="23"/>
      <c r="P197" s="24"/>
    </row>
    <row r="198" spans="2:16" ht="12.75">
      <c r="B198" s="15"/>
      <c r="C198" s="16"/>
      <c r="D198" s="45"/>
      <c r="E198" s="72">
        <f t="shared" si="28"/>
        <v>183</v>
      </c>
      <c r="F198" s="117">
        <f t="shared" si="29"/>
        <v>41426</v>
      </c>
      <c r="G198" s="73">
        <f t="shared" si="22"/>
        <v>0.055</v>
      </c>
      <c r="H198" s="77">
        <f t="shared" si="23"/>
        <v>137979.97580000001</v>
      </c>
      <c r="I198" s="77">
        <f t="shared" si="24"/>
        <v>137979.9762</v>
      </c>
      <c r="J198" s="77">
        <f t="shared" si="25"/>
        <v>-1135.578</v>
      </c>
      <c r="K198" s="77">
        <f t="shared" si="26"/>
        <v>-632.4082</v>
      </c>
      <c r="L198" s="77">
        <f t="shared" si="27"/>
        <v>-503.1698</v>
      </c>
      <c r="M198" s="78"/>
      <c r="N198" s="48"/>
      <c r="O198" s="23"/>
      <c r="P198" s="24"/>
    </row>
    <row r="199" spans="2:16" ht="12.75">
      <c r="B199" s="15"/>
      <c r="C199" s="16"/>
      <c r="D199" s="45"/>
      <c r="E199" s="72">
        <f t="shared" si="28"/>
        <v>184</v>
      </c>
      <c r="F199" s="117">
        <f t="shared" si="29"/>
        <v>41456</v>
      </c>
      <c r="G199" s="73">
        <f t="shared" si="22"/>
        <v>0.055</v>
      </c>
      <c r="H199" s="77">
        <f t="shared" si="23"/>
        <v>137476.806</v>
      </c>
      <c r="I199" s="77">
        <f t="shared" si="24"/>
        <v>137476.8064</v>
      </c>
      <c r="J199" s="77">
        <f t="shared" si="25"/>
        <v>-1135.578</v>
      </c>
      <c r="K199" s="77">
        <f t="shared" si="26"/>
        <v>-630.102</v>
      </c>
      <c r="L199" s="77">
        <f t="shared" si="27"/>
        <v>-505.476</v>
      </c>
      <c r="M199" s="78"/>
      <c r="N199" s="48"/>
      <c r="O199" s="23"/>
      <c r="P199" s="24"/>
    </row>
    <row r="200" spans="2:16" ht="12.75">
      <c r="B200" s="15"/>
      <c r="C200" s="16"/>
      <c r="D200" s="45"/>
      <c r="E200" s="72">
        <f t="shared" si="28"/>
        <v>185</v>
      </c>
      <c r="F200" s="117">
        <f t="shared" si="29"/>
        <v>41487</v>
      </c>
      <c r="G200" s="73">
        <f t="shared" si="22"/>
        <v>0.055</v>
      </c>
      <c r="H200" s="77">
        <f t="shared" si="23"/>
        <v>136971.33000000002</v>
      </c>
      <c r="I200" s="77">
        <f t="shared" si="24"/>
        <v>136971.3304</v>
      </c>
      <c r="J200" s="77">
        <f t="shared" si="25"/>
        <v>-1135.578</v>
      </c>
      <c r="K200" s="77">
        <f t="shared" si="26"/>
        <v>-627.7853</v>
      </c>
      <c r="L200" s="77">
        <f t="shared" si="27"/>
        <v>-507.7927</v>
      </c>
      <c r="M200" s="78"/>
      <c r="N200" s="48"/>
      <c r="O200" s="23"/>
      <c r="P200" s="24"/>
    </row>
    <row r="201" spans="2:16" ht="12.75">
      <c r="B201" s="15"/>
      <c r="C201" s="16"/>
      <c r="D201" s="45"/>
      <c r="E201" s="72">
        <f t="shared" si="28"/>
        <v>186</v>
      </c>
      <c r="F201" s="117">
        <f t="shared" si="29"/>
        <v>41518</v>
      </c>
      <c r="G201" s="73">
        <f t="shared" si="22"/>
        <v>0.055</v>
      </c>
      <c r="H201" s="77">
        <f t="shared" si="23"/>
        <v>136463.53730000003</v>
      </c>
      <c r="I201" s="77">
        <f t="shared" si="24"/>
        <v>136463.5377</v>
      </c>
      <c r="J201" s="77">
        <f t="shared" si="25"/>
        <v>-1135.578</v>
      </c>
      <c r="K201" s="77">
        <f t="shared" si="26"/>
        <v>-625.4579</v>
      </c>
      <c r="L201" s="77">
        <f t="shared" si="27"/>
        <v>-510.1201</v>
      </c>
      <c r="M201" s="78"/>
      <c r="N201" s="48"/>
      <c r="O201" s="23"/>
      <c r="P201" s="24"/>
    </row>
    <row r="202" spans="2:16" ht="12.75">
      <c r="B202" s="15"/>
      <c r="C202" s="16"/>
      <c r="D202" s="45"/>
      <c r="E202" s="72">
        <f t="shared" si="28"/>
        <v>187</v>
      </c>
      <c r="F202" s="117">
        <f t="shared" si="29"/>
        <v>41548</v>
      </c>
      <c r="G202" s="73">
        <f t="shared" si="22"/>
        <v>0.055</v>
      </c>
      <c r="H202" s="77">
        <f t="shared" si="23"/>
        <v>135953.41720000003</v>
      </c>
      <c r="I202" s="77">
        <f t="shared" si="24"/>
        <v>135953.4176</v>
      </c>
      <c r="J202" s="77">
        <f t="shared" si="25"/>
        <v>-1135.578</v>
      </c>
      <c r="K202" s="77">
        <f t="shared" si="26"/>
        <v>-623.1198</v>
      </c>
      <c r="L202" s="77">
        <f t="shared" si="27"/>
        <v>-512.4582</v>
      </c>
      <c r="M202" s="78"/>
      <c r="N202" s="48"/>
      <c r="O202" s="23"/>
      <c r="P202" s="24"/>
    </row>
    <row r="203" spans="2:16" ht="12.75">
      <c r="B203" s="15"/>
      <c r="C203" s="16"/>
      <c r="D203" s="45"/>
      <c r="E203" s="72">
        <f t="shared" si="28"/>
        <v>188</v>
      </c>
      <c r="F203" s="117">
        <f t="shared" si="29"/>
        <v>41579</v>
      </c>
      <c r="G203" s="73">
        <f t="shared" si="22"/>
        <v>0.055</v>
      </c>
      <c r="H203" s="77">
        <f t="shared" si="23"/>
        <v>135440.95900000003</v>
      </c>
      <c r="I203" s="77">
        <f t="shared" si="24"/>
        <v>135440.9594</v>
      </c>
      <c r="J203" s="77">
        <f t="shared" si="25"/>
        <v>-1135.578</v>
      </c>
      <c r="K203" s="77">
        <f t="shared" si="26"/>
        <v>-620.7711</v>
      </c>
      <c r="L203" s="77">
        <f t="shared" si="27"/>
        <v>-514.8069</v>
      </c>
      <c r="M203" s="78"/>
      <c r="N203" s="48"/>
      <c r="O203" s="23"/>
      <c r="P203" s="24"/>
    </row>
    <row r="204" spans="2:16" ht="12.75">
      <c r="B204" s="15"/>
      <c r="C204" s="16"/>
      <c r="D204" s="45"/>
      <c r="E204" s="72">
        <f t="shared" si="28"/>
        <v>189</v>
      </c>
      <c r="F204" s="117">
        <f t="shared" si="29"/>
        <v>41609</v>
      </c>
      <c r="G204" s="73">
        <f t="shared" si="22"/>
        <v>0.055</v>
      </c>
      <c r="H204" s="77">
        <f t="shared" si="23"/>
        <v>134926.15210000004</v>
      </c>
      <c r="I204" s="77">
        <f t="shared" si="24"/>
        <v>134926.1525</v>
      </c>
      <c r="J204" s="77">
        <f t="shared" si="25"/>
        <v>-1135.578</v>
      </c>
      <c r="K204" s="77">
        <f t="shared" si="26"/>
        <v>-618.4115</v>
      </c>
      <c r="L204" s="77">
        <f t="shared" si="27"/>
        <v>-517.1665</v>
      </c>
      <c r="M204" s="78"/>
      <c r="N204" s="48"/>
      <c r="O204" s="23"/>
      <c r="P204" s="24"/>
    </row>
    <row r="205" spans="2:16" ht="12.75">
      <c r="B205" s="15"/>
      <c r="C205" s="16"/>
      <c r="D205" s="45"/>
      <c r="E205" s="72">
        <f t="shared" si="28"/>
        <v>190</v>
      </c>
      <c r="F205" s="117">
        <f t="shared" si="29"/>
        <v>41640</v>
      </c>
      <c r="G205" s="73">
        <f t="shared" si="22"/>
        <v>0.055</v>
      </c>
      <c r="H205" s="77">
        <f t="shared" si="23"/>
        <v>134408.98560000004</v>
      </c>
      <c r="I205" s="77">
        <f t="shared" si="24"/>
        <v>134408.986</v>
      </c>
      <c r="J205" s="77">
        <f t="shared" si="25"/>
        <v>-1135.578</v>
      </c>
      <c r="K205" s="77">
        <f t="shared" si="26"/>
        <v>-616.0412</v>
      </c>
      <c r="L205" s="77">
        <f t="shared" si="27"/>
        <v>-519.5368</v>
      </c>
      <c r="M205" s="78"/>
      <c r="N205" s="48"/>
      <c r="O205" s="23"/>
      <c r="P205" s="24"/>
    </row>
    <row r="206" spans="2:16" ht="12.75">
      <c r="B206" s="15"/>
      <c r="C206" s="16"/>
      <c r="D206" s="45"/>
      <c r="E206" s="72">
        <f t="shared" si="28"/>
        <v>191</v>
      </c>
      <c r="F206" s="117">
        <f t="shared" si="29"/>
        <v>41671</v>
      </c>
      <c r="G206" s="73">
        <f t="shared" si="22"/>
        <v>0.055</v>
      </c>
      <c r="H206" s="77">
        <f t="shared" si="23"/>
        <v>133889.44880000004</v>
      </c>
      <c r="I206" s="77">
        <f t="shared" si="24"/>
        <v>133889.4492</v>
      </c>
      <c r="J206" s="77">
        <f t="shared" si="25"/>
        <v>-1135.578</v>
      </c>
      <c r="K206" s="77">
        <f t="shared" si="26"/>
        <v>-613.66</v>
      </c>
      <c r="L206" s="77">
        <f t="shared" si="27"/>
        <v>-521.918</v>
      </c>
      <c r="M206" s="78"/>
      <c r="N206" s="48"/>
      <c r="O206" s="23"/>
      <c r="P206" s="24"/>
    </row>
    <row r="207" spans="2:16" ht="12.75">
      <c r="B207" s="15"/>
      <c r="C207" s="16"/>
      <c r="D207" s="45"/>
      <c r="E207" s="72">
        <f t="shared" si="28"/>
        <v>192</v>
      </c>
      <c r="F207" s="117">
        <f t="shared" si="29"/>
        <v>41699</v>
      </c>
      <c r="G207" s="73">
        <f t="shared" si="22"/>
        <v>0.055</v>
      </c>
      <c r="H207" s="77">
        <f t="shared" si="23"/>
        <v>133367.53080000004</v>
      </c>
      <c r="I207" s="77">
        <f t="shared" si="24"/>
        <v>133367.5312</v>
      </c>
      <c r="J207" s="77">
        <f t="shared" si="25"/>
        <v>-1135.578</v>
      </c>
      <c r="K207" s="77">
        <f t="shared" si="26"/>
        <v>-611.2679</v>
      </c>
      <c r="L207" s="77">
        <f t="shared" si="27"/>
        <v>-524.3101</v>
      </c>
      <c r="M207" s="78"/>
      <c r="N207" s="48"/>
      <c r="O207" s="23"/>
      <c r="P207" s="24"/>
    </row>
    <row r="208" spans="2:16" ht="12.75">
      <c r="B208" s="15"/>
      <c r="C208" s="16"/>
      <c r="D208" s="45"/>
      <c r="E208" s="72">
        <f t="shared" si="28"/>
        <v>193</v>
      </c>
      <c r="F208" s="117">
        <f t="shared" si="29"/>
        <v>41730</v>
      </c>
      <c r="G208" s="73">
        <f t="shared" si="22"/>
        <v>0.055</v>
      </c>
      <c r="H208" s="77">
        <f t="shared" si="23"/>
        <v>132843.22060000003</v>
      </c>
      <c r="I208" s="77">
        <f t="shared" si="24"/>
        <v>132843.2211</v>
      </c>
      <c r="J208" s="77">
        <f t="shared" si="25"/>
        <v>-1135.578</v>
      </c>
      <c r="K208" s="77">
        <f t="shared" si="26"/>
        <v>-608.8648</v>
      </c>
      <c r="L208" s="77">
        <f t="shared" si="27"/>
        <v>-526.7132</v>
      </c>
      <c r="M208" s="78"/>
      <c r="N208" s="48"/>
      <c r="O208" s="23"/>
      <c r="P208" s="24"/>
    </row>
    <row r="209" spans="2:16" ht="12.75">
      <c r="B209" s="15"/>
      <c r="C209" s="16"/>
      <c r="D209" s="45"/>
      <c r="E209" s="72">
        <f t="shared" si="28"/>
        <v>194</v>
      </c>
      <c r="F209" s="117">
        <f t="shared" si="29"/>
        <v>41760</v>
      </c>
      <c r="G209" s="73">
        <f t="shared" si="22"/>
        <v>0.055</v>
      </c>
      <c r="H209" s="77">
        <f t="shared" si="23"/>
        <v>132316.50740000003</v>
      </c>
      <c r="I209" s="77">
        <f t="shared" si="24"/>
        <v>132316.5079</v>
      </c>
      <c r="J209" s="77">
        <f t="shared" si="25"/>
        <v>-1135.578</v>
      </c>
      <c r="K209" s="77">
        <f t="shared" si="26"/>
        <v>-606.4507</v>
      </c>
      <c r="L209" s="77">
        <f t="shared" si="27"/>
        <v>-529.1273</v>
      </c>
      <c r="M209" s="78"/>
      <c r="N209" s="48"/>
      <c r="O209" s="23"/>
      <c r="P209" s="24"/>
    </row>
    <row r="210" spans="2:16" ht="12.75">
      <c r="B210" s="15"/>
      <c r="C210" s="16"/>
      <c r="D210" s="45"/>
      <c r="E210" s="72">
        <f t="shared" si="28"/>
        <v>195</v>
      </c>
      <c r="F210" s="117">
        <f t="shared" si="29"/>
        <v>41791</v>
      </c>
      <c r="G210" s="73">
        <f aca="true" t="shared" si="30" ref="G210:G273">IF(E210&lt;=data6*$C$12,G209,"")</f>
        <v>0.055</v>
      </c>
      <c r="H210" s="77">
        <f aca="true" t="shared" si="31" ref="H210:H273">IF(OR($C$12&lt;0.05,I210&lt;0.05,PERYR&lt;0.05),0,H209+ROUND(PPMT(G209/PERYR,1,$C$11-E209+1,H209),4))</f>
        <v>131787.38010000004</v>
      </c>
      <c r="I210" s="77">
        <f aca="true" t="shared" si="32" ref="I210:I273">IF(H209&gt;0.05,ROUND(I209+L209+M209,4),0)</f>
        <v>131787.3806</v>
      </c>
      <c r="J210" s="77">
        <f aca="true" t="shared" si="33" ref="J210:J273">IF(OR($C$12&lt;0.05,I210&lt;0.05,PERYR&lt;0.05,H210&lt;0.05),0,(ROUND(IF(J209+I210&lt;0,-I210+K210,IF($C$10=0,PMT(G210/PERYR,$C$11-E209,H210),-$C$13)),4)))</f>
        <v>-1135.578</v>
      </c>
      <c r="K210" s="77">
        <f aca="true" t="shared" si="34" ref="K210:K273">IF(OR($C$12&lt;0.05,I210&lt;0.05,PERYR&lt;0.05,H210&lt;0.05),0,(ROUND(IPMT(G210/PERYR,1,$C$11-E209,I210),4)))</f>
        <v>-604.0255</v>
      </c>
      <c r="L210" s="77">
        <f aca="true" t="shared" si="35" ref="L210:L273">-ROUND(MIN(I210,K210-J210),4)</f>
        <v>-531.5525</v>
      </c>
      <c r="M210" s="78"/>
      <c r="N210" s="48"/>
      <c r="O210" s="23"/>
      <c r="P210" s="24"/>
    </row>
    <row r="211" spans="2:16" ht="12.75">
      <c r="B211" s="15"/>
      <c r="C211" s="16"/>
      <c r="D211" s="45"/>
      <c r="E211" s="72">
        <f t="shared" si="28"/>
        <v>196</v>
      </c>
      <c r="F211" s="117">
        <f t="shared" si="29"/>
        <v>41821</v>
      </c>
      <c r="G211" s="73">
        <f t="shared" si="30"/>
        <v>0.055</v>
      </c>
      <c r="H211" s="77">
        <f t="shared" si="31"/>
        <v>131255.82760000005</v>
      </c>
      <c r="I211" s="77">
        <f t="shared" si="32"/>
        <v>131255.8281</v>
      </c>
      <c r="J211" s="77">
        <f t="shared" si="33"/>
        <v>-1135.578</v>
      </c>
      <c r="K211" s="77">
        <f t="shared" si="34"/>
        <v>-601.5892</v>
      </c>
      <c r="L211" s="77">
        <f t="shared" si="35"/>
        <v>-533.9888</v>
      </c>
      <c r="M211" s="78"/>
      <c r="N211" s="48"/>
      <c r="O211" s="23"/>
      <c r="P211" s="24"/>
    </row>
    <row r="212" spans="2:16" ht="12.75">
      <c r="B212" s="15"/>
      <c r="C212" s="16"/>
      <c r="D212" s="45"/>
      <c r="E212" s="72">
        <f t="shared" si="28"/>
        <v>197</v>
      </c>
      <c r="F212" s="117">
        <f t="shared" si="29"/>
        <v>41852</v>
      </c>
      <c r="G212" s="73">
        <f t="shared" si="30"/>
        <v>0.055</v>
      </c>
      <c r="H212" s="77">
        <f t="shared" si="31"/>
        <v>130721.83880000004</v>
      </c>
      <c r="I212" s="77">
        <f t="shared" si="32"/>
        <v>130721.8393</v>
      </c>
      <c r="J212" s="77">
        <f t="shared" si="33"/>
        <v>-1135.578</v>
      </c>
      <c r="K212" s="77">
        <f t="shared" si="34"/>
        <v>-599.1418</v>
      </c>
      <c r="L212" s="77">
        <f t="shared" si="35"/>
        <v>-536.4362</v>
      </c>
      <c r="M212" s="78"/>
      <c r="N212" s="48"/>
      <c r="O212" s="23"/>
      <c r="P212" s="24"/>
    </row>
    <row r="213" spans="2:16" ht="12.75">
      <c r="B213" s="15"/>
      <c r="C213" s="16"/>
      <c r="D213" s="45"/>
      <c r="E213" s="72">
        <f t="shared" si="28"/>
        <v>198</v>
      </c>
      <c r="F213" s="117">
        <f t="shared" si="29"/>
        <v>41883</v>
      </c>
      <c r="G213" s="73">
        <f t="shared" si="30"/>
        <v>0.055</v>
      </c>
      <c r="H213" s="77">
        <f t="shared" si="31"/>
        <v>130185.40260000004</v>
      </c>
      <c r="I213" s="77">
        <f t="shared" si="32"/>
        <v>130185.4031</v>
      </c>
      <c r="J213" s="77">
        <f t="shared" si="33"/>
        <v>-1135.578</v>
      </c>
      <c r="K213" s="77">
        <f t="shared" si="34"/>
        <v>-596.6831</v>
      </c>
      <c r="L213" s="77">
        <f t="shared" si="35"/>
        <v>-538.8949</v>
      </c>
      <c r="M213" s="78"/>
      <c r="N213" s="48"/>
      <c r="O213" s="23"/>
      <c r="P213" s="24"/>
    </row>
    <row r="214" spans="2:16" ht="12.75">
      <c r="B214" s="15"/>
      <c r="C214" s="16"/>
      <c r="D214" s="45"/>
      <c r="E214" s="72">
        <f t="shared" si="28"/>
        <v>199</v>
      </c>
      <c r="F214" s="117">
        <f t="shared" si="29"/>
        <v>41913</v>
      </c>
      <c r="G214" s="73">
        <f t="shared" si="30"/>
        <v>0.055</v>
      </c>
      <c r="H214" s="77">
        <f t="shared" si="31"/>
        <v>129646.50770000005</v>
      </c>
      <c r="I214" s="77">
        <f t="shared" si="32"/>
        <v>129646.5082</v>
      </c>
      <c r="J214" s="77">
        <f t="shared" si="33"/>
        <v>-1135.578</v>
      </c>
      <c r="K214" s="77">
        <f t="shared" si="34"/>
        <v>-594.2132</v>
      </c>
      <c r="L214" s="77">
        <f t="shared" si="35"/>
        <v>-541.3648</v>
      </c>
      <c r="M214" s="78"/>
      <c r="N214" s="48"/>
      <c r="O214" s="23"/>
      <c r="P214" s="24"/>
    </row>
    <row r="215" spans="2:16" ht="12.75">
      <c r="B215" s="15"/>
      <c r="C215" s="16"/>
      <c r="D215" s="45"/>
      <c r="E215" s="72">
        <f t="shared" si="28"/>
        <v>200</v>
      </c>
      <c r="F215" s="117">
        <f t="shared" si="29"/>
        <v>41944</v>
      </c>
      <c r="G215" s="73">
        <f t="shared" si="30"/>
        <v>0.055</v>
      </c>
      <c r="H215" s="77">
        <f t="shared" si="31"/>
        <v>129105.14290000005</v>
      </c>
      <c r="I215" s="77">
        <f t="shared" si="32"/>
        <v>129105.1434</v>
      </c>
      <c r="J215" s="77">
        <f t="shared" si="33"/>
        <v>-1135.578</v>
      </c>
      <c r="K215" s="77">
        <f t="shared" si="34"/>
        <v>-591.7319</v>
      </c>
      <c r="L215" s="77">
        <f t="shared" si="35"/>
        <v>-543.8461</v>
      </c>
      <c r="M215" s="78"/>
      <c r="N215" s="48"/>
      <c r="O215" s="23"/>
      <c r="P215" s="24"/>
    </row>
    <row r="216" spans="2:16" ht="12.75">
      <c r="B216" s="15"/>
      <c r="C216" s="16"/>
      <c r="D216" s="45"/>
      <c r="E216" s="72">
        <f t="shared" si="28"/>
        <v>201</v>
      </c>
      <c r="F216" s="117">
        <f t="shared" si="29"/>
        <v>41974</v>
      </c>
      <c r="G216" s="73">
        <f t="shared" si="30"/>
        <v>0.055</v>
      </c>
      <c r="H216" s="77">
        <f t="shared" si="31"/>
        <v>128561.29680000005</v>
      </c>
      <c r="I216" s="77">
        <f t="shared" si="32"/>
        <v>128561.2973</v>
      </c>
      <c r="J216" s="77">
        <f t="shared" si="33"/>
        <v>-1135.578</v>
      </c>
      <c r="K216" s="77">
        <f t="shared" si="34"/>
        <v>-589.2393</v>
      </c>
      <c r="L216" s="77">
        <f t="shared" si="35"/>
        <v>-546.3387</v>
      </c>
      <c r="M216" s="78"/>
      <c r="N216" s="48"/>
      <c r="O216" s="23"/>
      <c r="P216" s="24"/>
    </row>
    <row r="217" spans="2:16" ht="12.75">
      <c r="B217" s="15"/>
      <c r="C217" s="16"/>
      <c r="D217" s="45"/>
      <c r="E217" s="72">
        <f t="shared" si="28"/>
        <v>202</v>
      </c>
      <c r="F217" s="117">
        <f t="shared" si="29"/>
        <v>42005</v>
      </c>
      <c r="G217" s="73">
        <f t="shared" si="30"/>
        <v>0.055</v>
      </c>
      <c r="H217" s="77">
        <f t="shared" si="31"/>
        <v>128014.95810000006</v>
      </c>
      <c r="I217" s="77">
        <f t="shared" si="32"/>
        <v>128014.9586</v>
      </c>
      <c r="J217" s="77">
        <f t="shared" si="33"/>
        <v>-1135.578</v>
      </c>
      <c r="K217" s="77">
        <f t="shared" si="34"/>
        <v>-586.7352</v>
      </c>
      <c r="L217" s="77">
        <f t="shared" si="35"/>
        <v>-548.8428</v>
      </c>
      <c r="M217" s="78"/>
      <c r="N217" s="48"/>
      <c r="O217" s="23"/>
      <c r="P217" s="24"/>
    </row>
    <row r="218" spans="2:16" ht="12.75">
      <c r="B218" s="15"/>
      <c r="C218" s="16"/>
      <c r="D218" s="45"/>
      <c r="E218" s="72">
        <f t="shared" si="28"/>
        <v>203</v>
      </c>
      <c r="F218" s="117">
        <f t="shared" si="29"/>
        <v>42036</v>
      </c>
      <c r="G218" s="73">
        <f t="shared" si="30"/>
        <v>0.055</v>
      </c>
      <c r="H218" s="77">
        <f t="shared" si="31"/>
        <v>127466.11530000006</v>
      </c>
      <c r="I218" s="77">
        <f t="shared" si="32"/>
        <v>127466.1158</v>
      </c>
      <c r="J218" s="77">
        <f t="shared" si="33"/>
        <v>-1135.578</v>
      </c>
      <c r="K218" s="77">
        <f t="shared" si="34"/>
        <v>-584.2197</v>
      </c>
      <c r="L218" s="77">
        <f t="shared" si="35"/>
        <v>-551.3583</v>
      </c>
      <c r="M218" s="78"/>
      <c r="N218" s="48"/>
      <c r="O218" s="23"/>
      <c r="P218" s="24"/>
    </row>
    <row r="219" spans="2:16" ht="12.75">
      <c r="B219" s="15"/>
      <c r="C219" s="16"/>
      <c r="D219" s="45"/>
      <c r="E219" s="72">
        <f t="shared" si="28"/>
        <v>204</v>
      </c>
      <c r="F219" s="117">
        <f t="shared" si="29"/>
        <v>42064</v>
      </c>
      <c r="G219" s="73">
        <f t="shared" si="30"/>
        <v>0.055</v>
      </c>
      <c r="H219" s="77">
        <f t="shared" si="31"/>
        <v>126914.75700000006</v>
      </c>
      <c r="I219" s="77">
        <f t="shared" si="32"/>
        <v>126914.7575</v>
      </c>
      <c r="J219" s="77">
        <f t="shared" si="33"/>
        <v>-1135.578</v>
      </c>
      <c r="K219" s="77">
        <f t="shared" si="34"/>
        <v>-581.6926</v>
      </c>
      <c r="L219" s="77">
        <f t="shared" si="35"/>
        <v>-553.8854</v>
      </c>
      <c r="M219" s="78"/>
      <c r="N219" s="48"/>
      <c r="O219" s="23"/>
      <c r="P219" s="24"/>
    </row>
    <row r="220" spans="2:16" ht="12.75">
      <c r="B220" s="15"/>
      <c r="C220" s="16"/>
      <c r="D220" s="45"/>
      <c r="E220" s="72">
        <f t="shared" si="28"/>
        <v>205</v>
      </c>
      <c r="F220" s="117">
        <f t="shared" si="29"/>
        <v>42095</v>
      </c>
      <c r="G220" s="73">
        <f t="shared" si="30"/>
        <v>0.055</v>
      </c>
      <c r="H220" s="77">
        <f t="shared" si="31"/>
        <v>126360.87160000006</v>
      </c>
      <c r="I220" s="77">
        <f t="shared" si="32"/>
        <v>126360.8721</v>
      </c>
      <c r="J220" s="77">
        <f t="shared" si="33"/>
        <v>-1135.578</v>
      </c>
      <c r="K220" s="77">
        <f t="shared" si="34"/>
        <v>-579.154</v>
      </c>
      <c r="L220" s="77">
        <f t="shared" si="35"/>
        <v>-556.424</v>
      </c>
      <c r="M220" s="78"/>
      <c r="N220" s="48"/>
      <c r="O220" s="23"/>
      <c r="P220" s="24"/>
    </row>
    <row r="221" spans="2:16" ht="12.75">
      <c r="B221" s="15"/>
      <c r="C221" s="16"/>
      <c r="D221" s="45"/>
      <c r="E221" s="72">
        <f t="shared" si="28"/>
        <v>206</v>
      </c>
      <c r="F221" s="117">
        <f t="shared" si="29"/>
        <v>42125</v>
      </c>
      <c r="G221" s="73">
        <f t="shared" si="30"/>
        <v>0.055</v>
      </c>
      <c r="H221" s="77">
        <f t="shared" si="31"/>
        <v>125804.44760000006</v>
      </c>
      <c r="I221" s="77">
        <f t="shared" si="32"/>
        <v>125804.4481</v>
      </c>
      <c r="J221" s="77">
        <f t="shared" si="33"/>
        <v>-1135.578</v>
      </c>
      <c r="K221" s="77">
        <f t="shared" si="34"/>
        <v>-576.6037</v>
      </c>
      <c r="L221" s="77">
        <f t="shared" si="35"/>
        <v>-558.9743</v>
      </c>
      <c r="M221" s="78"/>
      <c r="N221" s="48"/>
      <c r="O221" s="23"/>
      <c r="P221" s="24"/>
    </row>
    <row r="222" spans="2:16" ht="12.75">
      <c r="B222" s="15"/>
      <c r="C222" s="16"/>
      <c r="D222" s="45"/>
      <c r="E222" s="72">
        <f t="shared" si="28"/>
        <v>207</v>
      </c>
      <c r="F222" s="117">
        <f t="shared" si="29"/>
        <v>42156</v>
      </c>
      <c r="G222" s="73">
        <f t="shared" si="30"/>
        <v>0.055</v>
      </c>
      <c r="H222" s="77">
        <f t="shared" si="31"/>
        <v>125245.47330000006</v>
      </c>
      <c r="I222" s="77">
        <f t="shared" si="32"/>
        <v>125245.4738</v>
      </c>
      <c r="J222" s="77">
        <f t="shared" si="33"/>
        <v>-1135.578</v>
      </c>
      <c r="K222" s="77">
        <f t="shared" si="34"/>
        <v>-574.0418</v>
      </c>
      <c r="L222" s="77">
        <f t="shared" si="35"/>
        <v>-561.5362</v>
      </c>
      <c r="M222" s="78"/>
      <c r="N222" s="48"/>
      <c r="O222" s="23"/>
      <c r="P222" s="24"/>
    </row>
    <row r="223" spans="2:16" ht="12.75">
      <c r="B223" s="15"/>
      <c r="C223" s="16"/>
      <c r="D223" s="45"/>
      <c r="E223" s="72">
        <f t="shared" si="28"/>
        <v>208</v>
      </c>
      <c r="F223" s="117">
        <f t="shared" si="29"/>
        <v>42186</v>
      </c>
      <c r="G223" s="73">
        <f t="shared" si="30"/>
        <v>0.055</v>
      </c>
      <c r="H223" s="77">
        <f t="shared" si="31"/>
        <v>124683.93710000005</v>
      </c>
      <c r="I223" s="77">
        <f t="shared" si="32"/>
        <v>124683.9376</v>
      </c>
      <c r="J223" s="77">
        <f t="shared" si="33"/>
        <v>-1135.578</v>
      </c>
      <c r="K223" s="77">
        <f t="shared" si="34"/>
        <v>-571.468</v>
      </c>
      <c r="L223" s="77">
        <f t="shared" si="35"/>
        <v>-564.11</v>
      </c>
      <c r="M223" s="78"/>
      <c r="N223" s="48"/>
      <c r="O223" s="23"/>
      <c r="P223" s="24"/>
    </row>
    <row r="224" spans="2:16" ht="12.75">
      <c r="B224" s="15"/>
      <c r="C224" s="16"/>
      <c r="D224" s="45"/>
      <c r="E224" s="72">
        <f t="shared" si="28"/>
        <v>209</v>
      </c>
      <c r="F224" s="117">
        <f t="shared" si="29"/>
        <v>42217</v>
      </c>
      <c r="G224" s="73">
        <f t="shared" si="30"/>
        <v>0.055</v>
      </c>
      <c r="H224" s="77">
        <f t="shared" si="31"/>
        <v>124119.82710000005</v>
      </c>
      <c r="I224" s="77">
        <f t="shared" si="32"/>
        <v>124119.8276</v>
      </c>
      <c r="J224" s="77">
        <f t="shared" si="33"/>
        <v>-1135.578</v>
      </c>
      <c r="K224" s="77">
        <f t="shared" si="34"/>
        <v>-568.8825</v>
      </c>
      <c r="L224" s="77">
        <f t="shared" si="35"/>
        <v>-566.6955</v>
      </c>
      <c r="M224" s="78"/>
      <c r="N224" s="48"/>
      <c r="O224" s="23"/>
      <c r="P224" s="24"/>
    </row>
    <row r="225" spans="2:16" ht="12.75">
      <c r="B225" s="15"/>
      <c r="C225" s="16"/>
      <c r="D225" s="45"/>
      <c r="E225" s="72">
        <f t="shared" si="28"/>
        <v>210</v>
      </c>
      <c r="F225" s="117">
        <f t="shared" si="29"/>
        <v>42248</v>
      </c>
      <c r="G225" s="73">
        <f t="shared" si="30"/>
        <v>0.055</v>
      </c>
      <c r="H225" s="77">
        <f t="shared" si="31"/>
        <v>123553.13160000005</v>
      </c>
      <c r="I225" s="77">
        <f t="shared" si="32"/>
        <v>123553.1321</v>
      </c>
      <c r="J225" s="77">
        <f t="shared" si="33"/>
        <v>-1135.578</v>
      </c>
      <c r="K225" s="77">
        <f t="shared" si="34"/>
        <v>-566.2852</v>
      </c>
      <c r="L225" s="77">
        <f t="shared" si="35"/>
        <v>-569.2928</v>
      </c>
      <c r="M225" s="78"/>
      <c r="N225" s="48"/>
      <c r="O225" s="23"/>
      <c r="P225" s="24"/>
    </row>
    <row r="226" spans="2:16" ht="12.75">
      <c r="B226" s="15"/>
      <c r="C226" s="16"/>
      <c r="D226" s="45"/>
      <c r="E226" s="72">
        <f t="shared" si="28"/>
        <v>211</v>
      </c>
      <c r="F226" s="117">
        <f t="shared" si="29"/>
        <v>42278</v>
      </c>
      <c r="G226" s="73">
        <f t="shared" si="30"/>
        <v>0.055</v>
      </c>
      <c r="H226" s="77">
        <f t="shared" si="31"/>
        <v>122983.83880000006</v>
      </c>
      <c r="I226" s="77">
        <f t="shared" si="32"/>
        <v>122983.8393</v>
      </c>
      <c r="J226" s="77">
        <f t="shared" si="33"/>
        <v>-1135.578</v>
      </c>
      <c r="K226" s="77">
        <f t="shared" si="34"/>
        <v>-563.6759</v>
      </c>
      <c r="L226" s="77">
        <f t="shared" si="35"/>
        <v>-571.9021</v>
      </c>
      <c r="M226" s="78"/>
      <c r="N226" s="48"/>
      <c r="O226" s="23"/>
      <c r="P226" s="24"/>
    </row>
    <row r="227" spans="2:16" ht="12.75">
      <c r="B227" s="15"/>
      <c r="C227" s="16"/>
      <c r="D227" s="45"/>
      <c r="E227" s="72">
        <f t="shared" si="28"/>
        <v>212</v>
      </c>
      <c r="F227" s="117">
        <f t="shared" si="29"/>
        <v>42309</v>
      </c>
      <c r="G227" s="73">
        <f t="shared" si="30"/>
        <v>0.055</v>
      </c>
      <c r="H227" s="77">
        <f t="shared" si="31"/>
        <v>122411.93670000005</v>
      </c>
      <c r="I227" s="77">
        <f t="shared" si="32"/>
        <v>122411.9372</v>
      </c>
      <c r="J227" s="77">
        <f t="shared" si="33"/>
        <v>-1135.578</v>
      </c>
      <c r="K227" s="77">
        <f t="shared" si="34"/>
        <v>-561.0547</v>
      </c>
      <c r="L227" s="77">
        <f t="shared" si="35"/>
        <v>-574.5233</v>
      </c>
      <c r="M227" s="78"/>
      <c r="N227" s="48"/>
      <c r="O227" s="23"/>
      <c r="P227" s="24"/>
    </row>
    <row r="228" spans="2:16" ht="12.75">
      <c r="B228" s="15"/>
      <c r="C228" s="16"/>
      <c r="D228" s="45"/>
      <c r="E228" s="72">
        <f t="shared" si="28"/>
        <v>213</v>
      </c>
      <c r="F228" s="117">
        <f t="shared" si="29"/>
        <v>42339</v>
      </c>
      <c r="G228" s="73">
        <f t="shared" si="30"/>
        <v>0.055</v>
      </c>
      <c r="H228" s="77">
        <f t="shared" si="31"/>
        <v>121837.41340000005</v>
      </c>
      <c r="I228" s="77">
        <f t="shared" si="32"/>
        <v>121837.4139</v>
      </c>
      <c r="J228" s="77">
        <f t="shared" si="33"/>
        <v>-1135.578</v>
      </c>
      <c r="K228" s="77">
        <f t="shared" si="34"/>
        <v>-558.4215</v>
      </c>
      <c r="L228" s="77">
        <f t="shared" si="35"/>
        <v>-577.1565</v>
      </c>
      <c r="M228" s="78"/>
      <c r="N228" s="48"/>
      <c r="O228" s="23"/>
      <c r="P228" s="24"/>
    </row>
    <row r="229" spans="2:16" ht="12.75">
      <c r="B229" s="15"/>
      <c r="C229" s="16"/>
      <c r="D229" s="45"/>
      <c r="E229" s="72">
        <f t="shared" si="28"/>
        <v>214</v>
      </c>
      <c r="F229" s="117">
        <f t="shared" si="29"/>
        <v>42370</v>
      </c>
      <c r="G229" s="73">
        <f t="shared" si="30"/>
        <v>0.055</v>
      </c>
      <c r="H229" s="77">
        <f t="shared" si="31"/>
        <v>121260.25690000005</v>
      </c>
      <c r="I229" s="77">
        <f t="shared" si="32"/>
        <v>121260.2574</v>
      </c>
      <c r="J229" s="77">
        <f t="shared" si="33"/>
        <v>-1135.578</v>
      </c>
      <c r="K229" s="77">
        <f t="shared" si="34"/>
        <v>-555.7762</v>
      </c>
      <c r="L229" s="77">
        <f t="shared" si="35"/>
        <v>-579.8018</v>
      </c>
      <c r="M229" s="78"/>
      <c r="N229" s="48"/>
      <c r="O229" s="23"/>
      <c r="P229" s="24"/>
    </row>
    <row r="230" spans="2:16" ht="12.75">
      <c r="B230" s="15"/>
      <c r="C230" s="16"/>
      <c r="D230" s="45"/>
      <c r="E230" s="72">
        <f t="shared" si="28"/>
        <v>215</v>
      </c>
      <c r="F230" s="117">
        <f t="shared" si="29"/>
        <v>42401</v>
      </c>
      <c r="G230" s="73">
        <f t="shared" si="30"/>
        <v>0.055</v>
      </c>
      <c r="H230" s="77">
        <f t="shared" si="31"/>
        <v>120680.45510000005</v>
      </c>
      <c r="I230" s="77">
        <f t="shared" si="32"/>
        <v>120680.4556</v>
      </c>
      <c r="J230" s="77">
        <f t="shared" si="33"/>
        <v>-1135.578</v>
      </c>
      <c r="K230" s="77">
        <f t="shared" si="34"/>
        <v>-553.1188</v>
      </c>
      <c r="L230" s="77">
        <f t="shared" si="35"/>
        <v>-582.4592</v>
      </c>
      <c r="M230" s="78"/>
      <c r="N230" s="48"/>
      <c r="O230" s="23"/>
      <c r="P230" s="24"/>
    </row>
    <row r="231" spans="2:16" ht="12.75">
      <c r="B231" s="15"/>
      <c r="C231" s="16"/>
      <c r="D231" s="45"/>
      <c r="E231" s="72">
        <f t="shared" si="28"/>
        <v>216</v>
      </c>
      <c r="F231" s="117">
        <f t="shared" si="29"/>
        <v>42430</v>
      </c>
      <c r="G231" s="73">
        <f t="shared" si="30"/>
        <v>0.055</v>
      </c>
      <c r="H231" s="77">
        <f t="shared" si="31"/>
        <v>120097.99590000005</v>
      </c>
      <c r="I231" s="77">
        <f t="shared" si="32"/>
        <v>120097.9964</v>
      </c>
      <c r="J231" s="77">
        <f t="shared" si="33"/>
        <v>-1135.578</v>
      </c>
      <c r="K231" s="77">
        <f t="shared" si="34"/>
        <v>-550.4492</v>
      </c>
      <c r="L231" s="77">
        <f t="shared" si="35"/>
        <v>-585.1288</v>
      </c>
      <c r="M231" s="78"/>
      <c r="N231" s="48"/>
      <c r="O231" s="23"/>
      <c r="P231" s="24"/>
    </row>
    <row r="232" spans="2:16" ht="12.75">
      <c r="B232" s="15"/>
      <c r="C232" s="16"/>
      <c r="D232" s="45"/>
      <c r="E232" s="72">
        <f t="shared" si="28"/>
        <v>217</v>
      </c>
      <c r="F232" s="117">
        <f t="shared" si="29"/>
        <v>42461</v>
      </c>
      <c r="G232" s="73">
        <f t="shared" si="30"/>
        <v>0.055</v>
      </c>
      <c r="H232" s="77">
        <f t="shared" si="31"/>
        <v>119512.86700000006</v>
      </c>
      <c r="I232" s="77">
        <f t="shared" si="32"/>
        <v>119512.8676</v>
      </c>
      <c r="J232" s="77">
        <f t="shared" si="33"/>
        <v>-1135.578</v>
      </c>
      <c r="K232" s="77">
        <f t="shared" si="34"/>
        <v>-547.7673</v>
      </c>
      <c r="L232" s="77">
        <f t="shared" si="35"/>
        <v>-587.8107</v>
      </c>
      <c r="M232" s="78"/>
      <c r="N232" s="48"/>
      <c r="O232" s="23"/>
      <c r="P232" s="24"/>
    </row>
    <row r="233" spans="2:16" ht="12.75">
      <c r="B233" s="15"/>
      <c r="C233" s="16"/>
      <c r="D233" s="45"/>
      <c r="E233" s="72">
        <f t="shared" si="28"/>
        <v>218</v>
      </c>
      <c r="F233" s="117">
        <f t="shared" si="29"/>
        <v>42491</v>
      </c>
      <c r="G233" s="73">
        <f t="shared" si="30"/>
        <v>0.055</v>
      </c>
      <c r="H233" s="77">
        <f t="shared" si="31"/>
        <v>118925.05630000005</v>
      </c>
      <c r="I233" s="77">
        <f t="shared" si="32"/>
        <v>118925.0569</v>
      </c>
      <c r="J233" s="77">
        <f t="shared" si="33"/>
        <v>-1135.578</v>
      </c>
      <c r="K233" s="77">
        <f t="shared" si="34"/>
        <v>-545.0732</v>
      </c>
      <c r="L233" s="77">
        <f t="shared" si="35"/>
        <v>-590.5048</v>
      </c>
      <c r="M233" s="78"/>
      <c r="N233" s="48"/>
      <c r="O233" s="23"/>
      <c r="P233" s="24"/>
    </row>
    <row r="234" spans="2:16" ht="12.75">
      <c r="B234" s="15"/>
      <c r="C234" s="16"/>
      <c r="D234" s="45"/>
      <c r="E234" s="72">
        <f t="shared" si="28"/>
        <v>219</v>
      </c>
      <c r="F234" s="117">
        <f t="shared" si="29"/>
        <v>42522</v>
      </c>
      <c r="G234" s="73">
        <f t="shared" si="30"/>
        <v>0.055</v>
      </c>
      <c r="H234" s="77">
        <f t="shared" si="31"/>
        <v>118334.55150000006</v>
      </c>
      <c r="I234" s="77">
        <f t="shared" si="32"/>
        <v>118334.5521</v>
      </c>
      <c r="J234" s="77">
        <f t="shared" si="33"/>
        <v>-1135.578</v>
      </c>
      <c r="K234" s="77">
        <f t="shared" si="34"/>
        <v>-542.3667</v>
      </c>
      <c r="L234" s="77">
        <f t="shared" si="35"/>
        <v>-593.2113</v>
      </c>
      <c r="M234" s="78"/>
      <c r="N234" s="48"/>
      <c r="O234" s="23"/>
      <c r="P234" s="24"/>
    </row>
    <row r="235" spans="2:16" ht="12.75">
      <c r="B235" s="15"/>
      <c r="C235" s="16"/>
      <c r="D235" s="45"/>
      <c r="E235" s="72">
        <f t="shared" si="28"/>
        <v>220</v>
      </c>
      <c r="F235" s="117">
        <f t="shared" si="29"/>
        <v>42552</v>
      </c>
      <c r="G235" s="73">
        <f t="shared" si="30"/>
        <v>0.055</v>
      </c>
      <c r="H235" s="77">
        <f t="shared" si="31"/>
        <v>117741.34020000006</v>
      </c>
      <c r="I235" s="77">
        <f t="shared" si="32"/>
        <v>117741.3408</v>
      </c>
      <c r="J235" s="77">
        <f t="shared" si="33"/>
        <v>-1135.578</v>
      </c>
      <c r="K235" s="77">
        <f t="shared" si="34"/>
        <v>-539.6478</v>
      </c>
      <c r="L235" s="77">
        <f t="shared" si="35"/>
        <v>-595.9302</v>
      </c>
      <c r="M235" s="78"/>
      <c r="N235" s="48"/>
      <c r="O235" s="23"/>
      <c r="P235" s="24"/>
    </row>
    <row r="236" spans="2:16" ht="12.75">
      <c r="B236" s="15"/>
      <c r="C236" s="16"/>
      <c r="D236" s="45"/>
      <c r="E236" s="72">
        <f t="shared" si="28"/>
        <v>221</v>
      </c>
      <c r="F236" s="117">
        <f t="shared" si="29"/>
        <v>42583</v>
      </c>
      <c r="G236" s="73">
        <f t="shared" si="30"/>
        <v>0.055</v>
      </c>
      <c r="H236" s="77">
        <f t="shared" si="31"/>
        <v>117145.41000000006</v>
      </c>
      <c r="I236" s="77">
        <f t="shared" si="32"/>
        <v>117145.4106</v>
      </c>
      <c r="J236" s="77">
        <f t="shared" si="33"/>
        <v>-1135.578</v>
      </c>
      <c r="K236" s="77">
        <f t="shared" si="34"/>
        <v>-536.9165</v>
      </c>
      <c r="L236" s="77">
        <f t="shared" si="35"/>
        <v>-598.6615</v>
      </c>
      <c r="M236" s="78"/>
      <c r="N236" s="48"/>
      <c r="O236" s="23"/>
      <c r="P236" s="24"/>
    </row>
    <row r="237" spans="2:16" ht="12.75">
      <c r="B237" s="15"/>
      <c r="C237" s="16"/>
      <c r="D237" s="45"/>
      <c r="E237" s="72">
        <f t="shared" si="28"/>
        <v>222</v>
      </c>
      <c r="F237" s="117">
        <f t="shared" si="29"/>
        <v>42614</v>
      </c>
      <c r="G237" s="73">
        <f t="shared" si="30"/>
        <v>0.055</v>
      </c>
      <c r="H237" s="77">
        <f t="shared" si="31"/>
        <v>116546.74850000006</v>
      </c>
      <c r="I237" s="77">
        <f t="shared" si="32"/>
        <v>116546.7491</v>
      </c>
      <c r="J237" s="77">
        <f t="shared" si="33"/>
        <v>-1135.578</v>
      </c>
      <c r="K237" s="77">
        <f t="shared" si="34"/>
        <v>-534.1726</v>
      </c>
      <c r="L237" s="77">
        <f t="shared" si="35"/>
        <v>-601.4054</v>
      </c>
      <c r="M237" s="78"/>
      <c r="N237" s="48"/>
      <c r="O237" s="23"/>
      <c r="P237" s="24"/>
    </row>
    <row r="238" spans="2:16" ht="12.75">
      <c r="B238" s="15"/>
      <c r="C238" s="16"/>
      <c r="D238" s="45"/>
      <c r="E238" s="72">
        <f t="shared" si="28"/>
        <v>223</v>
      </c>
      <c r="F238" s="117">
        <f t="shared" si="29"/>
        <v>42644</v>
      </c>
      <c r="G238" s="73">
        <f t="shared" si="30"/>
        <v>0.055</v>
      </c>
      <c r="H238" s="77">
        <f t="shared" si="31"/>
        <v>115945.34310000006</v>
      </c>
      <c r="I238" s="77">
        <f t="shared" si="32"/>
        <v>115945.3437</v>
      </c>
      <c r="J238" s="77">
        <f t="shared" si="33"/>
        <v>-1135.578</v>
      </c>
      <c r="K238" s="77">
        <f t="shared" si="34"/>
        <v>-531.4162</v>
      </c>
      <c r="L238" s="77">
        <f t="shared" si="35"/>
        <v>-604.1618</v>
      </c>
      <c r="M238" s="78"/>
      <c r="N238" s="48"/>
      <c r="O238" s="23"/>
      <c r="P238" s="24"/>
    </row>
    <row r="239" spans="2:16" ht="12.75">
      <c r="B239" s="15"/>
      <c r="C239" s="16"/>
      <c r="D239" s="45"/>
      <c r="E239" s="72">
        <f t="shared" si="28"/>
        <v>224</v>
      </c>
      <c r="F239" s="117">
        <f t="shared" si="29"/>
        <v>42675</v>
      </c>
      <c r="G239" s="73">
        <f t="shared" si="30"/>
        <v>0.055</v>
      </c>
      <c r="H239" s="77">
        <f t="shared" si="31"/>
        <v>115341.18130000005</v>
      </c>
      <c r="I239" s="77">
        <f t="shared" si="32"/>
        <v>115341.1819</v>
      </c>
      <c r="J239" s="77">
        <f t="shared" si="33"/>
        <v>-1135.578</v>
      </c>
      <c r="K239" s="77">
        <f t="shared" si="34"/>
        <v>-528.6471</v>
      </c>
      <c r="L239" s="77">
        <f t="shared" si="35"/>
        <v>-606.9309</v>
      </c>
      <c r="M239" s="78"/>
      <c r="N239" s="48"/>
      <c r="O239" s="23"/>
      <c r="P239" s="24"/>
    </row>
    <row r="240" spans="2:16" ht="12.75">
      <c r="B240" s="15"/>
      <c r="C240" s="16"/>
      <c r="D240" s="45"/>
      <c r="E240" s="72">
        <f t="shared" si="28"/>
        <v>225</v>
      </c>
      <c r="F240" s="117">
        <f t="shared" si="29"/>
        <v>42705</v>
      </c>
      <c r="G240" s="73">
        <f t="shared" si="30"/>
        <v>0.055</v>
      </c>
      <c r="H240" s="77">
        <f t="shared" si="31"/>
        <v>114734.25040000005</v>
      </c>
      <c r="I240" s="77">
        <f t="shared" si="32"/>
        <v>114734.251</v>
      </c>
      <c r="J240" s="77">
        <f t="shared" si="33"/>
        <v>-1135.578</v>
      </c>
      <c r="K240" s="77">
        <f t="shared" si="34"/>
        <v>-525.8653</v>
      </c>
      <c r="L240" s="77">
        <f t="shared" si="35"/>
        <v>-609.7127</v>
      </c>
      <c r="M240" s="78"/>
      <c r="N240" s="48"/>
      <c r="O240" s="23"/>
      <c r="P240" s="24"/>
    </row>
    <row r="241" spans="2:16" ht="12.75">
      <c r="B241" s="15"/>
      <c r="C241" s="16"/>
      <c r="D241" s="45"/>
      <c r="E241" s="72">
        <f t="shared" si="28"/>
        <v>226</v>
      </c>
      <c r="F241" s="117">
        <f t="shared" si="29"/>
        <v>42736</v>
      </c>
      <c r="G241" s="73">
        <f t="shared" si="30"/>
        <v>0.055</v>
      </c>
      <c r="H241" s="77">
        <f t="shared" si="31"/>
        <v>114124.53770000004</v>
      </c>
      <c r="I241" s="77">
        <f t="shared" si="32"/>
        <v>114124.5383</v>
      </c>
      <c r="J241" s="77">
        <f t="shared" si="33"/>
        <v>-1135.578</v>
      </c>
      <c r="K241" s="77">
        <f t="shared" si="34"/>
        <v>-523.0708</v>
      </c>
      <c r="L241" s="77">
        <f t="shared" si="35"/>
        <v>-612.5072</v>
      </c>
      <c r="M241" s="78"/>
      <c r="N241" s="48"/>
      <c r="O241" s="23"/>
      <c r="P241" s="24"/>
    </row>
    <row r="242" spans="2:16" ht="12.75">
      <c r="B242" s="15"/>
      <c r="C242" s="16"/>
      <c r="D242" s="45"/>
      <c r="E242" s="72">
        <f t="shared" si="28"/>
        <v>227</v>
      </c>
      <c r="F242" s="117">
        <f t="shared" si="29"/>
        <v>42767</v>
      </c>
      <c r="G242" s="73">
        <f t="shared" si="30"/>
        <v>0.055</v>
      </c>
      <c r="H242" s="77">
        <f t="shared" si="31"/>
        <v>113512.03050000005</v>
      </c>
      <c r="I242" s="77">
        <f t="shared" si="32"/>
        <v>113512.0311</v>
      </c>
      <c r="J242" s="77">
        <f t="shared" si="33"/>
        <v>-1135.578</v>
      </c>
      <c r="K242" s="77">
        <f t="shared" si="34"/>
        <v>-520.2635</v>
      </c>
      <c r="L242" s="77">
        <f t="shared" si="35"/>
        <v>-615.3145</v>
      </c>
      <c r="M242" s="78"/>
      <c r="N242" s="48"/>
      <c r="O242" s="23"/>
      <c r="P242" s="24"/>
    </row>
    <row r="243" spans="2:16" ht="12.75">
      <c r="B243" s="15"/>
      <c r="C243" s="16"/>
      <c r="D243" s="45"/>
      <c r="E243" s="72">
        <f t="shared" si="28"/>
        <v>228</v>
      </c>
      <c r="F243" s="117">
        <f t="shared" si="29"/>
        <v>42795</v>
      </c>
      <c r="G243" s="73">
        <f t="shared" si="30"/>
        <v>0.055</v>
      </c>
      <c r="H243" s="77">
        <f t="shared" si="31"/>
        <v>112896.71600000006</v>
      </c>
      <c r="I243" s="77">
        <f t="shared" si="32"/>
        <v>112896.7166</v>
      </c>
      <c r="J243" s="77">
        <f t="shared" si="33"/>
        <v>-1135.578</v>
      </c>
      <c r="K243" s="77">
        <f t="shared" si="34"/>
        <v>-517.4433</v>
      </c>
      <c r="L243" s="77">
        <f t="shared" si="35"/>
        <v>-618.1347</v>
      </c>
      <c r="M243" s="78"/>
      <c r="N243" s="48"/>
      <c r="O243" s="23"/>
      <c r="P243" s="24"/>
    </row>
    <row r="244" spans="2:16" ht="12.75">
      <c r="B244" s="15"/>
      <c r="C244" s="16"/>
      <c r="D244" s="45"/>
      <c r="E244" s="72">
        <f t="shared" si="28"/>
        <v>229</v>
      </c>
      <c r="F244" s="117">
        <f t="shared" si="29"/>
        <v>42826</v>
      </c>
      <c r="G244" s="73">
        <f t="shared" si="30"/>
        <v>0.055</v>
      </c>
      <c r="H244" s="77">
        <f t="shared" si="31"/>
        <v>112278.58130000006</v>
      </c>
      <c r="I244" s="77">
        <f t="shared" si="32"/>
        <v>112278.5819</v>
      </c>
      <c r="J244" s="77">
        <f t="shared" si="33"/>
        <v>-1135.578</v>
      </c>
      <c r="K244" s="77">
        <f t="shared" si="34"/>
        <v>-514.6102</v>
      </c>
      <c r="L244" s="77">
        <f t="shared" si="35"/>
        <v>-620.9678</v>
      </c>
      <c r="M244" s="78"/>
      <c r="N244" s="48"/>
      <c r="O244" s="23"/>
      <c r="P244" s="24"/>
    </row>
    <row r="245" spans="2:16" ht="12.75">
      <c r="B245" s="15"/>
      <c r="C245" s="16"/>
      <c r="D245" s="45"/>
      <c r="E245" s="72">
        <f t="shared" si="28"/>
        <v>230</v>
      </c>
      <c r="F245" s="117">
        <f t="shared" si="29"/>
        <v>42856</v>
      </c>
      <c r="G245" s="73">
        <f t="shared" si="30"/>
        <v>0.055</v>
      </c>
      <c r="H245" s="77">
        <f t="shared" si="31"/>
        <v>111657.61350000006</v>
      </c>
      <c r="I245" s="77">
        <f t="shared" si="32"/>
        <v>111657.6141</v>
      </c>
      <c r="J245" s="77">
        <f t="shared" si="33"/>
        <v>-1135.578</v>
      </c>
      <c r="K245" s="77">
        <f t="shared" si="34"/>
        <v>-511.7641</v>
      </c>
      <c r="L245" s="77">
        <f t="shared" si="35"/>
        <v>-623.8139</v>
      </c>
      <c r="M245" s="78"/>
      <c r="N245" s="48"/>
      <c r="O245" s="23"/>
      <c r="P245" s="24"/>
    </row>
    <row r="246" spans="2:16" ht="12.75">
      <c r="B246" s="15"/>
      <c r="C246" s="16"/>
      <c r="D246" s="45"/>
      <c r="E246" s="72">
        <f t="shared" si="28"/>
        <v>231</v>
      </c>
      <c r="F246" s="117">
        <f t="shared" si="29"/>
        <v>42887</v>
      </c>
      <c r="G246" s="73">
        <f t="shared" si="30"/>
        <v>0.055</v>
      </c>
      <c r="H246" s="77">
        <f t="shared" si="31"/>
        <v>111033.79960000007</v>
      </c>
      <c r="I246" s="77">
        <f t="shared" si="32"/>
        <v>111033.8002</v>
      </c>
      <c r="J246" s="77">
        <f t="shared" si="33"/>
        <v>-1135.578</v>
      </c>
      <c r="K246" s="77">
        <f t="shared" si="34"/>
        <v>-508.9049</v>
      </c>
      <c r="L246" s="77">
        <f t="shared" si="35"/>
        <v>-626.6731</v>
      </c>
      <c r="M246" s="78"/>
      <c r="N246" s="48"/>
      <c r="O246" s="23"/>
      <c r="P246" s="24"/>
    </row>
    <row r="247" spans="2:16" ht="12.75">
      <c r="B247" s="15"/>
      <c r="C247" s="16"/>
      <c r="D247" s="45"/>
      <c r="E247" s="72">
        <f t="shared" si="28"/>
        <v>232</v>
      </c>
      <c r="F247" s="117">
        <f t="shared" si="29"/>
        <v>42917</v>
      </c>
      <c r="G247" s="73">
        <f t="shared" si="30"/>
        <v>0.055</v>
      </c>
      <c r="H247" s="77">
        <f t="shared" si="31"/>
        <v>110407.12650000007</v>
      </c>
      <c r="I247" s="77">
        <f t="shared" si="32"/>
        <v>110407.1271</v>
      </c>
      <c r="J247" s="77">
        <f t="shared" si="33"/>
        <v>-1135.578</v>
      </c>
      <c r="K247" s="77">
        <f t="shared" si="34"/>
        <v>-506.0327</v>
      </c>
      <c r="L247" s="77">
        <f t="shared" si="35"/>
        <v>-629.5453</v>
      </c>
      <c r="M247" s="78"/>
      <c r="N247" s="48"/>
      <c r="O247" s="23"/>
      <c r="P247" s="24"/>
    </row>
    <row r="248" spans="2:16" ht="12.75">
      <c r="B248" s="15"/>
      <c r="C248" s="16"/>
      <c r="D248" s="45"/>
      <c r="E248" s="72">
        <f t="shared" si="28"/>
        <v>233</v>
      </c>
      <c r="F248" s="117">
        <f t="shared" si="29"/>
        <v>42948</v>
      </c>
      <c r="G248" s="73">
        <f t="shared" si="30"/>
        <v>0.055</v>
      </c>
      <c r="H248" s="77">
        <f t="shared" si="31"/>
        <v>109777.58120000007</v>
      </c>
      <c r="I248" s="77">
        <f t="shared" si="32"/>
        <v>109777.5818</v>
      </c>
      <c r="J248" s="77">
        <f t="shared" si="33"/>
        <v>-1135.578</v>
      </c>
      <c r="K248" s="77">
        <f t="shared" si="34"/>
        <v>-503.1472</v>
      </c>
      <c r="L248" s="77">
        <f t="shared" si="35"/>
        <v>-632.4308</v>
      </c>
      <c r="M248" s="78"/>
      <c r="N248" s="48"/>
      <c r="O248" s="23"/>
      <c r="P248" s="24"/>
    </row>
    <row r="249" spans="2:16" ht="12.75">
      <c r="B249" s="15"/>
      <c r="C249" s="16"/>
      <c r="D249" s="45"/>
      <c r="E249" s="72">
        <f t="shared" si="28"/>
        <v>234</v>
      </c>
      <c r="F249" s="117">
        <f t="shared" si="29"/>
        <v>42979</v>
      </c>
      <c r="G249" s="73">
        <f t="shared" si="30"/>
        <v>0.055</v>
      </c>
      <c r="H249" s="77">
        <f t="shared" si="31"/>
        <v>109145.15040000007</v>
      </c>
      <c r="I249" s="77">
        <f t="shared" si="32"/>
        <v>109145.151</v>
      </c>
      <c r="J249" s="77">
        <f t="shared" si="33"/>
        <v>-1135.578</v>
      </c>
      <c r="K249" s="77">
        <f t="shared" si="34"/>
        <v>-500.2486</v>
      </c>
      <c r="L249" s="77">
        <f t="shared" si="35"/>
        <v>-635.3294</v>
      </c>
      <c r="M249" s="78"/>
      <c r="N249" s="48"/>
      <c r="O249" s="23"/>
      <c r="P249" s="24"/>
    </row>
    <row r="250" spans="2:16" ht="12.75">
      <c r="B250" s="15"/>
      <c r="C250" s="16"/>
      <c r="D250" s="45"/>
      <c r="E250" s="72">
        <f t="shared" si="28"/>
        <v>235</v>
      </c>
      <c r="F250" s="117">
        <f t="shared" si="29"/>
        <v>43009</v>
      </c>
      <c r="G250" s="73">
        <f t="shared" si="30"/>
        <v>0.055</v>
      </c>
      <c r="H250" s="77">
        <f t="shared" si="31"/>
        <v>108509.82100000007</v>
      </c>
      <c r="I250" s="77">
        <f t="shared" si="32"/>
        <v>108509.8216</v>
      </c>
      <c r="J250" s="77">
        <f t="shared" si="33"/>
        <v>-1135.578</v>
      </c>
      <c r="K250" s="77">
        <f t="shared" si="34"/>
        <v>-497.3367</v>
      </c>
      <c r="L250" s="77">
        <f t="shared" si="35"/>
        <v>-638.2413</v>
      </c>
      <c r="M250" s="78"/>
      <c r="N250" s="48"/>
      <c r="O250" s="23"/>
      <c r="P250" s="24"/>
    </row>
    <row r="251" spans="2:16" ht="12.75">
      <c r="B251" s="15"/>
      <c r="C251" s="16"/>
      <c r="D251" s="45"/>
      <c r="E251" s="72">
        <f t="shared" si="28"/>
        <v>236</v>
      </c>
      <c r="F251" s="117">
        <f t="shared" si="29"/>
        <v>43040</v>
      </c>
      <c r="G251" s="73">
        <f t="shared" si="30"/>
        <v>0.055</v>
      </c>
      <c r="H251" s="77">
        <f t="shared" si="31"/>
        <v>107871.57970000007</v>
      </c>
      <c r="I251" s="77">
        <f t="shared" si="32"/>
        <v>107871.5803</v>
      </c>
      <c r="J251" s="77">
        <f t="shared" si="33"/>
        <v>-1135.578</v>
      </c>
      <c r="K251" s="77">
        <f t="shared" si="34"/>
        <v>-494.4114</v>
      </c>
      <c r="L251" s="77">
        <f t="shared" si="35"/>
        <v>-641.1666</v>
      </c>
      <c r="M251" s="78"/>
      <c r="N251" s="48"/>
      <c r="O251" s="23"/>
      <c r="P251" s="24"/>
    </row>
    <row r="252" spans="2:16" ht="12.75">
      <c r="B252" s="15"/>
      <c r="C252" s="16"/>
      <c r="D252" s="45"/>
      <c r="E252" s="72">
        <f t="shared" si="28"/>
        <v>237</v>
      </c>
      <c r="F252" s="117">
        <f t="shared" si="29"/>
        <v>43070</v>
      </c>
      <c r="G252" s="73">
        <f t="shared" si="30"/>
        <v>0.055</v>
      </c>
      <c r="H252" s="77">
        <f t="shared" si="31"/>
        <v>107230.41310000008</v>
      </c>
      <c r="I252" s="77">
        <f t="shared" si="32"/>
        <v>107230.4137</v>
      </c>
      <c r="J252" s="77">
        <f t="shared" si="33"/>
        <v>-1135.578</v>
      </c>
      <c r="K252" s="77">
        <f t="shared" si="34"/>
        <v>-491.4727</v>
      </c>
      <c r="L252" s="77">
        <f t="shared" si="35"/>
        <v>-644.1053</v>
      </c>
      <c r="M252" s="78"/>
      <c r="N252" s="48"/>
      <c r="O252" s="23"/>
      <c r="P252" s="24"/>
    </row>
    <row r="253" spans="2:16" ht="12.75">
      <c r="B253" s="15"/>
      <c r="C253" s="16"/>
      <c r="D253" s="45"/>
      <c r="E253" s="72">
        <f t="shared" si="28"/>
        <v>238</v>
      </c>
      <c r="F253" s="117">
        <f t="shared" si="29"/>
        <v>43101</v>
      </c>
      <c r="G253" s="73">
        <f t="shared" si="30"/>
        <v>0.055</v>
      </c>
      <c r="H253" s="77">
        <f t="shared" si="31"/>
        <v>106586.30780000008</v>
      </c>
      <c r="I253" s="77">
        <f t="shared" si="32"/>
        <v>106586.3084</v>
      </c>
      <c r="J253" s="77">
        <f t="shared" si="33"/>
        <v>-1135.578</v>
      </c>
      <c r="K253" s="77">
        <f t="shared" si="34"/>
        <v>-488.5206</v>
      </c>
      <c r="L253" s="77">
        <f t="shared" si="35"/>
        <v>-647.0574</v>
      </c>
      <c r="M253" s="78"/>
      <c r="N253" s="48"/>
      <c r="O253" s="23"/>
      <c r="P253" s="24"/>
    </row>
    <row r="254" spans="2:16" ht="12.75">
      <c r="B254" s="15"/>
      <c r="C254" s="16"/>
      <c r="D254" s="45"/>
      <c r="E254" s="72">
        <f t="shared" si="28"/>
        <v>239</v>
      </c>
      <c r="F254" s="117">
        <f t="shared" si="29"/>
        <v>43132</v>
      </c>
      <c r="G254" s="73">
        <f t="shared" si="30"/>
        <v>0.055</v>
      </c>
      <c r="H254" s="77">
        <f t="shared" si="31"/>
        <v>105939.25040000008</v>
      </c>
      <c r="I254" s="77">
        <f t="shared" si="32"/>
        <v>105939.251</v>
      </c>
      <c r="J254" s="77">
        <f t="shared" si="33"/>
        <v>-1135.578</v>
      </c>
      <c r="K254" s="77">
        <f t="shared" si="34"/>
        <v>-485.5549</v>
      </c>
      <c r="L254" s="77">
        <f t="shared" si="35"/>
        <v>-650.0231</v>
      </c>
      <c r="M254" s="78"/>
      <c r="N254" s="48"/>
      <c r="O254" s="23"/>
      <c r="P254" s="24"/>
    </row>
    <row r="255" spans="2:16" ht="12.75">
      <c r="B255" s="15"/>
      <c r="C255" s="16"/>
      <c r="D255" s="45"/>
      <c r="E255" s="72">
        <f t="shared" si="28"/>
        <v>240</v>
      </c>
      <c r="F255" s="117">
        <f t="shared" si="29"/>
        <v>43160</v>
      </c>
      <c r="G255" s="73">
        <f t="shared" si="30"/>
        <v>0.055</v>
      </c>
      <c r="H255" s="77">
        <f t="shared" si="31"/>
        <v>105289.22730000007</v>
      </c>
      <c r="I255" s="77">
        <f t="shared" si="32"/>
        <v>105289.2279</v>
      </c>
      <c r="J255" s="77">
        <f t="shared" si="33"/>
        <v>-1135.578</v>
      </c>
      <c r="K255" s="77">
        <f t="shared" si="34"/>
        <v>-482.5756</v>
      </c>
      <c r="L255" s="77">
        <f t="shared" si="35"/>
        <v>-653.0024</v>
      </c>
      <c r="M255" s="78"/>
      <c r="N255" s="48"/>
      <c r="O255" s="23"/>
      <c r="P255" s="24"/>
    </row>
    <row r="256" spans="2:16" ht="12.75">
      <c r="B256" s="15"/>
      <c r="C256" s="16"/>
      <c r="D256" s="45"/>
      <c r="E256" s="72">
        <f aca="true" t="shared" si="36" ref="E256:E319">1+E255</f>
        <v>241</v>
      </c>
      <c r="F256" s="117">
        <f aca="true" t="shared" si="37" ref="F256:F319">IF(H256&gt;0.01,DATE(YEAR($F$16),MONTH($F$16)+(E256-1)*12/PERYR,DAY($F$16)),"")</f>
        <v>43191</v>
      </c>
      <c r="G256" s="73">
        <f t="shared" si="30"/>
        <v>0.055</v>
      </c>
      <c r="H256" s="77">
        <f t="shared" si="31"/>
        <v>104636.22490000007</v>
      </c>
      <c r="I256" s="77">
        <f t="shared" si="32"/>
        <v>104636.2255</v>
      </c>
      <c r="J256" s="77">
        <f t="shared" si="33"/>
        <v>-1135.578</v>
      </c>
      <c r="K256" s="77">
        <f t="shared" si="34"/>
        <v>-479.5827</v>
      </c>
      <c r="L256" s="77">
        <f t="shared" si="35"/>
        <v>-655.9953</v>
      </c>
      <c r="M256" s="78"/>
      <c r="N256" s="48"/>
      <c r="O256" s="23"/>
      <c r="P256" s="24"/>
    </row>
    <row r="257" spans="2:16" ht="12.75">
      <c r="B257" s="15"/>
      <c r="C257" s="16"/>
      <c r="D257" s="45"/>
      <c r="E257" s="72">
        <f t="shared" si="36"/>
        <v>242</v>
      </c>
      <c r="F257" s="117">
        <f t="shared" si="37"/>
        <v>43221</v>
      </c>
      <c r="G257" s="73">
        <f t="shared" si="30"/>
        <v>0.055</v>
      </c>
      <c r="H257" s="77">
        <f t="shared" si="31"/>
        <v>103980.22960000008</v>
      </c>
      <c r="I257" s="77">
        <f t="shared" si="32"/>
        <v>103980.2302</v>
      </c>
      <c r="J257" s="77">
        <f t="shared" si="33"/>
        <v>-1135.578</v>
      </c>
      <c r="K257" s="77">
        <f t="shared" si="34"/>
        <v>-476.5761</v>
      </c>
      <c r="L257" s="77">
        <f t="shared" si="35"/>
        <v>-659.0019</v>
      </c>
      <c r="M257" s="78"/>
      <c r="N257" s="48"/>
      <c r="O257" s="23"/>
      <c r="P257" s="24"/>
    </row>
    <row r="258" spans="2:16" ht="12.75">
      <c r="B258" s="15"/>
      <c r="C258" s="16"/>
      <c r="D258" s="45"/>
      <c r="E258" s="72">
        <f t="shared" si="36"/>
        <v>243</v>
      </c>
      <c r="F258" s="117">
        <f t="shared" si="37"/>
        <v>43252</v>
      </c>
      <c r="G258" s="73">
        <f t="shared" si="30"/>
        <v>0.055</v>
      </c>
      <c r="H258" s="77">
        <f t="shared" si="31"/>
        <v>103321.22760000009</v>
      </c>
      <c r="I258" s="77">
        <f t="shared" si="32"/>
        <v>103321.2283</v>
      </c>
      <c r="J258" s="77">
        <f t="shared" si="33"/>
        <v>-1135.578</v>
      </c>
      <c r="K258" s="77">
        <f t="shared" si="34"/>
        <v>-473.5556</v>
      </c>
      <c r="L258" s="77">
        <f t="shared" si="35"/>
        <v>-662.0224</v>
      </c>
      <c r="M258" s="78"/>
      <c r="N258" s="48"/>
      <c r="O258" s="23"/>
      <c r="P258" s="24"/>
    </row>
    <row r="259" spans="2:16" ht="12.75">
      <c r="B259" s="15"/>
      <c r="C259" s="16"/>
      <c r="D259" s="45"/>
      <c r="E259" s="72">
        <f t="shared" si="36"/>
        <v>244</v>
      </c>
      <c r="F259" s="117">
        <f t="shared" si="37"/>
        <v>43282</v>
      </c>
      <c r="G259" s="73">
        <f t="shared" si="30"/>
        <v>0.055</v>
      </c>
      <c r="H259" s="77">
        <f t="shared" si="31"/>
        <v>102659.20520000008</v>
      </c>
      <c r="I259" s="77">
        <f t="shared" si="32"/>
        <v>102659.2059</v>
      </c>
      <c r="J259" s="77">
        <f t="shared" si="33"/>
        <v>-1135.578</v>
      </c>
      <c r="K259" s="77">
        <f t="shared" si="34"/>
        <v>-470.5214</v>
      </c>
      <c r="L259" s="77">
        <f t="shared" si="35"/>
        <v>-665.0566</v>
      </c>
      <c r="M259" s="78"/>
      <c r="N259" s="48"/>
      <c r="O259" s="23"/>
      <c r="P259" s="24"/>
    </row>
    <row r="260" spans="2:16" ht="12.75">
      <c r="B260" s="15"/>
      <c r="C260" s="16"/>
      <c r="D260" s="45"/>
      <c r="E260" s="72">
        <f t="shared" si="36"/>
        <v>245</v>
      </c>
      <c r="F260" s="117">
        <f t="shared" si="37"/>
        <v>43313</v>
      </c>
      <c r="G260" s="73">
        <f t="shared" si="30"/>
        <v>0.055</v>
      </c>
      <c r="H260" s="77">
        <f t="shared" si="31"/>
        <v>101994.14860000009</v>
      </c>
      <c r="I260" s="77">
        <f t="shared" si="32"/>
        <v>101994.1493</v>
      </c>
      <c r="J260" s="77">
        <f t="shared" si="33"/>
        <v>-1135.578</v>
      </c>
      <c r="K260" s="77">
        <f t="shared" si="34"/>
        <v>-467.4732</v>
      </c>
      <c r="L260" s="77">
        <f t="shared" si="35"/>
        <v>-668.1048</v>
      </c>
      <c r="M260" s="78"/>
      <c r="N260" s="48"/>
      <c r="O260" s="23"/>
      <c r="P260" s="24"/>
    </row>
    <row r="261" spans="2:16" ht="12.75">
      <c r="B261" s="15"/>
      <c r="C261" s="16"/>
      <c r="D261" s="45"/>
      <c r="E261" s="72">
        <f t="shared" si="36"/>
        <v>246</v>
      </c>
      <c r="F261" s="117">
        <f t="shared" si="37"/>
        <v>43344</v>
      </c>
      <c r="G261" s="73">
        <f t="shared" si="30"/>
        <v>0.055</v>
      </c>
      <c r="H261" s="77">
        <f t="shared" si="31"/>
        <v>101326.04380000009</v>
      </c>
      <c r="I261" s="77">
        <f t="shared" si="32"/>
        <v>101326.0445</v>
      </c>
      <c r="J261" s="77">
        <f t="shared" si="33"/>
        <v>-1135.578</v>
      </c>
      <c r="K261" s="77">
        <f t="shared" si="34"/>
        <v>-464.411</v>
      </c>
      <c r="L261" s="77">
        <f t="shared" si="35"/>
        <v>-671.167</v>
      </c>
      <c r="M261" s="78"/>
      <c r="N261" s="48"/>
      <c r="O261" s="23"/>
      <c r="P261" s="24"/>
    </row>
    <row r="262" spans="2:16" ht="12.75">
      <c r="B262" s="15"/>
      <c r="C262" s="16"/>
      <c r="D262" s="45"/>
      <c r="E262" s="72">
        <f t="shared" si="36"/>
        <v>247</v>
      </c>
      <c r="F262" s="117">
        <f t="shared" si="37"/>
        <v>43374</v>
      </c>
      <c r="G262" s="73">
        <f t="shared" si="30"/>
        <v>0.055</v>
      </c>
      <c r="H262" s="77">
        <f t="shared" si="31"/>
        <v>100654.87680000009</v>
      </c>
      <c r="I262" s="77">
        <f t="shared" si="32"/>
        <v>100654.8775</v>
      </c>
      <c r="J262" s="77">
        <f t="shared" si="33"/>
        <v>-1135.578</v>
      </c>
      <c r="K262" s="77">
        <f t="shared" si="34"/>
        <v>-461.3349</v>
      </c>
      <c r="L262" s="77">
        <f t="shared" si="35"/>
        <v>-674.2431</v>
      </c>
      <c r="M262" s="78"/>
      <c r="N262" s="48"/>
      <c r="O262" s="23"/>
      <c r="P262" s="24"/>
    </row>
    <row r="263" spans="2:16" ht="12.75">
      <c r="B263" s="15"/>
      <c r="C263" s="16"/>
      <c r="D263" s="45"/>
      <c r="E263" s="72">
        <f t="shared" si="36"/>
        <v>248</v>
      </c>
      <c r="F263" s="117">
        <f t="shared" si="37"/>
        <v>43405</v>
      </c>
      <c r="G263" s="73">
        <f t="shared" si="30"/>
        <v>0.055</v>
      </c>
      <c r="H263" s="77">
        <f t="shared" si="31"/>
        <v>99980.63360000009</v>
      </c>
      <c r="I263" s="77">
        <f t="shared" si="32"/>
        <v>99980.6344</v>
      </c>
      <c r="J263" s="77">
        <f t="shared" si="33"/>
        <v>-1135.578</v>
      </c>
      <c r="K263" s="77">
        <f t="shared" si="34"/>
        <v>-458.2446</v>
      </c>
      <c r="L263" s="77">
        <f t="shared" si="35"/>
        <v>-677.3334</v>
      </c>
      <c r="M263" s="78"/>
      <c r="N263" s="48"/>
      <c r="O263" s="23"/>
      <c r="P263" s="24"/>
    </row>
    <row r="264" spans="2:16" ht="12.75">
      <c r="B264" s="15"/>
      <c r="C264" s="16"/>
      <c r="D264" s="45"/>
      <c r="E264" s="72">
        <f t="shared" si="36"/>
        <v>249</v>
      </c>
      <c r="F264" s="117">
        <f t="shared" si="37"/>
        <v>43435</v>
      </c>
      <c r="G264" s="73">
        <f t="shared" si="30"/>
        <v>0.055</v>
      </c>
      <c r="H264" s="77">
        <f t="shared" si="31"/>
        <v>99303.30020000009</v>
      </c>
      <c r="I264" s="77">
        <f t="shared" si="32"/>
        <v>99303.301</v>
      </c>
      <c r="J264" s="77">
        <f t="shared" si="33"/>
        <v>-1135.578</v>
      </c>
      <c r="K264" s="77">
        <f t="shared" si="34"/>
        <v>-455.1401</v>
      </c>
      <c r="L264" s="77">
        <f t="shared" si="35"/>
        <v>-680.4379</v>
      </c>
      <c r="M264" s="78"/>
      <c r="N264" s="48"/>
      <c r="O264" s="23"/>
      <c r="P264" s="24"/>
    </row>
    <row r="265" spans="2:16" ht="12.75">
      <c r="B265" s="15"/>
      <c r="C265" s="16"/>
      <c r="D265" s="45"/>
      <c r="E265" s="72">
        <f t="shared" si="36"/>
        <v>250</v>
      </c>
      <c r="F265" s="117">
        <f t="shared" si="37"/>
        <v>43466</v>
      </c>
      <c r="G265" s="73">
        <f t="shared" si="30"/>
        <v>0.055</v>
      </c>
      <c r="H265" s="77">
        <f t="shared" si="31"/>
        <v>98622.86230000008</v>
      </c>
      <c r="I265" s="77">
        <f t="shared" si="32"/>
        <v>98622.8631</v>
      </c>
      <c r="J265" s="77">
        <f t="shared" si="33"/>
        <v>-1135.578</v>
      </c>
      <c r="K265" s="77">
        <f t="shared" si="34"/>
        <v>-452.0215</v>
      </c>
      <c r="L265" s="77">
        <f t="shared" si="35"/>
        <v>-683.5565</v>
      </c>
      <c r="M265" s="78"/>
      <c r="N265" s="48"/>
      <c r="O265" s="23"/>
      <c r="P265" s="24"/>
    </row>
    <row r="266" spans="2:16" ht="12.75">
      <c r="B266" s="15"/>
      <c r="C266" s="16"/>
      <c r="D266" s="45"/>
      <c r="E266" s="72">
        <f t="shared" si="36"/>
        <v>251</v>
      </c>
      <c r="F266" s="117">
        <f t="shared" si="37"/>
        <v>43497</v>
      </c>
      <c r="G266" s="73">
        <f t="shared" si="30"/>
        <v>0.055</v>
      </c>
      <c r="H266" s="77">
        <f t="shared" si="31"/>
        <v>97939.30580000007</v>
      </c>
      <c r="I266" s="77">
        <f t="shared" si="32"/>
        <v>97939.3066</v>
      </c>
      <c r="J266" s="77">
        <f t="shared" si="33"/>
        <v>-1135.578</v>
      </c>
      <c r="K266" s="77">
        <f t="shared" si="34"/>
        <v>-448.8885</v>
      </c>
      <c r="L266" s="77">
        <f t="shared" si="35"/>
        <v>-686.6895</v>
      </c>
      <c r="M266" s="78"/>
      <c r="N266" s="48"/>
      <c r="O266" s="23"/>
      <c r="P266" s="24"/>
    </row>
    <row r="267" spans="2:16" ht="12.75">
      <c r="B267" s="15"/>
      <c r="C267" s="16"/>
      <c r="D267" s="45"/>
      <c r="E267" s="72">
        <f t="shared" si="36"/>
        <v>252</v>
      </c>
      <c r="F267" s="117">
        <f t="shared" si="37"/>
        <v>43525</v>
      </c>
      <c r="G267" s="73">
        <f t="shared" si="30"/>
        <v>0.055</v>
      </c>
      <c r="H267" s="77">
        <f t="shared" si="31"/>
        <v>97252.61630000008</v>
      </c>
      <c r="I267" s="77">
        <f t="shared" si="32"/>
        <v>97252.6171</v>
      </c>
      <c r="J267" s="77">
        <f t="shared" si="33"/>
        <v>-1135.578</v>
      </c>
      <c r="K267" s="77">
        <f t="shared" si="34"/>
        <v>-445.7412</v>
      </c>
      <c r="L267" s="77">
        <f t="shared" si="35"/>
        <v>-689.8368</v>
      </c>
      <c r="M267" s="78"/>
      <c r="N267" s="48"/>
      <c r="O267" s="23"/>
      <c r="P267" s="24"/>
    </row>
    <row r="268" spans="2:16" ht="12.75">
      <c r="B268" s="15"/>
      <c r="C268" s="16"/>
      <c r="D268" s="45"/>
      <c r="E268" s="72">
        <f t="shared" si="36"/>
        <v>253</v>
      </c>
      <c r="F268" s="117">
        <f t="shared" si="37"/>
        <v>43556</v>
      </c>
      <c r="G268" s="73">
        <f t="shared" si="30"/>
        <v>0.055</v>
      </c>
      <c r="H268" s="77">
        <f t="shared" si="31"/>
        <v>96562.77950000008</v>
      </c>
      <c r="I268" s="77">
        <f t="shared" si="32"/>
        <v>96562.7803</v>
      </c>
      <c r="J268" s="77">
        <f t="shared" si="33"/>
        <v>-1135.578</v>
      </c>
      <c r="K268" s="77">
        <f t="shared" si="34"/>
        <v>-442.5794</v>
      </c>
      <c r="L268" s="77">
        <f t="shared" si="35"/>
        <v>-692.9986</v>
      </c>
      <c r="M268" s="78"/>
      <c r="N268" s="48"/>
      <c r="O268" s="23"/>
      <c r="P268" s="24"/>
    </row>
    <row r="269" spans="2:16" ht="12.75">
      <c r="B269" s="15"/>
      <c r="C269" s="16"/>
      <c r="D269" s="45"/>
      <c r="E269" s="72">
        <f t="shared" si="36"/>
        <v>254</v>
      </c>
      <c r="F269" s="117">
        <f t="shared" si="37"/>
        <v>43586</v>
      </c>
      <c r="G269" s="73">
        <f t="shared" si="30"/>
        <v>0.055</v>
      </c>
      <c r="H269" s="77">
        <f t="shared" si="31"/>
        <v>95869.78090000007</v>
      </c>
      <c r="I269" s="77">
        <f t="shared" si="32"/>
        <v>95869.7817</v>
      </c>
      <c r="J269" s="77">
        <f t="shared" si="33"/>
        <v>-1135.578</v>
      </c>
      <c r="K269" s="77">
        <f t="shared" si="34"/>
        <v>-439.4032</v>
      </c>
      <c r="L269" s="77">
        <f t="shared" si="35"/>
        <v>-696.1748</v>
      </c>
      <c r="M269" s="78"/>
      <c r="N269" s="48"/>
      <c r="O269" s="23"/>
      <c r="P269" s="24"/>
    </row>
    <row r="270" spans="2:16" ht="12.75">
      <c r="B270" s="15"/>
      <c r="C270" s="16"/>
      <c r="D270" s="45"/>
      <c r="E270" s="72">
        <f t="shared" si="36"/>
        <v>255</v>
      </c>
      <c r="F270" s="117">
        <f t="shared" si="37"/>
        <v>43617</v>
      </c>
      <c r="G270" s="73">
        <f t="shared" si="30"/>
        <v>0.055</v>
      </c>
      <c r="H270" s="77">
        <f t="shared" si="31"/>
        <v>95173.60610000008</v>
      </c>
      <c r="I270" s="77">
        <f t="shared" si="32"/>
        <v>95173.6069</v>
      </c>
      <c r="J270" s="77">
        <f t="shared" si="33"/>
        <v>-1135.578</v>
      </c>
      <c r="K270" s="77">
        <f t="shared" si="34"/>
        <v>-436.2124</v>
      </c>
      <c r="L270" s="77">
        <f t="shared" si="35"/>
        <v>-699.3656</v>
      </c>
      <c r="M270" s="78"/>
      <c r="N270" s="48"/>
      <c r="O270" s="23"/>
      <c r="P270" s="24"/>
    </row>
    <row r="271" spans="2:16" ht="12.75">
      <c r="B271" s="15"/>
      <c r="C271" s="16"/>
      <c r="D271" s="45"/>
      <c r="E271" s="72">
        <f t="shared" si="36"/>
        <v>256</v>
      </c>
      <c r="F271" s="117">
        <f t="shared" si="37"/>
        <v>43647</v>
      </c>
      <c r="G271" s="73">
        <f t="shared" si="30"/>
        <v>0.055</v>
      </c>
      <c r="H271" s="77">
        <f t="shared" si="31"/>
        <v>94474.24050000007</v>
      </c>
      <c r="I271" s="77">
        <f t="shared" si="32"/>
        <v>94474.2413</v>
      </c>
      <c r="J271" s="77">
        <f t="shared" si="33"/>
        <v>-1135.578</v>
      </c>
      <c r="K271" s="77">
        <f t="shared" si="34"/>
        <v>-433.0069</v>
      </c>
      <c r="L271" s="77">
        <f t="shared" si="35"/>
        <v>-702.5711</v>
      </c>
      <c r="M271" s="78"/>
      <c r="N271" s="48"/>
      <c r="O271" s="23"/>
      <c r="P271" s="24"/>
    </row>
    <row r="272" spans="2:16" ht="12.75">
      <c r="B272" s="15"/>
      <c r="C272" s="16"/>
      <c r="D272" s="45"/>
      <c r="E272" s="72">
        <f t="shared" si="36"/>
        <v>257</v>
      </c>
      <c r="F272" s="117">
        <f t="shared" si="37"/>
        <v>43678</v>
      </c>
      <c r="G272" s="73">
        <f t="shared" si="30"/>
        <v>0.055</v>
      </c>
      <c r="H272" s="77">
        <f t="shared" si="31"/>
        <v>93771.66940000007</v>
      </c>
      <c r="I272" s="77">
        <f t="shared" si="32"/>
        <v>93771.6702</v>
      </c>
      <c r="J272" s="77">
        <f t="shared" si="33"/>
        <v>-1135.578</v>
      </c>
      <c r="K272" s="77">
        <f t="shared" si="34"/>
        <v>-429.7868</v>
      </c>
      <c r="L272" s="77">
        <f t="shared" si="35"/>
        <v>-705.7912</v>
      </c>
      <c r="M272" s="78"/>
      <c r="N272" s="48"/>
      <c r="O272" s="23"/>
      <c r="P272" s="24"/>
    </row>
    <row r="273" spans="2:16" ht="12.75">
      <c r="B273" s="15"/>
      <c r="C273" s="16"/>
      <c r="D273" s="45"/>
      <c r="E273" s="72">
        <f t="shared" si="36"/>
        <v>258</v>
      </c>
      <c r="F273" s="117">
        <f t="shared" si="37"/>
        <v>43709</v>
      </c>
      <c r="G273" s="73">
        <f t="shared" si="30"/>
        <v>0.055</v>
      </c>
      <c r="H273" s="77">
        <f t="shared" si="31"/>
        <v>93065.87820000006</v>
      </c>
      <c r="I273" s="77">
        <f t="shared" si="32"/>
        <v>93065.879</v>
      </c>
      <c r="J273" s="77">
        <f t="shared" si="33"/>
        <v>-1135.578</v>
      </c>
      <c r="K273" s="77">
        <f t="shared" si="34"/>
        <v>-426.5519</v>
      </c>
      <c r="L273" s="77">
        <f t="shared" si="35"/>
        <v>-709.0261</v>
      </c>
      <c r="M273" s="78"/>
      <c r="N273" s="48"/>
      <c r="O273" s="23"/>
      <c r="P273" s="24"/>
    </row>
    <row r="274" spans="2:16" ht="12.75">
      <c r="B274" s="15"/>
      <c r="C274" s="16"/>
      <c r="D274" s="45"/>
      <c r="E274" s="72">
        <f t="shared" si="36"/>
        <v>259</v>
      </c>
      <c r="F274" s="117">
        <f t="shared" si="37"/>
        <v>43739</v>
      </c>
      <c r="G274" s="73">
        <f aca="true" t="shared" si="38" ref="G274:G337">IF(E274&lt;=data6*$C$12,G273,"")</f>
        <v>0.055</v>
      </c>
      <c r="H274" s="77">
        <f aca="true" t="shared" si="39" ref="H274:H337">IF(OR($C$12&lt;0.05,I274&lt;0.05,PERYR&lt;0.05),0,H273+ROUND(PPMT(G273/PERYR,1,$C$11-E273+1,H273),4))</f>
        <v>92356.85210000006</v>
      </c>
      <c r="I274" s="77">
        <f aca="true" t="shared" si="40" ref="I274:I337">IF(H273&gt;0.05,ROUND(I273+L273+M273,4),0)</f>
        <v>92356.8529</v>
      </c>
      <c r="J274" s="77">
        <f aca="true" t="shared" si="41" ref="J274:J337">IF(OR($C$12&lt;0.05,I274&lt;0.05,PERYR&lt;0.05,H274&lt;0.05),0,(ROUND(IF(J273+I274&lt;0,-I274+K274,IF($C$10=0,PMT(G274/PERYR,$C$11-E273,H274),-$C$13)),4)))</f>
        <v>-1135.578</v>
      </c>
      <c r="K274" s="77">
        <f aca="true" t="shared" si="42" ref="K274:K337">IF(OR($C$12&lt;0.05,I274&lt;0.05,PERYR&lt;0.05,H274&lt;0.05),0,(ROUND(IPMT(G274/PERYR,1,$C$11-E273,I274),4)))</f>
        <v>-423.3022</v>
      </c>
      <c r="L274" s="77">
        <f aca="true" t="shared" si="43" ref="L274:L337">-ROUND(MIN(I274,K274-J274),4)</f>
        <v>-712.2758</v>
      </c>
      <c r="M274" s="78"/>
      <c r="N274" s="48"/>
      <c r="O274" s="23"/>
      <c r="P274" s="24"/>
    </row>
    <row r="275" spans="2:16" ht="12.75">
      <c r="B275" s="15"/>
      <c r="C275" s="16"/>
      <c r="D275" s="45"/>
      <c r="E275" s="72">
        <f t="shared" si="36"/>
        <v>260</v>
      </c>
      <c r="F275" s="117">
        <f t="shared" si="37"/>
        <v>43770</v>
      </c>
      <c r="G275" s="73">
        <f t="shared" si="38"/>
        <v>0.055</v>
      </c>
      <c r="H275" s="77">
        <f t="shared" si="39"/>
        <v>91644.57630000006</v>
      </c>
      <c r="I275" s="77">
        <f t="shared" si="40"/>
        <v>91644.5771</v>
      </c>
      <c r="J275" s="77">
        <f t="shared" si="41"/>
        <v>-1135.578</v>
      </c>
      <c r="K275" s="77">
        <f t="shared" si="42"/>
        <v>-420.0376</v>
      </c>
      <c r="L275" s="77">
        <f t="shared" si="43"/>
        <v>-715.5404</v>
      </c>
      <c r="M275" s="78"/>
      <c r="N275" s="48"/>
      <c r="O275" s="23"/>
      <c r="P275" s="24"/>
    </row>
    <row r="276" spans="2:16" ht="12.75">
      <c r="B276" s="15"/>
      <c r="C276" s="16"/>
      <c r="D276" s="45"/>
      <c r="E276" s="72">
        <f t="shared" si="36"/>
        <v>261</v>
      </c>
      <c r="F276" s="117">
        <f t="shared" si="37"/>
        <v>43800</v>
      </c>
      <c r="G276" s="73">
        <f t="shared" si="38"/>
        <v>0.055</v>
      </c>
      <c r="H276" s="77">
        <f t="shared" si="39"/>
        <v>90929.03590000006</v>
      </c>
      <c r="I276" s="77">
        <f t="shared" si="40"/>
        <v>90929.0367</v>
      </c>
      <c r="J276" s="77">
        <f t="shared" si="41"/>
        <v>-1135.578</v>
      </c>
      <c r="K276" s="77">
        <f t="shared" si="42"/>
        <v>-416.7581</v>
      </c>
      <c r="L276" s="77">
        <f t="shared" si="43"/>
        <v>-718.8199</v>
      </c>
      <c r="M276" s="78"/>
      <c r="N276" s="48"/>
      <c r="O276" s="23"/>
      <c r="P276" s="24"/>
    </row>
    <row r="277" spans="2:16" ht="12.75">
      <c r="B277" s="15"/>
      <c r="C277" s="16"/>
      <c r="D277" s="45"/>
      <c r="E277" s="72">
        <f t="shared" si="36"/>
        <v>262</v>
      </c>
      <c r="F277" s="117">
        <f t="shared" si="37"/>
        <v>43831</v>
      </c>
      <c r="G277" s="73">
        <f t="shared" si="38"/>
        <v>0.055</v>
      </c>
      <c r="H277" s="77">
        <f t="shared" si="39"/>
        <v>90210.21600000006</v>
      </c>
      <c r="I277" s="77">
        <f t="shared" si="40"/>
        <v>90210.2168</v>
      </c>
      <c r="J277" s="77">
        <f t="shared" si="41"/>
        <v>-1135.578</v>
      </c>
      <c r="K277" s="77">
        <f t="shared" si="42"/>
        <v>-413.4635</v>
      </c>
      <c r="L277" s="77">
        <f t="shared" si="43"/>
        <v>-722.1145</v>
      </c>
      <c r="M277" s="78"/>
      <c r="N277" s="48"/>
      <c r="O277" s="23"/>
      <c r="P277" s="24"/>
    </row>
    <row r="278" spans="2:16" ht="12.75">
      <c r="B278" s="15"/>
      <c r="C278" s="16"/>
      <c r="D278" s="45"/>
      <c r="E278" s="72">
        <f t="shared" si="36"/>
        <v>263</v>
      </c>
      <c r="F278" s="117">
        <f t="shared" si="37"/>
        <v>43862</v>
      </c>
      <c r="G278" s="73">
        <f t="shared" si="38"/>
        <v>0.055</v>
      </c>
      <c r="H278" s="77">
        <f t="shared" si="39"/>
        <v>89488.10150000006</v>
      </c>
      <c r="I278" s="77">
        <f t="shared" si="40"/>
        <v>89488.1023</v>
      </c>
      <c r="J278" s="77">
        <f t="shared" si="41"/>
        <v>-1135.578</v>
      </c>
      <c r="K278" s="77">
        <f t="shared" si="42"/>
        <v>-410.1538</v>
      </c>
      <c r="L278" s="77">
        <f t="shared" si="43"/>
        <v>-725.4242</v>
      </c>
      <c r="M278" s="78"/>
      <c r="N278" s="48"/>
      <c r="O278" s="23"/>
      <c r="P278" s="24"/>
    </row>
    <row r="279" spans="2:16" ht="12.75">
      <c r="B279" s="15"/>
      <c r="C279" s="16"/>
      <c r="D279" s="45"/>
      <c r="E279" s="72">
        <f t="shared" si="36"/>
        <v>264</v>
      </c>
      <c r="F279" s="117">
        <f t="shared" si="37"/>
        <v>43891</v>
      </c>
      <c r="G279" s="73">
        <f t="shared" si="38"/>
        <v>0.055</v>
      </c>
      <c r="H279" s="77">
        <f t="shared" si="39"/>
        <v>88762.67730000007</v>
      </c>
      <c r="I279" s="77">
        <f t="shared" si="40"/>
        <v>88762.6781</v>
      </c>
      <c r="J279" s="77">
        <f t="shared" si="41"/>
        <v>-1135.578</v>
      </c>
      <c r="K279" s="77">
        <f t="shared" si="42"/>
        <v>-406.8289</v>
      </c>
      <c r="L279" s="77">
        <f t="shared" si="43"/>
        <v>-728.7491</v>
      </c>
      <c r="M279" s="78"/>
      <c r="N279" s="48"/>
      <c r="O279" s="23"/>
      <c r="P279" s="24"/>
    </row>
    <row r="280" spans="2:16" ht="12.75">
      <c r="B280" s="15"/>
      <c r="C280" s="16"/>
      <c r="D280" s="45"/>
      <c r="E280" s="72">
        <f t="shared" si="36"/>
        <v>265</v>
      </c>
      <c r="F280" s="117">
        <f t="shared" si="37"/>
        <v>43922</v>
      </c>
      <c r="G280" s="73">
        <f t="shared" si="38"/>
        <v>0.055</v>
      </c>
      <c r="H280" s="77">
        <f t="shared" si="39"/>
        <v>88033.92820000007</v>
      </c>
      <c r="I280" s="77">
        <f t="shared" si="40"/>
        <v>88033.929</v>
      </c>
      <c r="J280" s="77">
        <f t="shared" si="41"/>
        <v>-1135.578</v>
      </c>
      <c r="K280" s="77">
        <f t="shared" si="42"/>
        <v>-403.4888</v>
      </c>
      <c r="L280" s="77">
        <f t="shared" si="43"/>
        <v>-732.0892</v>
      </c>
      <c r="M280" s="78"/>
      <c r="N280" s="48"/>
      <c r="O280" s="23"/>
      <c r="P280" s="24"/>
    </row>
    <row r="281" spans="2:16" ht="12.75">
      <c r="B281" s="15"/>
      <c r="C281" s="16"/>
      <c r="D281" s="45"/>
      <c r="E281" s="72">
        <f t="shared" si="36"/>
        <v>266</v>
      </c>
      <c r="F281" s="117">
        <f t="shared" si="37"/>
        <v>43952</v>
      </c>
      <c r="G281" s="73">
        <f t="shared" si="38"/>
        <v>0.055</v>
      </c>
      <c r="H281" s="77">
        <f t="shared" si="39"/>
        <v>87301.83900000007</v>
      </c>
      <c r="I281" s="77">
        <f t="shared" si="40"/>
        <v>87301.8398</v>
      </c>
      <c r="J281" s="77">
        <f t="shared" si="41"/>
        <v>-1135.578</v>
      </c>
      <c r="K281" s="77">
        <f t="shared" si="42"/>
        <v>-400.1334</v>
      </c>
      <c r="L281" s="77">
        <f t="shared" si="43"/>
        <v>-735.4446</v>
      </c>
      <c r="M281" s="78"/>
      <c r="N281" s="48"/>
      <c r="O281" s="23"/>
      <c r="P281" s="24"/>
    </row>
    <row r="282" spans="2:16" ht="12.75">
      <c r="B282" s="15"/>
      <c r="C282" s="16"/>
      <c r="D282" s="45"/>
      <c r="E282" s="72">
        <f t="shared" si="36"/>
        <v>267</v>
      </c>
      <c r="F282" s="117">
        <f t="shared" si="37"/>
        <v>43983</v>
      </c>
      <c r="G282" s="73">
        <f t="shared" si="38"/>
        <v>0.055</v>
      </c>
      <c r="H282" s="77">
        <f t="shared" si="39"/>
        <v>86566.39440000006</v>
      </c>
      <c r="I282" s="77">
        <f t="shared" si="40"/>
        <v>86566.3952</v>
      </c>
      <c r="J282" s="77">
        <f t="shared" si="41"/>
        <v>-1135.578</v>
      </c>
      <c r="K282" s="77">
        <f t="shared" si="42"/>
        <v>-396.7626</v>
      </c>
      <c r="L282" s="77">
        <f t="shared" si="43"/>
        <v>-738.8154</v>
      </c>
      <c r="M282" s="78"/>
      <c r="N282" s="48"/>
      <c r="O282" s="23"/>
      <c r="P282" s="24"/>
    </row>
    <row r="283" spans="2:16" ht="12.75">
      <c r="B283" s="15"/>
      <c r="C283" s="16"/>
      <c r="D283" s="45"/>
      <c r="E283" s="72">
        <f t="shared" si="36"/>
        <v>268</v>
      </c>
      <c r="F283" s="117">
        <f t="shared" si="37"/>
        <v>44013</v>
      </c>
      <c r="G283" s="73">
        <f t="shared" si="38"/>
        <v>0.055</v>
      </c>
      <c r="H283" s="77">
        <f t="shared" si="39"/>
        <v>85827.57900000006</v>
      </c>
      <c r="I283" s="77">
        <f t="shared" si="40"/>
        <v>85827.5798</v>
      </c>
      <c r="J283" s="77">
        <f t="shared" si="41"/>
        <v>-1135.578</v>
      </c>
      <c r="K283" s="77">
        <f t="shared" si="42"/>
        <v>-393.3764</v>
      </c>
      <c r="L283" s="77">
        <f t="shared" si="43"/>
        <v>-742.2016</v>
      </c>
      <c r="M283" s="78"/>
      <c r="N283" s="48"/>
      <c r="O283" s="23"/>
      <c r="P283" s="24"/>
    </row>
    <row r="284" spans="2:16" ht="12.75">
      <c r="B284" s="15"/>
      <c r="C284" s="16"/>
      <c r="D284" s="45"/>
      <c r="E284" s="72">
        <f t="shared" si="36"/>
        <v>269</v>
      </c>
      <c r="F284" s="117">
        <f t="shared" si="37"/>
        <v>44044</v>
      </c>
      <c r="G284" s="73">
        <f t="shared" si="38"/>
        <v>0.055</v>
      </c>
      <c r="H284" s="77">
        <f t="shared" si="39"/>
        <v>85085.37740000006</v>
      </c>
      <c r="I284" s="77">
        <f t="shared" si="40"/>
        <v>85085.3782</v>
      </c>
      <c r="J284" s="77">
        <f t="shared" si="41"/>
        <v>-1135.578</v>
      </c>
      <c r="K284" s="77">
        <f t="shared" si="42"/>
        <v>-389.9747</v>
      </c>
      <c r="L284" s="77">
        <f t="shared" si="43"/>
        <v>-745.6033</v>
      </c>
      <c r="M284" s="78"/>
      <c r="N284" s="48"/>
      <c r="O284" s="23"/>
      <c r="P284" s="24"/>
    </row>
    <row r="285" spans="2:16" ht="12.75">
      <c r="B285" s="15"/>
      <c r="C285" s="16"/>
      <c r="D285" s="45"/>
      <c r="E285" s="72">
        <f t="shared" si="36"/>
        <v>270</v>
      </c>
      <c r="F285" s="117">
        <f t="shared" si="37"/>
        <v>44075</v>
      </c>
      <c r="G285" s="73">
        <f t="shared" si="38"/>
        <v>0.055</v>
      </c>
      <c r="H285" s="77">
        <f t="shared" si="39"/>
        <v>84339.77400000006</v>
      </c>
      <c r="I285" s="77">
        <f t="shared" si="40"/>
        <v>84339.7749</v>
      </c>
      <c r="J285" s="77">
        <f t="shared" si="41"/>
        <v>-1135.578</v>
      </c>
      <c r="K285" s="77">
        <f t="shared" si="42"/>
        <v>-386.5573</v>
      </c>
      <c r="L285" s="77">
        <f t="shared" si="43"/>
        <v>-749.0207</v>
      </c>
      <c r="M285" s="78"/>
      <c r="N285" s="48"/>
      <c r="O285" s="23"/>
      <c r="P285" s="24"/>
    </row>
    <row r="286" spans="2:16" ht="12.75">
      <c r="B286" s="15"/>
      <c r="C286" s="16"/>
      <c r="D286" s="45"/>
      <c r="E286" s="72">
        <f t="shared" si="36"/>
        <v>271</v>
      </c>
      <c r="F286" s="117">
        <f t="shared" si="37"/>
        <v>44105</v>
      </c>
      <c r="G286" s="73">
        <f t="shared" si="38"/>
        <v>0.055</v>
      </c>
      <c r="H286" s="77">
        <f t="shared" si="39"/>
        <v>83590.75330000007</v>
      </c>
      <c r="I286" s="77">
        <f t="shared" si="40"/>
        <v>83590.7542</v>
      </c>
      <c r="J286" s="77">
        <f t="shared" si="41"/>
        <v>-1135.578</v>
      </c>
      <c r="K286" s="77">
        <f t="shared" si="42"/>
        <v>-383.1243</v>
      </c>
      <c r="L286" s="77">
        <f t="shared" si="43"/>
        <v>-752.4537</v>
      </c>
      <c r="M286" s="78"/>
      <c r="N286" s="48"/>
      <c r="O286" s="23"/>
      <c r="P286" s="24"/>
    </row>
    <row r="287" spans="2:16" ht="12.75">
      <c r="B287" s="15"/>
      <c r="C287" s="16"/>
      <c r="D287" s="45"/>
      <c r="E287" s="72">
        <f t="shared" si="36"/>
        <v>272</v>
      </c>
      <c r="F287" s="117">
        <f t="shared" si="37"/>
        <v>44136</v>
      </c>
      <c r="G287" s="73">
        <f t="shared" si="38"/>
        <v>0.055</v>
      </c>
      <c r="H287" s="77">
        <f t="shared" si="39"/>
        <v>82838.29960000007</v>
      </c>
      <c r="I287" s="77">
        <f t="shared" si="40"/>
        <v>82838.3005</v>
      </c>
      <c r="J287" s="77">
        <f t="shared" si="41"/>
        <v>-1135.578</v>
      </c>
      <c r="K287" s="77">
        <f t="shared" si="42"/>
        <v>-379.6755</v>
      </c>
      <c r="L287" s="77">
        <f t="shared" si="43"/>
        <v>-755.9025</v>
      </c>
      <c r="M287" s="78"/>
      <c r="N287" s="48"/>
      <c r="O287" s="23"/>
      <c r="P287" s="24"/>
    </row>
    <row r="288" spans="2:16" ht="12.75">
      <c r="B288" s="15"/>
      <c r="C288" s="16"/>
      <c r="D288" s="45"/>
      <c r="E288" s="72">
        <f t="shared" si="36"/>
        <v>273</v>
      </c>
      <c r="F288" s="117">
        <f t="shared" si="37"/>
        <v>44166</v>
      </c>
      <c r="G288" s="73">
        <f t="shared" si="38"/>
        <v>0.055</v>
      </c>
      <c r="H288" s="77">
        <f t="shared" si="39"/>
        <v>82082.39710000007</v>
      </c>
      <c r="I288" s="77">
        <f t="shared" si="40"/>
        <v>82082.398</v>
      </c>
      <c r="J288" s="77">
        <f t="shared" si="41"/>
        <v>-1135.578</v>
      </c>
      <c r="K288" s="77">
        <f t="shared" si="42"/>
        <v>-376.211</v>
      </c>
      <c r="L288" s="77">
        <f t="shared" si="43"/>
        <v>-759.367</v>
      </c>
      <c r="M288" s="78"/>
      <c r="N288" s="48"/>
      <c r="O288" s="23"/>
      <c r="P288" s="24"/>
    </row>
    <row r="289" spans="2:16" ht="12.75">
      <c r="B289" s="15"/>
      <c r="C289" s="16"/>
      <c r="D289" s="45"/>
      <c r="E289" s="72">
        <f t="shared" si="36"/>
        <v>274</v>
      </c>
      <c r="F289" s="117">
        <f t="shared" si="37"/>
        <v>44197</v>
      </c>
      <c r="G289" s="73">
        <f t="shared" si="38"/>
        <v>0.055</v>
      </c>
      <c r="H289" s="77">
        <f t="shared" si="39"/>
        <v>81323.03010000008</v>
      </c>
      <c r="I289" s="77">
        <f t="shared" si="40"/>
        <v>81323.031</v>
      </c>
      <c r="J289" s="77">
        <f t="shared" si="41"/>
        <v>-1135.578</v>
      </c>
      <c r="K289" s="77">
        <f t="shared" si="42"/>
        <v>-372.7306</v>
      </c>
      <c r="L289" s="77">
        <f t="shared" si="43"/>
        <v>-762.8474</v>
      </c>
      <c r="M289" s="78"/>
      <c r="N289" s="48"/>
      <c r="O289" s="23"/>
      <c r="P289" s="24"/>
    </row>
    <row r="290" spans="2:16" ht="12.75">
      <c r="B290" s="15"/>
      <c r="C290" s="16"/>
      <c r="D290" s="45"/>
      <c r="E290" s="72">
        <f t="shared" si="36"/>
        <v>275</v>
      </c>
      <c r="F290" s="117">
        <f t="shared" si="37"/>
        <v>44228</v>
      </c>
      <c r="G290" s="73">
        <f t="shared" si="38"/>
        <v>0.055</v>
      </c>
      <c r="H290" s="77">
        <f t="shared" si="39"/>
        <v>80560.18270000008</v>
      </c>
      <c r="I290" s="77">
        <f t="shared" si="40"/>
        <v>80560.1836</v>
      </c>
      <c r="J290" s="77">
        <f t="shared" si="41"/>
        <v>-1135.578</v>
      </c>
      <c r="K290" s="77">
        <f t="shared" si="42"/>
        <v>-369.2342</v>
      </c>
      <c r="L290" s="77">
        <f t="shared" si="43"/>
        <v>-766.3438</v>
      </c>
      <c r="M290" s="78"/>
      <c r="N290" s="48"/>
      <c r="O290" s="23"/>
      <c r="P290" s="24"/>
    </row>
    <row r="291" spans="2:16" ht="12.75">
      <c r="B291" s="15"/>
      <c r="C291" s="16"/>
      <c r="D291" s="45"/>
      <c r="E291" s="72">
        <f t="shared" si="36"/>
        <v>276</v>
      </c>
      <c r="F291" s="117">
        <f t="shared" si="37"/>
        <v>44256</v>
      </c>
      <c r="G291" s="73">
        <f t="shared" si="38"/>
        <v>0.055</v>
      </c>
      <c r="H291" s="77">
        <f t="shared" si="39"/>
        <v>79793.83890000008</v>
      </c>
      <c r="I291" s="77">
        <f t="shared" si="40"/>
        <v>79793.8398</v>
      </c>
      <c r="J291" s="77">
        <f t="shared" si="41"/>
        <v>-1135.578</v>
      </c>
      <c r="K291" s="77">
        <f t="shared" si="42"/>
        <v>-365.7218</v>
      </c>
      <c r="L291" s="77">
        <f t="shared" si="43"/>
        <v>-769.8562</v>
      </c>
      <c r="M291" s="78"/>
      <c r="N291" s="48"/>
      <c r="O291" s="23"/>
      <c r="P291" s="24"/>
    </row>
    <row r="292" spans="2:16" ht="12.75">
      <c r="B292" s="15"/>
      <c r="C292" s="16"/>
      <c r="D292" s="45"/>
      <c r="E292" s="72">
        <f t="shared" si="36"/>
        <v>277</v>
      </c>
      <c r="F292" s="117">
        <f t="shared" si="37"/>
        <v>44287</v>
      </c>
      <c r="G292" s="73">
        <f t="shared" si="38"/>
        <v>0.055</v>
      </c>
      <c r="H292" s="77">
        <f t="shared" si="39"/>
        <v>79023.98270000008</v>
      </c>
      <c r="I292" s="77">
        <f t="shared" si="40"/>
        <v>79023.9836</v>
      </c>
      <c r="J292" s="77">
        <f t="shared" si="41"/>
        <v>-1135.578</v>
      </c>
      <c r="K292" s="77">
        <f t="shared" si="42"/>
        <v>-362.1933</v>
      </c>
      <c r="L292" s="77">
        <f t="shared" si="43"/>
        <v>-773.3847</v>
      </c>
      <c r="M292" s="78"/>
      <c r="N292" s="48"/>
      <c r="O292" s="23"/>
      <c r="P292" s="24"/>
    </row>
    <row r="293" spans="2:16" ht="12.75">
      <c r="B293" s="15"/>
      <c r="C293" s="16"/>
      <c r="D293" s="45"/>
      <c r="E293" s="72">
        <f t="shared" si="36"/>
        <v>278</v>
      </c>
      <c r="F293" s="117">
        <f t="shared" si="37"/>
        <v>44317</v>
      </c>
      <c r="G293" s="73">
        <f t="shared" si="38"/>
        <v>0.055</v>
      </c>
      <c r="H293" s="77">
        <f t="shared" si="39"/>
        <v>78250.59800000009</v>
      </c>
      <c r="I293" s="77">
        <f t="shared" si="40"/>
        <v>78250.5989</v>
      </c>
      <c r="J293" s="77">
        <f t="shared" si="41"/>
        <v>-1135.578</v>
      </c>
      <c r="K293" s="77">
        <f t="shared" si="42"/>
        <v>-358.6486</v>
      </c>
      <c r="L293" s="77">
        <f t="shared" si="43"/>
        <v>-776.9294</v>
      </c>
      <c r="M293" s="78"/>
      <c r="N293" s="48"/>
      <c r="O293" s="23"/>
      <c r="P293" s="24"/>
    </row>
    <row r="294" spans="2:16" ht="12.75">
      <c r="B294" s="15"/>
      <c r="C294" s="16"/>
      <c r="D294" s="45"/>
      <c r="E294" s="72">
        <f t="shared" si="36"/>
        <v>279</v>
      </c>
      <c r="F294" s="117">
        <f t="shared" si="37"/>
        <v>44348</v>
      </c>
      <c r="G294" s="73">
        <f t="shared" si="38"/>
        <v>0.055</v>
      </c>
      <c r="H294" s="77">
        <f t="shared" si="39"/>
        <v>77473.66860000009</v>
      </c>
      <c r="I294" s="77">
        <f t="shared" si="40"/>
        <v>77473.6695</v>
      </c>
      <c r="J294" s="77">
        <f t="shared" si="41"/>
        <v>-1135.578</v>
      </c>
      <c r="K294" s="77">
        <f t="shared" si="42"/>
        <v>-355.0877</v>
      </c>
      <c r="L294" s="77">
        <f t="shared" si="43"/>
        <v>-780.4903</v>
      </c>
      <c r="M294" s="78"/>
      <c r="N294" s="48"/>
      <c r="O294" s="23"/>
      <c r="P294" s="24"/>
    </row>
    <row r="295" spans="2:16" ht="12.75">
      <c r="B295" s="15"/>
      <c r="C295" s="16"/>
      <c r="D295" s="45"/>
      <c r="E295" s="72">
        <f t="shared" si="36"/>
        <v>280</v>
      </c>
      <c r="F295" s="117">
        <f t="shared" si="37"/>
        <v>44378</v>
      </c>
      <c r="G295" s="73">
        <f t="shared" si="38"/>
        <v>0.055</v>
      </c>
      <c r="H295" s="77">
        <f t="shared" si="39"/>
        <v>76693.1782000001</v>
      </c>
      <c r="I295" s="77">
        <f t="shared" si="40"/>
        <v>76693.1792</v>
      </c>
      <c r="J295" s="77">
        <f t="shared" si="41"/>
        <v>-1135.578</v>
      </c>
      <c r="K295" s="77">
        <f t="shared" si="42"/>
        <v>-351.5104</v>
      </c>
      <c r="L295" s="77">
        <f t="shared" si="43"/>
        <v>-784.0676</v>
      </c>
      <c r="M295" s="78"/>
      <c r="N295" s="48"/>
      <c r="O295" s="23"/>
      <c r="P295" s="24"/>
    </row>
    <row r="296" spans="2:16" ht="12.75">
      <c r="B296" s="15"/>
      <c r="C296" s="16"/>
      <c r="D296" s="45"/>
      <c r="E296" s="72">
        <f t="shared" si="36"/>
        <v>281</v>
      </c>
      <c r="F296" s="117">
        <f t="shared" si="37"/>
        <v>44409</v>
      </c>
      <c r="G296" s="73">
        <f t="shared" si="38"/>
        <v>0.055</v>
      </c>
      <c r="H296" s="77">
        <f t="shared" si="39"/>
        <v>75909.1106000001</v>
      </c>
      <c r="I296" s="77">
        <f t="shared" si="40"/>
        <v>75909.1116</v>
      </c>
      <c r="J296" s="77">
        <f t="shared" si="41"/>
        <v>-1135.578</v>
      </c>
      <c r="K296" s="77">
        <f t="shared" si="42"/>
        <v>-347.9168</v>
      </c>
      <c r="L296" s="77">
        <f t="shared" si="43"/>
        <v>-787.6612</v>
      </c>
      <c r="M296" s="78"/>
      <c r="N296" s="48"/>
      <c r="O296" s="23"/>
      <c r="P296" s="24"/>
    </row>
    <row r="297" spans="2:16" ht="12.75">
      <c r="B297" s="15"/>
      <c r="C297" s="16"/>
      <c r="D297" s="45"/>
      <c r="E297" s="72">
        <f t="shared" si="36"/>
        <v>282</v>
      </c>
      <c r="F297" s="117">
        <f t="shared" si="37"/>
        <v>44440</v>
      </c>
      <c r="G297" s="73">
        <f t="shared" si="38"/>
        <v>0.055</v>
      </c>
      <c r="H297" s="77">
        <f t="shared" si="39"/>
        <v>75121.4494000001</v>
      </c>
      <c r="I297" s="77">
        <f t="shared" si="40"/>
        <v>75121.4504</v>
      </c>
      <c r="J297" s="77">
        <f t="shared" si="41"/>
        <v>-1135.578</v>
      </c>
      <c r="K297" s="77">
        <f t="shared" si="42"/>
        <v>-344.3066</v>
      </c>
      <c r="L297" s="77">
        <f t="shared" si="43"/>
        <v>-791.2714</v>
      </c>
      <c r="M297" s="78"/>
      <c r="N297" s="48"/>
      <c r="O297" s="23"/>
      <c r="P297" s="24"/>
    </row>
    <row r="298" spans="2:16" ht="12.75">
      <c r="B298" s="15"/>
      <c r="C298" s="16"/>
      <c r="D298" s="45"/>
      <c r="E298" s="72">
        <f t="shared" si="36"/>
        <v>283</v>
      </c>
      <c r="F298" s="117">
        <f t="shared" si="37"/>
        <v>44470</v>
      </c>
      <c r="G298" s="73">
        <f t="shared" si="38"/>
        <v>0.055</v>
      </c>
      <c r="H298" s="77">
        <f t="shared" si="39"/>
        <v>74330.1780000001</v>
      </c>
      <c r="I298" s="77">
        <f t="shared" si="40"/>
        <v>74330.179</v>
      </c>
      <c r="J298" s="77">
        <f t="shared" si="41"/>
        <v>-1135.578</v>
      </c>
      <c r="K298" s="77">
        <f t="shared" si="42"/>
        <v>-340.68</v>
      </c>
      <c r="L298" s="77">
        <f t="shared" si="43"/>
        <v>-794.898</v>
      </c>
      <c r="M298" s="78"/>
      <c r="N298" s="48"/>
      <c r="O298" s="23"/>
      <c r="P298" s="24"/>
    </row>
    <row r="299" spans="2:16" ht="12.75">
      <c r="B299" s="15"/>
      <c r="C299" s="16"/>
      <c r="D299" s="45"/>
      <c r="E299" s="72">
        <f t="shared" si="36"/>
        <v>284</v>
      </c>
      <c r="F299" s="117">
        <f t="shared" si="37"/>
        <v>44501</v>
      </c>
      <c r="G299" s="73">
        <f t="shared" si="38"/>
        <v>0.055</v>
      </c>
      <c r="H299" s="77">
        <f t="shared" si="39"/>
        <v>73535.2800000001</v>
      </c>
      <c r="I299" s="77">
        <f t="shared" si="40"/>
        <v>73535.281</v>
      </c>
      <c r="J299" s="77">
        <f t="shared" si="41"/>
        <v>-1135.578</v>
      </c>
      <c r="K299" s="77">
        <f t="shared" si="42"/>
        <v>-337.0367</v>
      </c>
      <c r="L299" s="77">
        <f t="shared" si="43"/>
        <v>-798.5413</v>
      </c>
      <c r="M299" s="78"/>
      <c r="N299" s="48"/>
      <c r="O299" s="23"/>
      <c r="P299" s="24"/>
    </row>
    <row r="300" spans="2:16" ht="12.75">
      <c r="B300" s="15"/>
      <c r="C300" s="16"/>
      <c r="D300" s="45"/>
      <c r="E300" s="72">
        <f t="shared" si="36"/>
        <v>285</v>
      </c>
      <c r="F300" s="117">
        <f t="shared" si="37"/>
        <v>44531</v>
      </c>
      <c r="G300" s="73">
        <f t="shared" si="38"/>
        <v>0.055</v>
      </c>
      <c r="H300" s="77">
        <f t="shared" si="39"/>
        <v>72736.7387000001</v>
      </c>
      <c r="I300" s="77">
        <f t="shared" si="40"/>
        <v>72736.7397</v>
      </c>
      <c r="J300" s="77">
        <f t="shared" si="41"/>
        <v>-1135.578</v>
      </c>
      <c r="K300" s="77">
        <f t="shared" si="42"/>
        <v>-333.3767</v>
      </c>
      <c r="L300" s="77">
        <f t="shared" si="43"/>
        <v>-802.2013</v>
      </c>
      <c r="M300" s="78"/>
      <c r="N300" s="48"/>
      <c r="O300" s="23"/>
      <c r="P300" s="24"/>
    </row>
    <row r="301" spans="2:16" ht="12.75">
      <c r="B301" s="15"/>
      <c r="C301" s="16"/>
      <c r="D301" s="45"/>
      <c r="E301" s="72">
        <f t="shared" si="36"/>
        <v>286</v>
      </c>
      <c r="F301" s="117">
        <f t="shared" si="37"/>
        <v>44562</v>
      </c>
      <c r="G301" s="73">
        <f t="shared" si="38"/>
        <v>0.055</v>
      </c>
      <c r="H301" s="77">
        <f t="shared" si="39"/>
        <v>71934.5374000001</v>
      </c>
      <c r="I301" s="77">
        <f t="shared" si="40"/>
        <v>71934.5384</v>
      </c>
      <c r="J301" s="77">
        <f t="shared" si="41"/>
        <v>-1135.578</v>
      </c>
      <c r="K301" s="77">
        <f t="shared" si="42"/>
        <v>-329.7</v>
      </c>
      <c r="L301" s="77">
        <f t="shared" si="43"/>
        <v>-805.878</v>
      </c>
      <c r="M301" s="78"/>
      <c r="N301" s="48"/>
      <c r="O301" s="23"/>
      <c r="P301" s="24"/>
    </row>
    <row r="302" spans="2:16" ht="12.75">
      <c r="B302" s="15"/>
      <c r="C302" s="16"/>
      <c r="D302" s="45"/>
      <c r="E302" s="72">
        <f t="shared" si="36"/>
        <v>287</v>
      </c>
      <c r="F302" s="117">
        <f t="shared" si="37"/>
        <v>44593</v>
      </c>
      <c r="G302" s="73">
        <f t="shared" si="38"/>
        <v>0.055</v>
      </c>
      <c r="H302" s="77">
        <f t="shared" si="39"/>
        <v>71128.6594000001</v>
      </c>
      <c r="I302" s="77">
        <f t="shared" si="40"/>
        <v>71128.6604</v>
      </c>
      <c r="J302" s="77">
        <f t="shared" si="41"/>
        <v>-1135.578</v>
      </c>
      <c r="K302" s="77">
        <f t="shared" si="42"/>
        <v>-326.0064</v>
      </c>
      <c r="L302" s="77">
        <f t="shared" si="43"/>
        <v>-809.5716</v>
      </c>
      <c r="M302" s="78"/>
      <c r="N302" s="48"/>
      <c r="O302" s="23"/>
      <c r="P302" s="24"/>
    </row>
    <row r="303" spans="2:16" ht="12.75">
      <c r="B303" s="15"/>
      <c r="C303" s="16"/>
      <c r="D303" s="45"/>
      <c r="E303" s="72">
        <f t="shared" si="36"/>
        <v>288</v>
      </c>
      <c r="F303" s="117">
        <f t="shared" si="37"/>
        <v>44621</v>
      </c>
      <c r="G303" s="73">
        <f t="shared" si="38"/>
        <v>0.055</v>
      </c>
      <c r="H303" s="77">
        <f t="shared" si="39"/>
        <v>70319.08780000011</v>
      </c>
      <c r="I303" s="77">
        <f t="shared" si="40"/>
        <v>70319.0888</v>
      </c>
      <c r="J303" s="77">
        <f t="shared" si="41"/>
        <v>-1135.578</v>
      </c>
      <c r="K303" s="77">
        <f t="shared" si="42"/>
        <v>-322.2958</v>
      </c>
      <c r="L303" s="77">
        <f t="shared" si="43"/>
        <v>-813.2822</v>
      </c>
      <c r="M303" s="78"/>
      <c r="N303" s="48"/>
      <c r="O303" s="23"/>
      <c r="P303" s="24"/>
    </row>
    <row r="304" spans="2:16" ht="12.75">
      <c r="B304" s="15"/>
      <c r="C304" s="16"/>
      <c r="D304" s="45"/>
      <c r="E304" s="72">
        <f t="shared" si="36"/>
        <v>289</v>
      </c>
      <c r="F304" s="117">
        <f t="shared" si="37"/>
        <v>44652</v>
      </c>
      <c r="G304" s="73">
        <f t="shared" si="38"/>
        <v>0.055</v>
      </c>
      <c r="H304" s="77">
        <f t="shared" si="39"/>
        <v>69505.80560000011</v>
      </c>
      <c r="I304" s="77">
        <f t="shared" si="40"/>
        <v>69505.8066</v>
      </c>
      <c r="J304" s="77">
        <f t="shared" si="41"/>
        <v>-1135.578</v>
      </c>
      <c r="K304" s="77">
        <f t="shared" si="42"/>
        <v>-318.5683</v>
      </c>
      <c r="L304" s="77">
        <f t="shared" si="43"/>
        <v>-817.0097</v>
      </c>
      <c r="M304" s="78"/>
      <c r="N304" s="48"/>
      <c r="O304" s="23"/>
      <c r="P304" s="24"/>
    </row>
    <row r="305" spans="2:16" ht="12.75">
      <c r="B305" s="15"/>
      <c r="C305" s="16"/>
      <c r="D305" s="45"/>
      <c r="E305" s="72">
        <f t="shared" si="36"/>
        <v>290</v>
      </c>
      <c r="F305" s="117">
        <f t="shared" si="37"/>
        <v>44682</v>
      </c>
      <c r="G305" s="73">
        <f t="shared" si="38"/>
        <v>0.055</v>
      </c>
      <c r="H305" s="77">
        <f t="shared" si="39"/>
        <v>68688.79590000011</v>
      </c>
      <c r="I305" s="77">
        <f t="shared" si="40"/>
        <v>68688.7969</v>
      </c>
      <c r="J305" s="77">
        <f t="shared" si="41"/>
        <v>-1135.578</v>
      </c>
      <c r="K305" s="77">
        <f t="shared" si="42"/>
        <v>-314.8237</v>
      </c>
      <c r="L305" s="77">
        <f t="shared" si="43"/>
        <v>-820.7543</v>
      </c>
      <c r="M305" s="78"/>
      <c r="N305" s="48"/>
      <c r="O305" s="23"/>
      <c r="P305" s="24"/>
    </row>
    <row r="306" spans="2:16" ht="12.75">
      <c r="B306" s="15"/>
      <c r="C306" s="16"/>
      <c r="D306" s="45"/>
      <c r="E306" s="72">
        <f t="shared" si="36"/>
        <v>291</v>
      </c>
      <c r="F306" s="117">
        <f t="shared" si="37"/>
        <v>44713</v>
      </c>
      <c r="G306" s="73">
        <f t="shared" si="38"/>
        <v>0.055</v>
      </c>
      <c r="H306" s="77">
        <f t="shared" si="39"/>
        <v>67868.04150000011</v>
      </c>
      <c r="I306" s="77">
        <f t="shared" si="40"/>
        <v>67868.0426</v>
      </c>
      <c r="J306" s="77">
        <f t="shared" si="41"/>
        <v>-1135.578</v>
      </c>
      <c r="K306" s="77">
        <f t="shared" si="42"/>
        <v>-311.0619</v>
      </c>
      <c r="L306" s="77">
        <f t="shared" si="43"/>
        <v>-824.5161</v>
      </c>
      <c r="M306" s="78"/>
      <c r="N306" s="48"/>
      <c r="O306" s="23"/>
      <c r="P306" s="24"/>
    </row>
    <row r="307" spans="2:16" ht="12.75">
      <c r="B307" s="15"/>
      <c r="C307" s="16"/>
      <c r="D307" s="45"/>
      <c r="E307" s="72">
        <f t="shared" si="36"/>
        <v>292</v>
      </c>
      <c r="F307" s="117">
        <f t="shared" si="37"/>
        <v>44743</v>
      </c>
      <c r="G307" s="73">
        <f t="shared" si="38"/>
        <v>0.055</v>
      </c>
      <c r="H307" s="77">
        <f t="shared" si="39"/>
        <v>67043.52540000012</v>
      </c>
      <c r="I307" s="77">
        <f t="shared" si="40"/>
        <v>67043.5265</v>
      </c>
      <c r="J307" s="77">
        <f t="shared" si="41"/>
        <v>-1135.578</v>
      </c>
      <c r="K307" s="77">
        <f t="shared" si="42"/>
        <v>-307.2828</v>
      </c>
      <c r="L307" s="77">
        <f t="shared" si="43"/>
        <v>-828.2952</v>
      </c>
      <c r="M307" s="78"/>
      <c r="N307" s="48"/>
      <c r="O307" s="23"/>
      <c r="P307" s="24"/>
    </row>
    <row r="308" spans="2:16" ht="12.75">
      <c r="B308" s="15"/>
      <c r="C308" s="16"/>
      <c r="D308" s="45"/>
      <c r="E308" s="72">
        <f t="shared" si="36"/>
        <v>293</v>
      </c>
      <c r="F308" s="117">
        <f t="shared" si="37"/>
        <v>44774</v>
      </c>
      <c r="G308" s="73">
        <f t="shared" si="38"/>
        <v>0.055</v>
      </c>
      <c r="H308" s="77">
        <f t="shared" si="39"/>
        <v>66215.23020000012</v>
      </c>
      <c r="I308" s="77">
        <f t="shared" si="40"/>
        <v>66215.2313</v>
      </c>
      <c r="J308" s="77">
        <f t="shared" si="41"/>
        <v>-1135.578</v>
      </c>
      <c r="K308" s="77">
        <f t="shared" si="42"/>
        <v>-303.4865</v>
      </c>
      <c r="L308" s="77">
        <f t="shared" si="43"/>
        <v>-832.0915</v>
      </c>
      <c r="M308" s="78"/>
      <c r="N308" s="48"/>
      <c r="O308" s="23"/>
      <c r="P308" s="24"/>
    </row>
    <row r="309" spans="2:16" ht="12.75">
      <c r="B309" s="15"/>
      <c r="C309" s="16"/>
      <c r="D309" s="45"/>
      <c r="E309" s="72">
        <f t="shared" si="36"/>
        <v>294</v>
      </c>
      <c r="F309" s="117">
        <f t="shared" si="37"/>
        <v>44805</v>
      </c>
      <c r="G309" s="73">
        <f t="shared" si="38"/>
        <v>0.055</v>
      </c>
      <c r="H309" s="77">
        <f t="shared" si="39"/>
        <v>65383.13870000012</v>
      </c>
      <c r="I309" s="77">
        <f t="shared" si="40"/>
        <v>65383.1398</v>
      </c>
      <c r="J309" s="77">
        <f t="shared" si="41"/>
        <v>-1135.578</v>
      </c>
      <c r="K309" s="77">
        <f t="shared" si="42"/>
        <v>-299.6727</v>
      </c>
      <c r="L309" s="77">
        <f t="shared" si="43"/>
        <v>-835.9053</v>
      </c>
      <c r="M309" s="78"/>
      <c r="N309" s="48"/>
      <c r="O309" s="23"/>
      <c r="P309" s="24"/>
    </row>
    <row r="310" spans="2:16" ht="12.75">
      <c r="B310" s="15"/>
      <c r="C310" s="16"/>
      <c r="D310" s="45"/>
      <c r="E310" s="72">
        <f t="shared" si="36"/>
        <v>295</v>
      </c>
      <c r="F310" s="117">
        <f t="shared" si="37"/>
        <v>44835</v>
      </c>
      <c r="G310" s="73">
        <f t="shared" si="38"/>
        <v>0.055</v>
      </c>
      <c r="H310" s="77">
        <f t="shared" si="39"/>
        <v>64547.23340000012</v>
      </c>
      <c r="I310" s="77">
        <f t="shared" si="40"/>
        <v>64547.2345</v>
      </c>
      <c r="J310" s="77">
        <f t="shared" si="41"/>
        <v>-1135.578</v>
      </c>
      <c r="K310" s="77">
        <f t="shared" si="42"/>
        <v>-295.8415</v>
      </c>
      <c r="L310" s="77">
        <f t="shared" si="43"/>
        <v>-839.7365</v>
      </c>
      <c r="M310" s="78"/>
      <c r="N310" s="48"/>
      <c r="O310" s="23"/>
      <c r="P310" s="24"/>
    </row>
    <row r="311" spans="2:16" ht="12.75">
      <c r="B311" s="15"/>
      <c r="C311" s="16"/>
      <c r="D311" s="45"/>
      <c r="E311" s="72">
        <f t="shared" si="36"/>
        <v>296</v>
      </c>
      <c r="F311" s="117">
        <f t="shared" si="37"/>
        <v>44866</v>
      </c>
      <c r="G311" s="73">
        <f t="shared" si="38"/>
        <v>0.055</v>
      </c>
      <c r="H311" s="77">
        <f t="shared" si="39"/>
        <v>63707.49690000012</v>
      </c>
      <c r="I311" s="77">
        <f t="shared" si="40"/>
        <v>63707.498</v>
      </c>
      <c r="J311" s="77">
        <f t="shared" si="41"/>
        <v>-1135.578</v>
      </c>
      <c r="K311" s="77">
        <f t="shared" si="42"/>
        <v>-291.9927</v>
      </c>
      <c r="L311" s="77">
        <f t="shared" si="43"/>
        <v>-843.5853</v>
      </c>
      <c r="M311" s="78"/>
      <c r="N311" s="48"/>
      <c r="O311" s="23"/>
      <c r="P311" s="24"/>
    </row>
    <row r="312" spans="2:16" ht="12.75">
      <c r="B312" s="15"/>
      <c r="C312" s="16"/>
      <c r="D312" s="45"/>
      <c r="E312" s="72">
        <f t="shared" si="36"/>
        <v>297</v>
      </c>
      <c r="F312" s="117">
        <f t="shared" si="37"/>
        <v>44896</v>
      </c>
      <c r="G312" s="73">
        <f t="shared" si="38"/>
        <v>0.055</v>
      </c>
      <c r="H312" s="77">
        <f t="shared" si="39"/>
        <v>62863.91160000012</v>
      </c>
      <c r="I312" s="77">
        <f t="shared" si="40"/>
        <v>62863.9127</v>
      </c>
      <c r="J312" s="77">
        <f t="shared" si="41"/>
        <v>-1135.578</v>
      </c>
      <c r="K312" s="77">
        <f t="shared" si="42"/>
        <v>-288.1263</v>
      </c>
      <c r="L312" s="77">
        <f t="shared" si="43"/>
        <v>-847.4517</v>
      </c>
      <c r="M312" s="78"/>
      <c r="N312" s="48"/>
      <c r="O312" s="23"/>
      <c r="P312" s="24"/>
    </row>
    <row r="313" spans="2:16" ht="12.75">
      <c r="B313" s="15"/>
      <c r="C313" s="16"/>
      <c r="D313" s="45"/>
      <c r="E313" s="72">
        <f t="shared" si="36"/>
        <v>298</v>
      </c>
      <c r="F313" s="117">
        <f t="shared" si="37"/>
        <v>44927</v>
      </c>
      <c r="G313" s="73">
        <f t="shared" si="38"/>
        <v>0.055</v>
      </c>
      <c r="H313" s="77">
        <f t="shared" si="39"/>
        <v>62016.459900000125</v>
      </c>
      <c r="I313" s="77">
        <f t="shared" si="40"/>
        <v>62016.461</v>
      </c>
      <c r="J313" s="77">
        <f t="shared" si="41"/>
        <v>-1135.578</v>
      </c>
      <c r="K313" s="77">
        <f t="shared" si="42"/>
        <v>-284.2421</v>
      </c>
      <c r="L313" s="77">
        <f t="shared" si="43"/>
        <v>-851.3359</v>
      </c>
      <c r="M313" s="78"/>
      <c r="N313" s="48"/>
      <c r="O313" s="23"/>
      <c r="P313" s="24"/>
    </row>
    <row r="314" spans="2:16" ht="12.75">
      <c r="B314" s="15"/>
      <c r="C314" s="16"/>
      <c r="D314" s="45"/>
      <c r="E314" s="72">
        <f t="shared" si="36"/>
        <v>299</v>
      </c>
      <c r="F314" s="117">
        <f t="shared" si="37"/>
        <v>44958</v>
      </c>
      <c r="G314" s="73">
        <f t="shared" si="38"/>
        <v>0.055</v>
      </c>
      <c r="H314" s="77">
        <f t="shared" si="39"/>
        <v>61165.12400000013</v>
      </c>
      <c r="I314" s="77">
        <f t="shared" si="40"/>
        <v>61165.1251</v>
      </c>
      <c r="J314" s="77">
        <f t="shared" si="41"/>
        <v>-1135.578</v>
      </c>
      <c r="K314" s="77">
        <f t="shared" si="42"/>
        <v>-280.3402</v>
      </c>
      <c r="L314" s="77">
        <f t="shared" si="43"/>
        <v>-855.2378</v>
      </c>
      <c r="M314" s="78"/>
      <c r="N314" s="48"/>
      <c r="O314" s="23"/>
      <c r="P314" s="24"/>
    </row>
    <row r="315" spans="2:16" ht="12.75">
      <c r="B315" s="15"/>
      <c r="C315" s="16"/>
      <c r="D315" s="45"/>
      <c r="E315" s="72">
        <f t="shared" si="36"/>
        <v>300</v>
      </c>
      <c r="F315" s="117">
        <f t="shared" si="37"/>
        <v>44986</v>
      </c>
      <c r="G315" s="73">
        <f t="shared" si="38"/>
        <v>0.055</v>
      </c>
      <c r="H315" s="77">
        <f t="shared" si="39"/>
        <v>60309.88610000013</v>
      </c>
      <c r="I315" s="77">
        <f t="shared" si="40"/>
        <v>60309.8873</v>
      </c>
      <c r="J315" s="77">
        <f t="shared" si="41"/>
        <v>-1135.578</v>
      </c>
      <c r="K315" s="77">
        <f t="shared" si="42"/>
        <v>-276.4203</v>
      </c>
      <c r="L315" s="77">
        <f t="shared" si="43"/>
        <v>-859.1577</v>
      </c>
      <c r="M315" s="78"/>
      <c r="N315" s="48"/>
      <c r="O315" s="23"/>
      <c r="P315" s="24"/>
    </row>
    <row r="316" spans="2:16" ht="12.75">
      <c r="B316" s="15"/>
      <c r="C316" s="16"/>
      <c r="D316" s="45"/>
      <c r="E316" s="72">
        <f t="shared" si="36"/>
        <v>301</v>
      </c>
      <c r="F316" s="117">
        <f t="shared" si="37"/>
        <v>45017</v>
      </c>
      <c r="G316" s="73">
        <f t="shared" si="38"/>
        <v>0.055</v>
      </c>
      <c r="H316" s="77">
        <f t="shared" si="39"/>
        <v>59450.728400000124</v>
      </c>
      <c r="I316" s="77">
        <f t="shared" si="40"/>
        <v>59450.7296</v>
      </c>
      <c r="J316" s="77">
        <f t="shared" si="41"/>
        <v>-1135.578</v>
      </c>
      <c r="K316" s="77">
        <f t="shared" si="42"/>
        <v>-272.4825</v>
      </c>
      <c r="L316" s="77">
        <f t="shared" si="43"/>
        <v>-863.0955</v>
      </c>
      <c r="M316" s="78"/>
      <c r="N316" s="48"/>
      <c r="O316" s="23"/>
      <c r="P316" s="24"/>
    </row>
    <row r="317" spans="2:16" ht="12.75">
      <c r="B317" s="15"/>
      <c r="C317" s="16"/>
      <c r="D317" s="45"/>
      <c r="E317" s="72">
        <f t="shared" si="36"/>
        <v>302</v>
      </c>
      <c r="F317" s="117">
        <f t="shared" si="37"/>
        <v>45047</v>
      </c>
      <c r="G317" s="73">
        <f t="shared" si="38"/>
        <v>0.055</v>
      </c>
      <c r="H317" s="77">
        <f t="shared" si="39"/>
        <v>58587.63290000012</v>
      </c>
      <c r="I317" s="77">
        <f t="shared" si="40"/>
        <v>58587.6341</v>
      </c>
      <c r="J317" s="77">
        <f t="shared" si="41"/>
        <v>-1135.578</v>
      </c>
      <c r="K317" s="77">
        <f t="shared" si="42"/>
        <v>-268.5267</v>
      </c>
      <c r="L317" s="77">
        <f t="shared" si="43"/>
        <v>-867.0513</v>
      </c>
      <c r="M317" s="78"/>
      <c r="N317" s="48"/>
      <c r="O317" s="23"/>
      <c r="P317" s="24"/>
    </row>
    <row r="318" spans="2:16" ht="12.75">
      <c r="B318" s="15"/>
      <c r="C318" s="16"/>
      <c r="D318" s="45"/>
      <c r="E318" s="72">
        <f t="shared" si="36"/>
        <v>303</v>
      </c>
      <c r="F318" s="117">
        <f t="shared" si="37"/>
        <v>45078</v>
      </c>
      <c r="G318" s="73">
        <f t="shared" si="38"/>
        <v>0.055</v>
      </c>
      <c r="H318" s="77">
        <f t="shared" si="39"/>
        <v>57720.581500000124</v>
      </c>
      <c r="I318" s="77">
        <f t="shared" si="40"/>
        <v>57720.5828</v>
      </c>
      <c r="J318" s="77">
        <f t="shared" si="41"/>
        <v>-1135.578</v>
      </c>
      <c r="K318" s="77">
        <f t="shared" si="42"/>
        <v>-264.5527</v>
      </c>
      <c r="L318" s="77">
        <f t="shared" si="43"/>
        <v>-871.0253</v>
      </c>
      <c r="M318" s="78"/>
      <c r="N318" s="48"/>
      <c r="O318" s="23"/>
      <c r="P318" s="24"/>
    </row>
    <row r="319" spans="2:16" ht="12.75">
      <c r="B319" s="15"/>
      <c r="C319" s="16"/>
      <c r="D319" s="45"/>
      <c r="E319" s="72">
        <f t="shared" si="36"/>
        <v>304</v>
      </c>
      <c r="F319" s="117">
        <f t="shared" si="37"/>
        <v>45108</v>
      </c>
      <c r="G319" s="73">
        <f t="shared" si="38"/>
        <v>0.055</v>
      </c>
      <c r="H319" s="77">
        <f t="shared" si="39"/>
        <v>56849.55620000012</v>
      </c>
      <c r="I319" s="77">
        <f t="shared" si="40"/>
        <v>56849.5575</v>
      </c>
      <c r="J319" s="77">
        <f t="shared" si="41"/>
        <v>-1135.578</v>
      </c>
      <c r="K319" s="77">
        <f t="shared" si="42"/>
        <v>-260.5605</v>
      </c>
      <c r="L319" s="77">
        <f t="shared" si="43"/>
        <v>-875.0175</v>
      </c>
      <c r="M319" s="78"/>
      <c r="N319" s="48"/>
      <c r="O319" s="23"/>
      <c r="P319" s="24"/>
    </row>
    <row r="320" spans="2:16" ht="12.75">
      <c r="B320" s="15"/>
      <c r="C320" s="16"/>
      <c r="D320" s="45"/>
      <c r="E320" s="72">
        <f aca="true" t="shared" si="44" ref="E320:E375">1+E319</f>
        <v>305</v>
      </c>
      <c r="F320" s="117">
        <f aca="true" t="shared" si="45" ref="F320:F375">IF(H320&gt;0.01,DATE(YEAR($F$16),MONTH($F$16)+(E320-1)*12/PERYR,DAY($F$16)),"")</f>
        <v>45139</v>
      </c>
      <c r="G320" s="73">
        <f t="shared" si="38"/>
        <v>0.055</v>
      </c>
      <c r="H320" s="77">
        <f t="shared" si="39"/>
        <v>55974.53870000012</v>
      </c>
      <c r="I320" s="77">
        <f t="shared" si="40"/>
        <v>55974.54</v>
      </c>
      <c r="J320" s="77">
        <f t="shared" si="41"/>
        <v>-1135.578</v>
      </c>
      <c r="K320" s="77">
        <f t="shared" si="42"/>
        <v>-256.55</v>
      </c>
      <c r="L320" s="77">
        <f t="shared" si="43"/>
        <v>-879.028</v>
      </c>
      <c r="M320" s="78"/>
      <c r="N320" s="48"/>
      <c r="O320" s="23"/>
      <c r="P320" s="24"/>
    </row>
    <row r="321" spans="2:16" ht="12.75">
      <c r="B321" s="15"/>
      <c r="C321" s="16"/>
      <c r="D321" s="45"/>
      <c r="E321" s="72">
        <f t="shared" si="44"/>
        <v>306</v>
      </c>
      <c r="F321" s="117">
        <f t="shared" si="45"/>
        <v>45170</v>
      </c>
      <c r="G321" s="73">
        <f t="shared" si="38"/>
        <v>0.055</v>
      </c>
      <c r="H321" s="77">
        <f t="shared" si="39"/>
        <v>55095.51070000012</v>
      </c>
      <c r="I321" s="77">
        <f t="shared" si="40"/>
        <v>55095.512</v>
      </c>
      <c r="J321" s="77">
        <f t="shared" si="41"/>
        <v>-1135.578</v>
      </c>
      <c r="K321" s="77">
        <f t="shared" si="42"/>
        <v>-252.5211</v>
      </c>
      <c r="L321" s="77">
        <f t="shared" si="43"/>
        <v>-883.0569</v>
      </c>
      <c r="M321" s="78"/>
      <c r="N321" s="48"/>
      <c r="O321" s="23"/>
      <c r="P321" s="24"/>
    </row>
    <row r="322" spans="2:16" ht="12.75">
      <c r="B322" s="15"/>
      <c r="C322" s="16"/>
      <c r="D322" s="45"/>
      <c r="E322" s="72">
        <f t="shared" si="44"/>
        <v>307</v>
      </c>
      <c r="F322" s="117">
        <f t="shared" si="45"/>
        <v>45200</v>
      </c>
      <c r="G322" s="73">
        <f t="shared" si="38"/>
        <v>0.055</v>
      </c>
      <c r="H322" s="77">
        <f t="shared" si="39"/>
        <v>54212.45380000012</v>
      </c>
      <c r="I322" s="77">
        <f t="shared" si="40"/>
        <v>54212.4551</v>
      </c>
      <c r="J322" s="77">
        <f t="shared" si="41"/>
        <v>-1135.578</v>
      </c>
      <c r="K322" s="77">
        <f t="shared" si="42"/>
        <v>-248.4738</v>
      </c>
      <c r="L322" s="77">
        <f t="shared" si="43"/>
        <v>-887.1042</v>
      </c>
      <c r="M322" s="78"/>
      <c r="N322" s="48"/>
      <c r="O322" s="23"/>
      <c r="P322" s="24"/>
    </row>
    <row r="323" spans="2:16" ht="12.75">
      <c r="B323" s="15"/>
      <c r="C323" s="16"/>
      <c r="D323" s="45"/>
      <c r="E323" s="72">
        <f t="shared" si="44"/>
        <v>308</v>
      </c>
      <c r="F323" s="117">
        <f t="shared" si="45"/>
        <v>45231</v>
      </c>
      <c r="G323" s="73">
        <f t="shared" si="38"/>
        <v>0.055</v>
      </c>
      <c r="H323" s="77">
        <f t="shared" si="39"/>
        <v>53325.34950000012</v>
      </c>
      <c r="I323" s="77">
        <f t="shared" si="40"/>
        <v>53325.3509</v>
      </c>
      <c r="J323" s="77">
        <f t="shared" si="41"/>
        <v>-1135.578</v>
      </c>
      <c r="K323" s="77">
        <f t="shared" si="42"/>
        <v>-244.4079</v>
      </c>
      <c r="L323" s="77">
        <f t="shared" si="43"/>
        <v>-891.1701</v>
      </c>
      <c r="M323" s="78"/>
      <c r="N323" s="48"/>
      <c r="O323" s="23"/>
      <c r="P323" s="24"/>
    </row>
    <row r="324" spans="2:16" ht="12.75">
      <c r="B324" s="15"/>
      <c r="C324" s="16"/>
      <c r="D324" s="45"/>
      <c r="E324" s="72">
        <f t="shared" si="44"/>
        <v>309</v>
      </c>
      <c r="F324" s="117">
        <f t="shared" si="45"/>
        <v>45261</v>
      </c>
      <c r="G324" s="73">
        <f t="shared" si="38"/>
        <v>0.055</v>
      </c>
      <c r="H324" s="77">
        <f t="shared" si="39"/>
        <v>52434.17930000012</v>
      </c>
      <c r="I324" s="77">
        <f t="shared" si="40"/>
        <v>52434.1808</v>
      </c>
      <c r="J324" s="77">
        <f t="shared" si="41"/>
        <v>-1135.578</v>
      </c>
      <c r="K324" s="77">
        <f t="shared" si="42"/>
        <v>-240.3233</v>
      </c>
      <c r="L324" s="77">
        <f t="shared" si="43"/>
        <v>-895.2547</v>
      </c>
      <c r="M324" s="78"/>
      <c r="N324" s="48"/>
      <c r="O324" s="23"/>
      <c r="P324" s="24"/>
    </row>
    <row r="325" spans="2:16" ht="12.75">
      <c r="B325" s="15"/>
      <c r="C325" s="16"/>
      <c r="D325" s="45"/>
      <c r="E325" s="72">
        <f t="shared" si="44"/>
        <v>310</v>
      </c>
      <c r="F325" s="117">
        <f t="shared" si="45"/>
        <v>45292</v>
      </c>
      <c r="G325" s="73">
        <f t="shared" si="38"/>
        <v>0.055</v>
      </c>
      <c r="H325" s="77">
        <f t="shared" si="39"/>
        <v>51538.92460000012</v>
      </c>
      <c r="I325" s="77">
        <f t="shared" si="40"/>
        <v>51538.9261</v>
      </c>
      <c r="J325" s="77">
        <f t="shared" si="41"/>
        <v>-1135.578</v>
      </c>
      <c r="K325" s="77">
        <f t="shared" si="42"/>
        <v>-236.2201</v>
      </c>
      <c r="L325" s="77">
        <f t="shared" si="43"/>
        <v>-899.3579</v>
      </c>
      <c r="M325" s="78"/>
      <c r="N325" s="48"/>
      <c r="O325" s="23"/>
      <c r="P325" s="24"/>
    </row>
    <row r="326" spans="2:16" ht="12.75">
      <c r="B326" s="15"/>
      <c r="C326" s="16"/>
      <c r="D326" s="45"/>
      <c r="E326" s="72">
        <f t="shared" si="44"/>
        <v>311</v>
      </c>
      <c r="F326" s="117">
        <f t="shared" si="45"/>
        <v>45323</v>
      </c>
      <c r="G326" s="73">
        <f t="shared" si="38"/>
        <v>0.055</v>
      </c>
      <c r="H326" s="77">
        <f t="shared" si="39"/>
        <v>50639.56670000012</v>
      </c>
      <c r="I326" s="77">
        <f t="shared" si="40"/>
        <v>50639.5682</v>
      </c>
      <c r="J326" s="77">
        <f t="shared" si="41"/>
        <v>-1135.578</v>
      </c>
      <c r="K326" s="77">
        <f t="shared" si="42"/>
        <v>-232.098</v>
      </c>
      <c r="L326" s="77">
        <f t="shared" si="43"/>
        <v>-903.48</v>
      </c>
      <c r="M326" s="78"/>
      <c r="N326" s="48"/>
      <c r="O326" s="23"/>
      <c r="P326" s="24"/>
    </row>
    <row r="327" spans="2:16" ht="12.75">
      <c r="B327" s="15"/>
      <c r="C327" s="16"/>
      <c r="D327" s="45"/>
      <c r="E327" s="72">
        <f t="shared" si="44"/>
        <v>312</v>
      </c>
      <c r="F327" s="117">
        <f t="shared" si="45"/>
        <v>45352</v>
      </c>
      <c r="G327" s="73">
        <f t="shared" si="38"/>
        <v>0.055</v>
      </c>
      <c r="H327" s="77">
        <f t="shared" si="39"/>
        <v>49736.086700000116</v>
      </c>
      <c r="I327" s="77">
        <f t="shared" si="40"/>
        <v>49736.0882</v>
      </c>
      <c r="J327" s="77">
        <f t="shared" si="41"/>
        <v>-1135.578</v>
      </c>
      <c r="K327" s="77">
        <f t="shared" si="42"/>
        <v>-227.9571</v>
      </c>
      <c r="L327" s="77">
        <f t="shared" si="43"/>
        <v>-907.6209</v>
      </c>
      <c r="M327" s="78"/>
      <c r="N327" s="48"/>
      <c r="O327" s="23"/>
      <c r="P327" s="24"/>
    </row>
    <row r="328" spans="2:16" ht="12.75">
      <c r="B328" s="15"/>
      <c r="C328" s="16"/>
      <c r="D328" s="45"/>
      <c r="E328" s="72">
        <f t="shared" si="44"/>
        <v>313</v>
      </c>
      <c r="F328" s="117">
        <f t="shared" si="45"/>
        <v>45383</v>
      </c>
      <c r="G328" s="73">
        <f t="shared" si="38"/>
        <v>0.055</v>
      </c>
      <c r="H328" s="77">
        <f t="shared" si="39"/>
        <v>48828.465800000115</v>
      </c>
      <c r="I328" s="77">
        <f t="shared" si="40"/>
        <v>48828.4673</v>
      </c>
      <c r="J328" s="77">
        <f t="shared" si="41"/>
        <v>-1135.578</v>
      </c>
      <c r="K328" s="77">
        <f t="shared" si="42"/>
        <v>-223.7971</v>
      </c>
      <c r="L328" s="77">
        <f t="shared" si="43"/>
        <v>-911.7809</v>
      </c>
      <c r="M328" s="78"/>
      <c r="N328" s="48"/>
      <c r="O328" s="23"/>
      <c r="P328" s="24"/>
    </row>
    <row r="329" spans="2:16" ht="12.75">
      <c r="B329" s="15"/>
      <c r="C329" s="16"/>
      <c r="D329" s="45"/>
      <c r="E329" s="72">
        <f t="shared" si="44"/>
        <v>314</v>
      </c>
      <c r="F329" s="117">
        <f t="shared" si="45"/>
        <v>45413</v>
      </c>
      <c r="G329" s="73">
        <f t="shared" si="38"/>
        <v>0.055</v>
      </c>
      <c r="H329" s="77">
        <f t="shared" si="39"/>
        <v>47916.68490000012</v>
      </c>
      <c r="I329" s="77">
        <f t="shared" si="40"/>
        <v>47916.6864</v>
      </c>
      <c r="J329" s="77">
        <f t="shared" si="41"/>
        <v>-1135.578</v>
      </c>
      <c r="K329" s="77">
        <f t="shared" si="42"/>
        <v>-219.6181</v>
      </c>
      <c r="L329" s="77">
        <f t="shared" si="43"/>
        <v>-915.9599</v>
      </c>
      <c r="M329" s="78"/>
      <c r="N329" s="48"/>
      <c r="O329" s="23"/>
      <c r="P329" s="24"/>
    </row>
    <row r="330" spans="2:16" ht="12.75">
      <c r="B330" s="15"/>
      <c r="C330" s="16"/>
      <c r="D330" s="45"/>
      <c r="E330" s="72">
        <f t="shared" si="44"/>
        <v>315</v>
      </c>
      <c r="F330" s="117">
        <f t="shared" si="45"/>
        <v>45444</v>
      </c>
      <c r="G330" s="73">
        <f t="shared" si="38"/>
        <v>0.055</v>
      </c>
      <c r="H330" s="77">
        <f t="shared" si="39"/>
        <v>47000.725000000115</v>
      </c>
      <c r="I330" s="77">
        <f t="shared" si="40"/>
        <v>47000.7265</v>
      </c>
      <c r="J330" s="77">
        <f t="shared" si="41"/>
        <v>-1135.578</v>
      </c>
      <c r="K330" s="77">
        <f t="shared" si="42"/>
        <v>-215.42</v>
      </c>
      <c r="L330" s="77">
        <f t="shared" si="43"/>
        <v>-920.158</v>
      </c>
      <c r="M330" s="78"/>
      <c r="N330" s="48"/>
      <c r="O330" s="23"/>
      <c r="P330" s="24"/>
    </row>
    <row r="331" spans="2:16" ht="12.75">
      <c r="B331" s="15"/>
      <c r="C331" s="16"/>
      <c r="D331" s="45"/>
      <c r="E331" s="72">
        <f t="shared" si="44"/>
        <v>316</v>
      </c>
      <c r="F331" s="117">
        <f t="shared" si="45"/>
        <v>45474</v>
      </c>
      <c r="G331" s="73">
        <f t="shared" si="38"/>
        <v>0.055</v>
      </c>
      <c r="H331" s="77">
        <f t="shared" si="39"/>
        <v>46080.56700000011</v>
      </c>
      <c r="I331" s="77">
        <f t="shared" si="40"/>
        <v>46080.5685</v>
      </c>
      <c r="J331" s="77">
        <f t="shared" si="41"/>
        <v>-1135.578</v>
      </c>
      <c r="K331" s="77">
        <f t="shared" si="42"/>
        <v>-211.2026</v>
      </c>
      <c r="L331" s="77">
        <f t="shared" si="43"/>
        <v>-924.3754</v>
      </c>
      <c r="M331" s="78"/>
      <c r="N331" s="48"/>
      <c r="O331" s="23"/>
      <c r="P331" s="24"/>
    </row>
    <row r="332" spans="2:16" ht="12.75">
      <c r="B332" s="15"/>
      <c r="C332" s="16"/>
      <c r="D332" s="45"/>
      <c r="E332" s="72">
        <f t="shared" si="44"/>
        <v>317</v>
      </c>
      <c r="F332" s="117">
        <f t="shared" si="45"/>
        <v>45505</v>
      </c>
      <c r="G332" s="73">
        <f t="shared" si="38"/>
        <v>0.055</v>
      </c>
      <c r="H332" s="77">
        <f t="shared" si="39"/>
        <v>45156.191600000115</v>
      </c>
      <c r="I332" s="77">
        <f t="shared" si="40"/>
        <v>45156.1931</v>
      </c>
      <c r="J332" s="77">
        <f t="shared" si="41"/>
        <v>-1135.578</v>
      </c>
      <c r="K332" s="77">
        <f t="shared" si="42"/>
        <v>-206.9659</v>
      </c>
      <c r="L332" s="77">
        <f t="shared" si="43"/>
        <v>-928.6121</v>
      </c>
      <c r="M332" s="78"/>
      <c r="N332" s="48"/>
      <c r="O332" s="23"/>
      <c r="P332" s="24"/>
    </row>
    <row r="333" spans="2:16" ht="12.75">
      <c r="B333" s="15"/>
      <c r="C333" s="16"/>
      <c r="D333" s="45"/>
      <c r="E333" s="72">
        <f t="shared" si="44"/>
        <v>318</v>
      </c>
      <c r="F333" s="117">
        <f t="shared" si="45"/>
        <v>45536</v>
      </c>
      <c r="G333" s="73">
        <f t="shared" si="38"/>
        <v>0.055</v>
      </c>
      <c r="H333" s="77">
        <f t="shared" si="39"/>
        <v>44227.579500000116</v>
      </c>
      <c r="I333" s="77">
        <f t="shared" si="40"/>
        <v>44227.581</v>
      </c>
      <c r="J333" s="77">
        <f t="shared" si="41"/>
        <v>-1135.578</v>
      </c>
      <c r="K333" s="77">
        <f t="shared" si="42"/>
        <v>-202.7097</v>
      </c>
      <c r="L333" s="77">
        <f t="shared" si="43"/>
        <v>-932.8683</v>
      </c>
      <c r="M333" s="78"/>
      <c r="N333" s="48"/>
      <c r="O333" s="23"/>
      <c r="P333" s="24"/>
    </row>
    <row r="334" spans="2:16" ht="12.75">
      <c r="B334" s="15"/>
      <c r="C334" s="16"/>
      <c r="D334" s="45"/>
      <c r="E334" s="72">
        <f t="shared" si="44"/>
        <v>319</v>
      </c>
      <c r="F334" s="117">
        <f t="shared" si="45"/>
        <v>45566</v>
      </c>
      <c r="G334" s="73">
        <f t="shared" si="38"/>
        <v>0.055</v>
      </c>
      <c r="H334" s="77">
        <f t="shared" si="39"/>
        <v>43294.711200000114</v>
      </c>
      <c r="I334" s="77">
        <f t="shared" si="40"/>
        <v>43294.7127</v>
      </c>
      <c r="J334" s="77">
        <f t="shared" si="41"/>
        <v>-1135.578</v>
      </c>
      <c r="K334" s="77">
        <f t="shared" si="42"/>
        <v>-198.4341</v>
      </c>
      <c r="L334" s="77">
        <f t="shared" si="43"/>
        <v>-937.1439</v>
      </c>
      <c r="M334" s="78"/>
      <c r="N334" s="48"/>
      <c r="O334" s="23"/>
      <c r="P334" s="24"/>
    </row>
    <row r="335" spans="2:16" ht="12.75">
      <c r="B335" s="15"/>
      <c r="C335" s="16"/>
      <c r="D335" s="45"/>
      <c r="E335" s="72">
        <f t="shared" si="44"/>
        <v>320</v>
      </c>
      <c r="F335" s="117">
        <f t="shared" si="45"/>
        <v>45597</v>
      </c>
      <c r="G335" s="73">
        <f t="shared" si="38"/>
        <v>0.055</v>
      </c>
      <c r="H335" s="77">
        <f t="shared" si="39"/>
        <v>42357.56730000011</v>
      </c>
      <c r="I335" s="77">
        <f t="shared" si="40"/>
        <v>42357.5688</v>
      </c>
      <c r="J335" s="77">
        <f t="shared" si="41"/>
        <v>-1135.578</v>
      </c>
      <c r="K335" s="77">
        <f t="shared" si="42"/>
        <v>-194.1389</v>
      </c>
      <c r="L335" s="77">
        <f t="shared" si="43"/>
        <v>-941.4391</v>
      </c>
      <c r="M335" s="78"/>
      <c r="N335" s="48"/>
      <c r="O335" s="23"/>
      <c r="P335" s="24"/>
    </row>
    <row r="336" spans="2:16" ht="12.75">
      <c r="B336" s="15"/>
      <c r="C336" s="16"/>
      <c r="D336" s="45"/>
      <c r="E336" s="72">
        <f t="shared" si="44"/>
        <v>321</v>
      </c>
      <c r="F336" s="117">
        <f t="shared" si="45"/>
        <v>45627</v>
      </c>
      <c r="G336" s="73">
        <f t="shared" si="38"/>
        <v>0.055</v>
      </c>
      <c r="H336" s="77">
        <f t="shared" si="39"/>
        <v>41416.12810000011</v>
      </c>
      <c r="I336" s="77">
        <f t="shared" si="40"/>
        <v>41416.1297</v>
      </c>
      <c r="J336" s="77">
        <f t="shared" si="41"/>
        <v>-1135.578</v>
      </c>
      <c r="K336" s="77">
        <f t="shared" si="42"/>
        <v>-189.8239</v>
      </c>
      <c r="L336" s="77">
        <f t="shared" si="43"/>
        <v>-945.7541</v>
      </c>
      <c r="M336" s="78"/>
      <c r="N336" s="48"/>
      <c r="O336" s="23"/>
      <c r="P336" s="24"/>
    </row>
    <row r="337" spans="2:16" ht="12.75">
      <c r="B337" s="15"/>
      <c r="C337" s="16"/>
      <c r="D337" s="45"/>
      <c r="E337" s="72">
        <f t="shared" si="44"/>
        <v>322</v>
      </c>
      <c r="F337" s="117">
        <f t="shared" si="45"/>
        <v>45658</v>
      </c>
      <c r="G337" s="73">
        <f t="shared" si="38"/>
        <v>0.055</v>
      </c>
      <c r="H337" s="77">
        <f t="shared" si="39"/>
        <v>40470.37400000011</v>
      </c>
      <c r="I337" s="77">
        <f t="shared" si="40"/>
        <v>40470.3756</v>
      </c>
      <c r="J337" s="77">
        <f t="shared" si="41"/>
        <v>-1135.578</v>
      </c>
      <c r="K337" s="77">
        <f t="shared" si="42"/>
        <v>-185.4892</v>
      </c>
      <c r="L337" s="77">
        <f t="shared" si="43"/>
        <v>-950.0888</v>
      </c>
      <c r="M337" s="78"/>
      <c r="N337" s="48"/>
      <c r="O337" s="23"/>
      <c r="P337" s="24"/>
    </row>
    <row r="338" spans="2:16" ht="12.75">
      <c r="B338" s="15"/>
      <c r="C338" s="16"/>
      <c r="D338" s="45"/>
      <c r="E338" s="72">
        <f t="shared" si="44"/>
        <v>323</v>
      </c>
      <c r="F338" s="117">
        <f t="shared" si="45"/>
        <v>45689</v>
      </c>
      <c r="G338" s="73">
        <f aca="true" t="shared" si="46" ref="G338:G375">IF(E338&lt;=data6*$C$12,G337,"")</f>
        <v>0.055</v>
      </c>
      <c r="H338" s="77">
        <f aca="true" t="shared" si="47" ref="H338:H375">IF(OR($C$12&lt;0.05,I338&lt;0.05,PERYR&lt;0.05),0,H337+ROUND(PPMT(G337/PERYR,1,$C$11-E337+1,H337),4))</f>
        <v>39520.285200000115</v>
      </c>
      <c r="I338" s="77">
        <f aca="true" t="shared" si="48" ref="I338:I375">IF(H337&gt;0.05,ROUND(I337+L337+M337,4),0)</f>
        <v>39520.2868</v>
      </c>
      <c r="J338" s="77">
        <f aca="true" t="shared" si="49" ref="J338:J375">IF(OR($C$12&lt;0.05,I338&lt;0.05,PERYR&lt;0.05,H338&lt;0.05),0,(ROUND(IF(J337+I338&lt;0,-I338+K338,IF($C$10=0,PMT(G338/PERYR,$C$11-E337,H338),-$C$13)),4)))</f>
        <v>-1135.578</v>
      </c>
      <c r="K338" s="77">
        <f aca="true" t="shared" si="50" ref="K338:K375">IF(OR($C$12&lt;0.05,I338&lt;0.05,PERYR&lt;0.05,H338&lt;0.05),0,(ROUND(IPMT(G338/PERYR,1,$C$11-E337,I338),4)))</f>
        <v>-181.1346</v>
      </c>
      <c r="L338" s="77">
        <f aca="true" t="shared" si="51" ref="L338:L375">-ROUND(MIN(I338,K338-J338),4)</f>
        <v>-954.4434</v>
      </c>
      <c r="M338" s="78"/>
      <c r="N338" s="48"/>
      <c r="O338" s="23"/>
      <c r="P338" s="24"/>
    </row>
    <row r="339" spans="2:16" ht="12.75">
      <c r="B339" s="15"/>
      <c r="C339" s="16"/>
      <c r="D339" s="45"/>
      <c r="E339" s="72">
        <f t="shared" si="44"/>
        <v>324</v>
      </c>
      <c r="F339" s="117">
        <f t="shared" si="45"/>
        <v>45717</v>
      </c>
      <c r="G339" s="73">
        <f t="shared" si="46"/>
        <v>0.055</v>
      </c>
      <c r="H339" s="77">
        <f t="shared" si="47"/>
        <v>38565.84180000012</v>
      </c>
      <c r="I339" s="77">
        <f t="shared" si="48"/>
        <v>38565.8434</v>
      </c>
      <c r="J339" s="77">
        <f t="shared" si="49"/>
        <v>-1135.578</v>
      </c>
      <c r="K339" s="77">
        <f t="shared" si="50"/>
        <v>-176.7601</v>
      </c>
      <c r="L339" s="77">
        <f t="shared" si="51"/>
        <v>-958.8179</v>
      </c>
      <c r="M339" s="78"/>
      <c r="N339" s="48"/>
      <c r="O339" s="23"/>
      <c r="P339" s="24"/>
    </row>
    <row r="340" spans="2:16" ht="12.75">
      <c r="B340" s="15"/>
      <c r="C340" s="16"/>
      <c r="D340" s="45"/>
      <c r="E340" s="72">
        <f t="shared" si="44"/>
        <v>325</v>
      </c>
      <c r="F340" s="117">
        <f t="shared" si="45"/>
        <v>45748</v>
      </c>
      <c r="G340" s="73">
        <f t="shared" si="46"/>
        <v>0.055</v>
      </c>
      <c r="H340" s="77">
        <f t="shared" si="47"/>
        <v>37607.02390000012</v>
      </c>
      <c r="I340" s="77">
        <f t="shared" si="48"/>
        <v>37607.0255</v>
      </c>
      <c r="J340" s="77">
        <f t="shared" si="49"/>
        <v>-1135.578</v>
      </c>
      <c r="K340" s="77">
        <f t="shared" si="50"/>
        <v>-172.3655</v>
      </c>
      <c r="L340" s="77">
        <f t="shared" si="51"/>
        <v>-963.2125</v>
      </c>
      <c r="M340" s="78"/>
      <c r="N340" s="48"/>
      <c r="O340" s="23"/>
      <c r="P340" s="24"/>
    </row>
    <row r="341" spans="2:16" ht="12.75">
      <c r="B341" s="15"/>
      <c r="C341" s="16"/>
      <c r="D341" s="45"/>
      <c r="E341" s="72">
        <f t="shared" si="44"/>
        <v>326</v>
      </c>
      <c r="F341" s="117">
        <f t="shared" si="45"/>
        <v>45778</v>
      </c>
      <c r="G341" s="73">
        <f t="shared" si="46"/>
        <v>0.055</v>
      </c>
      <c r="H341" s="77">
        <f t="shared" si="47"/>
        <v>36643.811400000115</v>
      </c>
      <c r="I341" s="77">
        <f t="shared" si="48"/>
        <v>36643.813</v>
      </c>
      <c r="J341" s="77">
        <f t="shared" si="49"/>
        <v>-1135.578</v>
      </c>
      <c r="K341" s="77">
        <f t="shared" si="50"/>
        <v>-167.9508</v>
      </c>
      <c r="L341" s="77">
        <f t="shared" si="51"/>
        <v>-967.6272</v>
      </c>
      <c r="M341" s="78"/>
      <c r="N341" s="48"/>
      <c r="O341" s="23"/>
      <c r="P341" s="24"/>
    </row>
    <row r="342" spans="2:16" ht="12.75">
      <c r="B342" s="15"/>
      <c r="C342" s="16"/>
      <c r="D342" s="45"/>
      <c r="E342" s="72">
        <f t="shared" si="44"/>
        <v>327</v>
      </c>
      <c r="F342" s="117">
        <f t="shared" si="45"/>
        <v>45809</v>
      </c>
      <c r="G342" s="73">
        <f t="shared" si="46"/>
        <v>0.055</v>
      </c>
      <c r="H342" s="77">
        <f t="shared" si="47"/>
        <v>35676.18420000011</v>
      </c>
      <c r="I342" s="77">
        <f t="shared" si="48"/>
        <v>35676.1858</v>
      </c>
      <c r="J342" s="77">
        <f t="shared" si="49"/>
        <v>-1135.578</v>
      </c>
      <c r="K342" s="77">
        <f t="shared" si="50"/>
        <v>-163.5159</v>
      </c>
      <c r="L342" s="77">
        <f t="shared" si="51"/>
        <v>-972.0621</v>
      </c>
      <c r="M342" s="78"/>
      <c r="N342" s="48"/>
      <c r="O342" s="23"/>
      <c r="P342" s="24"/>
    </row>
    <row r="343" spans="2:16" ht="12.75">
      <c r="B343" s="15"/>
      <c r="C343" s="16"/>
      <c r="D343" s="45"/>
      <c r="E343" s="72">
        <f t="shared" si="44"/>
        <v>328</v>
      </c>
      <c r="F343" s="117">
        <f t="shared" si="45"/>
        <v>45839</v>
      </c>
      <c r="G343" s="73">
        <f t="shared" si="46"/>
        <v>0.055</v>
      </c>
      <c r="H343" s="77">
        <f t="shared" si="47"/>
        <v>34704.12200000011</v>
      </c>
      <c r="I343" s="77">
        <f t="shared" si="48"/>
        <v>34704.1237</v>
      </c>
      <c r="J343" s="77">
        <f t="shared" si="49"/>
        <v>-1135.578</v>
      </c>
      <c r="K343" s="77">
        <f t="shared" si="50"/>
        <v>-159.0606</v>
      </c>
      <c r="L343" s="77">
        <f t="shared" si="51"/>
        <v>-976.5174</v>
      </c>
      <c r="M343" s="78"/>
      <c r="N343" s="48"/>
      <c r="O343" s="23"/>
      <c r="P343" s="24"/>
    </row>
    <row r="344" spans="2:16" ht="12.75">
      <c r="B344" s="15"/>
      <c r="C344" s="16"/>
      <c r="D344" s="45"/>
      <c r="E344" s="72">
        <f t="shared" si="44"/>
        <v>329</v>
      </c>
      <c r="F344" s="117">
        <f t="shared" si="45"/>
        <v>45870</v>
      </c>
      <c r="G344" s="73">
        <f t="shared" si="46"/>
        <v>0.055</v>
      </c>
      <c r="H344" s="77">
        <f t="shared" si="47"/>
        <v>33727.604600000115</v>
      </c>
      <c r="I344" s="77">
        <f t="shared" si="48"/>
        <v>33727.6063</v>
      </c>
      <c r="J344" s="77">
        <f t="shared" si="49"/>
        <v>-1135.578</v>
      </c>
      <c r="K344" s="77">
        <f t="shared" si="50"/>
        <v>-154.5849</v>
      </c>
      <c r="L344" s="77">
        <f t="shared" si="51"/>
        <v>-980.9931</v>
      </c>
      <c r="M344" s="78"/>
      <c r="N344" s="48"/>
      <c r="O344" s="23"/>
      <c r="P344" s="24"/>
    </row>
    <row r="345" spans="2:16" ht="12.75">
      <c r="B345" s="15"/>
      <c r="C345" s="16"/>
      <c r="D345" s="45"/>
      <c r="E345" s="72">
        <f t="shared" si="44"/>
        <v>330</v>
      </c>
      <c r="F345" s="117">
        <f t="shared" si="45"/>
        <v>45901</v>
      </c>
      <c r="G345" s="73">
        <f t="shared" si="46"/>
        <v>0.055</v>
      </c>
      <c r="H345" s="77">
        <f t="shared" si="47"/>
        <v>32746.611500000115</v>
      </c>
      <c r="I345" s="77">
        <f t="shared" si="48"/>
        <v>32746.6132</v>
      </c>
      <c r="J345" s="77">
        <f t="shared" si="49"/>
        <v>-1135.578</v>
      </c>
      <c r="K345" s="77">
        <f t="shared" si="50"/>
        <v>-150.0886</v>
      </c>
      <c r="L345" s="77">
        <f t="shared" si="51"/>
        <v>-985.4894</v>
      </c>
      <c r="M345" s="78"/>
      <c r="N345" s="48"/>
      <c r="O345" s="23"/>
      <c r="P345" s="24"/>
    </row>
    <row r="346" spans="2:16" ht="12.75">
      <c r="B346" s="15"/>
      <c r="C346" s="16"/>
      <c r="D346" s="45"/>
      <c r="E346" s="72">
        <f t="shared" si="44"/>
        <v>331</v>
      </c>
      <c r="F346" s="117">
        <f t="shared" si="45"/>
        <v>45931</v>
      </c>
      <c r="G346" s="73">
        <f t="shared" si="46"/>
        <v>0.055</v>
      </c>
      <c r="H346" s="77">
        <f t="shared" si="47"/>
        <v>31761.122100000117</v>
      </c>
      <c r="I346" s="77">
        <f t="shared" si="48"/>
        <v>31761.1238</v>
      </c>
      <c r="J346" s="77">
        <f t="shared" si="49"/>
        <v>-1135.578</v>
      </c>
      <c r="K346" s="77">
        <f t="shared" si="50"/>
        <v>-145.5718</v>
      </c>
      <c r="L346" s="77">
        <f t="shared" si="51"/>
        <v>-990.0062</v>
      </c>
      <c r="M346" s="78"/>
      <c r="N346" s="48"/>
      <c r="O346" s="23"/>
      <c r="P346" s="24"/>
    </row>
    <row r="347" spans="2:16" ht="12.75">
      <c r="B347" s="15"/>
      <c r="C347" s="16"/>
      <c r="D347" s="45"/>
      <c r="E347" s="72">
        <f t="shared" si="44"/>
        <v>332</v>
      </c>
      <c r="F347" s="117">
        <f t="shared" si="45"/>
        <v>45962</v>
      </c>
      <c r="G347" s="73">
        <f t="shared" si="46"/>
        <v>0.055</v>
      </c>
      <c r="H347" s="77">
        <f t="shared" si="47"/>
        <v>30771.115900000117</v>
      </c>
      <c r="I347" s="77">
        <f t="shared" si="48"/>
        <v>30771.1176</v>
      </c>
      <c r="J347" s="77">
        <f t="shared" si="49"/>
        <v>-1135.578</v>
      </c>
      <c r="K347" s="77">
        <f t="shared" si="50"/>
        <v>-141.0343</v>
      </c>
      <c r="L347" s="77">
        <f t="shared" si="51"/>
        <v>-994.5437</v>
      </c>
      <c r="M347" s="78"/>
      <c r="N347" s="48"/>
      <c r="O347" s="23"/>
      <c r="P347" s="24"/>
    </row>
    <row r="348" spans="2:16" ht="12.75">
      <c r="B348" s="15"/>
      <c r="C348" s="16"/>
      <c r="D348" s="45"/>
      <c r="E348" s="72">
        <f t="shared" si="44"/>
        <v>333</v>
      </c>
      <c r="F348" s="117">
        <f t="shared" si="45"/>
        <v>45992</v>
      </c>
      <c r="G348" s="73">
        <f t="shared" si="46"/>
        <v>0.055</v>
      </c>
      <c r="H348" s="77">
        <f t="shared" si="47"/>
        <v>29776.57220000012</v>
      </c>
      <c r="I348" s="77">
        <f t="shared" si="48"/>
        <v>29776.5739</v>
      </c>
      <c r="J348" s="77">
        <f t="shared" si="49"/>
        <v>-1135.578</v>
      </c>
      <c r="K348" s="77">
        <f t="shared" si="50"/>
        <v>-136.476</v>
      </c>
      <c r="L348" s="77">
        <f t="shared" si="51"/>
        <v>-999.102</v>
      </c>
      <c r="M348" s="78"/>
      <c r="N348" s="48"/>
      <c r="O348" s="23"/>
      <c r="P348" s="24"/>
    </row>
    <row r="349" spans="2:16" ht="12.75">
      <c r="B349" s="15"/>
      <c r="C349" s="16"/>
      <c r="D349" s="45"/>
      <c r="E349" s="72">
        <f t="shared" si="44"/>
        <v>334</v>
      </c>
      <c r="F349" s="117">
        <f t="shared" si="45"/>
        <v>46023</v>
      </c>
      <c r="G349" s="73">
        <f t="shared" si="46"/>
        <v>0.055</v>
      </c>
      <c r="H349" s="77">
        <f t="shared" si="47"/>
        <v>28777.47020000012</v>
      </c>
      <c r="I349" s="77">
        <f t="shared" si="48"/>
        <v>28777.4719</v>
      </c>
      <c r="J349" s="77">
        <f t="shared" si="49"/>
        <v>-1135.578</v>
      </c>
      <c r="K349" s="77">
        <f t="shared" si="50"/>
        <v>-131.8967</v>
      </c>
      <c r="L349" s="77">
        <f t="shared" si="51"/>
        <v>-1003.6813</v>
      </c>
      <c r="M349" s="78"/>
      <c r="N349" s="48"/>
      <c r="O349" s="23"/>
      <c r="P349" s="24"/>
    </row>
    <row r="350" spans="2:16" ht="12.75">
      <c r="B350" s="15"/>
      <c r="C350" s="16"/>
      <c r="D350" s="45"/>
      <c r="E350" s="72">
        <f t="shared" si="44"/>
        <v>335</v>
      </c>
      <c r="F350" s="117">
        <f t="shared" si="45"/>
        <v>46054</v>
      </c>
      <c r="G350" s="73">
        <f t="shared" si="46"/>
        <v>0.055</v>
      </c>
      <c r="H350" s="77">
        <f t="shared" si="47"/>
        <v>27773.78890000012</v>
      </c>
      <c r="I350" s="77">
        <f t="shared" si="48"/>
        <v>27773.7906</v>
      </c>
      <c r="J350" s="77">
        <f t="shared" si="49"/>
        <v>-1135.578</v>
      </c>
      <c r="K350" s="77">
        <f t="shared" si="50"/>
        <v>-127.2965</v>
      </c>
      <c r="L350" s="77">
        <f t="shared" si="51"/>
        <v>-1008.2815</v>
      </c>
      <c r="M350" s="78"/>
      <c r="N350" s="48"/>
      <c r="O350" s="23"/>
      <c r="P350" s="24"/>
    </row>
    <row r="351" spans="2:16" ht="12.75">
      <c r="B351" s="15"/>
      <c r="C351" s="16"/>
      <c r="D351" s="45"/>
      <c r="E351" s="72">
        <f t="shared" si="44"/>
        <v>336</v>
      </c>
      <c r="F351" s="117">
        <f t="shared" si="45"/>
        <v>46082</v>
      </c>
      <c r="G351" s="73">
        <f t="shared" si="46"/>
        <v>0.055</v>
      </c>
      <c r="H351" s="77">
        <f t="shared" si="47"/>
        <v>26765.50740000012</v>
      </c>
      <c r="I351" s="77">
        <f t="shared" si="48"/>
        <v>26765.5091</v>
      </c>
      <c r="J351" s="77">
        <f t="shared" si="49"/>
        <v>-1135.578</v>
      </c>
      <c r="K351" s="77">
        <f t="shared" si="50"/>
        <v>-122.6753</v>
      </c>
      <c r="L351" s="77">
        <f t="shared" si="51"/>
        <v>-1012.9027</v>
      </c>
      <c r="M351" s="78"/>
      <c r="N351" s="48"/>
      <c r="O351" s="23"/>
      <c r="P351" s="24"/>
    </row>
    <row r="352" spans="2:16" ht="12.75">
      <c r="B352" s="15"/>
      <c r="C352" s="16"/>
      <c r="D352" s="45"/>
      <c r="E352" s="72">
        <f t="shared" si="44"/>
        <v>337</v>
      </c>
      <c r="F352" s="117">
        <f t="shared" si="45"/>
        <v>46113</v>
      </c>
      <c r="G352" s="73">
        <f t="shared" si="46"/>
        <v>0.055</v>
      </c>
      <c r="H352" s="77">
        <f t="shared" si="47"/>
        <v>25752.60460000012</v>
      </c>
      <c r="I352" s="77">
        <f t="shared" si="48"/>
        <v>25752.6064</v>
      </c>
      <c r="J352" s="77">
        <f t="shared" si="49"/>
        <v>-1135.578</v>
      </c>
      <c r="K352" s="77">
        <f t="shared" si="50"/>
        <v>-118.0328</v>
      </c>
      <c r="L352" s="77">
        <f t="shared" si="51"/>
        <v>-1017.5452</v>
      </c>
      <c r="M352" s="78"/>
      <c r="N352" s="48"/>
      <c r="O352" s="23"/>
      <c r="P352" s="24"/>
    </row>
    <row r="353" spans="2:16" ht="12.75">
      <c r="B353" s="15"/>
      <c r="C353" s="16"/>
      <c r="D353" s="45"/>
      <c r="E353" s="72">
        <f t="shared" si="44"/>
        <v>338</v>
      </c>
      <c r="F353" s="117">
        <f t="shared" si="45"/>
        <v>46143</v>
      </c>
      <c r="G353" s="73">
        <f t="shared" si="46"/>
        <v>0.055</v>
      </c>
      <c r="H353" s="77">
        <f t="shared" si="47"/>
        <v>24735.05940000012</v>
      </c>
      <c r="I353" s="77">
        <f t="shared" si="48"/>
        <v>24735.0612</v>
      </c>
      <c r="J353" s="77">
        <f t="shared" si="49"/>
        <v>-1135.578</v>
      </c>
      <c r="K353" s="77">
        <f t="shared" si="50"/>
        <v>-113.369</v>
      </c>
      <c r="L353" s="77">
        <f t="shared" si="51"/>
        <v>-1022.209</v>
      </c>
      <c r="M353" s="78"/>
      <c r="N353" s="48"/>
      <c r="O353" s="23"/>
      <c r="P353" s="24"/>
    </row>
    <row r="354" spans="2:16" ht="12.75">
      <c r="B354" s="15"/>
      <c r="C354" s="16"/>
      <c r="D354" s="45"/>
      <c r="E354" s="72">
        <f t="shared" si="44"/>
        <v>339</v>
      </c>
      <c r="F354" s="117">
        <f t="shared" si="45"/>
        <v>46174</v>
      </c>
      <c r="G354" s="73">
        <f t="shared" si="46"/>
        <v>0.055</v>
      </c>
      <c r="H354" s="77">
        <f t="shared" si="47"/>
        <v>23712.85040000012</v>
      </c>
      <c r="I354" s="77">
        <f t="shared" si="48"/>
        <v>23712.8522</v>
      </c>
      <c r="J354" s="77">
        <f t="shared" si="49"/>
        <v>-1135.578</v>
      </c>
      <c r="K354" s="77">
        <f t="shared" si="50"/>
        <v>-108.6839</v>
      </c>
      <c r="L354" s="77">
        <f t="shared" si="51"/>
        <v>-1026.8941</v>
      </c>
      <c r="M354" s="78"/>
      <c r="N354" s="48"/>
      <c r="O354" s="23"/>
      <c r="P354" s="24"/>
    </row>
    <row r="355" spans="2:16" ht="12.75">
      <c r="B355" s="15"/>
      <c r="C355" s="16"/>
      <c r="D355" s="45"/>
      <c r="E355" s="72">
        <f t="shared" si="44"/>
        <v>340</v>
      </c>
      <c r="F355" s="117">
        <f t="shared" si="45"/>
        <v>46204</v>
      </c>
      <c r="G355" s="73">
        <f t="shared" si="46"/>
        <v>0.055</v>
      </c>
      <c r="H355" s="77">
        <f t="shared" si="47"/>
        <v>22685.956300000118</v>
      </c>
      <c r="I355" s="77">
        <f t="shared" si="48"/>
        <v>22685.9581</v>
      </c>
      <c r="J355" s="77">
        <f t="shared" si="49"/>
        <v>-1135.578</v>
      </c>
      <c r="K355" s="77">
        <f t="shared" si="50"/>
        <v>-103.9773</v>
      </c>
      <c r="L355" s="77">
        <f t="shared" si="51"/>
        <v>-1031.6007</v>
      </c>
      <c r="M355" s="78"/>
      <c r="N355" s="48"/>
      <c r="O355" s="23"/>
      <c r="P355" s="24"/>
    </row>
    <row r="356" spans="2:16" ht="12.75">
      <c r="B356" s="15"/>
      <c r="C356" s="16"/>
      <c r="D356" s="45"/>
      <c r="E356" s="72">
        <f t="shared" si="44"/>
        <v>341</v>
      </c>
      <c r="F356" s="117">
        <f t="shared" si="45"/>
        <v>46235</v>
      </c>
      <c r="G356" s="73">
        <f t="shared" si="46"/>
        <v>0.055</v>
      </c>
      <c r="H356" s="77">
        <f t="shared" si="47"/>
        <v>21654.35560000012</v>
      </c>
      <c r="I356" s="77">
        <f t="shared" si="48"/>
        <v>21654.3574</v>
      </c>
      <c r="J356" s="77">
        <f t="shared" si="49"/>
        <v>-1135.578</v>
      </c>
      <c r="K356" s="77">
        <f t="shared" si="50"/>
        <v>-99.2491</v>
      </c>
      <c r="L356" s="77">
        <f t="shared" si="51"/>
        <v>-1036.3289</v>
      </c>
      <c r="M356" s="78"/>
      <c r="N356" s="48"/>
      <c r="O356" s="23"/>
      <c r="P356" s="24"/>
    </row>
    <row r="357" spans="2:16" ht="12.75">
      <c r="B357" s="15"/>
      <c r="C357" s="16"/>
      <c r="D357" s="45"/>
      <c r="E357" s="72">
        <f t="shared" si="44"/>
        <v>342</v>
      </c>
      <c r="F357" s="117">
        <f t="shared" si="45"/>
        <v>46266</v>
      </c>
      <c r="G357" s="73">
        <f t="shared" si="46"/>
        <v>0.055</v>
      </c>
      <c r="H357" s="77">
        <f t="shared" si="47"/>
        <v>20618.02670000012</v>
      </c>
      <c r="I357" s="77">
        <f t="shared" si="48"/>
        <v>20618.0285</v>
      </c>
      <c r="J357" s="77">
        <f t="shared" si="49"/>
        <v>-1135.578</v>
      </c>
      <c r="K357" s="77">
        <f t="shared" si="50"/>
        <v>-94.4993</v>
      </c>
      <c r="L357" s="77">
        <f t="shared" si="51"/>
        <v>-1041.0787</v>
      </c>
      <c r="M357" s="78"/>
      <c r="N357" s="48"/>
      <c r="O357" s="23"/>
      <c r="P357" s="24"/>
    </row>
    <row r="358" spans="2:16" ht="12.75">
      <c r="B358" s="15"/>
      <c r="C358" s="16"/>
      <c r="D358" s="45"/>
      <c r="E358" s="72">
        <f t="shared" si="44"/>
        <v>343</v>
      </c>
      <c r="F358" s="117">
        <f t="shared" si="45"/>
        <v>46296</v>
      </c>
      <c r="G358" s="73">
        <f t="shared" si="46"/>
        <v>0.055</v>
      </c>
      <c r="H358" s="77">
        <f t="shared" si="47"/>
        <v>19576.94800000012</v>
      </c>
      <c r="I358" s="77">
        <f t="shared" si="48"/>
        <v>19576.9498</v>
      </c>
      <c r="J358" s="77">
        <f t="shared" si="49"/>
        <v>-1135.578</v>
      </c>
      <c r="K358" s="77">
        <f t="shared" si="50"/>
        <v>-89.7277</v>
      </c>
      <c r="L358" s="77">
        <f t="shared" si="51"/>
        <v>-1045.8503</v>
      </c>
      <c r="M358" s="78"/>
      <c r="N358" s="48"/>
      <c r="O358" s="23"/>
      <c r="P358" s="24"/>
    </row>
    <row r="359" spans="2:16" ht="12.75">
      <c r="B359" s="15"/>
      <c r="C359" s="16"/>
      <c r="D359" s="45"/>
      <c r="E359" s="72">
        <f t="shared" si="44"/>
        <v>344</v>
      </c>
      <c r="F359" s="117">
        <f t="shared" si="45"/>
        <v>46327</v>
      </c>
      <c r="G359" s="73">
        <f t="shared" si="46"/>
        <v>0.055</v>
      </c>
      <c r="H359" s="77">
        <f t="shared" si="47"/>
        <v>18531.097700000122</v>
      </c>
      <c r="I359" s="77">
        <f t="shared" si="48"/>
        <v>18531.0995</v>
      </c>
      <c r="J359" s="77">
        <f t="shared" si="49"/>
        <v>-1135.578</v>
      </c>
      <c r="K359" s="77">
        <f t="shared" si="50"/>
        <v>-84.9342</v>
      </c>
      <c r="L359" s="77">
        <f t="shared" si="51"/>
        <v>-1050.6438</v>
      </c>
      <c r="M359" s="78"/>
      <c r="N359" s="48"/>
      <c r="O359" s="23"/>
      <c r="P359" s="24"/>
    </row>
    <row r="360" spans="2:16" ht="12.75">
      <c r="B360" s="15"/>
      <c r="C360" s="16"/>
      <c r="D360" s="45"/>
      <c r="E360" s="72">
        <f t="shared" si="44"/>
        <v>345</v>
      </c>
      <c r="F360" s="117">
        <f t="shared" si="45"/>
        <v>46357</v>
      </c>
      <c r="G360" s="73">
        <f t="shared" si="46"/>
        <v>0.055</v>
      </c>
      <c r="H360" s="77">
        <f t="shared" si="47"/>
        <v>17480.45390000012</v>
      </c>
      <c r="I360" s="77">
        <f t="shared" si="48"/>
        <v>17480.4557</v>
      </c>
      <c r="J360" s="77">
        <f t="shared" si="49"/>
        <v>-1135.578</v>
      </c>
      <c r="K360" s="77">
        <f t="shared" si="50"/>
        <v>-80.1188</v>
      </c>
      <c r="L360" s="77">
        <f t="shared" si="51"/>
        <v>-1055.4592</v>
      </c>
      <c r="M360" s="78"/>
      <c r="N360" s="48"/>
      <c r="O360" s="23"/>
      <c r="P360" s="24"/>
    </row>
    <row r="361" spans="2:16" ht="12.75">
      <c r="B361" s="15"/>
      <c r="C361" s="16"/>
      <c r="D361" s="45"/>
      <c r="E361" s="72">
        <f t="shared" si="44"/>
        <v>346</v>
      </c>
      <c r="F361" s="117">
        <f t="shared" si="45"/>
        <v>46388</v>
      </c>
      <c r="G361" s="73">
        <f t="shared" si="46"/>
        <v>0.055</v>
      </c>
      <c r="H361" s="77">
        <f t="shared" si="47"/>
        <v>16424.994600000122</v>
      </c>
      <c r="I361" s="77">
        <f t="shared" si="48"/>
        <v>16424.9965</v>
      </c>
      <c r="J361" s="77">
        <f t="shared" si="49"/>
        <v>-1135.578</v>
      </c>
      <c r="K361" s="77">
        <f t="shared" si="50"/>
        <v>-75.2812</v>
      </c>
      <c r="L361" s="77">
        <f t="shared" si="51"/>
        <v>-1060.2968</v>
      </c>
      <c r="M361" s="78"/>
      <c r="N361" s="48"/>
      <c r="O361" s="23"/>
      <c r="P361" s="24"/>
    </row>
    <row r="362" spans="2:16" ht="12.75">
      <c r="B362" s="15"/>
      <c r="C362" s="16"/>
      <c r="D362" s="45"/>
      <c r="E362" s="72">
        <f t="shared" si="44"/>
        <v>347</v>
      </c>
      <c r="F362" s="117">
        <f t="shared" si="45"/>
        <v>46419</v>
      </c>
      <c r="G362" s="73">
        <f t="shared" si="46"/>
        <v>0.055</v>
      </c>
      <c r="H362" s="77">
        <f t="shared" si="47"/>
        <v>15364.697800000122</v>
      </c>
      <c r="I362" s="77">
        <f t="shared" si="48"/>
        <v>15364.6997</v>
      </c>
      <c r="J362" s="77">
        <f t="shared" si="49"/>
        <v>-1135.578</v>
      </c>
      <c r="K362" s="77">
        <f t="shared" si="50"/>
        <v>-70.4215</v>
      </c>
      <c r="L362" s="77">
        <f t="shared" si="51"/>
        <v>-1065.1565</v>
      </c>
      <c r="M362" s="78"/>
      <c r="N362" s="48"/>
      <c r="O362" s="23"/>
      <c r="P362" s="24"/>
    </row>
    <row r="363" spans="2:16" ht="12.75">
      <c r="B363" s="15"/>
      <c r="C363" s="16"/>
      <c r="D363" s="45"/>
      <c r="E363" s="72">
        <f t="shared" si="44"/>
        <v>348</v>
      </c>
      <c r="F363" s="117">
        <f t="shared" si="45"/>
        <v>46447</v>
      </c>
      <c r="G363" s="73">
        <f t="shared" si="46"/>
        <v>0.055</v>
      </c>
      <c r="H363" s="77">
        <f t="shared" si="47"/>
        <v>14299.54130000012</v>
      </c>
      <c r="I363" s="77">
        <f t="shared" si="48"/>
        <v>14299.5432</v>
      </c>
      <c r="J363" s="77">
        <f t="shared" si="49"/>
        <v>-1135.578</v>
      </c>
      <c r="K363" s="77">
        <f t="shared" si="50"/>
        <v>-65.5396</v>
      </c>
      <c r="L363" s="77">
        <f t="shared" si="51"/>
        <v>-1070.0384</v>
      </c>
      <c r="M363" s="78"/>
      <c r="N363" s="48"/>
      <c r="O363" s="23"/>
      <c r="P363" s="24"/>
    </row>
    <row r="364" spans="2:16" ht="12.75">
      <c r="B364" s="15"/>
      <c r="C364" s="16"/>
      <c r="D364" s="45"/>
      <c r="E364" s="72">
        <f t="shared" si="44"/>
        <v>349</v>
      </c>
      <c r="F364" s="117">
        <f t="shared" si="45"/>
        <v>46478</v>
      </c>
      <c r="G364" s="73">
        <f t="shared" si="46"/>
        <v>0.055</v>
      </c>
      <c r="H364" s="77">
        <f t="shared" si="47"/>
        <v>13229.502900000121</v>
      </c>
      <c r="I364" s="77">
        <f t="shared" si="48"/>
        <v>13229.5048</v>
      </c>
      <c r="J364" s="77">
        <f t="shared" si="49"/>
        <v>-1135.578</v>
      </c>
      <c r="K364" s="77">
        <f t="shared" si="50"/>
        <v>-60.6352</v>
      </c>
      <c r="L364" s="77">
        <f t="shared" si="51"/>
        <v>-1074.9428</v>
      </c>
      <c r="M364" s="78"/>
      <c r="N364" s="48"/>
      <c r="O364" s="23"/>
      <c r="P364" s="24"/>
    </row>
    <row r="365" spans="2:16" ht="12.75">
      <c r="B365" s="15"/>
      <c r="C365" s="16"/>
      <c r="D365" s="45"/>
      <c r="E365" s="72">
        <f t="shared" si="44"/>
        <v>350</v>
      </c>
      <c r="F365" s="117">
        <f t="shared" si="45"/>
        <v>46508</v>
      </c>
      <c r="G365" s="73">
        <f t="shared" si="46"/>
        <v>0.055</v>
      </c>
      <c r="H365" s="77">
        <f t="shared" si="47"/>
        <v>12154.56010000012</v>
      </c>
      <c r="I365" s="77">
        <f t="shared" si="48"/>
        <v>12154.562</v>
      </c>
      <c r="J365" s="77">
        <f t="shared" si="49"/>
        <v>-1135.578</v>
      </c>
      <c r="K365" s="77">
        <f t="shared" si="50"/>
        <v>-55.7084</v>
      </c>
      <c r="L365" s="77">
        <f t="shared" si="51"/>
        <v>-1079.8696</v>
      </c>
      <c r="M365" s="78"/>
      <c r="N365" s="48"/>
      <c r="O365" s="23"/>
      <c r="P365" s="24"/>
    </row>
    <row r="366" spans="2:16" ht="12.75">
      <c r="B366" s="15"/>
      <c r="C366" s="16"/>
      <c r="D366" s="45"/>
      <c r="E366" s="72">
        <f t="shared" si="44"/>
        <v>351</v>
      </c>
      <c r="F366" s="117">
        <f t="shared" si="45"/>
        <v>46539</v>
      </c>
      <c r="G366" s="73">
        <f t="shared" si="46"/>
        <v>0.055</v>
      </c>
      <c r="H366" s="77">
        <f t="shared" si="47"/>
        <v>11074.69050000012</v>
      </c>
      <c r="I366" s="77">
        <f t="shared" si="48"/>
        <v>11074.6924</v>
      </c>
      <c r="J366" s="77">
        <f t="shared" si="49"/>
        <v>-1135.578</v>
      </c>
      <c r="K366" s="77">
        <f t="shared" si="50"/>
        <v>-50.759</v>
      </c>
      <c r="L366" s="77">
        <f t="shared" si="51"/>
        <v>-1084.819</v>
      </c>
      <c r="M366" s="78"/>
      <c r="N366" s="48"/>
      <c r="O366" s="23"/>
      <c r="P366" s="24"/>
    </row>
    <row r="367" spans="2:16" ht="12.75">
      <c r="B367" s="15"/>
      <c r="C367" s="16"/>
      <c r="D367" s="45"/>
      <c r="E367" s="72">
        <f t="shared" si="44"/>
        <v>352</v>
      </c>
      <c r="F367" s="117">
        <f t="shared" si="45"/>
        <v>46569</v>
      </c>
      <c r="G367" s="73">
        <f t="shared" si="46"/>
        <v>0.055</v>
      </c>
      <c r="H367" s="77">
        <f t="shared" si="47"/>
        <v>9989.871500000121</v>
      </c>
      <c r="I367" s="77">
        <f t="shared" si="48"/>
        <v>9989.8734</v>
      </c>
      <c r="J367" s="77">
        <f t="shared" si="49"/>
        <v>-1135.578</v>
      </c>
      <c r="K367" s="77">
        <f t="shared" si="50"/>
        <v>-45.7869</v>
      </c>
      <c r="L367" s="77">
        <f t="shared" si="51"/>
        <v>-1089.7911</v>
      </c>
      <c r="M367" s="78"/>
      <c r="N367" s="48"/>
      <c r="O367" s="23"/>
      <c r="P367" s="24"/>
    </row>
    <row r="368" spans="2:16" ht="12.75">
      <c r="B368" s="15"/>
      <c r="C368" s="16"/>
      <c r="D368" s="45"/>
      <c r="E368" s="72">
        <f t="shared" si="44"/>
        <v>353</v>
      </c>
      <c r="F368" s="117">
        <f t="shared" si="45"/>
        <v>46600</v>
      </c>
      <c r="G368" s="73">
        <f t="shared" si="46"/>
        <v>0.055</v>
      </c>
      <c r="H368" s="77">
        <f t="shared" si="47"/>
        <v>8900.08040000012</v>
      </c>
      <c r="I368" s="77">
        <f t="shared" si="48"/>
        <v>8900.0823</v>
      </c>
      <c r="J368" s="77">
        <f t="shared" si="49"/>
        <v>-1135.578</v>
      </c>
      <c r="K368" s="77">
        <f t="shared" si="50"/>
        <v>-40.792</v>
      </c>
      <c r="L368" s="77">
        <f t="shared" si="51"/>
        <v>-1094.786</v>
      </c>
      <c r="M368" s="78"/>
      <c r="N368" s="48"/>
      <c r="O368" s="23"/>
      <c r="P368" s="24"/>
    </row>
    <row r="369" spans="2:16" ht="12.75">
      <c r="B369" s="15"/>
      <c r="C369" s="16"/>
      <c r="D369" s="45"/>
      <c r="E369" s="72">
        <f t="shared" si="44"/>
        <v>354</v>
      </c>
      <c r="F369" s="117">
        <f t="shared" si="45"/>
        <v>46631</v>
      </c>
      <c r="G369" s="73">
        <f t="shared" si="46"/>
        <v>0.055</v>
      </c>
      <c r="H369" s="77">
        <f t="shared" si="47"/>
        <v>7805.294500000121</v>
      </c>
      <c r="I369" s="77">
        <f t="shared" si="48"/>
        <v>7805.2963</v>
      </c>
      <c r="J369" s="77">
        <f t="shared" si="49"/>
        <v>-1135.578</v>
      </c>
      <c r="K369" s="77">
        <f t="shared" si="50"/>
        <v>-35.7743</v>
      </c>
      <c r="L369" s="77">
        <f t="shared" si="51"/>
        <v>-1099.8037</v>
      </c>
      <c r="M369" s="78"/>
      <c r="N369" s="48"/>
      <c r="O369" s="23"/>
      <c r="P369" s="24"/>
    </row>
    <row r="370" spans="2:16" ht="12.75">
      <c r="B370" s="15"/>
      <c r="C370" s="16"/>
      <c r="D370" s="45"/>
      <c r="E370" s="72">
        <f t="shared" si="44"/>
        <v>355</v>
      </c>
      <c r="F370" s="117">
        <f t="shared" si="45"/>
        <v>46661</v>
      </c>
      <c r="G370" s="73">
        <f t="shared" si="46"/>
        <v>0.055</v>
      </c>
      <c r="H370" s="77">
        <f t="shared" si="47"/>
        <v>6705.490800000121</v>
      </c>
      <c r="I370" s="77">
        <f t="shared" si="48"/>
        <v>6705.4926</v>
      </c>
      <c r="J370" s="77">
        <f t="shared" si="49"/>
        <v>-1135.578</v>
      </c>
      <c r="K370" s="77">
        <f t="shared" si="50"/>
        <v>-30.7335</v>
      </c>
      <c r="L370" s="77">
        <f t="shared" si="51"/>
        <v>-1104.8445</v>
      </c>
      <c r="M370" s="78"/>
      <c r="N370" s="48"/>
      <c r="O370" s="23"/>
      <c r="P370" s="24"/>
    </row>
    <row r="371" spans="2:16" ht="12.75">
      <c r="B371" s="15"/>
      <c r="C371" s="16"/>
      <c r="D371" s="45"/>
      <c r="E371" s="72">
        <f t="shared" si="44"/>
        <v>356</v>
      </c>
      <c r="F371" s="117">
        <f t="shared" si="45"/>
        <v>46692</v>
      </c>
      <c r="G371" s="73">
        <f t="shared" si="46"/>
        <v>0.055</v>
      </c>
      <c r="H371" s="77">
        <f t="shared" si="47"/>
        <v>5600.646300000121</v>
      </c>
      <c r="I371" s="77">
        <f t="shared" si="48"/>
        <v>5600.6481</v>
      </c>
      <c r="J371" s="77">
        <f t="shared" si="49"/>
        <v>-1135.578</v>
      </c>
      <c r="K371" s="77">
        <f t="shared" si="50"/>
        <v>-25.6696</v>
      </c>
      <c r="L371" s="77">
        <f t="shared" si="51"/>
        <v>-1109.9084</v>
      </c>
      <c r="M371" s="78"/>
      <c r="N371" s="48"/>
      <c r="O371" s="23"/>
      <c r="P371" s="24"/>
    </row>
    <row r="372" spans="2:16" ht="12.75">
      <c r="B372" s="15"/>
      <c r="C372" s="16"/>
      <c r="D372" s="45"/>
      <c r="E372" s="72">
        <f t="shared" si="44"/>
        <v>357</v>
      </c>
      <c r="F372" s="117">
        <f t="shared" si="45"/>
        <v>46722</v>
      </c>
      <c r="G372" s="73">
        <f t="shared" si="46"/>
        <v>0.055</v>
      </c>
      <c r="H372" s="77">
        <f t="shared" si="47"/>
        <v>4490.737900000121</v>
      </c>
      <c r="I372" s="77">
        <f t="shared" si="48"/>
        <v>4490.7397</v>
      </c>
      <c r="J372" s="77">
        <f t="shared" si="49"/>
        <v>-1135.578</v>
      </c>
      <c r="K372" s="77">
        <f t="shared" si="50"/>
        <v>-20.5826</v>
      </c>
      <c r="L372" s="77">
        <f t="shared" si="51"/>
        <v>-1114.9954</v>
      </c>
      <c r="M372" s="78"/>
      <c r="N372" s="48"/>
      <c r="O372" s="23"/>
      <c r="P372" s="24"/>
    </row>
    <row r="373" spans="2:16" ht="12.75">
      <c r="B373" s="15"/>
      <c r="C373" s="16"/>
      <c r="D373" s="45"/>
      <c r="E373" s="72">
        <f t="shared" si="44"/>
        <v>358</v>
      </c>
      <c r="F373" s="117">
        <f t="shared" si="45"/>
        <v>46753</v>
      </c>
      <c r="G373" s="73">
        <f t="shared" si="46"/>
        <v>0.055</v>
      </c>
      <c r="H373" s="77">
        <f t="shared" si="47"/>
        <v>3375.7425000001213</v>
      </c>
      <c r="I373" s="77">
        <f t="shared" si="48"/>
        <v>3375.7443</v>
      </c>
      <c r="J373" s="77">
        <f t="shared" si="49"/>
        <v>-1135.578</v>
      </c>
      <c r="K373" s="77">
        <f t="shared" si="50"/>
        <v>-15.4722</v>
      </c>
      <c r="L373" s="77">
        <f t="shared" si="51"/>
        <v>-1120.1058</v>
      </c>
      <c r="M373" s="78"/>
      <c r="N373" s="48"/>
      <c r="O373" s="23"/>
      <c r="P373" s="24"/>
    </row>
    <row r="374" spans="2:16" ht="12.75">
      <c r="B374" s="15"/>
      <c r="C374" s="16"/>
      <c r="D374" s="45"/>
      <c r="E374" s="72">
        <f t="shared" si="44"/>
        <v>359</v>
      </c>
      <c r="F374" s="117">
        <f t="shared" si="45"/>
        <v>46784</v>
      </c>
      <c r="G374" s="73">
        <f t="shared" si="46"/>
        <v>0.055</v>
      </c>
      <c r="H374" s="77">
        <f t="shared" si="47"/>
        <v>2255.636700000121</v>
      </c>
      <c r="I374" s="77">
        <f t="shared" si="48"/>
        <v>2255.6385</v>
      </c>
      <c r="J374" s="77">
        <f t="shared" si="49"/>
        <v>-1135.578</v>
      </c>
      <c r="K374" s="77">
        <f t="shared" si="50"/>
        <v>-10.3383</v>
      </c>
      <c r="L374" s="77">
        <f t="shared" si="51"/>
        <v>-1125.2397</v>
      </c>
      <c r="M374" s="78"/>
      <c r="N374" s="48"/>
      <c r="O374" s="23"/>
      <c r="P374" s="24"/>
    </row>
    <row r="375" spans="2:16" ht="12.75">
      <c r="B375" s="15"/>
      <c r="C375" s="16"/>
      <c r="D375" s="45"/>
      <c r="E375" s="72">
        <f t="shared" si="44"/>
        <v>360</v>
      </c>
      <c r="F375" s="117">
        <f t="shared" si="45"/>
        <v>46813</v>
      </c>
      <c r="G375" s="73">
        <f t="shared" si="46"/>
        <v>0.055</v>
      </c>
      <c r="H375" s="77">
        <f t="shared" si="47"/>
        <v>1130.397000000121</v>
      </c>
      <c r="I375" s="77">
        <f t="shared" si="48"/>
        <v>1130.3988</v>
      </c>
      <c r="J375" s="77">
        <f t="shared" si="49"/>
        <v>-1135.5798</v>
      </c>
      <c r="K375" s="77">
        <f t="shared" si="50"/>
        <v>-5.181</v>
      </c>
      <c r="L375" s="77">
        <f t="shared" si="51"/>
        <v>-1130.3988</v>
      </c>
      <c r="M375" s="78"/>
      <c r="N375" s="48"/>
      <c r="O375" s="23"/>
      <c r="P375" s="24"/>
    </row>
    <row r="376" spans="2:16" ht="6" customHeight="1">
      <c r="B376" s="15"/>
      <c r="C376" s="16"/>
      <c r="D376" s="45"/>
      <c r="E376" s="130"/>
      <c r="F376" s="130"/>
      <c r="G376" s="130"/>
      <c r="H376" s="130"/>
      <c r="I376" s="130"/>
      <c r="J376" s="130"/>
      <c r="K376" s="130"/>
      <c r="L376" s="130"/>
      <c r="M376" s="130"/>
      <c r="N376" s="48"/>
      <c r="O376" s="23"/>
      <c r="P376" s="24"/>
    </row>
    <row r="377" spans="2:16" ht="12.75">
      <c r="B377" s="15"/>
      <c r="C377" s="16"/>
      <c r="D377" s="45"/>
      <c r="E377" s="37"/>
      <c r="F377" s="37"/>
      <c r="G377" s="37"/>
      <c r="H377" s="37"/>
      <c r="I377" s="37"/>
      <c r="J377" s="37"/>
      <c r="K377" s="37"/>
      <c r="L377" s="37"/>
      <c r="M377" s="116"/>
      <c r="N377" s="48"/>
      <c r="O377" s="23"/>
      <c r="P377" s="24"/>
    </row>
    <row r="378" spans="2:16" ht="13.5" thickBot="1">
      <c r="B378" s="15"/>
      <c r="C378" s="16"/>
      <c r="D378" s="45"/>
      <c r="E378" s="37"/>
      <c r="F378" s="57"/>
      <c r="G378" s="22"/>
      <c r="H378" s="22"/>
      <c r="I378" s="25"/>
      <c r="J378" s="25"/>
      <c r="K378" s="25"/>
      <c r="L378" s="25"/>
      <c r="M378" s="23"/>
      <c r="N378" s="48"/>
      <c r="O378" s="23"/>
      <c r="P378" s="24"/>
    </row>
    <row r="379" spans="2:16" ht="14.25" thickBot="1" thickTop="1">
      <c r="B379" s="15"/>
      <c r="C379" s="16"/>
      <c r="D379" s="59"/>
      <c r="E379" s="59"/>
      <c r="F379" s="59"/>
      <c r="G379" s="59"/>
      <c r="H379" s="59"/>
      <c r="I379" s="59"/>
      <c r="J379" s="59"/>
      <c r="K379" s="59"/>
      <c r="L379" s="59"/>
      <c r="M379" s="59"/>
      <c r="N379" s="59"/>
      <c r="O379" s="2"/>
      <c r="P379" s="24"/>
    </row>
    <row r="380" spans="2:16" ht="3" customHeight="1" thickTop="1">
      <c r="B380" s="15"/>
      <c r="C380" s="16"/>
      <c r="D380" s="59"/>
      <c r="E380" s="59"/>
      <c r="F380" s="59"/>
      <c r="G380" s="59"/>
      <c r="H380" s="59"/>
      <c r="I380" s="59"/>
      <c r="J380" s="59"/>
      <c r="K380" s="59"/>
      <c r="L380" s="59"/>
      <c r="M380" s="59"/>
      <c r="N380" s="59"/>
      <c r="O380" s="2"/>
      <c r="P380" s="24"/>
    </row>
    <row r="381" spans="2:16" ht="12.75">
      <c r="B381" s="15"/>
      <c r="C381" s="16"/>
      <c r="D381" s="16"/>
      <c r="E381" s="37"/>
      <c r="F381" s="57"/>
      <c r="G381" s="22"/>
      <c r="H381" s="22"/>
      <c r="I381" s="25"/>
      <c r="J381" s="25"/>
      <c r="K381" s="25"/>
      <c r="L381" s="25"/>
      <c r="M381" s="23"/>
      <c r="N381" s="23"/>
      <c r="O381" s="23"/>
      <c r="P381" s="24"/>
    </row>
    <row r="382" spans="2:16" ht="12.75">
      <c r="B382" s="15"/>
      <c r="C382" s="16"/>
      <c r="D382" s="16"/>
      <c r="E382" s="37"/>
      <c r="F382" s="57"/>
      <c r="G382" s="22"/>
      <c r="H382" s="22"/>
      <c r="I382" s="25"/>
      <c r="J382" s="25"/>
      <c r="K382" s="25"/>
      <c r="L382" s="25"/>
      <c r="M382" s="23"/>
      <c r="N382" s="23"/>
      <c r="O382" s="23"/>
      <c r="P382" s="24"/>
    </row>
    <row r="383" spans="2:16" ht="12.75">
      <c r="B383" s="15"/>
      <c r="C383" s="16"/>
      <c r="D383" s="16"/>
      <c r="E383" s="37"/>
      <c r="F383" s="57"/>
      <c r="G383" s="22"/>
      <c r="H383" s="22"/>
      <c r="I383" s="25"/>
      <c r="J383" s="25"/>
      <c r="K383" s="25"/>
      <c r="L383" s="25"/>
      <c r="M383" s="23"/>
      <c r="N383" s="23"/>
      <c r="O383" s="23"/>
      <c r="P383" s="24"/>
    </row>
    <row r="384" spans="2:16" ht="12.75">
      <c r="B384" s="15"/>
      <c r="C384" s="16"/>
      <c r="D384" s="16"/>
      <c r="E384" s="37"/>
      <c r="F384" s="57"/>
      <c r="G384" s="22"/>
      <c r="H384" s="22"/>
      <c r="I384" s="25"/>
      <c r="J384" s="25"/>
      <c r="K384" s="25"/>
      <c r="L384" s="25"/>
      <c r="M384" s="23"/>
      <c r="N384" s="23"/>
      <c r="O384" s="23"/>
      <c r="P384" s="24"/>
    </row>
    <row r="385" spans="2:16" ht="12.75">
      <c r="B385" s="15"/>
      <c r="C385" s="16"/>
      <c r="D385" s="16"/>
      <c r="E385" s="37"/>
      <c r="F385" s="57"/>
      <c r="G385" s="22"/>
      <c r="H385" s="22"/>
      <c r="I385" s="25"/>
      <c r="J385" s="25"/>
      <c r="K385" s="25"/>
      <c r="L385" s="25"/>
      <c r="M385" s="23"/>
      <c r="N385" s="23"/>
      <c r="O385" s="23"/>
      <c r="P385" s="24"/>
    </row>
    <row r="386" spans="2:16" ht="13.5" thickBot="1">
      <c r="B386" s="18"/>
      <c r="C386" s="19"/>
      <c r="D386" s="19"/>
      <c r="E386" s="38"/>
      <c r="F386" s="58"/>
      <c r="G386" s="26"/>
      <c r="H386" s="26"/>
      <c r="I386" s="27"/>
      <c r="J386" s="27"/>
      <c r="K386" s="27"/>
      <c r="L386" s="27"/>
      <c r="M386" s="28"/>
      <c r="N386" s="28"/>
      <c r="O386" s="28"/>
      <c r="P386" s="124"/>
    </row>
    <row r="387" ht="13.5" thickTop="1"/>
  </sheetData>
  <sheetProtection/>
  <printOptions horizontalCentered="1"/>
  <pageMargins left="0.75" right="0.75" top="0.5" bottom="0.5" header="0.5" footer="0.5"/>
  <pageSetup blackAndWhite="1" fitToHeight="0" fitToWidth="1"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2:P39"/>
  <sheetViews>
    <sheetView showGridLines="0" showRowColHeaders="0" defaultGridColor="0" zoomScale="90" zoomScaleNormal="90" zoomScalePageLayoutView="0" colorId="1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15" max="15" width="3.7109375" style="0" customWidth="1"/>
    <col min="16" max="16" width="0.42578125" style="0" customWidth="1"/>
  </cols>
  <sheetData>
    <row r="1" ht="13.5" thickBot="1"/>
    <row r="2" spans="2:16" ht="0.75" customHeight="1" thickTop="1">
      <c r="B2" s="12"/>
      <c r="C2" s="13"/>
      <c r="D2" s="13"/>
      <c r="E2" s="13"/>
      <c r="F2" s="13"/>
      <c r="G2" s="13"/>
      <c r="H2" s="13"/>
      <c r="I2" s="13"/>
      <c r="J2" s="13"/>
      <c r="K2" s="13"/>
      <c r="L2" s="13"/>
      <c r="M2" s="13"/>
      <c r="N2" s="13"/>
      <c r="O2" s="13"/>
      <c r="P2" s="14"/>
    </row>
    <row r="3" spans="2:16" ht="12.75">
      <c r="B3" s="15"/>
      <c r="C3" s="16"/>
      <c r="D3" s="16"/>
      <c r="E3" s="16"/>
      <c r="F3" s="16"/>
      <c r="G3" s="16"/>
      <c r="H3" s="16"/>
      <c r="I3" s="16"/>
      <c r="J3" s="16"/>
      <c r="K3" s="16"/>
      <c r="L3" s="16"/>
      <c r="M3" s="16"/>
      <c r="N3" s="16"/>
      <c r="O3" s="16"/>
      <c r="P3" s="17"/>
    </row>
    <row r="4" spans="2:16" ht="12.75">
      <c r="B4" s="15"/>
      <c r="C4" s="16"/>
      <c r="D4" s="16"/>
      <c r="E4" s="16"/>
      <c r="F4" s="16"/>
      <c r="G4" s="16"/>
      <c r="H4" s="16"/>
      <c r="I4" s="16"/>
      <c r="J4" s="16"/>
      <c r="K4" s="16"/>
      <c r="L4" s="16"/>
      <c r="M4" s="16"/>
      <c r="N4" s="16"/>
      <c r="O4" s="16"/>
      <c r="P4" s="17"/>
    </row>
    <row r="5" spans="2:16" ht="12.75">
      <c r="B5" s="15"/>
      <c r="C5" s="16"/>
      <c r="D5" s="16"/>
      <c r="E5" s="16"/>
      <c r="F5" s="16"/>
      <c r="G5" s="16"/>
      <c r="H5" s="16"/>
      <c r="I5" s="16"/>
      <c r="J5" s="16"/>
      <c r="K5" s="16"/>
      <c r="L5" s="16"/>
      <c r="M5" s="16"/>
      <c r="N5" s="16"/>
      <c r="O5" s="16"/>
      <c r="P5" s="17"/>
    </row>
    <row r="6" spans="2:16" ht="12.75">
      <c r="B6" s="15"/>
      <c r="C6" s="16"/>
      <c r="D6" s="16"/>
      <c r="E6" s="16"/>
      <c r="F6" s="16"/>
      <c r="G6" s="16"/>
      <c r="H6" s="16"/>
      <c r="I6" s="16"/>
      <c r="J6" s="16"/>
      <c r="K6" s="16"/>
      <c r="L6" s="16"/>
      <c r="M6" s="16"/>
      <c r="N6" s="16"/>
      <c r="O6" s="16"/>
      <c r="P6" s="17"/>
    </row>
    <row r="7" spans="2:16" ht="12.75">
      <c r="B7" s="15"/>
      <c r="C7" s="16"/>
      <c r="D7" s="16"/>
      <c r="E7" s="16"/>
      <c r="F7" s="16"/>
      <c r="G7" s="16"/>
      <c r="H7" s="16"/>
      <c r="I7" s="16"/>
      <c r="J7" s="16"/>
      <c r="K7" s="16"/>
      <c r="L7" s="16"/>
      <c r="M7" s="16"/>
      <c r="N7" s="16"/>
      <c r="O7" s="16"/>
      <c r="P7" s="17"/>
    </row>
    <row r="8" spans="2:16" ht="13.5" thickBot="1">
      <c r="B8" s="15"/>
      <c r="C8" s="16"/>
      <c r="D8" s="16"/>
      <c r="E8" s="16"/>
      <c r="F8" s="16"/>
      <c r="G8" s="16"/>
      <c r="H8" s="16"/>
      <c r="I8" s="16"/>
      <c r="J8" s="16"/>
      <c r="K8" s="16"/>
      <c r="L8" s="16"/>
      <c r="M8" s="16"/>
      <c r="N8" s="16"/>
      <c r="O8" s="16"/>
      <c r="P8" s="17"/>
    </row>
    <row r="9" spans="2:16" ht="3" customHeight="1" thickTop="1">
      <c r="B9" s="15"/>
      <c r="C9" s="16"/>
      <c r="D9" s="59"/>
      <c r="E9" s="59"/>
      <c r="F9" s="59"/>
      <c r="G9" s="59"/>
      <c r="H9" s="59"/>
      <c r="I9" s="59"/>
      <c r="J9" s="59"/>
      <c r="K9" s="59"/>
      <c r="L9" s="59"/>
      <c r="M9" s="59"/>
      <c r="N9" s="59"/>
      <c r="O9" s="2"/>
      <c r="P9" s="17"/>
    </row>
    <row r="10" spans="2:16" ht="12.75">
      <c r="B10" s="15"/>
      <c r="C10" s="16"/>
      <c r="D10" s="16"/>
      <c r="E10" s="16"/>
      <c r="F10" s="16"/>
      <c r="G10" s="16"/>
      <c r="H10" s="16"/>
      <c r="I10" s="16"/>
      <c r="J10" s="16"/>
      <c r="K10" s="16"/>
      <c r="L10" s="16"/>
      <c r="M10" s="16"/>
      <c r="N10" s="16"/>
      <c r="O10" s="16"/>
      <c r="P10" s="17"/>
    </row>
    <row r="11" spans="2:16" ht="12.75">
      <c r="B11" s="15"/>
      <c r="C11" s="16"/>
      <c r="D11" s="16"/>
      <c r="E11" s="16"/>
      <c r="F11" s="16"/>
      <c r="G11" s="16"/>
      <c r="H11" s="16"/>
      <c r="I11" s="16"/>
      <c r="J11" s="16"/>
      <c r="K11" s="16"/>
      <c r="L11" s="16"/>
      <c r="M11" s="16"/>
      <c r="N11" s="16"/>
      <c r="O11" s="16"/>
      <c r="P11" s="17"/>
    </row>
    <row r="12" spans="2:16" ht="12.75">
      <c r="B12" s="15"/>
      <c r="C12" s="16"/>
      <c r="D12" s="16"/>
      <c r="E12" s="16"/>
      <c r="F12" s="16"/>
      <c r="G12" s="16"/>
      <c r="H12" s="16"/>
      <c r="I12" s="16"/>
      <c r="J12" s="16"/>
      <c r="K12" s="16"/>
      <c r="L12" s="16"/>
      <c r="M12" s="16"/>
      <c r="N12" s="16"/>
      <c r="O12" s="16"/>
      <c r="P12" s="17"/>
    </row>
    <row r="13" spans="2:16" ht="12.75">
      <c r="B13" s="15"/>
      <c r="C13" s="16"/>
      <c r="D13" s="16"/>
      <c r="E13" s="16"/>
      <c r="F13" s="16"/>
      <c r="G13" s="16"/>
      <c r="H13" s="16"/>
      <c r="I13" s="16"/>
      <c r="J13" s="16"/>
      <c r="K13" s="16"/>
      <c r="L13" s="16"/>
      <c r="M13" s="16"/>
      <c r="N13" s="16"/>
      <c r="O13" s="16"/>
      <c r="P13" s="17"/>
    </row>
    <row r="14" spans="2:16" ht="12.75">
      <c r="B14" s="15"/>
      <c r="C14" s="16"/>
      <c r="D14" s="16"/>
      <c r="E14" s="16"/>
      <c r="F14" s="16"/>
      <c r="G14" s="16"/>
      <c r="H14" s="16"/>
      <c r="I14" s="16"/>
      <c r="J14" s="16"/>
      <c r="K14" s="16"/>
      <c r="L14" s="16"/>
      <c r="M14" s="16"/>
      <c r="N14" s="16"/>
      <c r="O14" s="16"/>
      <c r="P14" s="17"/>
    </row>
    <row r="15" spans="2:16" ht="12.75">
      <c r="B15" s="15"/>
      <c r="C15" s="16"/>
      <c r="D15" s="16"/>
      <c r="E15" s="16"/>
      <c r="F15" s="16"/>
      <c r="G15" s="16"/>
      <c r="H15" s="16"/>
      <c r="I15" s="16"/>
      <c r="J15" s="16"/>
      <c r="K15" s="16"/>
      <c r="L15" s="16"/>
      <c r="M15" s="16"/>
      <c r="N15" s="16"/>
      <c r="O15" s="16"/>
      <c r="P15" s="17"/>
    </row>
    <row r="16" spans="2:16" ht="12.75">
      <c r="B16" s="15"/>
      <c r="C16" s="16"/>
      <c r="D16" s="16"/>
      <c r="E16" s="16"/>
      <c r="F16" s="16"/>
      <c r="G16" s="16"/>
      <c r="H16" s="16"/>
      <c r="I16" s="16"/>
      <c r="J16" s="16"/>
      <c r="K16" s="16"/>
      <c r="L16" s="16"/>
      <c r="M16" s="16"/>
      <c r="N16" s="16"/>
      <c r="O16" s="16"/>
      <c r="P16" s="17"/>
    </row>
    <row r="17" spans="2:16" ht="12.75">
      <c r="B17" s="15"/>
      <c r="C17" s="16"/>
      <c r="D17" s="16"/>
      <c r="E17" s="16"/>
      <c r="F17" s="16"/>
      <c r="G17" s="16"/>
      <c r="H17" s="16"/>
      <c r="I17" s="16"/>
      <c r="J17" s="16"/>
      <c r="K17" s="16"/>
      <c r="L17" s="16"/>
      <c r="M17" s="16"/>
      <c r="N17" s="16"/>
      <c r="O17" s="16"/>
      <c r="P17" s="17"/>
    </row>
    <row r="18" spans="2:16" ht="12.75">
      <c r="B18" s="15"/>
      <c r="C18" s="16"/>
      <c r="D18" s="16"/>
      <c r="E18" s="16"/>
      <c r="F18" s="16"/>
      <c r="G18" s="16"/>
      <c r="H18" s="16"/>
      <c r="I18" s="16"/>
      <c r="J18" s="16"/>
      <c r="K18" s="16"/>
      <c r="L18" s="16"/>
      <c r="M18" s="16"/>
      <c r="N18" s="16"/>
      <c r="O18" s="16"/>
      <c r="P18" s="17"/>
    </row>
    <row r="19" spans="2:16" ht="12.75">
      <c r="B19" s="15"/>
      <c r="C19" s="16"/>
      <c r="D19" s="16"/>
      <c r="E19" s="16"/>
      <c r="F19" s="16"/>
      <c r="G19" s="16"/>
      <c r="H19" s="16"/>
      <c r="I19" s="16"/>
      <c r="J19" s="16"/>
      <c r="K19" s="16"/>
      <c r="L19" s="16"/>
      <c r="M19" s="16"/>
      <c r="N19" s="16"/>
      <c r="O19" s="16"/>
      <c r="P19" s="17"/>
    </row>
    <row r="20" spans="2:16" ht="12.75">
      <c r="B20" s="15"/>
      <c r="C20" s="16"/>
      <c r="D20" s="16"/>
      <c r="E20" s="16"/>
      <c r="F20" s="16"/>
      <c r="G20" s="16"/>
      <c r="H20" s="16"/>
      <c r="I20" s="16"/>
      <c r="J20" s="16"/>
      <c r="K20" s="16"/>
      <c r="L20" s="16"/>
      <c r="M20" s="16"/>
      <c r="N20" s="16"/>
      <c r="O20" s="16"/>
      <c r="P20" s="17"/>
    </row>
    <row r="21" spans="2:16" ht="12.75">
      <c r="B21" s="15"/>
      <c r="C21" s="16"/>
      <c r="D21" s="16"/>
      <c r="E21" s="16"/>
      <c r="F21" s="16"/>
      <c r="G21" s="16"/>
      <c r="H21" s="16"/>
      <c r="I21" s="16"/>
      <c r="J21" s="16"/>
      <c r="K21" s="16"/>
      <c r="L21" s="16"/>
      <c r="M21" s="16"/>
      <c r="N21" s="16"/>
      <c r="O21" s="16"/>
      <c r="P21" s="17"/>
    </row>
    <row r="22" spans="2:16" ht="12.75">
      <c r="B22" s="15"/>
      <c r="C22" s="16"/>
      <c r="D22" s="16"/>
      <c r="E22" s="16"/>
      <c r="F22" s="16"/>
      <c r="G22" s="16"/>
      <c r="H22" s="16"/>
      <c r="I22" s="16"/>
      <c r="J22" s="16"/>
      <c r="K22" s="16"/>
      <c r="L22" s="16"/>
      <c r="M22" s="16"/>
      <c r="N22" s="16"/>
      <c r="O22" s="16"/>
      <c r="P22" s="17"/>
    </row>
    <row r="23" spans="2:16" ht="12.75">
      <c r="B23" s="15"/>
      <c r="C23" s="16"/>
      <c r="D23" s="16"/>
      <c r="E23" s="16"/>
      <c r="F23" s="16"/>
      <c r="G23" s="16"/>
      <c r="H23" s="16"/>
      <c r="I23" s="16"/>
      <c r="J23" s="16"/>
      <c r="K23" s="16"/>
      <c r="L23" s="16"/>
      <c r="M23" s="16"/>
      <c r="N23" s="16"/>
      <c r="O23" s="16"/>
      <c r="P23" s="17"/>
    </row>
    <row r="24" spans="2:16" ht="12.75">
      <c r="B24" s="15"/>
      <c r="C24" s="16"/>
      <c r="D24" s="16"/>
      <c r="E24" s="16"/>
      <c r="F24" s="16"/>
      <c r="G24" s="16"/>
      <c r="H24" s="16"/>
      <c r="I24" s="16"/>
      <c r="J24" s="16"/>
      <c r="K24" s="16"/>
      <c r="L24" s="16"/>
      <c r="M24" s="16"/>
      <c r="N24" s="16"/>
      <c r="O24" s="16"/>
      <c r="P24" s="17"/>
    </row>
    <row r="25" spans="2:16" ht="12.75">
      <c r="B25" s="15"/>
      <c r="C25" s="16"/>
      <c r="D25" s="16"/>
      <c r="E25" s="16"/>
      <c r="F25" s="16"/>
      <c r="G25" s="16"/>
      <c r="H25" s="16"/>
      <c r="I25" s="16"/>
      <c r="J25" s="16"/>
      <c r="K25" s="16"/>
      <c r="L25" s="16"/>
      <c r="M25" s="16"/>
      <c r="N25" s="16"/>
      <c r="O25" s="16"/>
      <c r="P25" s="17"/>
    </row>
    <row r="26" spans="2:16" ht="12.75">
      <c r="B26" s="15"/>
      <c r="C26" s="16"/>
      <c r="D26" s="16"/>
      <c r="E26" s="16"/>
      <c r="F26" s="16"/>
      <c r="G26" s="16"/>
      <c r="H26" s="16"/>
      <c r="I26" s="16"/>
      <c r="J26" s="16"/>
      <c r="K26" s="16"/>
      <c r="L26" s="16"/>
      <c r="M26" s="16"/>
      <c r="N26" s="16"/>
      <c r="O26" s="16"/>
      <c r="P26" s="17"/>
    </row>
    <row r="27" spans="2:16" ht="12.75">
      <c r="B27" s="15"/>
      <c r="C27" s="16"/>
      <c r="D27" s="16"/>
      <c r="E27" s="16"/>
      <c r="F27" s="16"/>
      <c r="G27" s="16"/>
      <c r="H27" s="16"/>
      <c r="I27" s="16"/>
      <c r="J27" s="16"/>
      <c r="K27" s="16"/>
      <c r="L27" s="16"/>
      <c r="M27" s="16"/>
      <c r="N27" s="16"/>
      <c r="O27" s="16"/>
      <c r="P27" s="17"/>
    </row>
    <row r="28" spans="2:16" ht="12.75">
      <c r="B28" s="15"/>
      <c r="C28" s="16"/>
      <c r="D28" s="16"/>
      <c r="E28" s="16"/>
      <c r="F28" s="16"/>
      <c r="G28" s="16"/>
      <c r="H28" s="16"/>
      <c r="I28" s="16"/>
      <c r="J28" s="16"/>
      <c r="K28" s="16"/>
      <c r="L28" s="16"/>
      <c r="M28" s="16"/>
      <c r="N28" s="16"/>
      <c r="O28" s="16"/>
      <c r="P28" s="17"/>
    </row>
    <row r="29" spans="2:16" ht="12.75">
      <c r="B29" s="15"/>
      <c r="C29" s="16"/>
      <c r="D29" s="16"/>
      <c r="E29" s="16"/>
      <c r="F29" s="16"/>
      <c r="G29" s="16"/>
      <c r="H29" s="16"/>
      <c r="I29" s="16"/>
      <c r="J29" s="16"/>
      <c r="K29" s="16"/>
      <c r="L29" s="16"/>
      <c r="M29" s="16"/>
      <c r="N29" s="16"/>
      <c r="O29" s="16"/>
      <c r="P29" s="17"/>
    </row>
    <row r="30" spans="2:16" ht="12.75">
      <c r="B30" s="15"/>
      <c r="C30" s="16"/>
      <c r="D30" s="16"/>
      <c r="E30" s="16"/>
      <c r="F30" s="16"/>
      <c r="G30" s="16"/>
      <c r="H30" s="16"/>
      <c r="I30" s="16"/>
      <c r="J30" s="16"/>
      <c r="K30" s="16"/>
      <c r="L30" s="16"/>
      <c r="M30" s="16"/>
      <c r="N30" s="16"/>
      <c r="O30" s="16"/>
      <c r="P30" s="17"/>
    </row>
    <row r="31" spans="2:16" ht="12.75">
      <c r="B31" s="15"/>
      <c r="C31" s="16"/>
      <c r="D31" s="16"/>
      <c r="E31" s="16"/>
      <c r="F31" s="16"/>
      <c r="G31" s="16"/>
      <c r="H31" s="16"/>
      <c r="I31" s="16"/>
      <c r="J31" s="16"/>
      <c r="K31" s="16"/>
      <c r="L31" s="16"/>
      <c r="M31" s="16"/>
      <c r="N31" s="16"/>
      <c r="O31" s="16"/>
      <c r="P31" s="17"/>
    </row>
    <row r="32" spans="2:16" ht="12.75">
      <c r="B32" s="15"/>
      <c r="C32" s="16"/>
      <c r="D32" s="16"/>
      <c r="E32" s="16"/>
      <c r="F32" s="16"/>
      <c r="G32" s="16"/>
      <c r="H32" s="16"/>
      <c r="I32" s="16"/>
      <c r="J32" s="16"/>
      <c r="K32" s="16"/>
      <c r="L32" s="16"/>
      <c r="M32" s="16"/>
      <c r="N32" s="16"/>
      <c r="O32" s="16"/>
      <c r="P32" s="17"/>
    </row>
    <row r="33" spans="2:16" ht="13.5" thickBot="1">
      <c r="B33" s="15"/>
      <c r="C33" s="16"/>
      <c r="D33" s="16"/>
      <c r="E33" s="16"/>
      <c r="F33" s="16"/>
      <c r="G33" s="16"/>
      <c r="H33" s="16"/>
      <c r="I33" s="16"/>
      <c r="J33" s="16"/>
      <c r="K33" s="16"/>
      <c r="L33" s="16"/>
      <c r="M33" s="16"/>
      <c r="N33" s="16"/>
      <c r="O33" s="16"/>
      <c r="P33" s="17"/>
    </row>
    <row r="34" spans="2:16" ht="3" customHeight="1" thickTop="1">
      <c r="B34" s="15"/>
      <c r="C34" s="16"/>
      <c r="D34" s="59"/>
      <c r="E34" s="59"/>
      <c r="F34" s="59"/>
      <c r="G34" s="59"/>
      <c r="H34" s="59"/>
      <c r="I34" s="59"/>
      <c r="J34" s="59"/>
      <c r="K34" s="59"/>
      <c r="L34" s="59"/>
      <c r="M34" s="59"/>
      <c r="N34" s="59"/>
      <c r="O34" s="2"/>
      <c r="P34" s="17"/>
    </row>
    <row r="35" spans="2:16" ht="12.75">
      <c r="B35" s="15"/>
      <c r="C35" s="16"/>
      <c r="D35" s="16"/>
      <c r="E35" s="16"/>
      <c r="F35" s="16"/>
      <c r="G35" s="16"/>
      <c r="H35" s="16"/>
      <c r="I35" s="16"/>
      <c r="J35" s="16"/>
      <c r="K35" s="16"/>
      <c r="L35" s="16"/>
      <c r="M35" s="16"/>
      <c r="N35" s="16"/>
      <c r="O35" s="16"/>
      <c r="P35" s="17"/>
    </row>
    <row r="36" spans="2:16" ht="12.75">
      <c r="B36" s="15"/>
      <c r="C36" s="16"/>
      <c r="D36" s="16"/>
      <c r="E36" s="16"/>
      <c r="F36" s="16"/>
      <c r="G36" s="16"/>
      <c r="H36" s="16"/>
      <c r="I36" s="16"/>
      <c r="J36" s="16"/>
      <c r="K36" s="16"/>
      <c r="L36" s="16"/>
      <c r="M36" s="16"/>
      <c r="N36" s="16"/>
      <c r="O36" s="16"/>
      <c r="P36" s="17"/>
    </row>
    <row r="37" spans="2:16" ht="12.75">
      <c r="B37" s="15"/>
      <c r="C37" s="16"/>
      <c r="D37" s="16"/>
      <c r="E37" s="16"/>
      <c r="F37" s="16"/>
      <c r="G37" s="16"/>
      <c r="H37" s="16"/>
      <c r="I37" s="16"/>
      <c r="J37" s="16"/>
      <c r="K37" s="16"/>
      <c r="L37" s="16"/>
      <c r="M37" s="16"/>
      <c r="N37" s="16"/>
      <c r="O37" s="16"/>
      <c r="P37" s="17"/>
    </row>
    <row r="38" spans="2:16" ht="12.75">
      <c r="B38" s="15"/>
      <c r="C38" s="16"/>
      <c r="D38" s="16"/>
      <c r="E38" s="16"/>
      <c r="F38" s="16"/>
      <c r="G38" s="16"/>
      <c r="H38" s="16"/>
      <c r="I38" s="16"/>
      <c r="J38" s="16"/>
      <c r="K38" s="16"/>
      <c r="L38" s="16"/>
      <c r="M38" s="16"/>
      <c r="N38" s="16"/>
      <c r="O38" s="16"/>
      <c r="P38" s="17"/>
    </row>
    <row r="39" spans="2:16" ht="0.75" customHeight="1" thickBot="1">
      <c r="B39" s="18"/>
      <c r="C39" s="19"/>
      <c r="D39" s="19"/>
      <c r="E39" s="19"/>
      <c r="F39" s="19"/>
      <c r="G39" s="19"/>
      <c r="H39" s="19"/>
      <c r="I39" s="19"/>
      <c r="J39" s="19"/>
      <c r="K39" s="19"/>
      <c r="L39" s="19"/>
      <c r="M39" s="19"/>
      <c r="N39" s="19"/>
      <c r="O39" s="19"/>
      <c r="P39" s="20"/>
    </row>
    <row r="40" ht="13.5" thickTop="1"/>
  </sheetData>
  <sheetProtection/>
  <printOptions horizontalCentered="1" verticalCentered="1"/>
  <pageMargins left="0.75" right="0.75" top="0.5" bottom="0.5" header="0.5" footer="0.5"/>
  <pageSetup blackAndWhite="1" fitToHeight="1" fitToWidth="1" orientation="landscape"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25" customWidth="1"/>
  </cols>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5"/>
  <dimension ref="A2:AB21"/>
  <sheetViews>
    <sheetView zoomScale="90" zoomScaleNormal="90" zoomScalePageLayoutView="0" workbookViewId="0" topLeftCell="A1">
      <selection activeCell="A10" sqref="A10"/>
    </sheetView>
  </sheetViews>
  <sheetFormatPr defaultColWidth="11.421875" defaultRowHeight="12.75"/>
  <cols>
    <col min="1" max="16384" width="11.421875" style="136" customWidth="1"/>
  </cols>
  <sheetData>
    <row r="2" spans="4:28" ht="12.75">
      <c r="D2" s="136" t="s">
        <v>39</v>
      </c>
      <c r="E2" s="136" t="s">
        <v>40</v>
      </c>
      <c r="F2" s="136" t="s">
        <v>41</v>
      </c>
      <c r="G2" s="136" t="s">
        <v>42</v>
      </c>
      <c r="H2" s="136" t="s">
        <v>43</v>
      </c>
      <c r="I2" s="136" t="s">
        <v>44</v>
      </c>
      <c r="J2" s="136" t="s">
        <v>45</v>
      </c>
      <c r="K2" s="136" t="s">
        <v>46</v>
      </c>
      <c r="L2" s="136" t="s">
        <v>47</v>
      </c>
      <c r="M2" s="136" t="s">
        <v>48</v>
      </c>
      <c r="N2" s="136" t="s">
        <v>49</v>
      </c>
      <c r="O2" s="136" t="s">
        <v>50</v>
      </c>
      <c r="P2" s="136" t="s">
        <v>51</v>
      </c>
      <c r="Q2" s="136" t="s">
        <v>52</v>
      </c>
      <c r="R2" s="136" t="s">
        <v>53</v>
      </c>
      <c r="S2" s="136" t="s">
        <v>54</v>
      </c>
      <c r="T2" s="136" t="s">
        <v>55</v>
      </c>
      <c r="U2" s="136" t="s">
        <v>56</v>
      </c>
      <c r="V2" s="136" t="s">
        <v>57</v>
      </c>
      <c r="W2" s="136" t="s">
        <v>58</v>
      </c>
      <c r="X2" s="136" t="s">
        <v>59</v>
      </c>
      <c r="Y2" s="136" t="s">
        <v>60</v>
      </c>
      <c r="Z2" s="136" t="s">
        <v>61</v>
      </c>
      <c r="AA2" s="136" t="s">
        <v>62</v>
      </c>
      <c r="AB2" s="136" t="s">
        <v>63</v>
      </c>
    </row>
    <row r="3" spans="1:28" ht="12.75">
      <c r="A3" s="136" t="s">
        <v>64</v>
      </c>
      <c r="B3" s="136" t="s">
        <v>65</v>
      </c>
      <c r="C3" s="136" t="s">
        <v>66</v>
      </c>
      <c r="D3" s="136">
        <v>-999</v>
      </c>
      <c r="E3" s="136">
        <v>44</v>
      </c>
      <c r="F3" s="136">
        <v>2</v>
      </c>
      <c r="G3" s="136">
        <v>61</v>
      </c>
      <c r="H3" s="136">
        <v>64</v>
      </c>
      <c r="I3" s="136">
        <v>353</v>
      </c>
      <c r="J3" s="136">
        <v>785</v>
      </c>
      <c r="K3" s="136">
        <v>43</v>
      </c>
      <c r="L3" s="136">
        <v>86</v>
      </c>
      <c r="M3" s="136">
        <v>45</v>
      </c>
      <c r="N3" s="136">
        <v>33</v>
      </c>
      <c r="O3" s="136">
        <v>49</v>
      </c>
      <c r="P3" s="136">
        <v>972</v>
      </c>
      <c r="Q3" s="136">
        <v>39</v>
      </c>
      <c r="R3" s="136">
        <v>81</v>
      </c>
      <c r="S3" s="136">
        <v>82</v>
      </c>
      <c r="T3" s="136">
        <v>352</v>
      </c>
      <c r="U3" s="136">
        <v>31</v>
      </c>
      <c r="V3" s="136">
        <v>47</v>
      </c>
      <c r="W3" s="136">
        <v>27</v>
      </c>
      <c r="X3" s="136">
        <v>34</v>
      </c>
      <c r="Y3" s="136">
        <v>46</v>
      </c>
      <c r="Z3" s="136">
        <v>41</v>
      </c>
      <c r="AA3" s="136">
        <v>886</v>
      </c>
      <c r="AB3" s="136">
        <v>58</v>
      </c>
    </row>
    <row r="4" spans="1:28" ht="12.75">
      <c r="A4" s="136" t="s">
        <v>28</v>
      </c>
      <c r="B4" s="136" t="s">
        <v>67</v>
      </c>
      <c r="C4" s="136">
        <v>2</v>
      </c>
      <c r="D4" s="136" t="s">
        <v>68</v>
      </c>
      <c r="E4" s="136" t="s">
        <v>69</v>
      </c>
      <c r="F4" s="136" t="s">
        <v>68</v>
      </c>
      <c r="G4" s="136" t="s">
        <v>68</v>
      </c>
      <c r="H4" s="136" t="s">
        <v>68</v>
      </c>
      <c r="I4" s="136" t="s">
        <v>70</v>
      </c>
      <c r="J4" s="136" t="s">
        <v>71</v>
      </c>
      <c r="K4" s="136" t="s">
        <v>72</v>
      </c>
      <c r="L4" s="136" t="s">
        <v>71</v>
      </c>
      <c r="M4" s="136" t="s">
        <v>73</v>
      </c>
      <c r="N4" s="136" t="s">
        <v>74</v>
      </c>
      <c r="O4" s="136" t="s">
        <v>75</v>
      </c>
      <c r="P4" s="136" t="s">
        <v>76</v>
      </c>
      <c r="Q4" s="136" t="s">
        <v>77</v>
      </c>
      <c r="R4" s="136" t="s">
        <v>78</v>
      </c>
      <c r="S4" s="136" t="s">
        <v>76</v>
      </c>
      <c r="T4" s="136" t="s">
        <v>74</v>
      </c>
      <c r="U4" s="136" t="s">
        <v>79</v>
      </c>
      <c r="V4" s="136" t="s">
        <v>80</v>
      </c>
      <c r="W4" s="136" t="s">
        <v>81</v>
      </c>
      <c r="X4" s="136" t="s">
        <v>82</v>
      </c>
      <c r="Y4" s="136" t="s">
        <v>83</v>
      </c>
      <c r="Z4" s="136" t="s">
        <v>84</v>
      </c>
      <c r="AA4" s="136" t="s">
        <v>76</v>
      </c>
      <c r="AB4" s="136" t="s">
        <v>85</v>
      </c>
    </row>
    <row r="5" spans="1:28" ht="12.75">
      <c r="A5" s="136" t="s">
        <v>28</v>
      </c>
      <c r="B5" s="136" t="s">
        <v>86</v>
      </c>
      <c r="C5" s="136">
        <v>2</v>
      </c>
      <c r="D5" s="136" t="s">
        <v>68</v>
      </c>
      <c r="E5" s="136" t="s">
        <v>69</v>
      </c>
      <c r="F5" s="136" t="s">
        <v>68</v>
      </c>
      <c r="G5" s="136" t="s">
        <v>68</v>
      </c>
      <c r="H5" s="136" t="s">
        <v>68</v>
      </c>
      <c r="I5" s="136" t="s">
        <v>70</v>
      </c>
      <c r="J5" s="136" t="s">
        <v>71</v>
      </c>
      <c r="K5" s="136" t="s">
        <v>72</v>
      </c>
      <c r="L5" s="136" t="s">
        <v>71</v>
      </c>
      <c r="M5" s="136" t="s">
        <v>73</v>
      </c>
      <c r="N5" s="136" t="s">
        <v>74</v>
      </c>
      <c r="O5" s="136" t="s">
        <v>75</v>
      </c>
      <c r="P5" s="136" t="s">
        <v>76</v>
      </c>
      <c r="Q5" s="136" t="s">
        <v>77</v>
      </c>
      <c r="R5" s="136" t="s">
        <v>78</v>
      </c>
      <c r="S5" s="136" t="s">
        <v>76</v>
      </c>
      <c r="T5" s="136" t="s">
        <v>74</v>
      </c>
      <c r="U5" s="136" t="s">
        <v>79</v>
      </c>
      <c r="V5" s="136" t="s">
        <v>80</v>
      </c>
      <c r="W5" s="136" t="s">
        <v>81</v>
      </c>
      <c r="X5" s="136" t="s">
        <v>82</v>
      </c>
      <c r="Y5" s="136" t="s">
        <v>83</v>
      </c>
      <c r="Z5" s="136" t="s">
        <v>84</v>
      </c>
      <c r="AA5" s="136" t="s">
        <v>76</v>
      </c>
      <c r="AB5" s="136" t="s">
        <v>85</v>
      </c>
    </row>
    <row r="6" spans="1:28" ht="12.75">
      <c r="A6" s="136" t="s">
        <v>28</v>
      </c>
      <c r="B6" s="136" t="s">
        <v>87</v>
      </c>
      <c r="C6" s="136">
        <v>2</v>
      </c>
      <c r="D6" s="136" t="s">
        <v>68</v>
      </c>
      <c r="E6" s="136" t="s">
        <v>69</v>
      </c>
      <c r="F6" s="136" t="s">
        <v>68</v>
      </c>
      <c r="G6" s="136" t="s">
        <v>68</v>
      </c>
      <c r="H6" s="136" t="s">
        <v>68</v>
      </c>
      <c r="I6" s="136" t="s">
        <v>70</v>
      </c>
      <c r="J6" s="136" t="s">
        <v>71</v>
      </c>
      <c r="K6" s="136" t="s">
        <v>72</v>
      </c>
      <c r="L6" s="136" t="s">
        <v>71</v>
      </c>
      <c r="M6" s="136" t="s">
        <v>73</v>
      </c>
      <c r="N6" s="136" t="s">
        <v>74</v>
      </c>
      <c r="O6" s="136" t="s">
        <v>75</v>
      </c>
      <c r="P6" s="136" t="s">
        <v>76</v>
      </c>
      <c r="Q6" s="136" t="s">
        <v>77</v>
      </c>
      <c r="R6" s="136" t="s">
        <v>78</v>
      </c>
      <c r="S6" s="136" t="s">
        <v>76</v>
      </c>
      <c r="T6" s="136" t="s">
        <v>74</v>
      </c>
      <c r="U6" s="136" t="s">
        <v>79</v>
      </c>
      <c r="V6" s="136" t="s">
        <v>80</v>
      </c>
      <c r="W6" s="136" t="s">
        <v>81</v>
      </c>
      <c r="X6" s="136" t="s">
        <v>82</v>
      </c>
      <c r="Y6" s="136" t="s">
        <v>83</v>
      </c>
      <c r="Z6" s="136" t="s">
        <v>84</v>
      </c>
      <c r="AA6" s="136" t="s">
        <v>76</v>
      </c>
      <c r="AB6" s="136" t="s">
        <v>85</v>
      </c>
    </row>
    <row r="7" spans="1:28" ht="12.75">
      <c r="A7" s="136" t="s">
        <v>28</v>
      </c>
      <c r="B7" s="136" t="s">
        <v>88</v>
      </c>
      <c r="C7" s="136">
        <v>2</v>
      </c>
      <c r="D7" s="136" t="s">
        <v>68</v>
      </c>
      <c r="E7" s="136" t="s">
        <v>69</v>
      </c>
      <c r="F7" s="136" t="s">
        <v>68</v>
      </c>
      <c r="G7" s="136" t="s">
        <v>68</v>
      </c>
      <c r="H7" s="136" t="s">
        <v>68</v>
      </c>
      <c r="I7" s="136" t="s">
        <v>70</v>
      </c>
      <c r="J7" s="136" t="s">
        <v>71</v>
      </c>
      <c r="K7" s="136" t="s">
        <v>72</v>
      </c>
      <c r="L7" s="136" t="s">
        <v>71</v>
      </c>
      <c r="M7" s="136" t="s">
        <v>73</v>
      </c>
      <c r="N7" s="136" t="s">
        <v>74</v>
      </c>
      <c r="O7" s="136" t="s">
        <v>75</v>
      </c>
      <c r="P7" s="136" t="s">
        <v>76</v>
      </c>
      <c r="Q7" s="136" t="s">
        <v>77</v>
      </c>
      <c r="R7" s="136" t="s">
        <v>78</v>
      </c>
      <c r="S7" s="136" t="s">
        <v>76</v>
      </c>
      <c r="T7" s="136" t="s">
        <v>74</v>
      </c>
      <c r="U7" s="136" t="s">
        <v>79</v>
      </c>
      <c r="V7" s="136" t="s">
        <v>80</v>
      </c>
      <c r="W7" s="136" t="s">
        <v>81</v>
      </c>
      <c r="X7" s="136" t="s">
        <v>82</v>
      </c>
      <c r="Y7" s="136" t="s">
        <v>83</v>
      </c>
      <c r="Z7" s="136" t="s">
        <v>84</v>
      </c>
      <c r="AA7" s="136" t="s">
        <v>76</v>
      </c>
      <c r="AB7" s="136" t="s">
        <v>85</v>
      </c>
    </row>
    <row r="8" spans="1:28" ht="12.75">
      <c r="A8" s="136" t="s">
        <v>28</v>
      </c>
      <c r="B8" s="136" t="s">
        <v>89</v>
      </c>
      <c r="C8" s="136">
        <v>4</v>
      </c>
      <c r="D8" s="136">
        <v>1</v>
      </c>
      <c r="E8" s="136">
        <v>9</v>
      </c>
      <c r="F8" s="136">
        <v>1</v>
      </c>
      <c r="G8" s="136">
        <v>9</v>
      </c>
      <c r="H8" s="136">
        <v>9</v>
      </c>
      <c r="I8" s="136">
        <v>9</v>
      </c>
      <c r="J8" s="136">
        <v>9</v>
      </c>
      <c r="K8" s="136">
        <v>9</v>
      </c>
      <c r="L8" s="136">
        <v>9</v>
      </c>
      <c r="M8" s="136">
        <v>9</v>
      </c>
      <c r="N8" s="136">
        <v>9</v>
      </c>
      <c r="O8" s="136">
        <v>9</v>
      </c>
      <c r="P8" s="136">
        <v>9</v>
      </c>
      <c r="Q8" s="136">
        <v>9</v>
      </c>
      <c r="R8" s="136">
        <v>9</v>
      </c>
      <c r="S8" s="136">
        <v>9</v>
      </c>
      <c r="T8" s="136">
        <v>9</v>
      </c>
      <c r="U8" s="136">
        <v>9</v>
      </c>
      <c r="V8" s="136">
        <v>9</v>
      </c>
      <c r="W8" s="136">
        <v>9</v>
      </c>
      <c r="X8" s="136">
        <v>9</v>
      </c>
      <c r="Y8" s="136">
        <v>9</v>
      </c>
      <c r="Z8" s="136">
        <v>9</v>
      </c>
      <c r="AA8" s="136">
        <v>9</v>
      </c>
      <c r="AB8" s="136">
        <v>9</v>
      </c>
    </row>
    <row r="9" spans="1:28" ht="12.75">
      <c r="A9" s="138" t="s">
        <v>90</v>
      </c>
      <c r="B9" s="136" t="s">
        <v>89</v>
      </c>
      <c r="C9" s="136">
        <v>4</v>
      </c>
      <c r="D9" s="136">
        <v>1</v>
      </c>
      <c r="E9" s="136">
        <v>9</v>
      </c>
      <c r="F9" s="136">
        <v>1</v>
      </c>
      <c r="G9" s="136">
        <v>9</v>
      </c>
      <c r="H9" s="136">
        <v>9</v>
      </c>
      <c r="I9" s="136">
        <v>9</v>
      </c>
      <c r="J9" s="136">
        <v>9</v>
      </c>
      <c r="K9" s="136">
        <v>9</v>
      </c>
      <c r="L9" s="136">
        <v>9</v>
      </c>
      <c r="M9" s="136">
        <v>9</v>
      </c>
      <c r="N9" s="136">
        <v>9</v>
      </c>
      <c r="O9" s="136">
        <v>9</v>
      </c>
      <c r="P9" s="136">
        <v>9</v>
      </c>
      <c r="Q9" s="136">
        <v>9</v>
      </c>
      <c r="R9" s="136">
        <v>9</v>
      </c>
      <c r="S9" s="136">
        <v>9</v>
      </c>
      <c r="T9" s="136">
        <v>9</v>
      </c>
      <c r="U9" s="136">
        <v>9</v>
      </c>
      <c r="V9" s="136">
        <v>9</v>
      </c>
      <c r="W9" s="136">
        <v>9</v>
      </c>
      <c r="X9" s="136">
        <v>9</v>
      </c>
      <c r="Y9" s="136">
        <v>9</v>
      </c>
      <c r="Z9" s="136">
        <v>9</v>
      </c>
      <c r="AA9" s="136">
        <v>9</v>
      </c>
      <c r="AB9" s="136">
        <v>9</v>
      </c>
    </row>
    <row r="10" spans="1:28" ht="12.75">
      <c r="A10" s="136" t="s">
        <v>91</v>
      </c>
      <c r="B10" s="136" t="s">
        <v>89</v>
      </c>
      <c r="C10" s="136">
        <v>4</v>
      </c>
      <c r="D10" s="136">
        <v>1</v>
      </c>
      <c r="E10" s="136">
        <v>9</v>
      </c>
      <c r="F10" s="136">
        <v>1</v>
      </c>
      <c r="G10" s="136">
        <v>9</v>
      </c>
      <c r="H10" s="136">
        <v>9</v>
      </c>
      <c r="I10" s="136">
        <v>9</v>
      </c>
      <c r="J10" s="136">
        <v>9</v>
      </c>
      <c r="K10" s="136">
        <v>9</v>
      </c>
      <c r="L10" s="136">
        <v>9</v>
      </c>
      <c r="M10" s="136">
        <v>9</v>
      </c>
      <c r="N10" s="136">
        <v>9</v>
      </c>
      <c r="O10" s="136">
        <v>9</v>
      </c>
      <c r="P10" s="136">
        <v>9</v>
      </c>
      <c r="Q10" s="136">
        <v>9</v>
      </c>
      <c r="R10" s="136">
        <v>9</v>
      </c>
      <c r="S10" s="136">
        <v>9</v>
      </c>
      <c r="T10" s="136">
        <v>9</v>
      </c>
      <c r="U10" s="136">
        <v>9</v>
      </c>
      <c r="V10" s="136">
        <v>9</v>
      </c>
      <c r="W10" s="136">
        <v>9</v>
      </c>
      <c r="X10" s="136">
        <v>9</v>
      </c>
      <c r="Y10" s="136">
        <v>9</v>
      </c>
      <c r="Z10" s="136">
        <v>9</v>
      </c>
      <c r="AA10" s="136">
        <v>9</v>
      </c>
      <c r="AB10" s="136">
        <v>9</v>
      </c>
    </row>
    <row r="21" ht="12.75">
      <c r="D21" s="137"/>
    </row>
  </sheetData>
  <sheetProtection/>
  <printOptions/>
  <pageMargins left="0.75" right="0.75" top="1" bottom="1" header="0.4921259845" footer="0.4921259845"/>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Manager</dc:title>
  <dc:subject/>
  <dc:creator>Village Software</dc:creator>
  <cp:keywords/>
  <dc:description/>
  <cp:lastModifiedBy>ACS</cp:lastModifiedBy>
  <dcterms:created xsi:type="dcterms:W3CDTF">1995-05-29T15:59:23Z</dcterms:created>
  <dcterms:modified xsi:type="dcterms:W3CDTF">2012-12-19T21:15:37Z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mily Name" linkTarget="vital1">
    <vt:lpwstr>Fred &amp; Wilma Flintstone</vt:lpwstr>
  </property>
  <property fmtid="{D5CDD505-2E9C-101B-9397-08002B2CF9AE}" pid="3" name="Family Address" linkTarget="vital2">
    <vt:lpwstr>345 Cavestone Rd</vt:lpwstr>
  </property>
  <property fmtid="{D5CDD505-2E9C-101B-9397-08002B2CF9AE}" pid="4" name="Family City" linkTarget="vital4">
    <vt:lpwstr>Bedrock</vt:lpwstr>
  </property>
  <property fmtid="{D5CDD505-2E9C-101B-9397-08002B2CF9AE}" pid="5" name="Family State" linkTarget="vital5">
    <vt:lpwstr>NJ</vt:lpwstr>
  </property>
  <property fmtid="{D5CDD505-2E9C-101B-9397-08002B2CF9AE}" pid="6" name="Family ZIP" linkTarget="vital6">
    <vt:lpwstr>08541</vt:lpwstr>
  </property>
  <property fmtid="{D5CDD505-2E9C-101B-9397-08002B2CF9AE}" pid="7" name="Family Phone" linkTarget="vital8">
    <vt:lpwstr>504-555-1212</vt:lpwstr>
  </property>
  <property fmtid="{D5CDD505-2E9C-101B-9397-08002B2CF9AE}" pid="8" name="Family Fax" linkTarget="vital9">
    <vt:lpwstr/>
  </property>
  <property fmtid="{D5CDD505-2E9C-101B-9397-08002B2CF9AE}" pid="9" name="Lender Name" linkTarget="data1">
    <vt:lpwstr>Crooked Cronies Mortgage Co.</vt:lpwstr>
  </property>
  <property fmtid="{D5CDD505-2E9C-101B-9397-08002B2CF9AE}" pid="10" name="Principle" linkTarget="data2">
    <vt:r8>200000</vt:r8>
  </property>
  <property fmtid="{D5CDD505-2E9C-101B-9397-08002B2CF9AE}" pid="11" name="Interest Rate" linkTarget="data3">
    <vt:r8>0.055</vt:r8>
  </property>
  <property fmtid="{D5CDD505-2E9C-101B-9397-08002B2CF9AE}" pid="12" name="Number of Payments" linkTarget="NOMO">
    <vt:r8>360</vt:r8>
  </property>
</Properties>
</file>