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4" activeTab="1"/>
  </bookViews>
  <sheets>
    <sheet name="Tabelle1" sheetId="1" r:id="rId1"/>
    <sheet name="Tabelle2" sheetId="2" r:id="rId2"/>
    <sheet name="Tabelle3" sheetId="3" r:id="rId3"/>
  </sheets>
  <definedNames>
    <definedName name="Abfahrt_S1_ab_BB">'Tabelle1'!$T$11:$T$65</definedName>
    <definedName name="Abfahrt_S1_ab_Herrenberg">'Tabelle1'!$R$11:$R$62</definedName>
    <definedName name="Abfahrt_S2_in_Rohr">'Tabelle1'!$AB$9:$AB$48</definedName>
    <definedName name="Ankunft_RE_Flughafen">'Tabelle1'!$AE$11:$AE$30</definedName>
    <definedName name="Ankunft_S2_am_Flughafen">'Tabelle1'!$AC$9:$AC$48</definedName>
    <definedName name="Ankunft_S60_Schoenbuchbahn_in_BB">'Tabelle1'!$AD$9:$AD$40</definedName>
    <definedName name="Umstieg_S1_S2_Rohr">'Tabelle1'!$Z$16</definedName>
    <definedName name="Wegedauer_am_Ziel">'Tabelle1'!$E$22</definedName>
    <definedName name="Wegedauer_zum_Bahnhof">'Tabelle1'!$E$12</definedName>
  </definedNames>
  <calcPr fullCalcOnLoad="1"/>
</workbook>
</file>

<file path=xl/comments1.xml><?xml version="1.0" encoding="utf-8"?>
<comments xmlns="http://schemas.openxmlformats.org/spreadsheetml/2006/main">
  <authors>
    <author/>
  </authors>
  <commentList>
    <comment ref="B15" authorId="0">
      <text>
        <r>
          <rPr>
            <sz val="10"/>
            <rFont val="Arial"/>
            <family val="2"/>
          </rPr>
          <t>Ankunftzeit in Böblingen minus Fahrtzeit gibt die Abfahrtzeit in Maichingen</t>
        </r>
      </text>
    </comment>
    <comment ref="H15" authorId="0">
      <text>
        <r>
          <rPr>
            <sz val="10"/>
            <rFont val="Arial"/>
            <family val="2"/>
          </rPr>
          <t>Ankunftzeit in BB minus Fahrtzeit von Weil her gibt die Abfahrtzeit in Weil</t>
        </r>
      </text>
    </comment>
    <comment ref="K15" authorId="0">
      <text>
        <r>
          <rPr>
            <sz val="10"/>
            <rFont val="Arial"/>
            <family val="2"/>
          </rPr>
          <t>Ankunftzeit in Böblingen minus Fahrtzeit gibt die Abfahrtzeit in Maichingen</t>
        </r>
      </text>
    </comment>
    <comment ref="Q15" authorId="0">
      <text>
        <r>
          <rPr>
            <sz val="10"/>
            <rFont val="Arial"/>
            <family val="2"/>
          </rPr>
          <t>Ankunftzeit in BB minus Fahrtzeit von Weil her gibt die Abfahrtzeit in Weil</t>
        </r>
      </text>
    </comment>
    <comment ref="B16" authorId="0">
      <text>
        <r>
          <rPr>
            <sz val="10"/>
            <rFont val="Arial"/>
            <family val="2"/>
          </rPr>
          <t>Die Ankunftzeit der S60 ist die gleiche wie die der Schönbuchbahn</t>
        </r>
      </text>
    </comment>
    <comment ref="E16" authorId="0">
      <text>
        <r>
          <rPr>
            <sz val="10"/>
            <rFont val="Arial"/>
            <family val="2"/>
          </rPr>
          <t>Goldbergabfahrtzeit minus Fahrtzeit ergibt die Abfahrtzeit in BB</t>
        </r>
      </text>
    </comment>
    <comment ref="H16" authorId="0">
      <text>
        <r>
          <rPr>
            <sz val="10"/>
            <rFont val="Arial"/>
            <family val="2"/>
          </rPr>
          <t>Finde die Ankunftszeit der Schönbuchbahn die vor der passenden S1 ankommt.</t>
        </r>
      </text>
    </comment>
    <comment ref="K16" authorId="0">
      <text>
        <r>
          <rPr>
            <sz val="10"/>
            <rFont val="Arial"/>
            <family val="2"/>
          </rPr>
          <t>Ankunftzeit der S60 ist die gleiche wie die der SChönbuchbahn</t>
        </r>
      </text>
    </comment>
    <comment ref="Q16" authorId="0">
      <text>
        <r>
          <rPr>
            <sz val="10"/>
            <rFont val="Arial"/>
            <family val="2"/>
          </rPr>
          <t>Finde die Schönbuchbahn, die vor Abfahrt des RE ankommt</t>
        </r>
      </text>
    </comment>
    <comment ref="Z16" authorId="0">
      <text>
        <r>
          <rPr>
            <sz val="10"/>
            <rFont val="Arial"/>
            <family val="2"/>
          </rPr>
          <t>Umstieg in Rohr von der S1 in die S2/3. Man muss nur am gleichen Bahnsteig nach gegenüber gehen. Dazu reicht eine Minute, d.h. Die S2/3 muss einfach später kommen, nur gleichzeitig darf es nicht sein. Dann könnte sie schon wegfahren, wenn die S1 gerade ankommt.</t>
        </r>
      </text>
    </comment>
    <comment ref="E17" authorId="0">
      <text>
        <r>
          <rPr>
            <sz val="10"/>
            <rFont val="Arial"/>
            <family val="2"/>
          </rPr>
          <t>Rohrankunftzeit minus Fahrtzeit ergibt die Abfahrtzeit in Goldberg</t>
        </r>
      </text>
    </comment>
    <comment ref="E18" authorId="0">
      <text>
        <r>
          <rPr>
            <sz val="10"/>
            <rFont val="Arial"/>
            <family val="2"/>
          </rPr>
          <t>Mit der Abfahrtzeit in Rohr minus der Umsteigezeit (so früh muss man mindestens in Rohr ankommen), suche aus der Liste der S1-Ankuftzeiten die aus, die vor oder gleich dieser Mindestankunftzeit ist</t>
        </r>
      </text>
    </comment>
    <comment ref="E19" authorId="0">
      <text>
        <r>
          <rPr>
            <sz val="10"/>
            <rFont val="Arial"/>
            <family val="2"/>
          </rPr>
          <t>Ankunftszeit am Flughafen minus Fahrtzeit ergibt die Abfahrtszeit in Rohr</t>
        </r>
      </text>
    </comment>
    <comment ref="E20" authorId="0">
      <text>
        <r>
          <rPr>
            <sz val="10"/>
            <rFont val="Arial"/>
            <family val="2"/>
          </rPr>
          <t>Suche aus der Liste der Zugankuftzeiten die aus, die vor oder gleich der Wunschzugankunftzeit ist</t>
        </r>
      </text>
    </comment>
    <comment ref="E21" authorId="0">
      <text>
        <r>
          <rPr>
            <sz val="10"/>
            <rFont val="Arial"/>
            <family val="2"/>
          </rPr>
          <t>Wunschterminalankunftzeit minus Fußwegzeit gibt die Wunschzugankunftzeit</t>
        </r>
      </text>
    </comment>
    <comment ref="E26" authorId="0">
      <text>
        <r>
          <rPr>
            <sz val="10"/>
            <rFont val="Arial"/>
            <family val="2"/>
          </rPr>
          <t>Ankunftzeit am Flughafenbahnhof minus Abahrtzeit in Böblingen ergibt die Fahrzeit inklusive der Umstiegs- und Wartezeit in Rohr</t>
        </r>
      </text>
    </comment>
    <comment ref="E27" authorId="0">
      <text>
        <r>
          <rPr>
            <sz val="10"/>
            <rFont val="Arial"/>
            <family val="2"/>
          </rPr>
          <t>Die Wunschankunftzeit minus die tatsächliche Ankunftzeit ergibt die Zeit, die man zu früh am Ziel ist</t>
        </r>
      </text>
    </comment>
    <comment ref="D31" authorId="0">
      <text>
        <r>
          <rPr>
            <sz val="10"/>
            <rFont val="Arial"/>
            <family val="2"/>
          </rPr>
          <t>Summe aus Fahrtzeit (inklusive Umstieg und Warten), dem Fußweg am Flughafen, dem zu früh ankommen (Wartezeit am Flughafen) und der Zeit um zum Startbahnhof zu kommen, z.B. zu Fuß zum Bahnhof Böblingen, Hulb oder Goldbrg zu gehenzu gehen</t>
        </r>
      </text>
    </comment>
    <comment ref="B32" authorId="0">
      <text>
        <r>
          <rPr>
            <sz val="10"/>
            <rFont val="Arial"/>
            <family val="2"/>
          </rPr>
          <t>Die Zeit die man von BB zum Flughafen braucht plus die Zeit von Maichingen nach BB plus den Weg zum Startbahnhof Maichingen</t>
        </r>
      </text>
    </comment>
    <comment ref="H32" authorId="0">
      <text>
        <r>
          <rPr>
            <sz val="10"/>
            <rFont val="Arial"/>
            <family val="2"/>
          </rPr>
          <t>Die Zeit die man von BB zum Flughafen braucht plus die Zeit von Weil nach BB plus den Weg zum Startbahnhof Weil</t>
        </r>
      </text>
    </comment>
    <comment ref="N33" authorId="0">
      <text>
        <r>
          <rPr>
            <sz val="10"/>
            <rFont val="Arial"/>
            <family val="2"/>
          </rPr>
          <t>Fußweg am Flughafen plus Fahrtzeit plus Wartezeit am Flughafen wegen des zu früh Ankommens plus Weg zum Startbahnhof BB</t>
        </r>
      </text>
    </comment>
    <comment ref="Z37" authorId="0">
      <text>
        <r>
          <rPr>
            <sz val="10"/>
            <rFont val="Arial"/>
            <family val="2"/>
          </rPr>
          <t>Haltestelle „Röte“ in Weil</t>
        </r>
      </text>
    </comment>
    <comment ref="Z39" authorId="0">
      <text>
        <r>
          <rPr>
            <sz val="10"/>
            <rFont val="Arial"/>
            <family val="2"/>
          </rPr>
          <t>Böblingen Bahnhof. Hier Umstieg in S1</t>
        </r>
      </text>
    </comment>
  </commentList>
</comments>
</file>

<file path=xl/comments2.xml><?xml version="1.0" encoding="utf-8"?>
<comments xmlns="http://schemas.openxmlformats.org/spreadsheetml/2006/main">
  <authors>
    <author/>
  </authors>
  <commentList>
    <comment ref="A1" authorId="0">
      <text>
        <r>
          <rPr>
            <sz val="10"/>
            <rFont val="Arial"/>
            <family val="2"/>
          </rPr>
          <t>Gewünschte Ankunftszeit</t>
        </r>
      </text>
    </comment>
    <comment ref="B45" authorId="0">
      <text>
        <r>
          <rPr>
            <sz val="10"/>
            <rFont val="Arial"/>
            <family val="2"/>
          </rPr>
          <t>RE fährt jede Stunde</t>
        </r>
      </text>
    </comment>
    <comment ref="C45" authorId="0">
      <text>
        <r>
          <rPr>
            <sz val="10"/>
            <rFont val="Arial"/>
            <family val="2"/>
          </rPr>
          <t>S-Bahn fährt jede halbe Stunde</t>
        </r>
      </text>
    </comment>
    <comment ref="B46" authorId="0">
      <text>
        <r>
          <rPr>
            <sz val="10"/>
            <rFont val="Arial"/>
            <family val="2"/>
          </rPr>
          <t>Bestenfalls wartet man gar nicht; schlimmsten falls solange bis der nächste Zug fährt: Im Durchschnitt in der Mitte (die Hälfte) zwischen beiden</t>
        </r>
      </text>
    </comment>
    <comment ref="B49" authorId="0">
      <text>
        <r>
          <rPr>
            <sz val="10"/>
            <rFont val="Arial"/>
            <family val="2"/>
          </rPr>
          <t>Suche die Schönbuchbahn, die vor der Abfahrt des RE ankommt und subtrahiere davon die Fahrtzeit von Weil nach BB</t>
        </r>
      </text>
    </comment>
    <comment ref="C49" authorId="0">
      <text>
        <r>
          <rPr>
            <sz val="10"/>
            <rFont val="Arial"/>
            <family val="2"/>
          </rPr>
          <t>Suche die Schönbuchbahn, die vor der Abfahrt des RE ankommt und subtrahiere davon die Fahrtzeit von Weil nach BB</t>
        </r>
      </text>
    </comment>
    <comment ref="D49" authorId="0">
      <text>
        <r>
          <rPr>
            <sz val="10"/>
            <rFont val="Arial"/>
            <family val="2"/>
          </rPr>
          <t>Suche die S60, die vor der Abfahrt des RE ankommt und subtrahiere davon die Fahrtzeit von Maichingen nach BB</t>
        </r>
      </text>
    </comment>
    <comment ref="E49" authorId="0">
      <text>
        <r>
          <rPr>
            <sz val="10"/>
            <rFont val="Arial"/>
            <family val="2"/>
          </rPr>
          <t>Suche die S60, die vor der Abfahrt des RE ankommt und subtrahiere davon die Fahrtzeit von Maichingen nach BB</t>
        </r>
      </text>
    </comment>
    <comment ref="F49" authorId="0">
      <text>
        <r>
          <rPr>
            <sz val="10"/>
            <rFont val="Arial"/>
            <family val="2"/>
          </rPr>
          <t xml:space="preserve">Finde die S1 die passend zum RE in BB ankommt. Dazu von der RE-Abfahrtzeit in BB die S1-Fahrtzeit von Herrenberg nach BB abziehen. Dann hat man die passende S1 aus Herrenberg. Dann muss man noch die Fahrtzeit von Herrenberg nach Gärtringen addieren. </t>
        </r>
      </text>
    </comment>
    <comment ref="G49" authorId="0">
      <text>
        <r>
          <rPr>
            <sz val="10"/>
            <rFont val="Arial"/>
            <family val="2"/>
          </rPr>
          <t>Die S1-Abfahrtzeit in BB minus die Fahrtzeit von Gärtringen nach BB</t>
        </r>
      </text>
    </comment>
    <comment ref="C50" authorId="0">
      <text>
        <r>
          <rPr>
            <sz val="10"/>
            <rFont val="Arial"/>
            <family val="2"/>
          </rPr>
          <t>Eine beliebige Zeit, um die Fahrtdauer zu berechnen</t>
        </r>
      </text>
    </comment>
    <comment ref="E50" authorId="0">
      <text>
        <r>
          <rPr>
            <sz val="10"/>
            <rFont val="Arial"/>
            <family val="2"/>
          </rPr>
          <t>Eine beliebige Zeit, um die Fahrtdauer zu berechnen</t>
        </r>
      </text>
    </comment>
    <comment ref="G50" authorId="0">
      <text>
        <r>
          <rPr>
            <sz val="10"/>
            <rFont val="Arial"/>
            <family val="2"/>
          </rPr>
          <t>Eine beliebige Zeit, um die Fahrtdauer zu berechnen</t>
        </r>
      </text>
    </comment>
    <comment ref="I50" authorId="0">
      <text>
        <r>
          <rPr>
            <sz val="10"/>
            <rFont val="Arial"/>
            <family val="2"/>
          </rPr>
          <t>Eine beliebige Zeit, um die Fahrtdauer zu berechnen</t>
        </r>
      </text>
    </comment>
    <comment ref="K50" authorId="0">
      <text>
        <r>
          <rPr>
            <sz val="10"/>
            <rFont val="Arial"/>
            <family val="2"/>
          </rPr>
          <t>Eine beliebige Zeit, um die Fahrtdauer zu berechnen</t>
        </r>
      </text>
    </comment>
    <comment ref="C52" authorId="0">
      <text>
        <r>
          <rPr>
            <sz val="10"/>
            <rFont val="Arial"/>
            <family val="2"/>
          </rPr>
          <t>Ankunftzeit in Rohr plus umstiegszeit; dann suche die nächste Abfahrtzeit in Rohr und addiere die Fahrtzeit zum Flughafen</t>
        </r>
      </text>
    </comment>
    <comment ref="E52" authorId="0">
      <text>
        <r>
          <rPr>
            <sz val="10"/>
            <rFont val="Arial"/>
            <family val="2"/>
          </rPr>
          <t>Ankunftzeit in Rohr plus umstiegszeit; dann suche die nächste Abfahrtzeit in Rohr und addiere die Fahrtzeit zum Flughafen</t>
        </r>
      </text>
    </comment>
    <comment ref="G52" authorId="0">
      <text>
        <r>
          <rPr>
            <sz val="10"/>
            <rFont val="Arial"/>
            <family val="2"/>
          </rPr>
          <t>Ankunftzeit in Rohr plus umstiegszeit; dann suche die nächste Abfahrtzeit in Rohr und addiere die Fahrtzeit zum Flughafen</t>
        </r>
      </text>
    </comment>
    <comment ref="I52" authorId="0">
      <text>
        <r>
          <rPr>
            <sz val="10"/>
            <rFont val="Arial"/>
            <family val="2"/>
          </rPr>
          <t>Ankunftzeit in Rohr plus umstiegszeit; dann suche die nächste Abfahrtzeit in Rohr und addiere die Fahrtzeit zum Flughafen</t>
        </r>
      </text>
    </comment>
    <comment ref="K52" authorId="0">
      <text>
        <r>
          <rPr>
            <sz val="10"/>
            <rFont val="Arial"/>
            <family val="2"/>
          </rPr>
          <t>Ankunftzeit in Rohr plus umstiegszeit; dann suche die nächste Abfahrtzeit in Rohr und addiere die Fahrtzeit zum Flughafen</t>
        </r>
      </text>
    </comment>
    <comment ref="B54" authorId="0">
      <text>
        <r>
          <rPr>
            <sz val="10"/>
            <rFont val="Arial"/>
            <family val="2"/>
          </rPr>
          <t>Zugankunftzeit minus Abfahrtzeit gibt die reine Fahrtdauer. Dazu die beiden Wege an Start und Ziel und die durchschnittliche Wartezeit</t>
        </r>
      </text>
    </comment>
    <comment ref="C54" authorId="0">
      <text>
        <r>
          <rPr>
            <sz val="10"/>
            <rFont val="Arial"/>
            <family val="2"/>
          </rPr>
          <t>Zugankunftzeit minus Abfahrtzeit gibt die reine Fahrtdauer. Dazu die beiden Wege an Start und Ziel und die durchschnittliche Wartezeit</t>
        </r>
      </text>
    </comment>
    <comment ref="D54" authorId="0">
      <text>
        <r>
          <rPr>
            <sz val="10"/>
            <rFont val="Arial"/>
            <family val="2"/>
          </rPr>
          <t>Zugankunftzeit minus Abfahrtzeit gibt die reine Fahrtdauer. Dazu die beiden Wege an Start und Ziel und die durchschnittliche Wartezeit</t>
        </r>
      </text>
    </comment>
    <comment ref="E54" authorId="0">
      <text>
        <r>
          <rPr>
            <sz val="10"/>
            <rFont val="Arial"/>
            <family val="2"/>
          </rPr>
          <t>Zugankunftzeit minus Abfahrtzeit gibt die reine Fahrtdauer. Dazu die beiden Wege an Start und Ziel und die durchschnittliche Wartezeit</t>
        </r>
      </text>
    </comment>
    <comment ref="F54" authorId="0">
      <text>
        <r>
          <rPr>
            <sz val="10"/>
            <rFont val="Arial"/>
            <family val="2"/>
          </rPr>
          <t>Zugankunftzeit minus Abfahrtzeit gibt die reine Fahrtdauer. Dazu die beiden Wege an Start und Ziel und die durchschnittliche Wartezeit</t>
        </r>
      </text>
    </comment>
    <comment ref="G54" authorId="0">
      <text>
        <r>
          <rPr>
            <sz val="10"/>
            <rFont val="Arial"/>
            <family val="2"/>
          </rPr>
          <t>Zugankunftzeit minus Abfahrtzeit gibt die reine Fahrtdauer. Dazu die beiden Wege an Start und Ziel und die durchschnittliche Wartezeit</t>
        </r>
      </text>
    </comment>
    <comment ref="H54" authorId="0">
      <text>
        <r>
          <rPr>
            <sz val="10"/>
            <rFont val="Arial"/>
            <family val="2"/>
          </rPr>
          <t>Zugankunftzeit minus Abfahrtzeit gibt die reine Fahrtdauer. Dazu die beiden Wege an Start und Ziel und die durchschnittliche Wartezeit</t>
        </r>
      </text>
    </comment>
    <comment ref="I54" authorId="0">
      <text>
        <r>
          <rPr>
            <sz val="10"/>
            <rFont val="Arial"/>
            <family val="2"/>
          </rPr>
          <t>Zugankunftzeit minus Abfahrtzeit gibt die reine Fahrtdauer. Dazu die beiden Wege an Start und Ziel und die durchschnittliche Wartezeit</t>
        </r>
      </text>
    </comment>
    <comment ref="J54" authorId="0">
      <text>
        <r>
          <rPr>
            <sz val="10"/>
            <rFont val="Arial"/>
            <family val="2"/>
          </rPr>
          <t>Zugankunftzeit minus Abfahrtzeit gibt die reine Fahrtdauer. Dazu die beiden Wege an Start und Ziel und die durchschnittliche Wartezeit</t>
        </r>
      </text>
    </comment>
    <comment ref="K54" authorId="0">
      <text>
        <r>
          <rPr>
            <sz val="10"/>
            <rFont val="Arial"/>
            <family val="2"/>
          </rPr>
          <t>Zugankunftzeit minus Abfahrtzeit gibt die reine Fahrtdauer. Dazu die beiden Wege an Start und Ziel und die durchschnittliche Wartezeit</t>
        </r>
      </text>
    </comment>
  </commentList>
</comments>
</file>

<file path=xl/sharedStrings.xml><?xml version="1.0" encoding="utf-8"?>
<sst xmlns="http://schemas.openxmlformats.org/spreadsheetml/2006/main" count="192" uniqueCount="116">
  <si>
    <t>Ankunft S1 in Rohr</t>
  </si>
  <si>
    <t>Abfahrt S2 in Rohr</t>
  </si>
  <si>
    <t>Ankunft S2 am Flughafen</t>
  </si>
  <si>
    <t>Ankunft S60 und Schönbuchbahn</t>
  </si>
  <si>
    <t>Ankunft RE am Flughafen nach S21-Plan</t>
  </si>
  <si>
    <t>Formeln sind farbig unterlegt</t>
  </si>
  <si>
    <t>Wunschankuft am Terminal</t>
  </si>
  <si>
    <t>S1 ab Herrenberg</t>
  </si>
  <si>
    <t>S60 ab Maichingen</t>
  </si>
  <si>
    <t>S1 ab Böb</t>
  </si>
  <si>
    <t>RE Abfahrtzeit in BB</t>
  </si>
  <si>
    <t>S2,3 ab Rohr</t>
  </si>
  <si>
    <t>Fahrzeiten jeweils vom Ort in der Zeile darüber bis zum Ort links von der Zahl</t>
  </si>
  <si>
    <t>Ankunft</t>
  </si>
  <si>
    <t>S2,3</t>
  </si>
  <si>
    <t>Losgehen vor S-Bahnabfahrt</t>
  </si>
  <si>
    <t>S3</t>
  </si>
  <si>
    <t>Stgt</t>
  </si>
  <si>
    <t>Vaih</t>
  </si>
  <si>
    <t>Rohr</t>
  </si>
  <si>
    <t>Maichingen</t>
  </si>
  <si>
    <t>Hulb</t>
  </si>
  <si>
    <t>Weil</t>
  </si>
  <si>
    <t>Flughafen</t>
  </si>
  <si>
    <t>BB</t>
  </si>
  <si>
    <t>Umstieg Rohr</t>
  </si>
  <si>
    <t>Goldberg</t>
  </si>
  <si>
    <t>Rohr An</t>
  </si>
  <si>
    <t>S1</t>
  </si>
  <si>
    <t>Rohr Ab</t>
  </si>
  <si>
    <t>Herrenberg</t>
  </si>
  <si>
    <t>Ankunft Flughafenbahnhof</t>
  </si>
  <si>
    <t>Ankunft RE</t>
  </si>
  <si>
    <t>Nufringen</t>
  </si>
  <si>
    <t xml:space="preserve"> Wunsch Ankunft Flughafenbahnhof</t>
  </si>
  <si>
    <t xml:space="preserve"> Wunsch Ankunft Flughafen</t>
  </si>
  <si>
    <t>Gärtringen</t>
  </si>
  <si>
    <t>Fußweg</t>
  </si>
  <si>
    <t>Ehningen</t>
  </si>
  <si>
    <t xml:space="preserve">Hulb </t>
  </si>
  <si>
    <t xml:space="preserve">Fahrzeit </t>
  </si>
  <si>
    <t>Wartezeit</t>
  </si>
  <si>
    <t>im Papiervorhanden, im Internetnicht</t>
  </si>
  <si>
    <t>S60</t>
  </si>
  <si>
    <t>Geamtzeit</t>
  </si>
  <si>
    <t>S-Bahn</t>
  </si>
  <si>
    <t>Zug RE</t>
  </si>
  <si>
    <t xml:space="preserve">Maichingen </t>
  </si>
  <si>
    <t>Sifi</t>
  </si>
  <si>
    <t>Beim Filderdialog wird von einigen Böblingern (ich glaube es war der</t>
  </si>
  <si>
    <t>Schönbuch</t>
  </si>
  <si>
    <t xml:space="preserve">Bürgermeister) die hervorragende Erreichbarkeit des Flughafens mit  </t>
  </si>
  <si>
    <t>Dettenhaus.</t>
  </si>
  <si>
    <t>Auto (google)</t>
  </si>
  <si>
    <t>einem</t>
  </si>
  <si>
    <t>Parken + Fußweg</t>
  </si>
  <si>
    <t>RE von Böblingen aus betont. Der Flughafen Chef rechnet durch die</t>
  </si>
  <si>
    <t>Holzgerlingen</t>
  </si>
  <si>
    <t>Fahren</t>
  </si>
  <si>
    <t>Bahnanbindung mit enormen/astronomischen Fluggastzuwächsen.</t>
  </si>
  <si>
    <t>Wir glauben nicht das ein stündlicher verkehrender Zug von BB nach</t>
  </si>
  <si>
    <t>Flughafen zum Umsteigen von Auto auf die Bahn verleitet.</t>
  </si>
  <si>
    <t>RE mit Halt</t>
  </si>
  <si>
    <t>Den Zeitvorteil von BB zum Flughafen mit dem direkten Zug gegenüber der S-Bahn mit Umstieg in Rohr beträgt gut 10 min.</t>
  </si>
  <si>
    <t>Gesamtzeit</t>
  </si>
  <si>
    <t>Auto</t>
  </si>
  <si>
    <t>Das sind xy   oder ungefähr gleich dem Auto über die A81 und die A8.</t>
  </si>
  <si>
    <t>Um den direkten Zug zu nehmen muss man erst mal am Bahnhof in BB sein.</t>
  </si>
  <si>
    <t>RE ohne Halt wie jetzt</t>
  </si>
  <si>
    <t xml:space="preserve">Die S-Bahn S60 von Maichingen kommt um :26 und :56 der R72 vom  </t>
  </si>
  <si>
    <t>auch um :26 und :56 auf Gleis 5 ? an.</t>
  </si>
  <si>
    <t>Vaih Durchfahrt</t>
  </si>
  <si>
    <t>Die S1 fährt um 30 und 00 Richtung Stuttgart.</t>
  </si>
  <si>
    <t xml:space="preserve">In die Gegenrichtung fährt die S1 um 29: :59  die Schönbuchbahn um :34 und S60 um :04  </t>
  </si>
  <si>
    <t>Hier existiert ein echter Knoten.</t>
  </si>
  <si>
    <t>RE nach S21-Plan</t>
  </si>
  <si>
    <t>Der RE wird immer in Herrenberg vor der S-Bahn durchfahren er ist um :22 in BB.</t>
  </si>
  <si>
    <t>Eine Abstimmung zu den Zubringer Bahnen ist unmöglich.</t>
  </si>
  <si>
    <t xml:space="preserve">Die Fahrt maichingen bernhausen dauert heute 38 min mit 2x umstiegen: 4 min und 5 min Wartezeit. </t>
  </si>
  <si>
    <t>=&gt;   eine zumutbare Verbindung, aber keine super Verbindung, für eine</t>
  </si>
  <si>
    <t>Querverbindung mit geringen Fahrgastptential gut.</t>
  </si>
  <si>
    <t>Mit dem Auto dauert die Fahrt zwischen 27 und 47 min im Regelfall.</t>
  </si>
  <si>
    <t>Größere Störungen gibt es auf Straße und Schiene.</t>
  </si>
  <si>
    <t xml:space="preserve"> RE In herrenberg: :12  in BB :22</t>
  </si>
  <si>
    <t>S1 herrenberg     :17  in BB  :30     (-5 und - 8)</t>
  </si>
  <si>
    <t>Es gibt keine Verknüpfung der Zu- und Abläufe zum RE!</t>
  </si>
  <si>
    <t>Über die S-Bahn besteht eine Vertaktung in BB und es werden 3</t>
  </si>
  <si>
    <t>Haltestellen in BB/Sifi von der S1 bedient.</t>
  </si>
  <si>
    <t xml:space="preserve">Das der Flieger gerade gut durch den stundentakt des RE zu  </t>
  </si>
  <si>
    <t>erreichen ist</t>
  </si>
  <si>
    <t>und bei der Landung auch zum RE passt ist eher</t>
  </si>
  <si>
    <t>selten der Fall. Das gleiche gilt leider auch für den Fernzug am</t>
  </si>
  <si>
    <t>Hauptbahnhof. Dort soll aber nach Wunsch vom</t>
  </si>
  <si>
    <t>VCD  und anderen Eisenbahnfreundlichen organisation ein Vertaktung</t>
  </si>
  <si>
    <t>geschaffen werden.</t>
  </si>
  <si>
    <t>Option S8 als Flügelzug über Rohr, Wendlingen nach Plochingen.</t>
  </si>
  <si>
    <t>Gewünschte Ankunftszeit</t>
  </si>
  <si>
    <t>Wunschankunft Flughafenbahnhof</t>
  </si>
  <si>
    <t>Ankunft Flughafenbahnhof mit S-Bahn</t>
  </si>
  <si>
    <t>Weg zum Bahnhof</t>
  </si>
  <si>
    <t>Reisezeit mit S-Bahn</t>
  </si>
  <si>
    <t>Durchschnitt S-Bahn</t>
  </si>
  <si>
    <t>Ankunft Flughafenbahnhof mit RE</t>
  </si>
  <si>
    <t>Reisezeit mit RE</t>
  </si>
  <si>
    <t>Durchschnitt RE</t>
  </si>
  <si>
    <t>Durchschnittliche Reisezeiten zum Flughafen von verschiedenen Orten. Der Einfluss dadurch, dass der RE nur stündlich fährt und man damit im Durchschnitt eine halbe Stunde Wartezeit hat wird durch Addition dieser halben Stunde abgebildet</t>
  </si>
  <si>
    <t>RE</t>
  </si>
  <si>
    <t>Fahrthäufigkeit</t>
  </si>
  <si>
    <t>Durchschnittliche Wartezeit</t>
  </si>
  <si>
    <t>Weil i.Sch.</t>
  </si>
  <si>
    <t>Böblingen</t>
  </si>
  <si>
    <t>Abfahrt in …</t>
  </si>
  <si>
    <t>Abfahrt in BB=</t>
  </si>
  <si>
    <t>Ankunft in Rohr</t>
  </si>
  <si>
    <t>Zugankunft am Flughafen</t>
  </si>
  <si>
    <t>Reisedauer</t>
  </si>
</sst>
</file>

<file path=xl/styles.xml><?xml version="1.0" encoding="utf-8"?>
<styleSheet xmlns="http://schemas.openxmlformats.org/spreadsheetml/2006/main">
  <numFmts count="4">
    <numFmt numFmtId="164" formatCode="GENERAL"/>
    <numFmt numFmtId="165" formatCode="H:MM\ AM/PM"/>
    <numFmt numFmtId="166" formatCode="HH:MM"/>
    <numFmt numFmtId="167" formatCode="HH:MM:SS"/>
  </numFmts>
  <fonts count="11">
    <font>
      <sz val="10"/>
      <name val="Arial"/>
      <family val="2"/>
    </font>
    <font>
      <b/>
      <sz val="10"/>
      <name val="Arial"/>
      <family val="2"/>
    </font>
    <font>
      <sz val="10"/>
      <color indexed="12"/>
      <name val="Arial"/>
      <family val="2"/>
    </font>
    <font>
      <sz val="10"/>
      <color indexed="10"/>
      <name val="Arial"/>
      <family val="2"/>
    </font>
    <font>
      <sz val="10"/>
      <color indexed="14"/>
      <name val="Arial"/>
      <family val="2"/>
    </font>
    <font>
      <sz val="13"/>
      <color indexed="8"/>
      <name val="Arial"/>
      <family val="2"/>
    </font>
    <font>
      <sz val="10"/>
      <color indexed="8"/>
      <name val="Arial"/>
      <family val="2"/>
    </font>
    <font>
      <sz val="9"/>
      <color indexed="8"/>
      <name val="Arial"/>
      <family val="2"/>
    </font>
    <font>
      <sz val="13"/>
      <name val="Arial"/>
      <family val="2"/>
    </font>
    <font>
      <sz val="9"/>
      <name val="Arial"/>
      <family val="2"/>
    </font>
    <font>
      <b/>
      <sz val="8"/>
      <name val="Arial"/>
      <family val="2"/>
    </font>
  </fonts>
  <fills count="7">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s>
  <borders count="17">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0">
    <xf numFmtId="164" fontId="0" fillId="0" borderId="0" xfId="0"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1" fillId="0" borderId="0" xfId="0" applyFont="1" applyAlignment="1">
      <alignment/>
    </xf>
    <xf numFmtId="164" fontId="0" fillId="0" borderId="1" xfId="0" applyFont="1" applyBorder="1" applyAlignment="1">
      <alignment/>
    </xf>
    <xf numFmtId="164" fontId="0" fillId="0" borderId="2" xfId="0" applyFont="1" applyBorder="1" applyAlignment="1">
      <alignment/>
    </xf>
    <xf numFmtId="164" fontId="0" fillId="0" borderId="3" xfId="0" applyBorder="1" applyAlignment="1">
      <alignment/>
    </xf>
    <xf numFmtId="164" fontId="0" fillId="0" borderId="0" xfId="0" applyBorder="1" applyAlignment="1">
      <alignment/>
    </xf>
    <xf numFmtId="167" fontId="1" fillId="0" borderId="0" xfId="0" applyNumberFormat="1" applyFont="1" applyAlignment="1">
      <alignment/>
    </xf>
    <xf numFmtId="166" fontId="0" fillId="0" borderId="4" xfId="0" applyNumberFormat="1" applyBorder="1" applyAlignment="1">
      <alignment/>
    </xf>
    <xf numFmtId="167" fontId="0" fillId="0" borderId="0" xfId="0" applyNumberFormat="1" applyBorder="1" applyAlignment="1">
      <alignment/>
    </xf>
    <xf numFmtId="167" fontId="2" fillId="0" borderId="0" xfId="0" applyNumberFormat="1" applyFont="1" applyBorder="1" applyAlignment="1">
      <alignment/>
    </xf>
    <xf numFmtId="167" fontId="0" fillId="0" borderId="0" xfId="0" applyNumberFormat="1" applyFont="1" applyBorder="1" applyAlignment="1">
      <alignment/>
    </xf>
    <xf numFmtId="164" fontId="0" fillId="0" borderId="5" xfId="0" applyBorder="1" applyAlignment="1">
      <alignment/>
    </xf>
    <xf numFmtId="167" fontId="2" fillId="2" borderId="0" xfId="0" applyNumberFormat="1" applyFont="1" applyFill="1" applyBorder="1" applyAlignment="1">
      <alignment/>
    </xf>
    <xf numFmtId="164" fontId="2" fillId="0" borderId="0" xfId="0" applyFont="1" applyBorder="1" applyAlignment="1">
      <alignment/>
    </xf>
    <xf numFmtId="167" fontId="0" fillId="0" borderId="5" xfId="0" applyNumberFormat="1" applyBorder="1" applyAlignment="1">
      <alignment/>
    </xf>
    <xf numFmtId="167" fontId="0" fillId="2" borderId="0" xfId="0" applyNumberFormat="1" applyFont="1" applyFill="1" applyBorder="1" applyAlignment="1">
      <alignment/>
    </xf>
    <xf numFmtId="164" fontId="0" fillId="3" borderId="0" xfId="0" applyFont="1" applyFill="1" applyAlignment="1">
      <alignment/>
    </xf>
    <xf numFmtId="167" fontId="1" fillId="3" borderId="0" xfId="0" applyNumberFormat="1" applyFont="1" applyFill="1" applyAlignment="1">
      <alignment/>
    </xf>
    <xf numFmtId="164" fontId="1" fillId="3" borderId="0" xfId="0" applyFont="1" applyFill="1" applyAlignment="1">
      <alignment/>
    </xf>
    <xf numFmtId="167" fontId="0" fillId="3" borderId="0" xfId="0" applyNumberFormat="1" applyFill="1" applyAlignment="1">
      <alignment/>
    </xf>
    <xf numFmtId="167" fontId="0" fillId="3" borderId="0" xfId="0" applyNumberFormat="1" applyFont="1" applyFill="1" applyAlignment="1">
      <alignment/>
    </xf>
    <xf numFmtId="167" fontId="0" fillId="0" borderId="5" xfId="0" applyNumberFormat="1" applyFont="1" applyBorder="1" applyAlignment="1">
      <alignment/>
    </xf>
    <xf numFmtId="164" fontId="3" fillId="0" borderId="5" xfId="0" applyFont="1" applyBorder="1" applyAlignment="1">
      <alignment/>
    </xf>
    <xf numFmtId="167" fontId="3" fillId="0" borderId="0" xfId="0" applyNumberFormat="1" applyFont="1" applyBorder="1" applyAlignment="1">
      <alignment/>
    </xf>
    <xf numFmtId="164" fontId="0" fillId="4" borderId="6" xfId="0" applyFill="1" applyBorder="1" applyAlignment="1">
      <alignment/>
    </xf>
    <xf numFmtId="164" fontId="0" fillId="4" borderId="7" xfId="0" applyFill="1" applyBorder="1" applyAlignment="1">
      <alignment/>
    </xf>
    <xf numFmtId="164" fontId="0" fillId="4" borderId="8" xfId="0" applyFill="1" applyBorder="1" applyAlignment="1">
      <alignment/>
    </xf>
    <xf numFmtId="164" fontId="0" fillId="5" borderId="6" xfId="0" applyFill="1" applyBorder="1" applyAlignment="1">
      <alignment/>
    </xf>
    <xf numFmtId="164" fontId="0" fillId="5" borderId="7" xfId="0" applyFill="1" applyBorder="1" applyAlignment="1">
      <alignment/>
    </xf>
    <xf numFmtId="164" fontId="0" fillId="4" borderId="9" xfId="0" applyFont="1" applyFill="1" applyBorder="1" applyAlignment="1">
      <alignment/>
    </xf>
    <xf numFmtId="167" fontId="1" fillId="4" borderId="0" xfId="0" applyNumberFormat="1" applyFont="1" applyFill="1" applyAlignment="1">
      <alignment/>
    </xf>
    <xf numFmtId="164" fontId="0" fillId="4" borderId="0" xfId="0" applyFill="1" applyAlignment="1">
      <alignment/>
    </xf>
    <xf numFmtId="167" fontId="0" fillId="4" borderId="0" xfId="0" applyNumberFormat="1" applyFill="1" applyAlignment="1">
      <alignment/>
    </xf>
    <xf numFmtId="167" fontId="1" fillId="4" borderId="10" xfId="0" applyNumberFormat="1" applyFont="1" applyFill="1" applyBorder="1" applyAlignment="1">
      <alignment/>
    </xf>
    <xf numFmtId="164" fontId="0" fillId="0" borderId="0" xfId="0" applyFont="1" applyAlignment="1">
      <alignment/>
    </xf>
    <xf numFmtId="164" fontId="0" fillId="5" borderId="9" xfId="0" applyFont="1" applyFill="1" applyBorder="1" applyAlignment="1">
      <alignment/>
    </xf>
    <xf numFmtId="167" fontId="1" fillId="5" borderId="0" xfId="0" applyNumberFormat="1" applyFont="1" applyFill="1" applyAlignment="1">
      <alignment/>
    </xf>
    <xf numFmtId="164" fontId="0" fillId="5" borderId="0" xfId="0" applyFill="1" applyAlignment="1">
      <alignment/>
    </xf>
    <xf numFmtId="164" fontId="0" fillId="4" borderId="10" xfId="0" applyFill="1" applyBorder="1" applyAlignment="1">
      <alignment/>
    </xf>
    <xf numFmtId="164" fontId="0" fillId="5" borderId="0" xfId="0" applyFill="1" applyBorder="1" applyAlignment="1">
      <alignment/>
    </xf>
    <xf numFmtId="164" fontId="0" fillId="4" borderId="11" xfId="0" applyFill="1" applyBorder="1" applyAlignment="1">
      <alignment/>
    </xf>
    <xf numFmtId="164" fontId="0" fillId="4" borderId="12" xfId="0" applyFill="1" applyBorder="1" applyAlignment="1">
      <alignment/>
    </xf>
    <xf numFmtId="167" fontId="0" fillId="4" borderId="12" xfId="0" applyNumberFormat="1" applyFill="1" applyBorder="1" applyAlignment="1">
      <alignment/>
    </xf>
    <xf numFmtId="164" fontId="0" fillId="4" borderId="13" xfId="0" applyFill="1" applyBorder="1" applyAlignment="1">
      <alignment/>
    </xf>
    <xf numFmtId="164" fontId="0" fillId="5" borderId="11" xfId="0" applyFill="1" applyBorder="1" applyAlignment="1">
      <alignment/>
    </xf>
    <xf numFmtId="164" fontId="0" fillId="5" borderId="12" xfId="0" applyFill="1" applyBorder="1" applyAlignment="1">
      <alignment/>
    </xf>
    <xf numFmtId="167" fontId="0" fillId="0" borderId="0" xfId="0" applyNumberFormat="1" applyFont="1" applyAlignment="1">
      <alignment/>
    </xf>
    <xf numFmtId="164" fontId="0" fillId="0" borderId="0" xfId="0" applyFont="1" applyFill="1" applyBorder="1" applyAlignment="1">
      <alignment/>
    </xf>
    <xf numFmtId="164" fontId="0" fillId="6" borderId="6" xfId="0" applyFill="1" applyBorder="1" applyAlignment="1">
      <alignment/>
    </xf>
    <xf numFmtId="164" fontId="0" fillId="6" borderId="7" xfId="0" applyFill="1" applyBorder="1" applyAlignment="1">
      <alignment/>
    </xf>
    <xf numFmtId="164" fontId="0" fillId="6" borderId="8" xfId="0" applyFill="1" applyBorder="1" applyAlignment="1">
      <alignment/>
    </xf>
    <xf numFmtId="164" fontId="0" fillId="6" borderId="9" xfId="0" applyFont="1" applyFill="1" applyBorder="1" applyAlignment="1">
      <alignment/>
    </xf>
    <xf numFmtId="167" fontId="1" fillId="6" borderId="0" xfId="0" applyNumberFormat="1" applyFont="1" applyFill="1" applyAlignment="1">
      <alignment/>
    </xf>
    <xf numFmtId="164" fontId="0" fillId="6" borderId="0" xfId="0" applyFill="1" applyAlignment="1">
      <alignment/>
    </xf>
    <xf numFmtId="167" fontId="0" fillId="6" borderId="0" xfId="0" applyNumberFormat="1" applyFill="1" applyAlignment="1">
      <alignment/>
    </xf>
    <xf numFmtId="167" fontId="1" fillId="6" borderId="10" xfId="0" applyNumberFormat="1" applyFont="1" applyFill="1" applyBorder="1" applyAlignment="1">
      <alignment/>
    </xf>
    <xf numFmtId="164" fontId="0" fillId="6" borderId="10" xfId="0" applyFill="1" applyBorder="1" applyAlignment="1">
      <alignment/>
    </xf>
    <xf numFmtId="164" fontId="0" fillId="6" borderId="11" xfId="0" applyFill="1" applyBorder="1" applyAlignment="1">
      <alignment/>
    </xf>
    <xf numFmtId="164" fontId="0" fillId="6" borderId="12" xfId="0" applyFill="1" applyBorder="1" applyAlignment="1">
      <alignment/>
    </xf>
    <xf numFmtId="167" fontId="0" fillId="6" borderId="12" xfId="0" applyNumberFormat="1" applyFill="1" applyBorder="1" applyAlignment="1">
      <alignment/>
    </xf>
    <xf numFmtId="164" fontId="0" fillId="6" borderId="13" xfId="0" applyFill="1" applyBorder="1" applyAlignment="1">
      <alignment/>
    </xf>
    <xf numFmtId="166" fontId="0" fillId="0" borderId="0" xfId="0" applyNumberFormat="1" applyBorder="1" applyAlignment="1">
      <alignment/>
    </xf>
    <xf numFmtId="167" fontId="4" fillId="0" borderId="0" xfId="0" applyNumberFormat="1" applyFont="1" applyBorder="1" applyAlignment="1">
      <alignment/>
    </xf>
    <xf numFmtId="166" fontId="0" fillId="0" borderId="14" xfId="0" applyNumberFormat="1" applyBorder="1" applyAlignment="1">
      <alignment/>
    </xf>
    <xf numFmtId="164" fontId="0" fillId="0" borderId="15" xfId="0" applyBorder="1" applyAlignment="1">
      <alignment/>
    </xf>
    <xf numFmtId="167" fontId="4" fillId="0" borderId="15" xfId="0" applyNumberFormat="1" applyFont="1" applyBorder="1" applyAlignment="1">
      <alignment/>
    </xf>
    <xf numFmtId="164" fontId="0" fillId="0" borderId="16"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83CAFF"/>
      <rgbColor rgb="00FF99CC"/>
      <rgbColor rgb="00CC99FF"/>
      <rgbColor rgb="00FFCC99"/>
      <rgbColor rgb="003366FF"/>
      <rgbColor rgb="0033CCCC"/>
      <rgbColor rgb="0099CC00"/>
      <rgbColor rgb="00FFD32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Reisezeiten</a:t>
            </a:r>
          </a:p>
        </c:rich>
      </c:tx>
      <c:layout/>
      <c:spPr>
        <a:noFill/>
        <a:ln>
          <a:noFill/>
        </a:ln>
      </c:spPr>
    </c:title>
    <c:plotArea>
      <c:layout/>
      <c:barChart>
        <c:barDir val="col"/>
        <c:grouping val="clustered"/>
        <c:varyColors val="0"/>
        <c:ser>
          <c:idx val="0"/>
          <c:order val="0"/>
          <c:tx>
            <c:strRef>
              <c:f>Tabelle2!$C$44</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(Tabelle2!$B$48,Tabelle2!$D$48,Tabelle2!$F$48,Tabelle2!$H$48,Tabelle2!$J$48)</c:f>
              <c:strCache/>
            </c:strRef>
          </c:cat>
          <c:val>
            <c:numRef>
              <c:f>(Tabelle2!$C$54,Tabelle2!$E$54,Tabelle2!$G$54,Tabelle2!$I$54,Tabelle2!$K$54)</c:f>
              <c:numCache/>
            </c:numRef>
          </c:val>
        </c:ser>
        <c:ser>
          <c:idx val="1"/>
          <c:order val="1"/>
          <c:tx>
            <c:strRef>
              <c:f>Tabelle2!$B$44</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(Tabelle2!$B$48,Tabelle2!$D$48,Tabelle2!$F$48,Tabelle2!$H$48,Tabelle2!$J$48)</c:f>
              <c:strCache/>
            </c:strRef>
          </c:cat>
          <c:val>
            <c:numRef>
              <c:f>(Tabelle2!$B$54,Tabelle2!$D$54,Tabelle2!$F$54,Tabelle2!$H$54,Tabelle2!$J$54)</c:f>
              <c:numCache/>
            </c:numRef>
          </c:val>
        </c:ser>
        <c:gapWidth val="100"/>
        <c:axId val="257069"/>
        <c:axId val="2313622"/>
      </c:barChart>
      <c:dateAx>
        <c:axId val="257069"/>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Abfahrtsorte</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313622"/>
        <c:crossesAt val="0"/>
        <c:auto val="0"/>
        <c:noMultiLvlLbl val="0"/>
      </c:dateAx>
      <c:valAx>
        <c:axId val="2313622"/>
        <c:scaling>
          <c:orientation val="minMax"/>
          <c:max val="0.06944444444444445"/>
          <c:min val="0"/>
        </c:scaling>
        <c:axPos val="l"/>
        <c:title>
          <c:tx>
            <c:rich>
              <a:bodyPr vert="horz" rot="-5400000" anchor="ctr"/>
              <a:lstStyle/>
              <a:p>
                <a:pPr algn="ctr">
                  <a:defRPr/>
                </a:pPr>
                <a:r>
                  <a:rPr lang="en-US" cap="none" sz="900" b="0" i="0" u="none" baseline="0">
                    <a:solidFill>
                      <a:srgbClr val="000000"/>
                    </a:solidFill>
                    <a:latin typeface="Arial"/>
                    <a:ea typeface="Arial"/>
                    <a:cs typeface="Arial"/>
                  </a:rPr>
                  <a:t>Reisezeit</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7069"/>
        <c:crossesAt val="1"/>
        <c:crossBetween val="between"/>
        <c:dispUnits/>
        <c:majorUnit val="0.010416666666666666"/>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Reisezeiten</a:t>
            </a:r>
          </a:p>
        </c:rich>
      </c:tx>
      <c:layout/>
      <c:spPr>
        <a:noFill/>
        <a:ln>
          <a:noFill/>
        </a:ln>
      </c:spPr>
    </c:title>
    <c:plotArea>
      <c:layout/>
      <c:barChart>
        <c:barDir val="col"/>
        <c:grouping val="clustered"/>
        <c:varyColors val="0"/>
        <c:ser>
          <c:idx val="0"/>
          <c:order val="0"/>
          <c:tx>
            <c:strRef>
              <c:f>Tabelle2!$A$9</c:f>
            </c:strRef>
          </c:tx>
          <c:spPr>
            <a:solidFill>
              <a:srgbClr val="FFD32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Tabelle2!$B$1:$M$1</c:f>
              <c:strCache/>
            </c:strRef>
          </c:cat>
          <c:val>
            <c:numRef>
              <c:f>Tabelle2!$B$9:$M$9</c:f>
              <c:numCache/>
            </c:numRef>
          </c:val>
        </c:ser>
        <c:ser>
          <c:idx val="1"/>
          <c:order val="1"/>
          <c:tx>
            <c:strRef>
              <c:f>Tabelle2!$A$16</c:f>
            </c:strRef>
          </c:tx>
          <c:spPr>
            <a:solidFill>
              <a:srgbClr val="7E0021"/>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Tabelle2!$B$1:$M$1</c:f>
              <c:strCache/>
            </c:strRef>
          </c:cat>
          <c:val>
            <c:numRef>
              <c:f>Tabelle2!$B$16:$M$16</c:f>
              <c:numCache/>
            </c:numRef>
          </c:val>
        </c:ser>
        <c:gapWidth val="100"/>
        <c:axId val="20822599"/>
        <c:axId val="53185664"/>
      </c:barChart>
      <c:lineChart>
        <c:grouping val="standard"/>
        <c:varyColors val="0"/>
        <c:ser>
          <c:idx val="0"/>
          <c:order val="2"/>
          <c:tx>
            <c:strRef>
              <c:f>Tabelle2!$A$10</c:f>
            </c:strRef>
          </c:tx>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Tabelle2!$B$1:$M$1</c:f>
              <c:strCache/>
            </c:strRef>
          </c:cat>
          <c:val>
            <c:numRef>
              <c:f>Tabelle2!$B$10:$M$10</c:f>
              <c:numCache/>
            </c:numRef>
          </c:val>
          <c:smooth val="0"/>
        </c:ser>
        <c:ser>
          <c:idx val="1"/>
          <c:order val="3"/>
          <c:tx>
            <c:strRef>
              <c:f>Tabelle2!$A$17</c:f>
            </c:strRef>
          </c:tx>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Tabelle2!$B$1:$M$1</c:f>
              <c:strCache/>
            </c:strRef>
          </c:cat>
          <c:val>
            <c:numRef>
              <c:f>Tabelle2!$B$17:$M$17</c:f>
              <c:numCache/>
            </c:numRef>
          </c:val>
          <c:smooth val="0"/>
        </c:ser>
        <c:axId val="20822599"/>
        <c:axId val="53185664"/>
      </c:lineChart>
      <c:dateAx>
        <c:axId val="20822599"/>
        <c:scaling>
          <c:orientation val="minMax"/>
        </c:scaling>
        <c:axPos val="b"/>
        <c:title>
          <c:tx>
            <c:rich>
              <a:bodyPr vert="horz" rot="0" anchor="ctr"/>
              <a:lstStyle/>
              <a:p>
                <a:pPr algn="ctr">
                  <a:defRPr/>
                </a:pPr>
                <a:r>
                  <a:rPr lang="en-US" cap="none" sz="900" b="0" i="0" u="none" baseline="0">
                    <a:latin typeface="Arial"/>
                    <a:ea typeface="Arial"/>
                    <a:cs typeface="Arial"/>
                  </a:rPr>
                  <a:t>Gewünschte Ankunftszeit</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53185664"/>
        <c:crossesAt val="0"/>
        <c:auto val="0"/>
        <c:noMultiLvlLbl val="0"/>
      </c:dateAx>
      <c:valAx>
        <c:axId val="53185664"/>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20822599"/>
        <c:crossesAt val="1"/>
        <c:crossBetween val="between"/>
        <c:dispUnits/>
        <c:majorUnit val="0.010416666666666666"/>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57</xdr:row>
      <xdr:rowOff>152400</xdr:rowOff>
    </xdr:from>
    <xdr:to>
      <xdr:col>7</xdr:col>
      <xdr:colOff>0</xdr:colOff>
      <xdr:row>78</xdr:row>
      <xdr:rowOff>19050</xdr:rowOff>
    </xdr:to>
    <xdr:graphicFrame>
      <xdr:nvGraphicFramePr>
        <xdr:cNvPr id="1" name="Chart 31"/>
        <xdr:cNvGraphicFramePr/>
      </xdr:nvGraphicFramePr>
      <xdr:xfrm>
        <a:off x="790575" y="9382125"/>
        <a:ext cx="4610100" cy="3267075"/>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18</xdr:row>
      <xdr:rowOff>38100</xdr:rowOff>
    </xdr:from>
    <xdr:to>
      <xdr:col>9</xdr:col>
      <xdr:colOff>114300</xdr:colOff>
      <xdr:row>38</xdr:row>
      <xdr:rowOff>9525</xdr:rowOff>
    </xdr:to>
    <xdr:graphicFrame>
      <xdr:nvGraphicFramePr>
        <xdr:cNvPr id="2" name="Chart 32"/>
        <xdr:cNvGraphicFramePr/>
      </xdr:nvGraphicFramePr>
      <xdr:xfrm>
        <a:off x="1581150" y="2952750"/>
        <a:ext cx="5476875" cy="3209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5:AE83"/>
  <sheetViews>
    <sheetView zoomScale="105" zoomScaleNormal="105" workbookViewId="0" topLeftCell="R6">
      <selection activeCell="Z49" sqref="Z49"/>
    </sheetView>
  </sheetViews>
  <sheetFormatPr defaultColWidth="11.421875" defaultRowHeight="12.75"/>
  <cols>
    <col min="1" max="1" width="10.7109375" style="0" customWidth="1"/>
    <col min="2" max="2" width="8.7109375" style="0" customWidth="1"/>
    <col min="3" max="3" width="4.57421875" style="0" customWidth="1"/>
    <col min="4" max="5" width="11.57421875" style="0" customWidth="1"/>
    <col min="6" max="6" width="3.8515625" style="0" customWidth="1"/>
    <col min="7" max="7" width="7.28125" style="0" customWidth="1"/>
    <col min="8" max="8" width="9.00390625" style="0" customWidth="1"/>
    <col min="9" max="9" width="10.7109375" style="0" customWidth="1"/>
    <col min="10" max="10" width="10.140625" style="0" customWidth="1"/>
    <col min="11" max="11" width="9.28125" style="0" customWidth="1"/>
    <col min="12" max="12" width="3.8515625" style="0" customWidth="1"/>
    <col min="13" max="13" width="10.140625" style="0" customWidth="1"/>
    <col min="14" max="14" width="9.00390625" style="0" customWidth="1"/>
    <col min="15" max="15" width="3.8515625" style="0" customWidth="1"/>
    <col min="16" max="16" width="6.00390625" style="0" customWidth="1"/>
    <col min="17" max="17" width="9.57421875" style="0" customWidth="1"/>
    <col min="18" max="19" width="11.57421875" style="0" customWidth="1"/>
    <col min="20" max="20" width="9.7109375" style="0" customWidth="1"/>
    <col min="21" max="21" width="10.00390625" style="0" customWidth="1"/>
    <col min="22" max="22" width="8.7109375" style="0" customWidth="1"/>
    <col min="23" max="23" width="11.57421875" style="0" customWidth="1"/>
    <col min="24" max="24" width="8.28125" style="0" customWidth="1"/>
    <col min="25" max="16384" width="11.57421875" style="0" customWidth="1"/>
  </cols>
  <sheetData>
    <row r="5" ht="14.25">
      <c r="U5" s="1"/>
    </row>
    <row r="8" spans="27:31" ht="14.25">
      <c r="AA8" t="s">
        <v>0</v>
      </c>
      <c r="AB8" t="s">
        <v>1</v>
      </c>
      <c r="AC8" t="s">
        <v>2</v>
      </c>
      <c r="AD8" t="s">
        <v>3</v>
      </c>
      <c r="AE8" t="s">
        <v>4</v>
      </c>
    </row>
    <row r="9" spans="28:31" ht="14.25">
      <c r="AB9" s="2">
        <f>AC9-($Z$15)</f>
        <v>0.21666666666666667</v>
      </c>
      <c r="AC9" s="3">
        <v>0.22361111111111112</v>
      </c>
      <c r="AD9" s="3">
        <v>0.20833333333333334</v>
      </c>
      <c r="AE9" s="2"/>
    </row>
    <row r="10" spans="2:31" ht="14.25">
      <c r="B10" t="s">
        <v>5</v>
      </c>
      <c r="J10" s="4" t="s">
        <v>6</v>
      </c>
      <c r="K10" s="4"/>
      <c r="L10" s="4"/>
      <c r="R10" s="5" t="s">
        <v>7</v>
      </c>
      <c r="S10" s="6" t="s">
        <v>8</v>
      </c>
      <c r="T10" s="6" t="s">
        <v>9</v>
      </c>
      <c r="U10" s="6" t="s">
        <v>10</v>
      </c>
      <c r="V10" s="6"/>
      <c r="W10" s="6" t="s">
        <v>11</v>
      </c>
      <c r="X10" s="6"/>
      <c r="Y10" s="6" t="s">
        <v>12</v>
      </c>
      <c r="Z10" s="7"/>
      <c r="AA10" s="8"/>
      <c r="AB10" s="2">
        <f>AC10-($Z$15)</f>
        <v>0.23750000000000002</v>
      </c>
      <c r="AC10" s="3">
        <f>AC9+TIME(0,30,0)</f>
        <v>0.24444444444444446</v>
      </c>
      <c r="AD10" s="3">
        <v>0.2263888888888889</v>
      </c>
      <c r="AE10" s="2"/>
    </row>
    <row r="11" spans="10:31" ht="14.25">
      <c r="J11" s="4" t="s">
        <v>13</v>
      </c>
      <c r="K11" s="9">
        <v>0.3125</v>
      </c>
      <c r="L11" s="9"/>
      <c r="R11" s="10">
        <v>0.19930555555555557</v>
      </c>
      <c r="S11" s="11">
        <v>0.22083333333333333</v>
      </c>
      <c r="T11" s="12">
        <v>0.20833333333333334</v>
      </c>
      <c r="U11" s="11">
        <v>0.2652777777777778</v>
      </c>
      <c r="V11" s="8"/>
      <c r="W11" s="13">
        <v>0.2152777777777778</v>
      </c>
      <c r="X11" s="8"/>
      <c r="Y11" s="8" t="s">
        <v>14</v>
      </c>
      <c r="Z11" s="14"/>
      <c r="AA11" s="11">
        <f>T11+Z$25+Z$26</f>
        <v>0.21319444444444444</v>
      </c>
      <c r="AB11" s="2">
        <f>AC11-($Z$15)</f>
        <v>0.25833333333333336</v>
      </c>
      <c r="AC11" s="3">
        <f>AC10+TIME(0,30,0)</f>
        <v>0.2652777777777778</v>
      </c>
      <c r="AD11" s="3">
        <v>0.24722222222222223</v>
      </c>
      <c r="AE11" s="2">
        <f>U11+Z$55</f>
        <v>0.2722222222222222</v>
      </c>
    </row>
    <row r="12" spans="2:31" ht="12.75">
      <c r="B12" t="s">
        <v>15</v>
      </c>
      <c r="E12" s="3">
        <v>0.006944444444444444</v>
      </c>
      <c r="F12" s="3"/>
      <c r="R12" s="10">
        <v>0.20972222222222223</v>
      </c>
      <c r="S12" s="11">
        <f>S11+TIME(0,30,0)</f>
        <v>0.24166666666666667</v>
      </c>
      <c r="T12" s="12">
        <f>T11+TIME(0,15,0)</f>
        <v>0.21875</v>
      </c>
      <c r="U12" s="12">
        <f>U11+TIME(0,30,0)</f>
        <v>0.2861111111111111</v>
      </c>
      <c r="V12" s="8"/>
      <c r="W12" s="15">
        <f>W11+TIME(0,20,0)</f>
        <v>0.22916666666666669</v>
      </c>
      <c r="X12" s="16" t="s">
        <v>16</v>
      </c>
      <c r="Y12" s="8" t="s">
        <v>17</v>
      </c>
      <c r="Z12" s="17">
        <v>0</v>
      </c>
      <c r="AA12" s="11">
        <f>T12+Z$25+Z$26</f>
        <v>0.2236111111111111</v>
      </c>
      <c r="AB12" s="2">
        <f>AC12-($Z$15)</f>
        <v>0.2791666666666667</v>
      </c>
      <c r="AC12" s="3">
        <f>AC11+TIME(0,30,0)</f>
        <v>0.2861111111111111</v>
      </c>
      <c r="AD12" s="3">
        <v>0.2680555555555556</v>
      </c>
      <c r="AE12" s="2">
        <f>U12+Z$55</f>
        <v>0.2930555555555555</v>
      </c>
    </row>
    <row r="13" spans="18:31" ht="12.75">
      <c r="R13" s="10">
        <f>R12+TIME(0,15,0)</f>
        <v>0.22013888888888888</v>
      </c>
      <c r="S13" s="11">
        <f>S12+TIME(0,30,0)</f>
        <v>0.2625</v>
      </c>
      <c r="T13" s="12">
        <f>T12+TIME(0,15,0)</f>
        <v>0.22916666666666666</v>
      </c>
      <c r="U13" s="11">
        <f>U11+TIME(1,0,0)</f>
        <v>0.30694444444444446</v>
      </c>
      <c r="V13" s="8"/>
      <c r="W13" s="18">
        <f>W12+TIME(0,10,0)</f>
        <v>0.23611111111111113</v>
      </c>
      <c r="X13" s="16"/>
      <c r="Y13" s="8" t="s">
        <v>18</v>
      </c>
      <c r="Z13" s="17">
        <v>0.010416666666666666</v>
      </c>
      <c r="AA13" s="11">
        <f>T13+Z$25+Z$26</f>
        <v>0.23402777777777775</v>
      </c>
      <c r="AB13" s="2">
        <f>AC13-($Z$15)</f>
        <v>0.3</v>
      </c>
      <c r="AC13" s="3">
        <f>AC12+TIME(0,30,0)</f>
        <v>0.3069444444444444</v>
      </c>
      <c r="AD13" s="3">
        <v>0.2888888888888889</v>
      </c>
      <c r="AE13" s="2">
        <f>U13+Z$55</f>
        <v>0.3138888888888889</v>
      </c>
    </row>
    <row r="14" spans="14:31" ht="12.75">
      <c r="N14" s="4"/>
      <c r="O14" s="4"/>
      <c r="P14" s="4"/>
      <c r="R14" s="10">
        <f>R13+TIME(0,15,0)</f>
        <v>0.23055555555555554</v>
      </c>
      <c r="S14" s="11">
        <f>S13+TIME(0,30,0)</f>
        <v>0.2833333333333333</v>
      </c>
      <c r="T14" s="12">
        <f>T13+TIME(0,15,0)</f>
        <v>0.23958333333333331</v>
      </c>
      <c r="U14" s="12">
        <f>U13+TIME(0,14,0)</f>
        <v>0.3166666666666667</v>
      </c>
      <c r="V14" s="8"/>
      <c r="W14" s="15">
        <f>W13+TIME(0,20,0)</f>
        <v>0.25</v>
      </c>
      <c r="X14" s="16" t="s">
        <v>16</v>
      </c>
      <c r="Y14" s="8" t="s">
        <v>19</v>
      </c>
      <c r="Z14" s="17">
        <v>0.0006944444444444445</v>
      </c>
      <c r="AA14" s="11">
        <f>T14+Z$25+Z$26</f>
        <v>0.2444444444444444</v>
      </c>
      <c r="AB14" s="2">
        <f>AC14-($Z$15)</f>
        <v>0.3208333333333333</v>
      </c>
      <c r="AC14" s="3">
        <f>AC13+TIME(0,30,0)</f>
        <v>0.3277777777777777</v>
      </c>
      <c r="AD14" s="3">
        <v>0.30972222222222223</v>
      </c>
      <c r="AE14" s="2">
        <f>U14+Z$55</f>
        <v>0.3236111111111111</v>
      </c>
    </row>
    <row r="15" spans="1:31" ht="12.75">
      <c r="A15" s="19" t="s">
        <v>20</v>
      </c>
      <c r="B15" s="20">
        <f>B16-SUM(Z32:Z33)</f>
        <v>0.2833333333333334</v>
      </c>
      <c r="C15" s="21"/>
      <c r="D15" s="19" t="s">
        <v>21</v>
      </c>
      <c r="E15" s="22">
        <f>E16-Z24</f>
        <v>0.2902777777777778</v>
      </c>
      <c r="F15" s="19"/>
      <c r="G15" s="19" t="s">
        <v>22</v>
      </c>
      <c r="H15" s="20">
        <f>H16-SUM(Z36:Z39)</f>
        <v>0.27847222222222223</v>
      </c>
      <c r="I15" s="21"/>
      <c r="J15" s="19" t="s">
        <v>20</v>
      </c>
      <c r="K15" s="20">
        <f>K16-SUM(Z32:Z33)</f>
        <v>0.26250000000000007</v>
      </c>
      <c r="L15" s="21"/>
      <c r="M15" s="19" t="s">
        <v>21</v>
      </c>
      <c r="N15" s="19"/>
      <c r="O15" s="19"/>
      <c r="P15" s="19" t="s">
        <v>22</v>
      </c>
      <c r="Q15" s="20">
        <f>Q16-SUM(Z36:Z39)</f>
        <v>0.2576388888888889</v>
      </c>
      <c r="R15" s="10">
        <f>R14+TIME(0,15,0)</f>
        <v>0.2409722222222222</v>
      </c>
      <c r="S15" s="11">
        <f>S14+TIME(0,30,0)</f>
        <v>0.30416666666666664</v>
      </c>
      <c r="T15" s="12">
        <f>T14+TIME(0,15,0)</f>
        <v>0.24999999999999997</v>
      </c>
      <c r="U15" s="11">
        <f>U13+TIME(1,0,0)</f>
        <v>0.34861111111111115</v>
      </c>
      <c r="V15" s="8"/>
      <c r="W15" s="18">
        <f>W14+TIME(0,10,0)</f>
        <v>0.2569444444444444</v>
      </c>
      <c r="X15" s="16"/>
      <c r="Y15" s="8" t="s">
        <v>23</v>
      </c>
      <c r="Z15" s="17">
        <v>0.006944444444444444</v>
      </c>
      <c r="AA15" s="11">
        <f>T15+Z$25+Z$26</f>
        <v>0.2548611111111111</v>
      </c>
      <c r="AB15" s="2">
        <f>AC15-($Z$15)</f>
        <v>0.3416666666666666</v>
      </c>
      <c r="AC15" s="3">
        <f>AC14+TIME(0,30,0)</f>
        <v>0.34861111111111104</v>
      </c>
      <c r="AD15" s="3">
        <v>0.3305555555555556</v>
      </c>
      <c r="AE15" s="2">
        <f>U15+Z$55</f>
        <v>0.35555555555555557</v>
      </c>
    </row>
    <row r="16" spans="1:31" ht="12.75">
      <c r="A16" s="19"/>
      <c r="B16" s="22">
        <f>H16</f>
        <v>0.2888888888888889</v>
      </c>
      <c r="C16" s="19"/>
      <c r="D16" s="19" t="s">
        <v>24</v>
      </c>
      <c r="E16" s="20">
        <f>E17-Z25</f>
        <v>0.2916666666666667</v>
      </c>
      <c r="F16" s="21"/>
      <c r="G16" s="19"/>
      <c r="H16" s="22">
        <f>VLOOKUP(E16,AD9:AD40,1)</f>
        <v>0.2888888888888889</v>
      </c>
      <c r="I16" s="22"/>
      <c r="J16" s="19"/>
      <c r="K16" s="22">
        <f>Q16</f>
        <v>0.2680555555555556</v>
      </c>
      <c r="L16" s="19"/>
      <c r="M16" s="19" t="s">
        <v>24</v>
      </c>
      <c r="N16" s="20">
        <f>N20-Z55</f>
        <v>0.2861111111111111</v>
      </c>
      <c r="O16" s="21"/>
      <c r="P16" s="19"/>
      <c r="Q16" s="23">
        <f>VLOOKUP(N16,AD9:AD40,1)</f>
        <v>0.2680555555555556</v>
      </c>
      <c r="R16" s="10">
        <f>R15+TIME(0,15,0)</f>
        <v>0.2513888888888889</v>
      </c>
      <c r="S16" s="11">
        <f>S15+TIME(0,30,0)</f>
        <v>0.32499999999999996</v>
      </c>
      <c r="T16" s="12">
        <f>T15+TIME(0,15,0)</f>
        <v>0.26041666666666663</v>
      </c>
      <c r="U16" s="11">
        <f>U15+TIME(1,0,0)</f>
        <v>0.39027777777777783</v>
      </c>
      <c r="V16" s="8"/>
      <c r="W16" s="12">
        <f>W15+TIME(0,20,0)</f>
        <v>0.2708333333333333</v>
      </c>
      <c r="X16" s="16" t="s">
        <v>16</v>
      </c>
      <c r="Y16" s="8" t="s">
        <v>25</v>
      </c>
      <c r="Z16" s="24">
        <v>0.0006944444444444445</v>
      </c>
      <c r="AA16" s="11">
        <f>T16+Z$25+Z$26</f>
        <v>0.2652777777777777</v>
      </c>
      <c r="AB16" s="2">
        <f>AC16-($Z$15)</f>
        <v>0.36249999999999993</v>
      </c>
      <c r="AC16" s="3">
        <f>AC15+TIME(0,30,0)</f>
        <v>0.36944444444444435</v>
      </c>
      <c r="AD16" s="3">
        <v>0.351388888888889</v>
      </c>
      <c r="AE16" s="2">
        <f>U16+Z$55</f>
        <v>0.39722222222222225</v>
      </c>
    </row>
    <row r="17" spans="1:31" ht="12.75">
      <c r="A17" s="19"/>
      <c r="B17" s="19"/>
      <c r="C17" s="19"/>
      <c r="D17" s="19" t="s">
        <v>26</v>
      </c>
      <c r="E17" s="22">
        <f>E18-Z26</f>
        <v>0.29305555555555557</v>
      </c>
      <c r="F17" s="19"/>
      <c r="G17" s="19"/>
      <c r="H17" s="22"/>
      <c r="I17" s="22"/>
      <c r="J17" s="19"/>
      <c r="K17" s="19"/>
      <c r="L17" s="19"/>
      <c r="M17" s="19"/>
      <c r="N17" s="19"/>
      <c r="O17" s="19"/>
      <c r="P17" s="19"/>
      <c r="Q17" s="22"/>
      <c r="R17" s="10">
        <f>R16+TIME(0,15,0)</f>
        <v>0.26180555555555557</v>
      </c>
      <c r="S17" s="11">
        <f>S16+TIME(0,30,0)</f>
        <v>0.34583333333333327</v>
      </c>
      <c r="T17" s="12">
        <f>T16+TIME(0,15,0)</f>
        <v>0.2708333333333333</v>
      </c>
      <c r="U17" s="11">
        <f>U16+TIME(1,0,0)</f>
        <v>0.4319444444444445</v>
      </c>
      <c r="V17" s="8"/>
      <c r="W17" s="13">
        <f>W16+TIME(0,10,0)</f>
        <v>0.27777777777777773</v>
      </c>
      <c r="X17" s="16"/>
      <c r="Y17" s="8"/>
      <c r="Z17" s="25"/>
      <c r="AA17" s="11">
        <f>T17+Z$25+Z$26</f>
        <v>0.2756944444444444</v>
      </c>
      <c r="AB17" s="2">
        <f>AC17-($Z$15)</f>
        <v>0.38333333333333325</v>
      </c>
      <c r="AC17" s="3">
        <f>AC16+TIME(0,30,0)</f>
        <v>0.39027777777777767</v>
      </c>
      <c r="AD17" s="3">
        <v>0.3722222222222223</v>
      </c>
      <c r="AE17" s="2">
        <f>U17+Z$55</f>
        <v>0.43888888888888894</v>
      </c>
    </row>
    <row r="18" spans="1:31" ht="12.75">
      <c r="A18" s="19"/>
      <c r="B18" s="19"/>
      <c r="C18" s="19"/>
      <c r="D18" s="19" t="s">
        <v>27</v>
      </c>
      <c r="E18" s="22">
        <f>VLOOKUP(E19-Z16,AA11:AA66,1)</f>
        <v>0.2965277777777778</v>
      </c>
      <c r="F18" s="19"/>
      <c r="G18" s="19"/>
      <c r="H18" s="19"/>
      <c r="I18" s="19"/>
      <c r="J18" s="19"/>
      <c r="K18" s="19"/>
      <c r="L18" s="19"/>
      <c r="M18" s="19"/>
      <c r="N18" s="19"/>
      <c r="O18" s="19"/>
      <c r="P18" s="19"/>
      <c r="Q18" s="19"/>
      <c r="R18" s="10">
        <f>R17+TIME(0,15,0)</f>
        <v>0.27222222222222225</v>
      </c>
      <c r="S18" s="11">
        <f>S17+TIME(0,30,0)</f>
        <v>0.3666666666666666</v>
      </c>
      <c r="T18" s="12">
        <f>T17+TIME(0,15,0)</f>
        <v>0.28125</v>
      </c>
      <c r="U18" s="11">
        <f>U17+TIME(1,0,0)</f>
        <v>0.4736111111111112</v>
      </c>
      <c r="V18" s="8"/>
      <c r="W18" s="12">
        <f>W17+TIME(0,20,0)</f>
        <v>0.29166666666666663</v>
      </c>
      <c r="X18" s="16" t="s">
        <v>16</v>
      </c>
      <c r="Y18" s="8" t="s">
        <v>28</v>
      </c>
      <c r="Z18" s="14"/>
      <c r="AA18" s="11">
        <f>T18+Z$25+Z$26</f>
        <v>0.2861111111111111</v>
      </c>
      <c r="AB18" s="2">
        <f>AC18-($Z$15)</f>
        <v>0.40416666666666656</v>
      </c>
      <c r="AC18" s="3">
        <f>AC17+TIME(0,30,0)</f>
        <v>0.411111111111111</v>
      </c>
      <c r="AD18" s="3">
        <v>0.3930555555555556</v>
      </c>
      <c r="AE18" s="2">
        <f>U18+Z$55</f>
        <v>0.4805555555555556</v>
      </c>
    </row>
    <row r="19" spans="1:31" ht="12.75">
      <c r="A19" s="19"/>
      <c r="B19" s="19"/>
      <c r="C19" s="19"/>
      <c r="D19" s="19" t="s">
        <v>29</v>
      </c>
      <c r="E19" s="22">
        <f>E20-Z15</f>
        <v>0.3</v>
      </c>
      <c r="F19" s="19"/>
      <c r="G19" s="19"/>
      <c r="H19" s="19"/>
      <c r="I19" s="19"/>
      <c r="J19" s="19"/>
      <c r="K19" s="19"/>
      <c r="L19" s="19"/>
      <c r="M19" s="19"/>
      <c r="N19" s="19"/>
      <c r="O19" s="19"/>
      <c r="P19" s="19"/>
      <c r="Q19" s="19"/>
      <c r="R19" s="10">
        <f>R18+TIME(0,15,0)</f>
        <v>0.28263888888888894</v>
      </c>
      <c r="S19" s="11">
        <f>S18+TIME(0,30,0)</f>
        <v>0.3874999999999999</v>
      </c>
      <c r="T19" s="12">
        <f>T18+TIME(0,15,0)</f>
        <v>0.2916666666666667</v>
      </c>
      <c r="U19" s="11">
        <f>U18+TIME(1,0,0)</f>
        <v>0.5152777777777778</v>
      </c>
      <c r="V19" s="8"/>
      <c r="W19" s="13">
        <f>W18+TIME(0,10,0)</f>
        <v>0.29861111111111105</v>
      </c>
      <c r="X19" s="8"/>
      <c r="Y19" t="s">
        <v>30</v>
      </c>
      <c r="AA19" s="11">
        <f>T19+Z$25+Z$26</f>
        <v>0.2965277777777778</v>
      </c>
      <c r="AB19" s="2">
        <f>AC19-($Z$15)</f>
        <v>0.4249999999999999</v>
      </c>
      <c r="AC19" s="3">
        <f>AC18+TIME(0,30,0)</f>
        <v>0.4319444444444443</v>
      </c>
      <c r="AD19" s="3">
        <v>0.413888888888889</v>
      </c>
      <c r="AE19" s="2">
        <f>U19+Z$55</f>
        <v>0.5222222222222223</v>
      </c>
    </row>
    <row r="20" spans="1:31" ht="12.75">
      <c r="A20" s="19"/>
      <c r="B20" s="19"/>
      <c r="C20" s="19"/>
      <c r="D20" s="19" t="s">
        <v>31</v>
      </c>
      <c r="E20" s="22">
        <f>VLOOKUP(E21,AC9:AC48,1)</f>
        <v>0.3069444444444444</v>
      </c>
      <c r="F20" s="22"/>
      <c r="G20" s="19"/>
      <c r="H20" s="19"/>
      <c r="I20" s="19"/>
      <c r="J20" s="19"/>
      <c r="K20" s="19"/>
      <c r="L20" s="19"/>
      <c r="M20" s="19" t="s">
        <v>32</v>
      </c>
      <c r="N20" s="22">
        <f>VLOOKUP(N21,AE11:AE30,1)</f>
        <v>0.2930555555555555</v>
      </c>
      <c r="O20" s="22"/>
      <c r="P20" s="19"/>
      <c r="Q20" s="19"/>
      <c r="R20" s="10">
        <f>R19+TIME(0,15,0)</f>
        <v>0.2930555555555556</v>
      </c>
      <c r="S20" s="11">
        <f>S19+TIME(0,30,0)</f>
        <v>0.4083333333333332</v>
      </c>
      <c r="T20" s="12">
        <f>T19+TIME(0,15,0)</f>
        <v>0.30208333333333337</v>
      </c>
      <c r="U20" s="11">
        <f>U19+TIME(1,0,0)</f>
        <v>0.5569444444444445</v>
      </c>
      <c r="V20" s="8"/>
      <c r="W20" s="12">
        <f>W19+TIME(0,20,0)</f>
        <v>0.31249999999999994</v>
      </c>
      <c r="X20" s="8"/>
      <c r="Y20" t="s">
        <v>33</v>
      </c>
      <c r="Z20" s="3">
        <v>0.002777777777777778</v>
      </c>
      <c r="AA20" s="11">
        <f>T20+Z$25+Z$26</f>
        <v>0.30694444444444446</v>
      </c>
      <c r="AB20" s="2">
        <f>AC20-($Z$15)</f>
        <v>0.4458333333333332</v>
      </c>
      <c r="AC20" s="3">
        <f>AC19+TIME(0,30,0)</f>
        <v>0.4527777777777776</v>
      </c>
      <c r="AD20" s="3">
        <v>0.43472222222222234</v>
      </c>
      <c r="AE20" s="2">
        <f>U20+Z$55</f>
        <v>0.5638888888888889</v>
      </c>
    </row>
    <row r="21" spans="1:31" ht="12.75">
      <c r="A21" s="19"/>
      <c r="B21" s="19"/>
      <c r="C21" s="19"/>
      <c r="D21" s="19" t="s">
        <v>34</v>
      </c>
      <c r="E21" s="22">
        <f>K11-E22</f>
        <v>0.3090277777777778</v>
      </c>
      <c r="F21" s="19"/>
      <c r="G21" s="19"/>
      <c r="H21" s="19"/>
      <c r="I21" s="19"/>
      <c r="J21" s="19"/>
      <c r="K21" s="19"/>
      <c r="L21" s="19"/>
      <c r="M21" s="19" t="s">
        <v>35</v>
      </c>
      <c r="N21" s="22">
        <f>K11-N22</f>
        <v>0.3090277777777778</v>
      </c>
      <c r="O21" s="19"/>
      <c r="P21" s="19"/>
      <c r="Q21" s="19"/>
      <c r="R21" s="10">
        <f>R20+TIME(0,15,0)</f>
        <v>0.3034722222222223</v>
      </c>
      <c r="S21" s="11">
        <f>S20+TIME(0,30,0)</f>
        <v>0.42916666666666653</v>
      </c>
      <c r="T21" s="12">
        <f>T20+TIME(0,15,0)</f>
        <v>0.31250000000000006</v>
      </c>
      <c r="U21" s="11">
        <f>U20+TIME(1,0,0)</f>
        <v>0.5986111111111111</v>
      </c>
      <c r="V21" s="8"/>
      <c r="W21" s="13">
        <f>W20+TIME(0,10,0)</f>
        <v>0.31944444444444436</v>
      </c>
      <c r="X21" s="8"/>
      <c r="Y21" t="s">
        <v>36</v>
      </c>
      <c r="Z21" s="17">
        <v>0.001388888888888889</v>
      </c>
      <c r="AA21" s="11">
        <f>T21+Z$25+Z$26</f>
        <v>0.31736111111111115</v>
      </c>
      <c r="AB21" s="2">
        <f>AC21-($Z$15)</f>
        <v>0.4666666666666665</v>
      </c>
      <c r="AC21" s="3">
        <f>AC20+TIME(0,30,0)</f>
        <v>0.4736111111111109</v>
      </c>
      <c r="AD21" s="3">
        <v>0.45555555555555566</v>
      </c>
      <c r="AE21" s="2">
        <f>U21+Z$55</f>
        <v>0.6055555555555555</v>
      </c>
    </row>
    <row r="22" spans="1:31" ht="12.75">
      <c r="A22" s="19"/>
      <c r="B22" s="19"/>
      <c r="C22" s="19"/>
      <c r="D22" s="19" t="s">
        <v>37</v>
      </c>
      <c r="E22" s="22">
        <v>0.003472222222222222</v>
      </c>
      <c r="F22" s="22"/>
      <c r="G22" s="19"/>
      <c r="H22" s="19"/>
      <c r="I22" s="19"/>
      <c r="J22" s="19"/>
      <c r="K22" s="19"/>
      <c r="L22" s="19"/>
      <c r="M22" s="19" t="s">
        <v>37</v>
      </c>
      <c r="N22" s="22">
        <v>0.003472222222222222</v>
      </c>
      <c r="O22" s="22"/>
      <c r="P22" s="19"/>
      <c r="Q22" s="19"/>
      <c r="R22" s="10">
        <f>R21+TIME(0,15,0)</f>
        <v>0.313888888888889</v>
      </c>
      <c r="S22" s="11">
        <f>S21+TIME(0,30,0)</f>
        <v>0.44999999999999984</v>
      </c>
      <c r="T22" s="12">
        <f>T21+TIME(0,15,0)</f>
        <v>0.32291666666666674</v>
      </c>
      <c r="U22" s="11">
        <f>U21+TIME(1,0,0)</f>
        <v>0.6402777777777777</v>
      </c>
      <c r="V22" s="8"/>
      <c r="W22" s="12">
        <f>W21+TIME(0,20,0)</f>
        <v>0.33333333333333326</v>
      </c>
      <c r="X22" s="8"/>
      <c r="Y22" t="s">
        <v>38</v>
      </c>
      <c r="Z22" s="17">
        <v>0.0020833333333333333</v>
      </c>
      <c r="AA22" s="11">
        <f>T22+Z$25+Z$26</f>
        <v>0.32777777777777783</v>
      </c>
      <c r="AB22" s="2">
        <f>AC22-($Z$15)</f>
        <v>0.4874999999999998</v>
      </c>
      <c r="AC22" s="3">
        <f>AC21+TIME(0,30,0)</f>
        <v>0.49444444444444424</v>
      </c>
      <c r="AD22" s="3">
        <v>0.476388888888889</v>
      </c>
      <c r="AE22" s="2">
        <f>U22+Z$55</f>
        <v>0.6472222222222221</v>
      </c>
    </row>
    <row r="23" spans="1:31" ht="12.75">
      <c r="A23" s="19"/>
      <c r="B23" s="19"/>
      <c r="C23" s="19"/>
      <c r="D23" s="19"/>
      <c r="E23" s="19"/>
      <c r="F23" s="19"/>
      <c r="G23" s="19"/>
      <c r="H23" s="19"/>
      <c r="I23" s="19"/>
      <c r="J23" s="19"/>
      <c r="K23" s="19"/>
      <c r="L23" s="19"/>
      <c r="M23" s="19"/>
      <c r="N23" s="19"/>
      <c r="O23" s="19"/>
      <c r="P23" s="19"/>
      <c r="Q23" s="19"/>
      <c r="R23" s="10">
        <f>R22+TIME(0,15,0)</f>
        <v>0.3243055555555557</v>
      </c>
      <c r="S23" s="11">
        <f>S22+TIME(0,30,0)</f>
        <v>0.47083333333333316</v>
      </c>
      <c r="T23" s="12">
        <f>T22+TIME(0,15,0)</f>
        <v>0.3333333333333334</v>
      </c>
      <c r="U23" s="11">
        <f>U22+TIME(1,0,0)</f>
        <v>0.6819444444444444</v>
      </c>
      <c r="V23" s="8"/>
      <c r="W23" s="13">
        <f>W22+TIME(0,10,0)</f>
        <v>0.3402777777777777</v>
      </c>
      <c r="X23" s="8"/>
      <c r="Y23" s="8" t="s">
        <v>39</v>
      </c>
      <c r="Z23" s="17">
        <v>0.0020833333333333333</v>
      </c>
      <c r="AA23" s="11">
        <f>T23+Z$25+Z$26</f>
        <v>0.3381944444444445</v>
      </c>
      <c r="AB23" s="2">
        <f>AC23-($Z$15)</f>
        <v>0.5083333333333332</v>
      </c>
      <c r="AC23" s="3">
        <f>AC22+TIME(0,30,0)</f>
        <v>0.5152777777777776</v>
      </c>
      <c r="AD23" s="3">
        <v>0.49722222222222234</v>
      </c>
      <c r="AE23" s="2">
        <f>U23+Z$55</f>
        <v>0.6888888888888888</v>
      </c>
    </row>
    <row r="24" spans="1:31" ht="12.75">
      <c r="A24" s="19"/>
      <c r="B24" s="19"/>
      <c r="C24" s="19"/>
      <c r="D24" s="21" t="s">
        <v>13</v>
      </c>
      <c r="E24" s="20">
        <f>E20+E22</f>
        <v>0.3104166666666666</v>
      </c>
      <c r="F24" s="21"/>
      <c r="G24" s="19"/>
      <c r="H24" s="19"/>
      <c r="I24" s="19"/>
      <c r="J24" s="19"/>
      <c r="K24" s="19"/>
      <c r="L24" s="19"/>
      <c r="M24" s="21" t="s">
        <v>13</v>
      </c>
      <c r="N24" s="20">
        <f>N20+N22</f>
        <v>0.2965277777777777</v>
      </c>
      <c r="O24" s="21"/>
      <c r="P24" s="19"/>
      <c r="Q24" s="19"/>
      <c r="R24" s="10">
        <f>R23+TIME(0,15,0)</f>
        <v>0.33472222222222237</v>
      </c>
      <c r="S24" s="11">
        <f>S23+TIME(0,30,0)</f>
        <v>0.4916666666666665</v>
      </c>
      <c r="T24" s="12">
        <f>T23+TIME(0,15,0)</f>
        <v>0.3437500000000001</v>
      </c>
      <c r="U24" s="11">
        <f>U23+TIME(1,0,0)</f>
        <v>0.723611111111111</v>
      </c>
      <c r="V24" s="8"/>
      <c r="W24" s="12">
        <f>W23+TIME(0,20,0)</f>
        <v>0.3541666666666666</v>
      </c>
      <c r="X24" s="8"/>
      <c r="Y24" s="8" t="s">
        <v>24</v>
      </c>
      <c r="Z24" s="17">
        <v>0.001388888888888889</v>
      </c>
      <c r="AA24" s="11">
        <f>T24+Z$25+Z$26</f>
        <v>0.3486111111111112</v>
      </c>
      <c r="AB24" s="2">
        <f>AC24-($Z$15)</f>
        <v>0.5291666666666666</v>
      </c>
      <c r="AC24" s="3">
        <f>AC23+TIME(0,30,0)</f>
        <v>0.536111111111111</v>
      </c>
      <c r="AD24" s="3">
        <v>0.5180555555555557</v>
      </c>
      <c r="AE24" s="2">
        <f>U24+Z$55</f>
        <v>0.7305555555555554</v>
      </c>
    </row>
    <row r="25" spans="1:31" ht="12.75">
      <c r="A25" s="19"/>
      <c r="B25" s="19"/>
      <c r="C25" s="19"/>
      <c r="D25" s="19"/>
      <c r="E25" s="19"/>
      <c r="F25" s="19"/>
      <c r="G25" s="19"/>
      <c r="H25" s="19"/>
      <c r="I25" s="19"/>
      <c r="J25" s="19"/>
      <c r="K25" s="19"/>
      <c r="L25" s="19"/>
      <c r="M25" s="19"/>
      <c r="N25" s="19"/>
      <c r="O25" s="19"/>
      <c r="P25" s="19"/>
      <c r="Q25" s="19"/>
      <c r="R25" s="10">
        <f>R24+TIME(0,15,0)</f>
        <v>0.34513888888888905</v>
      </c>
      <c r="S25" s="11">
        <f>S24+TIME(0,30,0)</f>
        <v>0.5124999999999998</v>
      </c>
      <c r="T25" s="12">
        <f>T24+TIME(0,15,0)</f>
        <v>0.3541666666666668</v>
      </c>
      <c r="U25" s="11">
        <f>U24+TIME(1,0,0)</f>
        <v>0.7652777777777776</v>
      </c>
      <c r="V25" s="8"/>
      <c r="W25" s="13">
        <f>W24+TIME(0,10,0)</f>
        <v>0.361111111111111</v>
      </c>
      <c r="X25" s="8"/>
      <c r="Y25" s="8" t="s">
        <v>26</v>
      </c>
      <c r="Z25" s="17">
        <v>0.001388888888888889</v>
      </c>
      <c r="AA25" s="11">
        <f>T25+Z$25+Z$26</f>
        <v>0.3590277777777779</v>
      </c>
      <c r="AB25" s="2">
        <f>AC25-($Z$15)</f>
        <v>0.5499999999999999</v>
      </c>
      <c r="AC25" s="3">
        <f>AC24+TIME(0,30,0)</f>
        <v>0.5569444444444444</v>
      </c>
      <c r="AD25" s="3">
        <v>0.538888888888889</v>
      </c>
      <c r="AE25" s="2">
        <f>U25+Z$55</f>
        <v>0.772222222222222</v>
      </c>
    </row>
    <row r="26" spans="1:31" ht="12.75">
      <c r="A26" s="19"/>
      <c r="B26" s="19"/>
      <c r="C26" s="19"/>
      <c r="D26" s="19" t="s">
        <v>40</v>
      </c>
      <c r="E26" s="22">
        <f>E20-E16</f>
        <v>0.015277777777777724</v>
      </c>
      <c r="F26" s="19"/>
      <c r="G26" s="19"/>
      <c r="H26" s="19"/>
      <c r="I26" s="19"/>
      <c r="J26" s="19"/>
      <c r="K26" s="19"/>
      <c r="L26" s="19"/>
      <c r="M26" s="19" t="s">
        <v>40</v>
      </c>
      <c r="N26" s="22">
        <f>N20-N16</f>
        <v>0.00694444444444442</v>
      </c>
      <c r="O26" s="19"/>
      <c r="P26" s="19"/>
      <c r="Q26" s="19"/>
      <c r="R26" s="10">
        <f>R25+TIME(0,15,0)</f>
        <v>0.35555555555555574</v>
      </c>
      <c r="S26" s="11">
        <f>S25+TIME(0,30,0)</f>
        <v>0.5333333333333332</v>
      </c>
      <c r="T26" s="12">
        <f>T25+TIME(0,15,0)</f>
        <v>0.3645833333333335</v>
      </c>
      <c r="U26" s="11">
        <f>U25+TIME(1,0,0)</f>
        <v>0.8069444444444442</v>
      </c>
      <c r="V26" s="8"/>
      <c r="W26" s="12">
        <f>W25+TIME(0,20,0)</f>
        <v>0.3749999999999999</v>
      </c>
      <c r="X26" s="8"/>
      <c r="Y26" s="8" t="s">
        <v>19</v>
      </c>
      <c r="Z26" s="17">
        <v>0.003472222222222222</v>
      </c>
      <c r="AA26" s="11">
        <f>T26+Z$25+Z$26</f>
        <v>0.3694444444444446</v>
      </c>
      <c r="AB26" s="2">
        <f>AC26-($Z$15)</f>
        <v>0.5708333333333333</v>
      </c>
      <c r="AC26" s="3">
        <f>AC25+TIME(0,30,0)</f>
        <v>0.5777777777777777</v>
      </c>
      <c r="AD26" s="3">
        <v>0.5597222222222223</v>
      </c>
      <c r="AE26" s="2">
        <f>U26+Z$55</f>
        <v>0.8138888888888887</v>
      </c>
    </row>
    <row r="27" spans="1:31" ht="12.75">
      <c r="A27" s="19"/>
      <c r="B27" s="19"/>
      <c r="C27" s="19"/>
      <c r="D27" s="19" t="s">
        <v>41</v>
      </c>
      <c r="E27" s="22">
        <f>K11-E24</f>
        <v>0.0020833333333333814</v>
      </c>
      <c r="F27" s="19"/>
      <c r="G27" s="19"/>
      <c r="H27" s="19"/>
      <c r="I27" s="19"/>
      <c r="J27" s="19"/>
      <c r="K27" s="19"/>
      <c r="L27" s="19"/>
      <c r="M27" s="19" t="s">
        <v>41</v>
      </c>
      <c r="N27" s="22">
        <f>K11-N24</f>
        <v>0.015972222222222276</v>
      </c>
      <c r="O27" s="19"/>
      <c r="P27" s="19"/>
      <c r="Q27" s="19"/>
      <c r="R27" s="10">
        <f>R26+TIME(0,15,0)</f>
        <v>0.3659722222222224</v>
      </c>
      <c r="S27" s="11">
        <f>S26+TIME(0,30,0)</f>
        <v>0.5541666666666666</v>
      </c>
      <c r="T27" s="12">
        <f>T26+TIME(0,15,0)</f>
        <v>0.37500000000000017</v>
      </c>
      <c r="U27" s="26">
        <f>U26+TIME(1,0,0)</f>
        <v>0.8486111111111109</v>
      </c>
      <c r="V27" s="8" t="s">
        <v>42</v>
      </c>
      <c r="W27" s="13">
        <f>W26+TIME(0,10,0)</f>
        <v>0.3819444444444443</v>
      </c>
      <c r="X27" s="8"/>
      <c r="Y27" s="8" t="s">
        <v>18</v>
      </c>
      <c r="Z27" s="17">
        <v>0.0020833333333333333</v>
      </c>
      <c r="AA27" s="11">
        <f>T27+Z$25+Z$26</f>
        <v>0.37986111111111126</v>
      </c>
      <c r="AB27" s="2">
        <f>AC27-($Z$15)</f>
        <v>0.5916666666666667</v>
      </c>
      <c r="AC27" s="3">
        <f>AC26+TIME(0,30,0)</f>
        <v>0.5986111111111111</v>
      </c>
      <c r="AD27" s="3">
        <v>0.5805555555555557</v>
      </c>
      <c r="AE27" s="2">
        <f>U27+Z$55</f>
        <v>0.8555555555555553</v>
      </c>
    </row>
    <row r="28" spans="18:31" ht="12.75">
      <c r="R28" s="10">
        <f>R27+TIME(0,30,0)</f>
        <v>0.38680555555555574</v>
      </c>
      <c r="S28" s="11">
        <f>S27+TIME(0,30,0)</f>
        <v>0.575</v>
      </c>
      <c r="T28" s="12">
        <f>T27+TIME(0,15,0)</f>
        <v>0.38541666666666685</v>
      </c>
      <c r="U28" s="11">
        <f>U27+TIME(1,0,0)</f>
        <v>0.8902777777777775</v>
      </c>
      <c r="V28" s="8"/>
      <c r="W28" s="12">
        <f>W27+TIME(0,20,0)</f>
        <v>0.3958333333333332</v>
      </c>
      <c r="X28" s="8"/>
      <c r="Y28" s="8" t="s">
        <v>17</v>
      </c>
      <c r="Z28" s="17">
        <v>0.010416666666666666</v>
      </c>
      <c r="AA28" s="11">
        <f>T28+Z$25+Z$26</f>
        <v>0.39027777777777795</v>
      </c>
      <c r="AB28" s="2">
        <f>AC28-($Z$15)</f>
        <v>0.6125</v>
      </c>
      <c r="AC28" s="3">
        <f>AC27+TIME(0,30,0)</f>
        <v>0.6194444444444445</v>
      </c>
      <c r="AD28" s="3">
        <v>0.6013888888888891</v>
      </c>
      <c r="AE28" s="2">
        <f>U28+Z$55</f>
        <v>0.8972222222222219</v>
      </c>
    </row>
    <row r="29" spans="18:31" ht="12.75">
      <c r="R29" s="10">
        <f>R28+TIME(0,30,0)</f>
        <v>0.40763888888888905</v>
      </c>
      <c r="S29" s="11">
        <f>S28+TIME(0,30,0)</f>
        <v>0.5958333333333333</v>
      </c>
      <c r="T29" s="12">
        <f>T28+TIME(0,15,0)</f>
        <v>0.39583333333333354</v>
      </c>
      <c r="U29" s="26">
        <f>U28+TIME(1,0,0)</f>
        <v>0.9319444444444441</v>
      </c>
      <c r="V29" s="8" t="s">
        <v>42</v>
      </c>
      <c r="W29" s="13">
        <f>W28+TIME(0,10,0)</f>
        <v>0.4027777777777776</v>
      </c>
      <c r="X29" s="8"/>
      <c r="Y29" s="8"/>
      <c r="Z29" s="14"/>
      <c r="AA29" s="11">
        <f>T29+Z$25+Z$26</f>
        <v>0.40069444444444463</v>
      </c>
      <c r="AB29" s="2">
        <f>AC29-($Z$15)</f>
        <v>0.6333333333333334</v>
      </c>
      <c r="AC29" s="3">
        <f>AC28+TIME(0,30,0)</f>
        <v>0.6402777777777778</v>
      </c>
      <c r="AD29" s="3">
        <v>0.6222222222222223</v>
      </c>
      <c r="AE29" s="2">
        <f>U29+Z$55</f>
        <v>0.9388888888888886</v>
      </c>
    </row>
    <row r="30" spans="18:31" ht="12.75">
      <c r="R30" s="10">
        <f>R29+TIME(0,30,0)</f>
        <v>0.42847222222222237</v>
      </c>
      <c r="S30" s="11">
        <f>S29+TIME(0,30,0)</f>
        <v>0.6166666666666667</v>
      </c>
      <c r="T30" s="13">
        <f>T29+TIME(0,30,0)</f>
        <v>0.41666666666666685</v>
      </c>
      <c r="U30" s="26">
        <f>U29+TIME(1,0,0)</f>
        <v>0.9736111111111108</v>
      </c>
      <c r="V30" s="8" t="s">
        <v>42</v>
      </c>
      <c r="W30" s="12">
        <f>W29+TIME(0,20,0)</f>
        <v>0.4166666666666665</v>
      </c>
      <c r="X30" s="8"/>
      <c r="Y30" s="8" t="s">
        <v>43</v>
      </c>
      <c r="Z30" s="14"/>
      <c r="AA30" s="11">
        <f>T30+Z$25+Z$26</f>
        <v>0.42152777777777795</v>
      </c>
      <c r="AB30" s="2">
        <f>AC30-($Z$15)</f>
        <v>0.6541666666666668</v>
      </c>
      <c r="AC30" s="3">
        <f>AC29+TIME(0,30,0)</f>
        <v>0.6611111111111112</v>
      </c>
      <c r="AD30" s="3">
        <v>0.6430555555555557</v>
      </c>
      <c r="AE30" s="2">
        <f>U30+Z$55</f>
        <v>0.9805555555555552</v>
      </c>
    </row>
    <row r="31" spans="1:31" ht="12.75">
      <c r="A31" s="27"/>
      <c r="B31" s="28"/>
      <c r="C31" s="28"/>
      <c r="D31" s="28" t="s">
        <v>44</v>
      </c>
      <c r="E31" s="28" t="s">
        <v>45</v>
      </c>
      <c r="F31" s="28"/>
      <c r="G31" s="28"/>
      <c r="H31" s="29"/>
      <c r="J31" s="30"/>
      <c r="K31" s="31"/>
      <c r="L31" s="31"/>
      <c r="M31" s="31" t="s">
        <v>44</v>
      </c>
      <c r="N31" s="31" t="s">
        <v>46</v>
      </c>
      <c r="O31" s="31"/>
      <c r="P31" s="31"/>
      <c r="Q31" s="31"/>
      <c r="R31" s="10">
        <f>R30+TIME(0,30,0)</f>
        <v>0.4493055555555557</v>
      </c>
      <c r="S31" s="11">
        <f>S30+TIME(0,30,0)</f>
        <v>0.6375000000000001</v>
      </c>
      <c r="T31" s="13">
        <f>T30+TIME(0,30,0)</f>
        <v>0.43750000000000017</v>
      </c>
      <c r="U31" s="8"/>
      <c r="V31" s="8"/>
      <c r="W31" s="13">
        <f>W30+TIME(0,10,0)</f>
        <v>0.42361111111111094</v>
      </c>
      <c r="X31" s="8"/>
      <c r="Y31" s="8" t="s">
        <v>47</v>
      </c>
      <c r="Z31" s="17"/>
      <c r="AA31" s="11">
        <f>T31+Z$25+Z$26</f>
        <v>0.44236111111111126</v>
      </c>
      <c r="AB31" s="2">
        <f>AC31-($Z$15)</f>
        <v>0.6750000000000002</v>
      </c>
      <c r="AC31" s="3">
        <f>AC30+TIME(0,30,0)</f>
        <v>0.6819444444444446</v>
      </c>
      <c r="AD31" s="3">
        <v>0.6638888888888891</v>
      </c>
      <c r="AE31" s="2"/>
    </row>
    <row r="32" spans="1:31" ht="12.75">
      <c r="A32" s="32" t="s">
        <v>20</v>
      </c>
      <c r="B32" s="33">
        <f>E33+(E16-B15)+E12</f>
        <v>0.04305555555555553</v>
      </c>
      <c r="C32" s="34"/>
      <c r="D32" s="34" t="s">
        <v>21</v>
      </c>
      <c r="E32" s="35">
        <f>E33+Z24</f>
        <v>0.02916666666666666</v>
      </c>
      <c r="F32" s="34"/>
      <c r="G32" s="34" t="s">
        <v>22</v>
      </c>
      <c r="H32" s="36">
        <f>E33+(E16-H15)+E12</f>
        <v>0.04791666666666668</v>
      </c>
      <c r="I32" s="37"/>
      <c r="J32" s="38" t="s">
        <v>20</v>
      </c>
      <c r="K32" s="39">
        <f>E12+N33+(N16-K15)</f>
        <v>0.06388888888888883</v>
      </c>
      <c r="L32" s="40"/>
      <c r="M32" s="40" t="s">
        <v>21</v>
      </c>
      <c r="N32" s="40"/>
      <c r="O32" s="40"/>
      <c r="P32" s="40" t="s">
        <v>22</v>
      </c>
      <c r="Q32" s="39">
        <f>E12+N33+(N16-Q15)</f>
        <v>0.06874999999999998</v>
      </c>
      <c r="R32" s="10">
        <f>R31+TIME(0,30,0)</f>
        <v>0.470138888888889</v>
      </c>
      <c r="S32" s="11">
        <f>S31+TIME(0,30,0)</f>
        <v>0.6583333333333334</v>
      </c>
      <c r="T32" s="13">
        <f>T31+TIME(0,30,0)</f>
        <v>0.4583333333333335</v>
      </c>
      <c r="U32" s="8"/>
      <c r="V32" s="8"/>
      <c r="W32" s="12">
        <f>W31+TIME(0,20,0)</f>
        <v>0.43749999999999983</v>
      </c>
      <c r="X32" s="8"/>
      <c r="Y32" s="8" t="s">
        <v>48</v>
      </c>
      <c r="Z32" s="17">
        <v>0.002777777777777778</v>
      </c>
      <c r="AA32" s="11">
        <f>T32+Z$25+Z$26</f>
        <v>0.4631944444444446</v>
      </c>
      <c r="AB32" s="2">
        <f>AC32-($Z$15)</f>
        <v>0.6958333333333335</v>
      </c>
      <c r="AC32" s="3">
        <f>AC31+TIME(0,30,0)</f>
        <v>0.702777777777778</v>
      </c>
      <c r="AD32" s="3">
        <v>0.6847222222222225</v>
      </c>
      <c r="AE32" s="2"/>
    </row>
    <row r="33" spans="1:31" ht="12.75">
      <c r="A33" s="32"/>
      <c r="B33" s="34"/>
      <c r="C33" s="34"/>
      <c r="D33" s="34" t="s">
        <v>24</v>
      </c>
      <c r="E33" s="33">
        <f>E22+E26+E27+E12</f>
        <v>0.027777777777777773</v>
      </c>
      <c r="F33" s="34"/>
      <c r="G33" s="34"/>
      <c r="H33" s="41"/>
      <c r="J33" s="38"/>
      <c r="K33" s="40"/>
      <c r="L33" s="40"/>
      <c r="M33" s="40" t="s">
        <v>24</v>
      </c>
      <c r="N33" s="39">
        <f>E12+N22+N26+N27</f>
        <v>0.03333333333333336</v>
      </c>
      <c r="O33" s="40"/>
      <c r="P33" s="40"/>
      <c r="Q33" s="42"/>
      <c r="R33" s="10">
        <f>R32+TIME(0,30,0)</f>
        <v>0.4909722222222223</v>
      </c>
      <c r="S33" s="11">
        <f>S32+TIME(0,30,0)</f>
        <v>0.6791666666666668</v>
      </c>
      <c r="T33" s="13">
        <f>T32+TIME(0,30,0)</f>
        <v>0.4791666666666668</v>
      </c>
      <c r="U33" s="8"/>
      <c r="V33" s="8"/>
      <c r="W33" s="13">
        <f>W32+TIME(0,10,0)</f>
        <v>0.44444444444444425</v>
      </c>
      <c r="X33" s="8"/>
      <c r="Y33" s="8" t="s">
        <v>24</v>
      </c>
      <c r="Z33" s="17">
        <v>0.002777777777777778</v>
      </c>
      <c r="AA33" s="11">
        <f>T33+Z$25+Z$26</f>
        <v>0.4840277777777779</v>
      </c>
      <c r="AB33" s="2">
        <f>AC33-($Z$15)</f>
        <v>0.7166666666666669</v>
      </c>
      <c r="AC33" s="3">
        <f>AC32+TIME(0,30,0)</f>
        <v>0.7236111111111113</v>
      </c>
      <c r="AD33" s="3">
        <v>0.7055555555555557</v>
      </c>
      <c r="AE33" s="2"/>
    </row>
    <row r="34" spans="1:31" ht="12.75">
      <c r="A34" s="43"/>
      <c r="B34" s="44"/>
      <c r="C34" s="44"/>
      <c r="D34" s="44" t="s">
        <v>26</v>
      </c>
      <c r="E34" s="45">
        <f>E33-Z25</f>
        <v>0.026388888888888885</v>
      </c>
      <c r="F34" s="44"/>
      <c r="G34" s="44"/>
      <c r="H34" s="46"/>
      <c r="J34" s="47"/>
      <c r="K34" s="48"/>
      <c r="L34" s="48"/>
      <c r="M34" s="48" t="s">
        <v>26</v>
      </c>
      <c r="N34" s="48"/>
      <c r="O34" s="48"/>
      <c r="P34" s="48"/>
      <c r="Q34" s="48"/>
      <c r="R34" s="10">
        <f>R33+TIME(0,30,0)</f>
        <v>0.5118055555555556</v>
      </c>
      <c r="S34" s="11">
        <f>S33+TIME(0,30,0)</f>
        <v>0.7000000000000002</v>
      </c>
      <c r="T34" s="13">
        <f>T33+TIME(0,30,0)</f>
        <v>0.5000000000000001</v>
      </c>
      <c r="U34" s="8"/>
      <c r="V34" s="8"/>
      <c r="W34" s="12">
        <f>W33+TIME(0,20,0)</f>
        <v>0.45833333333333315</v>
      </c>
      <c r="X34" s="8"/>
      <c r="Y34" s="8"/>
      <c r="Z34" s="14"/>
      <c r="AA34" s="11">
        <f>T34+Z$25+Z$26</f>
        <v>0.5048611111111112</v>
      </c>
      <c r="AB34" s="2">
        <f>AC34-($Z$15)</f>
        <v>0.7375000000000003</v>
      </c>
      <c r="AC34" s="3">
        <f>AC33+TIME(0,30,0)</f>
        <v>0.7444444444444447</v>
      </c>
      <c r="AD34" s="3">
        <v>0.7263888888888891</v>
      </c>
      <c r="AE34" s="2"/>
    </row>
    <row r="35" spans="9:31" ht="12.75">
      <c r="I35" t="s">
        <v>49</v>
      </c>
      <c r="R35" s="10">
        <f>R34+TIME(0,30,0)</f>
        <v>0.532638888888889</v>
      </c>
      <c r="S35" s="11">
        <f>S34+TIME(0,30,0)</f>
        <v>0.7208333333333335</v>
      </c>
      <c r="T35" s="13">
        <f>T34+TIME(0,30,0)</f>
        <v>0.5208333333333335</v>
      </c>
      <c r="U35" s="8"/>
      <c r="V35" s="8"/>
      <c r="W35" s="13">
        <f>W34+TIME(0,10,0)</f>
        <v>0.46527777777777757</v>
      </c>
      <c r="X35" s="8"/>
      <c r="Y35" s="8" t="s">
        <v>50</v>
      </c>
      <c r="Z35" s="14"/>
      <c r="AA35" s="11">
        <f>T35+Z$25+Z$26</f>
        <v>0.5256944444444446</v>
      </c>
      <c r="AB35" s="2">
        <f>AC35-($Z$15)</f>
        <v>0.7583333333333336</v>
      </c>
      <c r="AC35" s="3">
        <f>AC34+TIME(0,30,0)</f>
        <v>0.7652777777777781</v>
      </c>
      <c r="AD35" s="3">
        <v>0.7472222222222225</v>
      </c>
      <c r="AE35" s="2"/>
    </row>
    <row r="36" spans="9:31" ht="12.75">
      <c r="I36" t="s">
        <v>51</v>
      </c>
      <c r="R36" s="10">
        <f>R35+TIME(0,30,0)</f>
        <v>0.5534722222222224</v>
      </c>
      <c r="S36" s="11">
        <f>S35+TIME(0,30,0)</f>
        <v>0.7416666666666669</v>
      </c>
      <c r="T36" s="13">
        <f>T35+TIME(0,30,0)</f>
        <v>0.5416666666666669</v>
      </c>
      <c r="U36" s="8"/>
      <c r="V36" s="8"/>
      <c r="W36" s="12">
        <f>W35+TIME(0,20,0)</f>
        <v>0.47916666666666646</v>
      </c>
      <c r="X36" s="8"/>
      <c r="Y36" s="8" t="s">
        <v>52</v>
      </c>
      <c r="Z36" s="17">
        <v>0</v>
      </c>
      <c r="AA36" s="11">
        <f>T36+Z$25+Z$26</f>
        <v>0.546527777777778</v>
      </c>
      <c r="AB36" s="2">
        <f>AC36-($Z$15)</f>
        <v>0.779166666666667</v>
      </c>
      <c r="AC36" s="3">
        <f>AC35+TIME(0,30,0)</f>
        <v>0.7861111111111114</v>
      </c>
      <c r="AD36" s="3">
        <v>0.7680555555555558</v>
      </c>
      <c r="AE36" s="2"/>
    </row>
    <row r="37" spans="4:31" ht="12.75">
      <c r="D37" t="s">
        <v>53</v>
      </c>
      <c r="I37" t="s">
        <v>54</v>
      </c>
      <c r="R37" s="10">
        <f>R36+TIME(0,30,0)</f>
        <v>0.5743055555555557</v>
      </c>
      <c r="S37" s="11">
        <f>S36+TIME(0,30,0)</f>
        <v>0.7625000000000003</v>
      </c>
      <c r="T37" s="13">
        <f>T36+TIME(0,30,0)</f>
        <v>0.5625000000000002</v>
      </c>
      <c r="U37" s="8"/>
      <c r="V37" s="8"/>
      <c r="W37" s="13">
        <f>W36+TIME(0,10,0)</f>
        <v>0.4861111111111109</v>
      </c>
      <c r="X37" s="8"/>
      <c r="Y37" s="8" t="s">
        <v>22</v>
      </c>
      <c r="Z37" s="17">
        <v>0.003472222222222222</v>
      </c>
      <c r="AA37" s="11">
        <f>T37+Z$25+Z$26</f>
        <v>0.5673611111111113</v>
      </c>
      <c r="AB37" s="2">
        <f>AC37-($Z$15)</f>
        <v>0.8000000000000004</v>
      </c>
      <c r="AC37" s="3">
        <f>AC36+TIME(0,30,0)</f>
        <v>0.8069444444444448</v>
      </c>
      <c r="AD37" s="3">
        <v>0.7888888888888891</v>
      </c>
      <c r="AE37" s="2"/>
    </row>
    <row r="38" spans="4:31" ht="12.75">
      <c r="D38" t="s">
        <v>55</v>
      </c>
      <c r="E38" s="3">
        <v>0.010416666666666666</v>
      </c>
      <c r="F38" s="3"/>
      <c r="I38" t="s">
        <v>56</v>
      </c>
      <c r="R38" s="10">
        <f>R37+TIME(0,30,0)</f>
        <v>0.5951388888888891</v>
      </c>
      <c r="S38" s="11">
        <f>S37+TIME(0,30,0)</f>
        <v>0.7833333333333337</v>
      </c>
      <c r="T38" s="13">
        <f>T37+TIME(0,30,0)</f>
        <v>0.5833333333333336</v>
      </c>
      <c r="U38" s="8"/>
      <c r="V38" s="8"/>
      <c r="W38" s="12">
        <f>W37+TIME(0,20,0)</f>
        <v>0.4999999999999998</v>
      </c>
      <c r="X38" s="8"/>
      <c r="Y38" s="8" t="s">
        <v>57</v>
      </c>
      <c r="Z38" s="17">
        <v>0.004166666666666667</v>
      </c>
      <c r="AA38" s="11">
        <f>T38+Z$25+Z$26</f>
        <v>0.5881944444444447</v>
      </c>
      <c r="AB38" s="2">
        <f>AC38-($Z$15)</f>
        <v>0.8208333333333337</v>
      </c>
      <c r="AC38" s="3">
        <f>AC37+TIME(0,30,0)</f>
        <v>0.8277777777777782</v>
      </c>
      <c r="AD38" s="3">
        <v>0.8097222222222225</v>
      </c>
      <c r="AE38" s="2"/>
    </row>
    <row r="39" spans="4:31" ht="12.75">
      <c r="D39" t="s">
        <v>58</v>
      </c>
      <c r="I39" t="s">
        <v>59</v>
      </c>
      <c r="R39" s="10">
        <f>R38+TIME(0,30,0)</f>
        <v>0.6159722222222225</v>
      </c>
      <c r="S39" s="11">
        <f>S38+TIME(0,30,0)</f>
        <v>0.804166666666667</v>
      </c>
      <c r="T39" s="13">
        <f>T38+TIME(0,30,0)</f>
        <v>0.604166666666667</v>
      </c>
      <c r="U39" s="8"/>
      <c r="V39" s="8"/>
      <c r="W39" s="13">
        <f>W38+TIME(0,10,0)</f>
        <v>0.5069444444444442</v>
      </c>
      <c r="X39" s="8"/>
      <c r="Y39" s="8" t="s">
        <v>24</v>
      </c>
      <c r="Z39" s="17">
        <v>0.002777777777777778</v>
      </c>
      <c r="AA39" s="11">
        <f>T39+Z$25+Z$26</f>
        <v>0.6090277777777781</v>
      </c>
      <c r="AB39" s="2">
        <f>AC39-($Z$15)</f>
        <v>0.8416666666666671</v>
      </c>
      <c r="AC39" s="3">
        <f>AC38+TIME(0,30,0)</f>
        <v>0.8486111111111115</v>
      </c>
      <c r="AD39" s="3">
        <v>0.8305555555555558</v>
      </c>
      <c r="AE39" s="2"/>
    </row>
    <row r="40" spans="1:31" ht="12.75">
      <c r="A40" t="s">
        <v>20</v>
      </c>
      <c r="B40" s="3">
        <v>0.016666666666666666</v>
      </c>
      <c r="C40" s="3"/>
      <c r="D40" t="s">
        <v>21</v>
      </c>
      <c r="E40" s="3">
        <v>0.013888888888888888</v>
      </c>
      <c r="F40" s="3"/>
      <c r="G40" t="s">
        <v>22</v>
      </c>
      <c r="H40" s="49">
        <v>0.0125</v>
      </c>
      <c r="R40" s="10">
        <f>R39+TIME(0,30,0)</f>
        <v>0.6368055555555558</v>
      </c>
      <c r="S40" s="11">
        <f>S39+TIME(0,30,0)</f>
        <v>0.8250000000000004</v>
      </c>
      <c r="T40" s="13">
        <f>T39+TIME(0,30,0)</f>
        <v>0.6250000000000003</v>
      </c>
      <c r="U40" s="8"/>
      <c r="V40" s="8"/>
      <c r="W40" s="12">
        <f>W39+TIME(0,20,0)</f>
        <v>0.520833333333333</v>
      </c>
      <c r="X40" s="8"/>
      <c r="AA40" s="11">
        <f>T40+Z$25+Z$26</f>
        <v>0.6298611111111114</v>
      </c>
      <c r="AB40" s="2">
        <f>AC40-($Z$15)</f>
        <v>0.8625000000000005</v>
      </c>
      <c r="AC40" s="3">
        <f>AC39+TIME(0,30,0)</f>
        <v>0.8694444444444449</v>
      </c>
      <c r="AD40" s="3">
        <v>0.8513888888888891</v>
      </c>
      <c r="AE40" s="2"/>
    </row>
    <row r="41" spans="4:31" ht="12.75">
      <c r="D41" t="s">
        <v>24</v>
      </c>
      <c r="E41" s="3">
        <v>0.0125</v>
      </c>
      <c r="F41" s="3"/>
      <c r="I41" t="s">
        <v>60</v>
      </c>
      <c r="R41" s="10">
        <f>R40+TIME(0,30,0)</f>
        <v>0.6576388888888892</v>
      </c>
      <c r="S41" s="11">
        <f>S40+TIME(0,30,0)</f>
        <v>0.8458333333333338</v>
      </c>
      <c r="T41" s="13">
        <f>T40+TIME(0,30,0)</f>
        <v>0.6458333333333337</v>
      </c>
      <c r="U41" s="8"/>
      <c r="V41" s="8"/>
      <c r="W41" s="13">
        <f>W40+TIME(0,10,0)</f>
        <v>0.5277777777777775</v>
      </c>
      <c r="X41" s="8"/>
      <c r="AA41" s="11">
        <f>T41+Z$25+Z$26</f>
        <v>0.6506944444444448</v>
      </c>
      <c r="AB41" s="2">
        <f>AC41-($Z$15)</f>
        <v>0.8833333333333339</v>
      </c>
      <c r="AC41" s="3">
        <f>AC40+TIME(0,30,0)</f>
        <v>0.8902777777777783</v>
      </c>
      <c r="AD41" s="3"/>
      <c r="AE41" s="2"/>
    </row>
    <row r="42" spans="4:31" ht="12.75">
      <c r="D42" t="s">
        <v>26</v>
      </c>
      <c r="E42" s="3">
        <v>0.011805555555555555</v>
      </c>
      <c r="F42" s="3"/>
      <c r="I42" t="s">
        <v>61</v>
      </c>
      <c r="R42" s="10">
        <f>R41+TIME(0,15,0)</f>
        <v>0.6680555555555558</v>
      </c>
      <c r="S42" s="11">
        <f>S41+TIME(0,30,0)</f>
        <v>0.8666666666666671</v>
      </c>
      <c r="T42" s="12">
        <f>T41+TIME(0,15,0)</f>
        <v>0.6562500000000003</v>
      </c>
      <c r="U42" s="8"/>
      <c r="V42" s="8"/>
      <c r="W42" s="12">
        <f>W41+TIME(0,20,0)</f>
        <v>0.5416666666666663</v>
      </c>
      <c r="X42" s="8"/>
      <c r="Y42" s="50" t="s">
        <v>62</v>
      </c>
      <c r="Z42" s="14"/>
      <c r="AA42" s="11">
        <f>T42+Z$25+Z$26</f>
        <v>0.6611111111111114</v>
      </c>
      <c r="AB42" s="2">
        <f>AC42-($Z$15)</f>
        <v>0.9041666666666672</v>
      </c>
      <c r="AC42" s="3">
        <f>AC41+TIME(0,30,0)</f>
        <v>0.9111111111111116</v>
      </c>
      <c r="AE42" s="2"/>
    </row>
    <row r="43" spans="9:31" ht="14.25">
      <c r="I43" t="s">
        <v>63</v>
      </c>
      <c r="R43" s="10">
        <f>R42+TIME(0,15,0)</f>
        <v>0.6784722222222225</v>
      </c>
      <c r="S43" s="11">
        <f>S42+TIME(0,30,0)</f>
        <v>0.8875000000000005</v>
      </c>
      <c r="T43" s="12">
        <f>T42+TIME(0,15,0)</f>
        <v>0.666666666666667</v>
      </c>
      <c r="U43" s="8"/>
      <c r="V43" s="8"/>
      <c r="W43" s="13">
        <f>W42+TIME(0,10,0)</f>
        <v>0.5486111111111107</v>
      </c>
      <c r="X43" s="8"/>
      <c r="Y43" s="50" t="s">
        <v>24</v>
      </c>
      <c r="Z43" s="14"/>
      <c r="AA43" s="11">
        <f>T43+Z$25+Z$26</f>
        <v>0.6715277777777781</v>
      </c>
      <c r="AB43" s="2">
        <f>AC43-($Z$15)</f>
        <v>0.9250000000000006</v>
      </c>
      <c r="AC43" s="3">
        <f>AC42+TIME(0,30,0)</f>
        <v>0.931944444444445</v>
      </c>
      <c r="AE43" s="2"/>
    </row>
    <row r="44" spans="1:31" ht="14.25">
      <c r="A44" s="51"/>
      <c r="B44" s="52"/>
      <c r="C44" s="52"/>
      <c r="D44" s="52" t="s">
        <v>64</v>
      </c>
      <c r="E44" s="52" t="s">
        <v>65</v>
      </c>
      <c r="F44" s="52"/>
      <c r="G44" s="52"/>
      <c r="H44" s="53"/>
      <c r="I44" t="s">
        <v>66</v>
      </c>
      <c r="R44" s="10">
        <f>R43+TIME(0,15,0)</f>
        <v>0.6888888888888891</v>
      </c>
      <c r="S44" s="11">
        <f>S43+TIME(0,30,0)</f>
        <v>0.9083333333333339</v>
      </c>
      <c r="T44" s="12">
        <f>T43+TIME(0,15,0)</f>
        <v>0.6770833333333336</v>
      </c>
      <c r="U44" s="8"/>
      <c r="V44" s="8"/>
      <c r="W44" s="12">
        <f>W43+TIME(0,20,0)</f>
        <v>0.5624999999999996</v>
      </c>
      <c r="X44" s="8"/>
      <c r="Y44" s="50" t="s">
        <v>18</v>
      </c>
      <c r="Z44" s="17">
        <v>0.004861111111111111</v>
      </c>
      <c r="AA44" s="11">
        <f>T44+Z$25+Z$26</f>
        <v>0.6819444444444447</v>
      </c>
      <c r="AB44" s="2">
        <f>AC44-($Z$15)</f>
        <v>0.945833333333334</v>
      </c>
      <c r="AC44" s="3">
        <f>AC43+TIME(0,30,0)</f>
        <v>0.9527777777777784</v>
      </c>
      <c r="AE44" s="2"/>
    </row>
    <row r="45" spans="1:31" ht="14.25">
      <c r="A45" s="54" t="s">
        <v>20</v>
      </c>
      <c r="B45" s="55">
        <f>B40+$E$38</f>
        <v>0.027083333333333334</v>
      </c>
      <c r="C45" s="56"/>
      <c r="D45" s="56" t="s">
        <v>21</v>
      </c>
      <c r="E45" s="57">
        <f>E40+$E$38</f>
        <v>0.024305555555555552</v>
      </c>
      <c r="F45" s="56"/>
      <c r="G45" s="56" t="s">
        <v>22</v>
      </c>
      <c r="H45" s="58">
        <f>H40+$E$38</f>
        <v>0.02291666666666667</v>
      </c>
      <c r="R45" s="10">
        <f>R44+TIME(0,15,0)</f>
        <v>0.6993055555555557</v>
      </c>
      <c r="S45" s="11">
        <f>S44+TIME(0,30,0)</f>
        <v>0.9291666666666673</v>
      </c>
      <c r="T45" s="12">
        <f>T44+TIME(0,15,0)</f>
        <v>0.6875000000000002</v>
      </c>
      <c r="U45" s="8"/>
      <c r="V45" s="8"/>
      <c r="W45" s="13">
        <f>W44+TIME(0,10,0)</f>
        <v>0.569444444444444</v>
      </c>
      <c r="X45" s="8"/>
      <c r="Y45" s="50" t="s">
        <v>17</v>
      </c>
      <c r="Z45" s="17">
        <v>0.011111111111111112</v>
      </c>
      <c r="AA45" s="11">
        <f>T45+Z$25+Z$26</f>
        <v>0.6923611111111113</v>
      </c>
      <c r="AB45" s="2">
        <f>AC45-($Z$15)</f>
        <v>0.9666666666666673</v>
      </c>
      <c r="AC45" s="3">
        <f>AC44+TIME(0,30,0)</f>
        <v>0.9736111111111118</v>
      </c>
      <c r="AE45" s="2"/>
    </row>
    <row r="46" spans="1:31" ht="14.25">
      <c r="A46" s="54"/>
      <c r="B46" s="56"/>
      <c r="C46" s="56"/>
      <c r="D46" s="56" t="s">
        <v>24</v>
      </c>
      <c r="E46" s="55">
        <f>E41+$E$38</f>
        <v>0.02291666666666667</v>
      </c>
      <c r="F46" s="56"/>
      <c r="G46" s="56"/>
      <c r="H46" s="59"/>
      <c r="I46" t="s">
        <v>67</v>
      </c>
      <c r="R46" s="10">
        <f>R45+TIME(0,15,0)</f>
        <v>0.7097222222222224</v>
      </c>
      <c r="S46" s="11">
        <f>S45+TIME(0,30,0)</f>
        <v>0.9500000000000006</v>
      </c>
      <c r="T46" s="12">
        <f>T45+TIME(0,15,0)</f>
        <v>0.6979166666666669</v>
      </c>
      <c r="U46" s="8"/>
      <c r="V46" s="8"/>
      <c r="W46" s="12">
        <f>W45+TIME(0,20,0)</f>
        <v>0.5833333333333328</v>
      </c>
      <c r="X46" s="8"/>
      <c r="Y46" s="8"/>
      <c r="Z46" s="14"/>
      <c r="AA46" s="11">
        <f>T46+Z$25+Z$26</f>
        <v>0.702777777777778</v>
      </c>
      <c r="AB46" s="2">
        <f>AC46-($Z$15)</f>
        <v>0.9875000000000007</v>
      </c>
      <c r="AC46" s="3">
        <f>AC45+TIME(0,30,0)</f>
        <v>0.9944444444444451</v>
      </c>
      <c r="AE46" s="2"/>
    </row>
    <row r="47" spans="1:31" ht="14.25">
      <c r="A47" s="60"/>
      <c r="B47" s="61"/>
      <c r="C47" s="61"/>
      <c r="D47" s="61" t="s">
        <v>26</v>
      </c>
      <c r="E47" s="62">
        <f>E42+$E$38</f>
        <v>0.02222222222222222</v>
      </c>
      <c r="F47" s="61"/>
      <c r="G47" s="61"/>
      <c r="H47" s="63"/>
      <c r="R47" s="10">
        <f>R46+TIME(0,15,0)</f>
        <v>0.720138888888889</v>
      </c>
      <c r="S47" s="11"/>
      <c r="T47" s="12">
        <f>T46+TIME(0,15,0)</f>
        <v>0.7083333333333335</v>
      </c>
      <c r="U47" s="8"/>
      <c r="V47" s="8"/>
      <c r="W47" s="13">
        <f>W46+TIME(0,10,0)</f>
        <v>0.5902777777777772</v>
      </c>
      <c r="X47" s="8"/>
      <c r="Y47" s="50" t="s">
        <v>68</v>
      </c>
      <c r="Z47" s="14"/>
      <c r="AA47" s="11">
        <f>T47+Z$25+Z$26</f>
        <v>0.7131944444444446</v>
      </c>
      <c r="AB47" s="2">
        <f>AC47-($Z$15)</f>
        <v>1.008333333333334</v>
      </c>
      <c r="AC47" s="3">
        <f>AC46+TIME(0,30,0)</f>
        <v>1.0152777777777784</v>
      </c>
      <c r="AE47" s="2"/>
    </row>
    <row r="48" spans="9:31" ht="14.25">
      <c r="I48" t="s">
        <v>69</v>
      </c>
      <c r="R48" s="10">
        <f>R47+TIME(0,30,0)</f>
        <v>0.7409722222222224</v>
      </c>
      <c r="S48" s="11"/>
      <c r="T48" s="12">
        <f>T47+TIME(0,15,0)</f>
        <v>0.7187500000000001</v>
      </c>
      <c r="U48" s="8"/>
      <c r="V48" s="8"/>
      <c r="W48" s="12">
        <f>W47+TIME(0,20,0)</f>
        <v>0.6041666666666661</v>
      </c>
      <c r="X48" s="8"/>
      <c r="Y48" t="s">
        <v>30</v>
      </c>
      <c r="AA48" s="11">
        <f>T48+Z$25+Z$26</f>
        <v>0.7236111111111112</v>
      </c>
      <c r="AB48" s="2">
        <f>AC48-($Z$15)</f>
        <v>1.0291666666666672</v>
      </c>
      <c r="AC48" s="3">
        <f>AC47+TIME(0,30,0)</f>
        <v>1.0361111111111116</v>
      </c>
      <c r="AE48" s="2"/>
    </row>
    <row r="49" spans="9:31" ht="14.25">
      <c r="I49" t="s">
        <v>50</v>
      </c>
      <c r="R49" s="10">
        <f>R48+TIME(0,15,0)</f>
        <v>0.751388888888889</v>
      </c>
      <c r="S49" s="11"/>
      <c r="T49" s="12">
        <f>T48+TIME(0,15,0)</f>
        <v>0.7291666666666667</v>
      </c>
      <c r="U49" s="8"/>
      <c r="V49" s="8"/>
      <c r="W49" s="13">
        <f>W48+TIME(0,10,0)</f>
        <v>0.6111111111111105</v>
      </c>
      <c r="X49" s="8"/>
      <c r="Y49" s="50" t="s">
        <v>24</v>
      </c>
      <c r="Z49" s="17">
        <v>0.010416666666666666</v>
      </c>
      <c r="AA49" s="11">
        <f>T49+Z$25+Z$26</f>
        <v>0.7340277777777778</v>
      </c>
      <c r="AB49" s="2"/>
      <c r="AE49" s="2"/>
    </row>
    <row r="50" spans="9:31" ht="14.25">
      <c r="I50" t="s">
        <v>70</v>
      </c>
      <c r="R50" s="10">
        <f>R49+TIME(0,15,0)</f>
        <v>0.7618055555555556</v>
      </c>
      <c r="S50" s="11"/>
      <c r="T50" s="12">
        <f>T49+TIME(0,15,0)</f>
        <v>0.7395833333333334</v>
      </c>
      <c r="U50" s="8"/>
      <c r="V50" s="8"/>
      <c r="W50" s="12">
        <f>W49+TIME(0,20,0)</f>
        <v>0.6249999999999993</v>
      </c>
      <c r="X50" s="8"/>
      <c r="Y50" s="50" t="s">
        <v>71</v>
      </c>
      <c r="Z50" s="17">
        <v>0.003472222222222222</v>
      </c>
      <c r="AA50" s="11">
        <f>T50+Z$25+Z$26</f>
        <v>0.7444444444444445</v>
      </c>
      <c r="AB50" s="2"/>
      <c r="AE50" s="2"/>
    </row>
    <row r="51" spans="9:31" ht="14.25">
      <c r="I51" t="s">
        <v>72</v>
      </c>
      <c r="R51" s="10">
        <f>R50+TIME(0,30,0)</f>
        <v>0.782638888888889</v>
      </c>
      <c r="S51" s="11"/>
      <c r="T51" s="12">
        <f>T50+TIME(0,15,0)</f>
        <v>0.75</v>
      </c>
      <c r="U51" s="8"/>
      <c r="V51" s="8"/>
      <c r="W51" s="13">
        <f>W50+TIME(0,10,0)</f>
        <v>0.6319444444444438</v>
      </c>
      <c r="X51" s="8"/>
      <c r="Y51" s="50" t="s">
        <v>17</v>
      </c>
      <c r="Z51" s="17">
        <v>0.010416666666666666</v>
      </c>
      <c r="AA51" s="11">
        <f>T51+Z$25+Z$26</f>
        <v>0.7548611111111111</v>
      </c>
      <c r="AB51" s="2"/>
      <c r="AE51" s="2"/>
    </row>
    <row r="52" spans="9:31" ht="14.25">
      <c r="I52" t="s">
        <v>73</v>
      </c>
      <c r="R52" s="10">
        <f>R51+TIME(0,30,0)</f>
        <v>0.8034722222222224</v>
      </c>
      <c r="S52" s="11"/>
      <c r="T52" s="12">
        <f>T51+TIME(0,15,0)</f>
        <v>0.7604166666666666</v>
      </c>
      <c r="U52" s="8"/>
      <c r="V52" s="8"/>
      <c r="W52" s="12">
        <f>W51+TIME(0,20,0)</f>
        <v>0.6458333333333326</v>
      </c>
      <c r="X52" s="8"/>
      <c r="Y52" s="8"/>
      <c r="Z52" s="14"/>
      <c r="AA52" s="11">
        <f>T52+Z$25+Z$26</f>
        <v>0.7652777777777777</v>
      </c>
      <c r="AB52" s="2"/>
      <c r="AE52" s="2"/>
    </row>
    <row r="53" spans="9:31" ht="14.25">
      <c r="I53" t="s">
        <v>74</v>
      </c>
      <c r="R53" s="10">
        <f>R52+TIME(0,30,0)</f>
        <v>0.8243055555555557</v>
      </c>
      <c r="S53" s="11"/>
      <c r="T53" s="12">
        <f>T52+TIME(0,15,0)</f>
        <v>0.7708333333333333</v>
      </c>
      <c r="U53" s="8"/>
      <c r="V53" s="8"/>
      <c r="W53" s="13">
        <f>W52+TIME(0,10,0)</f>
        <v>0.652777777777777</v>
      </c>
      <c r="X53" s="8"/>
      <c r="Y53" s="8" t="s">
        <v>75</v>
      </c>
      <c r="Z53" s="14"/>
      <c r="AA53" s="11">
        <f>T53+Z$25+Z$26</f>
        <v>0.7756944444444444</v>
      </c>
      <c r="AB53" s="2"/>
      <c r="AE53" s="2"/>
    </row>
    <row r="54" spans="18:31" ht="14.25">
      <c r="R54" s="10">
        <f>R53+TIME(0,30,0)</f>
        <v>0.8451388888888891</v>
      </c>
      <c r="S54" s="11"/>
      <c r="T54" s="13">
        <f>T53+TIME(0,30,0)</f>
        <v>0.7916666666666666</v>
      </c>
      <c r="U54" s="8"/>
      <c r="V54" s="8"/>
      <c r="W54" s="12">
        <f>W53+TIME(0,20,0)</f>
        <v>0.6666666666666659</v>
      </c>
      <c r="X54" s="8"/>
      <c r="Y54" s="8" t="s">
        <v>24</v>
      </c>
      <c r="Z54" s="14"/>
      <c r="AA54" s="11">
        <f>T54+Z$25+Z$26</f>
        <v>0.7965277777777777</v>
      </c>
      <c r="AB54" s="2"/>
      <c r="AE54" s="2"/>
    </row>
    <row r="55" spans="9:31" ht="14.25">
      <c r="I55" t="s">
        <v>76</v>
      </c>
      <c r="R55" s="10">
        <f>R54+TIME(0,30,0)</f>
        <v>0.8659722222222225</v>
      </c>
      <c r="S55" s="11"/>
      <c r="T55" s="13">
        <f>T54+TIME(0,30,0)</f>
        <v>0.8125</v>
      </c>
      <c r="U55" s="8"/>
      <c r="V55" s="8"/>
      <c r="W55" s="13">
        <f>W54+TIME(0,10,0)</f>
        <v>0.6736111111111103</v>
      </c>
      <c r="X55" s="8"/>
      <c r="Y55" s="8" t="s">
        <v>23</v>
      </c>
      <c r="Z55" s="17">
        <v>0.006944444444444444</v>
      </c>
      <c r="AA55" s="11">
        <f>T55+Z$25+Z$26</f>
        <v>0.8173611111111111</v>
      </c>
      <c r="AB55" s="2"/>
      <c r="AE55" s="2"/>
    </row>
    <row r="56" spans="9:31" ht="14.25">
      <c r="I56" t="s">
        <v>77</v>
      </c>
      <c r="R56" s="10">
        <f>R55+TIME(0,30,0)</f>
        <v>0.8868055555555558</v>
      </c>
      <c r="S56" s="11"/>
      <c r="T56" s="13">
        <f>T55+TIME(0,30,0)</f>
        <v>0.8333333333333334</v>
      </c>
      <c r="U56" s="8"/>
      <c r="V56" s="8"/>
      <c r="W56" s="12">
        <f>W55+TIME(0,20,0)</f>
        <v>0.6874999999999991</v>
      </c>
      <c r="X56" s="8"/>
      <c r="Y56" s="8"/>
      <c r="Z56" s="14"/>
      <c r="AA56" s="11">
        <f>T56+Z$25+Z$26</f>
        <v>0.8381944444444445</v>
      </c>
      <c r="AB56" s="2"/>
      <c r="AE56" s="2"/>
    </row>
    <row r="57" spans="18:31" ht="14.25">
      <c r="R57" s="10">
        <f>R56+TIME(0,30,0)</f>
        <v>0.9076388888888892</v>
      </c>
      <c r="S57" s="13"/>
      <c r="T57" s="13">
        <f>T56+TIME(0,30,0)</f>
        <v>0.8541666666666667</v>
      </c>
      <c r="U57" s="8"/>
      <c r="V57" s="8"/>
      <c r="W57" s="13">
        <f>W56+TIME(0,10,0)</f>
        <v>0.6944444444444435</v>
      </c>
      <c r="X57" s="8"/>
      <c r="Y57" s="8"/>
      <c r="Z57" s="14"/>
      <c r="AA57" s="11">
        <f>T57+Z$25+Z$26</f>
        <v>0.8590277777777778</v>
      </c>
      <c r="AB57" s="64"/>
      <c r="AE57" s="2"/>
    </row>
    <row r="58" spans="9:31" ht="14.25">
      <c r="I58" t="s">
        <v>78</v>
      </c>
      <c r="R58" s="10">
        <f>R57+TIME(0,30,0)</f>
        <v>0.9284722222222226</v>
      </c>
      <c r="S58" s="13"/>
      <c r="T58" s="13">
        <f>T57+TIME(0,30,0)</f>
        <v>0.8750000000000001</v>
      </c>
      <c r="U58" s="8"/>
      <c r="V58" s="8"/>
      <c r="W58" s="12">
        <f>W57+TIME(0,20,0)</f>
        <v>0.7083333333333324</v>
      </c>
      <c r="X58" s="8"/>
      <c r="Y58" s="8"/>
      <c r="Z58" s="14"/>
      <c r="AA58" s="11">
        <f>T58+Z$25+Z$26</f>
        <v>0.8798611111111112</v>
      </c>
      <c r="AB58" s="64"/>
      <c r="AE58" s="2"/>
    </row>
    <row r="59" spans="9:31" ht="14.25">
      <c r="I59" t="s">
        <v>79</v>
      </c>
      <c r="R59" s="10">
        <f>R58+TIME(0,30,0)</f>
        <v>0.949305555555556</v>
      </c>
      <c r="S59" s="13"/>
      <c r="T59" s="13">
        <f>T58+TIME(0,30,0)</f>
        <v>0.8958333333333335</v>
      </c>
      <c r="U59" s="8"/>
      <c r="V59" s="8"/>
      <c r="W59" s="13">
        <f>W58+TIME(0,10,0)</f>
        <v>0.7152777777777768</v>
      </c>
      <c r="X59" s="8"/>
      <c r="Y59" s="8"/>
      <c r="Z59" s="14"/>
      <c r="AA59" s="11">
        <f>T59+Z$25+Z$26</f>
        <v>0.9006944444444446</v>
      </c>
      <c r="AB59" s="64"/>
      <c r="AE59" s="2"/>
    </row>
    <row r="60" spans="9:31" ht="14.25">
      <c r="I60" t="s">
        <v>80</v>
      </c>
      <c r="R60" s="10">
        <f>R59+TIME(0,30,0)</f>
        <v>0.9701388888888893</v>
      </c>
      <c r="S60" s="13"/>
      <c r="T60" s="13">
        <f>T59+TIME(0,30,0)</f>
        <v>0.9166666666666669</v>
      </c>
      <c r="U60" s="8"/>
      <c r="V60" s="8"/>
      <c r="W60" s="12">
        <f>W59+TIME(0,20,0)</f>
        <v>0.7291666666666656</v>
      </c>
      <c r="X60" s="8"/>
      <c r="Y60" s="8"/>
      <c r="Z60" s="14"/>
      <c r="AA60" s="11">
        <f>T60+Z$25+Z$26</f>
        <v>0.921527777777778</v>
      </c>
      <c r="AB60" s="64"/>
      <c r="AE60" s="2"/>
    </row>
    <row r="61" spans="9:31" ht="14.25">
      <c r="I61" t="s">
        <v>81</v>
      </c>
      <c r="R61" s="10">
        <f>R60+TIME(0,30,0)</f>
        <v>0.9909722222222227</v>
      </c>
      <c r="S61" s="13"/>
      <c r="T61" s="13">
        <f>T60+TIME(0,30,0)</f>
        <v>0.9375000000000002</v>
      </c>
      <c r="U61" s="8"/>
      <c r="V61" s="8"/>
      <c r="W61" s="13">
        <f>W60+TIME(0,10,0)</f>
        <v>0.73611111111111</v>
      </c>
      <c r="X61" s="8"/>
      <c r="Y61" s="8"/>
      <c r="Z61" s="14"/>
      <c r="AA61" s="11">
        <f>T61+Z$25+Z$26</f>
        <v>0.9423611111111113</v>
      </c>
      <c r="AB61" s="64"/>
      <c r="AE61" s="2"/>
    </row>
    <row r="62" spans="9:31" ht="14.25">
      <c r="I62" t="s">
        <v>82</v>
      </c>
      <c r="R62" s="10">
        <f>R61+TIME(0,30,0)</f>
        <v>1.011805555555556</v>
      </c>
      <c r="S62" s="13"/>
      <c r="T62" s="13">
        <f>T61+TIME(0,30,0)</f>
        <v>0.9583333333333336</v>
      </c>
      <c r="U62" s="8"/>
      <c r="V62" s="8"/>
      <c r="W62" s="12">
        <f>W61+TIME(0,20,0)</f>
        <v>0.7499999999999989</v>
      </c>
      <c r="X62" s="8"/>
      <c r="Y62" s="8"/>
      <c r="Z62" s="14"/>
      <c r="AA62" s="11">
        <f>T62+Z$25+Z$26</f>
        <v>0.9631944444444447</v>
      </c>
      <c r="AB62" s="64"/>
      <c r="AE62" s="2"/>
    </row>
    <row r="63" spans="18:31" ht="14.25">
      <c r="R63" s="10"/>
      <c r="S63" s="13"/>
      <c r="T63" s="13">
        <f>T62+TIME(0,30,0)</f>
        <v>0.979166666666667</v>
      </c>
      <c r="U63" s="8"/>
      <c r="V63" s="8"/>
      <c r="W63" s="13">
        <f>W62+TIME(0,10,0)</f>
        <v>0.7569444444444433</v>
      </c>
      <c r="X63" s="8"/>
      <c r="Y63" s="8"/>
      <c r="Z63" s="14"/>
      <c r="AA63" s="11">
        <f>T63+Z$25+Z$26</f>
        <v>0.9840277777777781</v>
      </c>
      <c r="AB63" s="64"/>
      <c r="AE63" s="2"/>
    </row>
    <row r="64" spans="9:31" ht="14.25">
      <c r="I64" t="s">
        <v>83</v>
      </c>
      <c r="R64" s="10"/>
      <c r="S64" s="13"/>
      <c r="T64" s="13">
        <f>T63+TIME(0,30,0)</f>
        <v>1.0000000000000002</v>
      </c>
      <c r="U64" s="8"/>
      <c r="V64" s="8"/>
      <c r="W64" s="12">
        <f>W63+TIME(0,20,0)</f>
        <v>0.7708333333333321</v>
      </c>
      <c r="X64" s="8"/>
      <c r="Y64" s="8"/>
      <c r="Z64" s="14"/>
      <c r="AA64" s="11">
        <f>T64+Z$25+Z$26</f>
        <v>1.0048611111111114</v>
      </c>
      <c r="AB64" s="64"/>
      <c r="AE64" s="2"/>
    </row>
    <row r="65" spans="9:31" ht="14.25">
      <c r="I65" t="s">
        <v>84</v>
      </c>
      <c r="R65" s="10"/>
      <c r="S65" s="13"/>
      <c r="T65" s="13">
        <f>T64+TIME(0,30,0)</f>
        <v>1.0208333333333335</v>
      </c>
      <c r="U65" s="8"/>
      <c r="V65" s="8"/>
      <c r="W65" s="13">
        <f>W64+TIME(0,10,0)</f>
        <v>0.7777777777777766</v>
      </c>
      <c r="X65" s="8"/>
      <c r="Y65" s="8"/>
      <c r="Z65" s="14"/>
      <c r="AA65" s="11">
        <f>T65+Z$25+Z$26</f>
        <v>1.0256944444444447</v>
      </c>
      <c r="AB65" s="64"/>
      <c r="AE65" s="2"/>
    </row>
    <row r="66" spans="9:31" ht="14.25">
      <c r="I66" t="s">
        <v>85</v>
      </c>
      <c r="R66" s="10"/>
      <c r="S66" s="13"/>
      <c r="T66" s="8"/>
      <c r="U66" s="8"/>
      <c r="V66" s="8"/>
      <c r="W66" s="12">
        <f>W65+TIME(0,20,0)</f>
        <v>0.7916666666666654</v>
      </c>
      <c r="X66" s="8"/>
      <c r="Y66" s="8"/>
      <c r="Z66" s="14"/>
      <c r="AA66" s="8"/>
      <c r="AB66" s="64"/>
      <c r="AE66" s="2"/>
    </row>
    <row r="67" spans="18:31" ht="14.25">
      <c r="R67" s="10"/>
      <c r="S67" s="13"/>
      <c r="T67" s="8"/>
      <c r="U67" s="8"/>
      <c r="V67" s="8"/>
      <c r="W67" s="13">
        <f>W66+TIME(0,10,0)</f>
        <v>0.7986111111111098</v>
      </c>
      <c r="X67" s="8"/>
      <c r="Y67" s="8"/>
      <c r="Z67" s="14"/>
      <c r="AA67" s="8"/>
      <c r="AB67" s="64"/>
      <c r="AE67" s="2"/>
    </row>
    <row r="68" spans="9:31" ht="14.25">
      <c r="I68" t="s">
        <v>86</v>
      </c>
      <c r="R68" s="10"/>
      <c r="S68" s="13"/>
      <c r="T68" s="8"/>
      <c r="U68" s="8"/>
      <c r="V68" s="8"/>
      <c r="W68" s="12">
        <f>W67+TIME(0,20,0)</f>
        <v>0.8124999999999987</v>
      </c>
      <c r="X68" s="8"/>
      <c r="Y68" s="8"/>
      <c r="Z68" s="14"/>
      <c r="AA68" s="8"/>
      <c r="AB68" s="8"/>
      <c r="AE68" s="2"/>
    </row>
    <row r="69" spans="9:31" ht="14.25">
      <c r="I69" t="s">
        <v>87</v>
      </c>
      <c r="R69" s="10"/>
      <c r="S69" s="13"/>
      <c r="T69" s="8"/>
      <c r="U69" s="8"/>
      <c r="V69" s="8"/>
      <c r="W69" s="13">
        <f>W68+TIME(0,10,0)</f>
        <v>0.8194444444444431</v>
      </c>
      <c r="X69" s="8"/>
      <c r="Y69" s="8"/>
      <c r="Z69" s="14"/>
      <c r="AA69" s="8"/>
      <c r="AB69" s="8"/>
      <c r="AE69" s="2"/>
    </row>
    <row r="70" spans="18:31" ht="14.25">
      <c r="R70" s="10"/>
      <c r="S70" s="8"/>
      <c r="T70" s="8"/>
      <c r="U70" s="8"/>
      <c r="V70" s="8"/>
      <c r="W70" s="12">
        <f>W69+TIME(0,20,0)</f>
        <v>0.8333333333333319</v>
      </c>
      <c r="X70" s="8"/>
      <c r="Y70" s="8"/>
      <c r="Z70" s="14"/>
      <c r="AA70" s="8"/>
      <c r="AB70" s="8"/>
      <c r="AE70" s="2"/>
    </row>
    <row r="71" spans="9:31" ht="14.25">
      <c r="I71" t="s">
        <v>88</v>
      </c>
      <c r="R71" s="10"/>
      <c r="S71" s="8"/>
      <c r="T71" s="8"/>
      <c r="U71" s="8"/>
      <c r="V71" s="8"/>
      <c r="W71" s="13">
        <f>W70+TIME(0,10,0)</f>
        <v>0.8402777777777763</v>
      </c>
      <c r="X71" s="8"/>
      <c r="Y71" s="8"/>
      <c r="Z71" s="14"/>
      <c r="AA71" s="8"/>
      <c r="AB71" s="8"/>
      <c r="AE71" s="2"/>
    </row>
    <row r="72" spans="9:31" ht="14.25">
      <c r="I72" t="s">
        <v>89</v>
      </c>
      <c r="R72" s="10"/>
      <c r="S72" s="8"/>
      <c r="T72" s="8"/>
      <c r="U72" s="8"/>
      <c r="V72" s="8"/>
      <c r="W72" s="12">
        <f>W71+TIME(0,20,0)</f>
        <v>0.8541666666666652</v>
      </c>
      <c r="X72" s="8"/>
      <c r="Y72" s="8"/>
      <c r="Z72" s="14"/>
      <c r="AA72" s="8"/>
      <c r="AB72" s="8"/>
      <c r="AE72" s="2"/>
    </row>
    <row r="73" spans="9:31" ht="14.25">
      <c r="I73" t="s">
        <v>90</v>
      </c>
      <c r="R73" s="10"/>
      <c r="S73" s="8"/>
      <c r="T73" s="8"/>
      <c r="U73" s="8"/>
      <c r="V73" s="8"/>
      <c r="W73" s="13">
        <f>W72+TIME(0,10,0)</f>
        <v>0.8611111111111096</v>
      </c>
      <c r="X73" s="8"/>
      <c r="Y73" s="8"/>
      <c r="Z73" s="14"/>
      <c r="AA73" s="8"/>
      <c r="AB73" s="8"/>
      <c r="AE73" s="2"/>
    </row>
    <row r="74" spans="9:31" ht="14.25">
      <c r="I74" t="s">
        <v>91</v>
      </c>
      <c r="R74" s="10"/>
      <c r="S74" s="8"/>
      <c r="T74" s="8"/>
      <c r="U74" s="8"/>
      <c r="V74" s="8"/>
      <c r="W74" s="12">
        <f>W73+TIME(0,20,0)</f>
        <v>0.8749999999999984</v>
      </c>
      <c r="X74" s="16" t="s">
        <v>16</v>
      </c>
      <c r="Y74" s="8"/>
      <c r="Z74" s="14"/>
      <c r="AA74" s="8"/>
      <c r="AB74" s="8"/>
      <c r="AE74" s="2"/>
    </row>
    <row r="75" spans="9:31" ht="14.25">
      <c r="I75" t="s">
        <v>92</v>
      </c>
      <c r="R75" s="10"/>
      <c r="S75" s="8"/>
      <c r="T75" s="8"/>
      <c r="U75" s="8"/>
      <c r="V75" s="8"/>
      <c r="W75" s="13">
        <f>W74+TIME(0,10,0)</f>
        <v>0.8819444444444429</v>
      </c>
      <c r="X75" s="8"/>
      <c r="Y75" s="8"/>
      <c r="Z75" s="14"/>
      <c r="AA75" s="8"/>
      <c r="AB75" s="8"/>
      <c r="AE75" s="2"/>
    </row>
    <row r="76" spans="9:31" ht="14.25">
      <c r="I76" t="s">
        <v>93</v>
      </c>
      <c r="R76" s="10"/>
      <c r="S76" s="8"/>
      <c r="T76" s="8"/>
      <c r="U76" s="8"/>
      <c r="V76" s="8"/>
      <c r="W76" s="12">
        <f>W75+TIME(0,20,0)</f>
        <v>0.8958333333333317</v>
      </c>
      <c r="X76" s="12" t="s">
        <v>16</v>
      </c>
      <c r="Y76" s="8"/>
      <c r="Z76" s="14"/>
      <c r="AA76" s="8"/>
      <c r="AB76" s="8"/>
      <c r="AE76" s="2"/>
    </row>
    <row r="77" spans="9:31" ht="14.25">
      <c r="I77" t="s">
        <v>94</v>
      </c>
      <c r="R77" s="10"/>
      <c r="S77" s="8"/>
      <c r="T77" s="8"/>
      <c r="U77" s="8"/>
      <c r="V77" s="8"/>
      <c r="W77" s="13">
        <f>W76+TIME(0,10,0)</f>
        <v>0.9027777777777761</v>
      </c>
      <c r="X77" s="8"/>
      <c r="Y77" s="8"/>
      <c r="Z77" s="14"/>
      <c r="AA77" s="8"/>
      <c r="AB77" s="8"/>
      <c r="AE77" s="2"/>
    </row>
    <row r="78" spans="9:31" ht="14.25">
      <c r="I78" t="s">
        <v>95</v>
      </c>
      <c r="R78" s="10"/>
      <c r="S78" s="8"/>
      <c r="T78" s="8"/>
      <c r="U78" s="8"/>
      <c r="V78" s="8"/>
      <c r="W78" s="65">
        <f>W77+TIME(0,30,0)</f>
        <v>0.9236111111111095</v>
      </c>
      <c r="X78" s="8"/>
      <c r="Y78" s="8"/>
      <c r="Z78" s="14"/>
      <c r="AA78" s="8"/>
      <c r="AB78" s="8"/>
      <c r="AE78" s="2"/>
    </row>
    <row r="79" spans="18:31" ht="14.25">
      <c r="R79" s="10"/>
      <c r="S79" s="8"/>
      <c r="T79" s="8"/>
      <c r="U79" s="8"/>
      <c r="V79" s="8"/>
      <c r="W79" s="65">
        <f>W78+TIME(0,30,0)</f>
        <v>0.9444444444444429</v>
      </c>
      <c r="X79" s="8"/>
      <c r="Y79" s="8"/>
      <c r="Z79" s="14"/>
      <c r="AA79" s="8"/>
      <c r="AB79" s="8"/>
      <c r="AE79" s="2"/>
    </row>
    <row r="80" spans="18:31" ht="14.25">
      <c r="R80" s="10"/>
      <c r="S80" s="8"/>
      <c r="T80" s="8"/>
      <c r="U80" s="8"/>
      <c r="V80" s="8"/>
      <c r="W80" s="65">
        <f>W79+TIME(0,30,0)</f>
        <v>0.9652777777777762</v>
      </c>
      <c r="X80" s="8"/>
      <c r="Y80" s="8"/>
      <c r="Z80" s="14"/>
      <c r="AA80" s="8"/>
      <c r="AB80" s="8"/>
      <c r="AE80" s="2"/>
    </row>
    <row r="81" spans="18:31" ht="14.25">
      <c r="R81" s="10"/>
      <c r="S81" s="8"/>
      <c r="T81" s="8"/>
      <c r="U81" s="8"/>
      <c r="V81" s="8"/>
      <c r="W81" s="65">
        <f>W80+TIME(0,30,0)</f>
        <v>0.9861111111111096</v>
      </c>
      <c r="X81" s="8"/>
      <c r="Y81" s="8"/>
      <c r="Z81" s="14"/>
      <c r="AA81" s="8"/>
      <c r="AB81" s="8"/>
      <c r="AE81" s="2"/>
    </row>
    <row r="82" spans="18:31" ht="14.25">
      <c r="R82" s="10"/>
      <c r="S82" s="8"/>
      <c r="T82" s="8"/>
      <c r="U82" s="8"/>
      <c r="V82" s="8"/>
      <c r="W82" s="65">
        <f>W81+TIME(0,30,0)</f>
        <v>1.0069444444444429</v>
      </c>
      <c r="X82" s="8"/>
      <c r="Y82" s="8"/>
      <c r="Z82" s="14"/>
      <c r="AA82" s="8"/>
      <c r="AB82" s="8"/>
      <c r="AE82" s="2"/>
    </row>
    <row r="83" spans="18:31" ht="14.25">
      <c r="R83" s="66"/>
      <c r="S83" s="67"/>
      <c r="T83" s="67"/>
      <c r="U83" s="67"/>
      <c r="V83" s="67"/>
      <c r="W83" s="68">
        <f>W82+TIME(0,30,0)</f>
        <v>1.0277777777777761</v>
      </c>
      <c r="X83" s="67"/>
      <c r="Y83" s="67"/>
      <c r="Z83" s="69"/>
      <c r="AA83" s="8"/>
      <c r="AB83" s="8"/>
      <c r="AE83" s="2"/>
    </row>
  </sheetData>
  <sheetProtection selectLockedCells="1" selectUnlockedCells="1"/>
  <printOptions/>
  <pageMargins left="0.19652777777777777" right="0.19652777777777777" top="0.7875" bottom="0.7875" header="0.7875" footer="0.7875"/>
  <pageSetup firstPageNumber="1" useFirstPageNumber="1" horizontalDpi="300" verticalDpi="300" orientation="landscape" paperSize="9"/>
  <headerFooter alignWithMargins="0">
    <oddHeader>&amp;C&amp;A</oddHeader>
    <oddFooter>&amp;CSeite &amp;P</oddFooter>
  </headerFooter>
  <legacyDrawing r:id="rId2"/>
</worksheet>
</file>

<file path=xl/worksheets/sheet2.xml><?xml version="1.0" encoding="utf-8"?>
<worksheet xmlns="http://schemas.openxmlformats.org/spreadsheetml/2006/main" xmlns:r="http://schemas.openxmlformats.org/officeDocument/2006/relationships">
  <dimension ref="A1:M54"/>
  <sheetViews>
    <sheetView tabSelected="1" zoomScale="105" zoomScaleNormal="105" workbookViewId="0" topLeftCell="B17">
      <selection activeCell="J34" sqref="J34"/>
    </sheetView>
  </sheetViews>
  <sheetFormatPr defaultColWidth="11.421875" defaultRowHeight="12.75"/>
  <cols>
    <col min="1" max="1" width="11.57421875" style="0" customWidth="1"/>
    <col min="2" max="3" width="11.57421875" style="3" customWidth="1"/>
    <col min="4" max="16384" width="11.57421875" style="0" customWidth="1"/>
  </cols>
  <sheetData>
    <row r="1" spans="1:13" ht="12.75">
      <c r="A1" t="s">
        <v>96</v>
      </c>
      <c r="B1" s="2">
        <v>0.375</v>
      </c>
      <c r="C1" s="2">
        <f>B1+TIME(0,5,0)</f>
        <v>0.3784722222222222</v>
      </c>
      <c r="D1" s="2">
        <f>C1+TIME(0,5,0)</f>
        <v>0.3819444444444444</v>
      </c>
      <c r="E1" s="2">
        <f>D1+TIME(0,5,0)</f>
        <v>0.38541666666666663</v>
      </c>
      <c r="F1" s="2">
        <f>E1+TIME(0,5,0)</f>
        <v>0.38888888888888884</v>
      </c>
      <c r="G1" s="2">
        <f>F1+TIME(0,5,0)</f>
        <v>0.39236111111111105</v>
      </c>
      <c r="H1" s="2">
        <f>G1+TIME(0,5,0)</f>
        <v>0.39583333333333326</v>
      </c>
      <c r="I1" s="2">
        <f>H1+TIME(0,5,0)</f>
        <v>0.39930555555555547</v>
      </c>
      <c r="J1" s="2">
        <f>I1+TIME(0,5,0)</f>
        <v>0.4027777777777777</v>
      </c>
      <c r="K1" s="2">
        <f>J1+TIME(0,5,0)</f>
        <v>0.4062499999999999</v>
      </c>
      <c r="L1" s="2">
        <f>K1+TIME(0,5,0)</f>
        <v>0.4097222222222221</v>
      </c>
      <c r="M1" s="2">
        <f>L1+TIME(0,5,0)</f>
        <v>0.4131944444444443</v>
      </c>
    </row>
    <row r="2" spans="1:13" ht="12.75">
      <c r="A2" t="s">
        <v>97</v>
      </c>
      <c r="B2" s="2">
        <f>B1-Tabelle1!$E22</f>
        <v>0.3715277777777778</v>
      </c>
      <c r="C2" s="2">
        <f>C1-Tabelle1!$E22</f>
        <v>0.375</v>
      </c>
      <c r="D2" s="2">
        <f>D1-Tabelle1!$E22</f>
        <v>0.3784722222222222</v>
      </c>
      <c r="E2" s="2">
        <f>E1-Tabelle1!$E22</f>
        <v>0.3819444444444444</v>
      </c>
      <c r="F2" s="2">
        <f>F1-Tabelle1!$E22</f>
        <v>0.38541666666666663</v>
      </c>
      <c r="G2" s="2">
        <f>G1-Tabelle1!$E22</f>
        <v>0.38888888888888884</v>
      </c>
      <c r="H2" s="2">
        <f>H1-Tabelle1!$E22</f>
        <v>0.39236111111111105</v>
      </c>
      <c r="I2" s="2">
        <f>I1-Tabelle1!$E22</f>
        <v>0.39583333333333326</v>
      </c>
      <c r="J2" s="2">
        <f>J1-Tabelle1!$E22</f>
        <v>0.39930555555555547</v>
      </c>
      <c r="K2" s="2">
        <f>K1-Tabelle1!$E22</f>
        <v>0.4027777777777777</v>
      </c>
      <c r="L2" s="2">
        <f>L1-Tabelle1!$E22</f>
        <v>0.4062499999999999</v>
      </c>
      <c r="M2" s="2">
        <f>M1-Tabelle1!$E22</f>
        <v>0.4097222222222221</v>
      </c>
    </row>
    <row r="3" spans="1:13" ht="12.75">
      <c r="A3" t="s">
        <v>98</v>
      </c>
      <c r="B3" s="2">
        <f>VLOOKUP(B2,Tabelle1!$AC9:$AC48,1)</f>
        <v>0.36944444444444435</v>
      </c>
      <c r="C3" s="2">
        <f>VLOOKUP(C2,Tabelle1!$AC9:$AC48,1)</f>
        <v>0.36944444444444435</v>
      </c>
      <c r="D3" s="2">
        <f>VLOOKUP(D2,Tabelle1!$AC9:$AC48,1)</f>
        <v>0.36944444444444435</v>
      </c>
      <c r="E3" s="2">
        <f>VLOOKUP(E2,Tabelle1!$AC9:$AC48,1)</f>
        <v>0.36944444444444435</v>
      </c>
      <c r="F3" s="2">
        <f>VLOOKUP(F2,Tabelle1!$AC9:$AC48,1)</f>
        <v>0.36944444444444435</v>
      </c>
      <c r="G3" s="2">
        <f>VLOOKUP(G2,Tabelle1!$AC9:$AC48,1)</f>
        <v>0.36944444444444435</v>
      </c>
      <c r="H3" s="2">
        <f>VLOOKUP(H2,Tabelle1!$AC9:$AC48,1)</f>
        <v>0.39027777777777767</v>
      </c>
      <c r="I3" s="2">
        <f>VLOOKUP(I2,Tabelle1!$AC9:$AC48,1)</f>
        <v>0.39027777777777767</v>
      </c>
      <c r="J3" s="2">
        <f>VLOOKUP(J2,Tabelle1!$AC9:$AC48,1)</f>
        <v>0.39027777777777767</v>
      </c>
      <c r="K3" s="2">
        <f>VLOOKUP(K2,Tabelle1!$AC9:$AC48,1)</f>
        <v>0.39027777777777767</v>
      </c>
      <c r="L3" s="2">
        <f>VLOOKUP(L2,Tabelle1!$AC9:$AC48,1)</f>
        <v>0.39027777777777767</v>
      </c>
      <c r="M3" s="2">
        <f>VLOOKUP(M2,Tabelle1!$AC9:$AC48,1)</f>
        <v>0.39027777777777767</v>
      </c>
    </row>
    <row r="4" spans="1:13" ht="12.75">
      <c r="A4" t="s">
        <v>29</v>
      </c>
      <c r="B4" s="2">
        <f>B3-Tabelle1!$Z15</f>
        <v>0.36249999999999993</v>
      </c>
      <c r="C4" s="2">
        <f>C3-Tabelle1!$Z15</f>
        <v>0.36249999999999993</v>
      </c>
      <c r="D4" s="2">
        <f>D3-Tabelle1!$Z15</f>
        <v>0.36249999999999993</v>
      </c>
      <c r="E4" s="2">
        <f>E3-Tabelle1!$Z15</f>
        <v>0.36249999999999993</v>
      </c>
      <c r="F4" s="2">
        <f>F3-Tabelle1!$Z15</f>
        <v>0.36249999999999993</v>
      </c>
      <c r="G4" s="2">
        <f>G3-Tabelle1!$Z15</f>
        <v>0.36249999999999993</v>
      </c>
      <c r="H4" s="2">
        <f>H3-Tabelle1!$Z15</f>
        <v>0.38333333333333325</v>
      </c>
      <c r="I4" s="2">
        <f>I3-Tabelle1!$Z15</f>
        <v>0.38333333333333325</v>
      </c>
      <c r="J4" s="2">
        <f>J3-Tabelle1!$Z15</f>
        <v>0.38333333333333325</v>
      </c>
      <c r="K4" s="2">
        <f>K3-Tabelle1!$Z15</f>
        <v>0.38333333333333325</v>
      </c>
      <c r="L4" s="2">
        <f>L3-Tabelle1!$Z15</f>
        <v>0.38333333333333325</v>
      </c>
      <c r="M4" s="2">
        <f>M3-Tabelle1!$Z15</f>
        <v>0.38333333333333325</v>
      </c>
    </row>
    <row r="5" spans="1:13" ht="12.75">
      <c r="A5" t="s">
        <v>27</v>
      </c>
      <c r="B5" s="2">
        <f>VLOOKUP(B4-Tabelle1!$Z16,Tabelle1!$AA11:$AA66,1)</f>
        <v>0.3590277777777779</v>
      </c>
      <c r="C5" s="2">
        <f>VLOOKUP(C4-Tabelle1!$Z16,Tabelle1!$AA11:$AA66,1)</f>
        <v>0.3590277777777779</v>
      </c>
      <c r="D5" s="2">
        <f>VLOOKUP(D4-Tabelle1!$Z16,Tabelle1!$AA11:$AA66,1)</f>
        <v>0.3590277777777779</v>
      </c>
      <c r="E5" s="2">
        <f>VLOOKUP(E4-Tabelle1!$Z16,Tabelle1!$AA11:$AA66,1)</f>
        <v>0.3590277777777779</v>
      </c>
      <c r="F5" s="2">
        <f>VLOOKUP(F4-Tabelle1!$Z16,Tabelle1!$AA11:$AA66,1)</f>
        <v>0.3590277777777779</v>
      </c>
      <c r="G5" s="2">
        <f>VLOOKUP(G4-Tabelle1!$Z16,Tabelle1!$AA11:$AA66,1)</f>
        <v>0.3590277777777779</v>
      </c>
      <c r="H5" s="2">
        <f>VLOOKUP(H4-Tabelle1!$Z16,Tabelle1!$AA11:$AA66,1)</f>
        <v>0.37986111111111126</v>
      </c>
      <c r="I5" s="2">
        <f>VLOOKUP(I4-Tabelle1!$Z16,Tabelle1!$AA11:$AA66,1)</f>
        <v>0.37986111111111126</v>
      </c>
      <c r="J5" s="2">
        <f>VLOOKUP(J4-Tabelle1!$Z16,Tabelle1!$AA11:$AA66,1)</f>
        <v>0.37986111111111126</v>
      </c>
      <c r="K5" s="2">
        <f>VLOOKUP(K4-Tabelle1!$Z16,Tabelle1!$AA11:$AA66,1)</f>
        <v>0.37986111111111126</v>
      </c>
      <c r="L5" s="2">
        <f>VLOOKUP(L4-Tabelle1!$Z16,Tabelle1!$AA11:$AA66,1)</f>
        <v>0.37986111111111126</v>
      </c>
      <c r="M5" s="2">
        <f>VLOOKUP(M4-Tabelle1!$Z16,Tabelle1!$AA11:$AA66,1)</f>
        <v>0.37986111111111126</v>
      </c>
    </row>
    <row r="6" spans="1:13" ht="12.75">
      <c r="A6" t="s">
        <v>24</v>
      </c>
      <c r="B6" s="2">
        <f>B5-(Tabelle1!$Z25+Tabelle1!$Z26)</f>
        <v>0.3541666666666668</v>
      </c>
      <c r="C6" s="2">
        <f>C5-(Tabelle1!$Z25+Tabelle1!$Z26)</f>
        <v>0.3541666666666668</v>
      </c>
      <c r="D6" s="2">
        <f>D5-(Tabelle1!$Z25+Tabelle1!$Z26)</f>
        <v>0.3541666666666668</v>
      </c>
      <c r="E6" s="2">
        <f>E5-(Tabelle1!$Z25+Tabelle1!$Z26)</f>
        <v>0.3541666666666668</v>
      </c>
      <c r="F6" s="2">
        <f>F5-(Tabelle1!$Z25+Tabelle1!$Z26)</f>
        <v>0.3541666666666668</v>
      </c>
      <c r="G6" s="2">
        <f>G5-(Tabelle1!$Z25+Tabelle1!$Z26)</f>
        <v>0.3541666666666668</v>
      </c>
      <c r="H6" s="2">
        <f>H5-(Tabelle1!$Z25+Tabelle1!$Z26)</f>
        <v>0.37500000000000017</v>
      </c>
      <c r="I6" s="2">
        <f>I5-(Tabelle1!$Z25+Tabelle1!$Z26)</f>
        <v>0.37500000000000017</v>
      </c>
      <c r="J6" s="2">
        <f>J5-(Tabelle1!$Z25+Tabelle1!$Z26)</f>
        <v>0.37500000000000017</v>
      </c>
      <c r="K6" s="2">
        <f>K5-(Tabelle1!$Z25+Tabelle1!$Z26)</f>
        <v>0.37500000000000017</v>
      </c>
      <c r="L6" s="2">
        <f>L5-(Tabelle1!$Z25+Tabelle1!$Z26)</f>
        <v>0.37500000000000017</v>
      </c>
      <c r="M6" s="2">
        <f>M5-(Tabelle1!$Z25+Tabelle1!$Z26)</f>
        <v>0.37500000000000017</v>
      </c>
    </row>
    <row r="7" spans="1:13" ht="12.75">
      <c r="A7" t="s">
        <v>99</v>
      </c>
      <c r="B7" s="2">
        <f>B6-Tabelle1!$E12</f>
        <v>0.3472222222222224</v>
      </c>
      <c r="C7" s="2">
        <f>C6-Tabelle1!$E12</f>
        <v>0.3472222222222224</v>
      </c>
      <c r="D7" s="2">
        <f>D6-Tabelle1!$E12</f>
        <v>0.3472222222222224</v>
      </c>
      <c r="E7" s="2">
        <f>E6-Tabelle1!$E12</f>
        <v>0.3472222222222224</v>
      </c>
      <c r="F7" s="2">
        <f>F6-Tabelle1!$E12</f>
        <v>0.3472222222222224</v>
      </c>
      <c r="G7" s="2">
        <f>G6-Tabelle1!$E12</f>
        <v>0.3472222222222224</v>
      </c>
      <c r="H7" s="2">
        <f>H6-Tabelle1!$E12</f>
        <v>0.36805555555555575</v>
      </c>
      <c r="I7" s="2">
        <f>I6-Tabelle1!$E12</f>
        <v>0.36805555555555575</v>
      </c>
      <c r="J7" s="2">
        <f>J6-Tabelle1!$E12</f>
        <v>0.36805555555555575</v>
      </c>
      <c r="K7" s="2">
        <f>K6-Tabelle1!$E12</f>
        <v>0.36805555555555575</v>
      </c>
      <c r="L7" s="2">
        <f>L6-Tabelle1!$E12</f>
        <v>0.36805555555555575</v>
      </c>
      <c r="M7" s="2">
        <f>M6-Tabelle1!$E12</f>
        <v>0.36805555555555575</v>
      </c>
    </row>
    <row r="8" spans="2:13" ht="12.75">
      <c r="B8" s="2"/>
      <c r="C8" s="2"/>
      <c r="D8" s="2"/>
      <c r="E8" s="2"/>
      <c r="F8" s="2"/>
      <c r="G8" s="2"/>
      <c r="H8" s="2"/>
      <c r="I8" s="2"/>
      <c r="J8" s="2"/>
      <c r="K8" s="2"/>
      <c r="L8" s="2"/>
      <c r="M8" s="2"/>
    </row>
    <row r="9" spans="1:13" ht="12.75">
      <c r="A9" t="s">
        <v>100</v>
      </c>
      <c r="B9" s="2">
        <f>B1-B7</f>
        <v>0.027777777777777624</v>
      </c>
      <c r="C9" s="2">
        <f>C1-C7</f>
        <v>0.031249999999999833</v>
      </c>
      <c r="D9" s="2">
        <f>D1-D7</f>
        <v>0.03472222222222204</v>
      </c>
      <c r="E9" s="2">
        <f>E1-E7</f>
        <v>0.03819444444444425</v>
      </c>
      <c r="F9" s="2">
        <f>F1-F7</f>
        <v>0.04166666666666646</v>
      </c>
      <c r="G9" s="2">
        <f>G1-G7</f>
        <v>0.04513888888888867</v>
      </c>
      <c r="H9" s="2">
        <f>H1-H7</f>
        <v>0.027777777777777513</v>
      </c>
      <c r="I9" s="2">
        <f>I1-I7</f>
        <v>0.031249999999999722</v>
      </c>
      <c r="J9" s="2">
        <f>J1-J7</f>
        <v>0.03472222222222193</v>
      </c>
      <c r="K9" s="2">
        <f>K1-K7</f>
        <v>0.03819444444444414</v>
      </c>
      <c r="L9" s="2">
        <f>L1-L7</f>
        <v>0.04166666666666635</v>
      </c>
      <c r="M9" s="2">
        <f>M1-M7</f>
        <v>0.04513888888888856</v>
      </c>
    </row>
    <row r="10" spans="1:13" ht="12.75">
      <c r="A10" t="s">
        <v>101</v>
      </c>
      <c r="B10" s="2">
        <f>AVERAGE($B9:$M9)</f>
        <v>0.03645833333333309</v>
      </c>
      <c r="C10" s="2">
        <f>AVERAGE($B9:$M9)</f>
        <v>0.03645833333333309</v>
      </c>
      <c r="D10" s="2">
        <f>AVERAGE($B9:$M9)</f>
        <v>0.03645833333333309</v>
      </c>
      <c r="E10" s="2">
        <f>AVERAGE($B9:$M9)</f>
        <v>0.03645833333333309</v>
      </c>
      <c r="F10" s="2">
        <f>AVERAGE($B9:$M9)</f>
        <v>0.03645833333333309</v>
      </c>
      <c r="G10" s="2">
        <f>AVERAGE($B9:$M9)</f>
        <v>0.03645833333333309</v>
      </c>
      <c r="H10" s="2">
        <f>AVERAGE($B9:$M9)</f>
        <v>0.03645833333333309</v>
      </c>
      <c r="I10" s="2">
        <f>AVERAGE($B9:$M9)</f>
        <v>0.03645833333333309</v>
      </c>
      <c r="J10" s="2">
        <f>AVERAGE($B9:$M9)</f>
        <v>0.03645833333333309</v>
      </c>
      <c r="K10" s="2">
        <f>AVERAGE($B9:$M9)</f>
        <v>0.03645833333333309</v>
      </c>
      <c r="L10" s="2">
        <f>AVERAGE($B9:$M9)</f>
        <v>0.03645833333333309</v>
      </c>
      <c r="M10" s="2">
        <f>AVERAGE($B9:$M9)</f>
        <v>0.03645833333333309</v>
      </c>
    </row>
    <row r="11" spans="2:13" ht="12.75">
      <c r="B11" s="2"/>
      <c r="C11" s="2"/>
      <c r="D11" s="2"/>
      <c r="E11" s="2"/>
      <c r="F11" s="2"/>
      <c r="G11" s="2"/>
      <c r="H11" s="2"/>
      <c r="I11" s="2"/>
      <c r="J11" s="2"/>
      <c r="K11" s="2"/>
      <c r="L11" s="2"/>
      <c r="M11" s="2"/>
    </row>
    <row r="12" spans="2:13" ht="12.75">
      <c r="B12" s="2"/>
      <c r="C12" s="2"/>
      <c r="D12" s="2"/>
      <c r="E12" s="2"/>
      <c r="F12" s="2"/>
      <c r="G12" s="2"/>
      <c r="H12" s="2"/>
      <c r="I12" s="2"/>
      <c r="J12" s="2"/>
      <c r="K12" s="2"/>
      <c r="L12" s="2"/>
      <c r="M12" s="2"/>
    </row>
    <row r="13" spans="1:13" ht="12.75">
      <c r="A13" t="s">
        <v>102</v>
      </c>
      <c r="B13" s="2">
        <f>VLOOKUP(B2,Ankunft_RE_Flughafen,1)</f>
        <v>0.35555555555555557</v>
      </c>
      <c r="C13" s="2">
        <f>VLOOKUP(C2,Tabelle1!$AE11:$AE30,1)</f>
        <v>0.35555555555555557</v>
      </c>
      <c r="D13" s="2">
        <f>VLOOKUP(D2,Tabelle1!$AE11:$AE30,1)</f>
        <v>0.35555555555555557</v>
      </c>
      <c r="E13" s="2">
        <f>VLOOKUP(E2,Tabelle1!$AE11:$AE30,1)</f>
        <v>0.35555555555555557</v>
      </c>
      <c r="F13" s="2">
        <f>VLOOKUP(F2,Tabelle1!$AE11:$AE30,1)</f>
        <v>0.35555555555555557</v>
      </c>
      <c r="G13" s="2">
        <f>VLOOKUP(G2,Tabelle1!$AE11:$AE30,1)</f>
        <v>0.35555555555555557</v>
      </c>
      <c r="H13" s="2">
        <f>VLOOKUP(H2,Tabelle1!$AE11:$AE30,1)</f>
        <v>0.35555555555555557</v>
      </c>
      <c r="I13" s="2">
        <f>VLOOKUP(I2,Tabelle1!$AE11:$AE30,1)</f>
        <v>0.35555555555555557</v>
      </c>
      <c r="J13" s="2">
        <f>VLOOKUP(J2,Tabelle1!$AE11:$AE30,1)</f>
        <v>0.39722222222222225</v>
      </c>
      <c r="K13" s="2">
        <f>VLOOKUP(K2,Tabelle1!$AE11:$AE30,1)</f>
        <v>0.39722222222222225</v>
      </c>
      <c r="L13" s="2">
        <f>VLOOKUP(L2,Tabelle1!$AE11:$AE30,1)</f>
        <v>0.39722222222222225</v>
      </c>
      <c r="M13" s="2">
        <f>VLOOKUP(M2,Tabelle1!$AE11:$AE30,1)</f>
        <v>0.39722222222222225</v>
      </c>
    </row>
    <row r="14" spans="1:13" ht="12.75">
      <c r="A14" t="s">
        <v>24</v>
      </c>
      <c r="B14" s="2">
        <f>B13-Tabelle1!$Z55</f>
        <v>0.34861111111111115</v>
      </c>
      <c r="C14" s="2">
        <f>C13-Tabelle1!$Z55</f>
        <v>0.34861111111111115</v>
      </c>
      <c r="D14" s="2">
        <f>D13-Tabelle1!$Z55</f>
        <v>0.34861111111111115</v>
      </c>
      <c r="E14" s="2">
        <f>E13-Tabelle1!$Z55</f>
        <v>0.34861111111111115</v>
      </c>
      <c r="F14" s="2">
        <f>F13-Tabelle1!$Z55</f>
        <v>0.34861111111111115</v>
      </c>
      <c r="G14" s="2">
        <f>G13-Tabelle1!$Z55</f>
        <v>0.34861111111111115</v>
      </c>
      <c r="H14" s="2">
        <f>H13-Tabelle1!$Z55</f>
        <v>0.34861111111111115</v>
      </c>
      <c r="I14" s="2">
        <f>I13-Tabelle1!$Z55</f>
        <v>0.34861111111111115</v>
      </c>
      <c r="J14" s="2">
        <f>J13-Tabelle1!$Z55</f>
        <v>0.39027777777777783</v>
      </c>
      <c r="K14" s="2">
        <f>K13-Tabelle1!$Z55</f>
        <v>0.39027777777777783</v>
      </c>
      <c r="L14" s="2">
        <f>L13-Tabelle1!$Z55</f>
        <v>0.39027777777777783</v>
      </c>
      <c r="M14" s="2">
        <f>M13-Tabelle1!$Z55</f>
        <v>0.39027777777777783</v>
      </c>
    </row>
    <row r="15" spans="1:13" ht="12.75">
      <c r="A15" t="s">
        <v>99</v>
      </c>
      <c r="B15" s="2">
        <f>B14-Tabelle1!$E12</f>
        <v>0.34166666666666673</v>
      </c>
      <c r="C15" s="2">
        <f>C14-Tabelle1!$E12</f>
        <v>0.34166666666666673</v>
      </c>
      <c r="D15" s="2">
        <f>D14-Tabelle1!$E12</f>
        <v>0.34166666666666673</v>
      </c>
      <c r="E15" s="2">
        <f>E14-Tabelle1!$E12</f>
        <v>0.34166666666666673</v>
      </c>
      <c r="F15" s="2">
        <f>F14-Tabelle1!$E12</f>
        <v>0.34166666666666673</v>
      </c>
      <c r="G15" s="2">
        <f>G14-Tabelle1!$E12</f>
        <v>0.34166666666666673</v>
      </c>
      <c r="H15" s="2">
        <f>H14-Tabelle1!$E12</f>
        <v>0.34166666666666673</v>
      </c>
      <c r="I15" s="2">
        <f>I14-Tabelle1!$E12</f>
        <v>0.34166666666666673</v>
      </c>
      <c r="J15" s="2">
        <f>J14-Tabelle1!$E12</f>
        <v>0.3833333333333334</v>
      </c>
      <c r="K15" s="2">
        <f>K14-Tabelle1!$E12</f>
        <v>0.3833333333333334</v>
      </c>
      <c r="L15" s="2">
        <f>L14-Tabelle1!$E12</f>
        <v>0.3833333333333334</v>
      </c>
      <c r="M15" s="2">
        <f>M14-Tabelle1!$E12</f>
        <v>0.3833333333333334</v>
      </c>
    </row>
    <row r="16" spans="1:13" ht="12.75">
      <c r="A16" t="s">
        <v>103</v>
      </c>
      <c r="B16" s="2">
        <f>B1-B15</f>
        <v>0.03333333333333327</v>
      </c>
      <c r="C16" s="2">
        <f>C1-C15</f>
        <v>0.03680555555555548</v>
      </c>
      <c r="D16" s="2">
        <f>D1-D15</f>
        <v>0.04027777777777769</v>
      </c>
      <c r="E16" s="2">
        <f>E1-E15</f>
        <v>0.0437499999999999</v>
      </c>
      <c r="F16" s="2">
        <f>F1-F15</f>
        <v>0.04722222222222211</v>
      </c>
      <c r="G16" s="2">
        <f>G1-G15</f>
        <v>0.05069444444444432</v>
      </c>
      <c r="H16" s="2">
        <f>H1-H15</f>
        <v>0.05416666666666653</v>
      </c>
      <c r="I16" s="2">
        <f>I1-I15</f>
        <v>0.05763888888888874</v>
      </c>
      <c r="J16" s="2">
        <f>J1-J15</f>
        <v>0.019444444444444264</v>
      </c>
      <c r="K16" s="2">
        <f>K1-K15</f>
        <v>0.022916666666666474</v>
      </c>
      <c r="L16" s="2">
        <f>L1-L15</f>
        <v>0.026388888888888684</v>
      </c>
      <c r="M16" s="2">
        <f>M1-M15</f>
        <v>0.029861111111110894</v>
      </c>
    </row>
    <row r="17" spans="1:13" ht="12.75">
      <c r="A17" t="s">
        <v>104</v>
      </c>
      <c r="B17" s="2">
        <f>AVERAGE($B16:$M16)</f>
        <v>0.03854166666666653</v>
      </c>
      <c r="C17" s="2">
        <f>AVERAGE($B16:$M16)</f>
        <v>0.03854166666666653</v>
      </c>
      <c r="D17" s="2">
        <f>AVERAGE($B16:$M16)</f>
        <v>0.03854166666666653</v>
      </c>
      <c r="E17" s="2">
        <f>AVERAGE($B16:$M16)</f>
        <v>0.03854166666666653</v>
      </c>
      <c r="F17" s="2">
        <f>AVERAGE($B16:$M16)</f>
        <v>0.03854166666666653</v>
      </c>
      <c r="G17" s="2">
        <f>AVERAGE($B16:$M16)</f>
        <v>0.03854166666666653</v>
      </c>
      <c r="H17" s="2">
        <f>AVERAGE($B16:$M16)</f>
        <v>0.03854166666666653</v>
      </c>
      <c r="I17" s="2">
        <f>AVERAGE($B16:$M16)</f>
        <v>0.03854166666666653</v>
      </c>
      <c r="J17" s="2">
        <f>AVERAGE($B16:$M16)</f>
        <v>0.03854166666666653</v>
      </c>
      <c r="K17" s="2">
        <f>AVERAGE($B16:$M16)</f>
        <v>0.03854166666666653</v>
      </c>
      <c r="L17" s="2">
        <f>AVERAGE($B16:$M16)</f>
        <v>0.03854166666666653</v>
      </c>
      <c r="M17" s="2">
        <f>AVERAGE($B16:$M16)</f>
        <v>0.03854166666666653</v>
      </c>
    </row>
    <row r="42" ht="12.75"/>
    <row r="43" ht="12.75">
      <c r="A43" s="2" t="s">
        <v>105</v>
      </c>
    </row>
    <row r="44" spans="1:11" ht="12.75">
      <c r="A44" s="2"/>
      <c r="B44" s="3" t="s">
        <v>106</v>
      </c>
      <c r="C44" s="3" t="s">
        <v>45</v>
      </c>
      <c r="D44" s="3" t="s">
        <v>106</v>
      </c>
      <c r="E44" s="3" t="s">
        <v>45</v>
      </c>
      <c r="F44" s="3" t="s">
        <v>106</v>
      </c>
      <c r="G44" s="3" t="s">
        <v>45</v>
      </c>
      <c r="H44" s="3" t="s">
        <v>106</v>
      </c>
      <c r="I44" s="3" t="s">
        <v>45</v>
      </c>
      <c r="J44" s="3" t="s">
        <v>106</v>
      </c>
      <c r="K44" s="3" t="s">
        <v>45</v>
      </c>
    </row>
    <row r="45" spans="1:3" ht="12.75">
      <c r="A45" t="s">
        <v>107</v>
      </c>
      <c r="B45" s="2">
        <f>TIME(1,0,0)</f>
        <v>0.041666666666666664</v>
      </c>
      <c r="C45" s="2">
        <f>TIME(0,30,0)</f>
        <v>0.020833333333333332</v>
      </c>
    </row>
    <row r="46" spans="1:3" ht="12.75">
      <c r="A46" t="s">
        <v>108</v>
      </c>
      <c r="B46" s="2">
        <f>B45/2</f>
        <v>0.020833333333333332</v>
      </c>
      <c r="C46" s="2">
        <f>C45/2</f>
        <v>0.010416666666666666</v>
      </c>
    </row>
    <row r="47" ht="12.75"/>
    <row r="48" spans="2:11" ht="12.75">
      <c r="B48" s="3" t="s">
        <v>109</v>
      </c>
      <c r="C48" s="3" t="s">
        <v>109</v>
      </c>
      <c r="D48" t="s">
        <v>20</v>
      </c>
      <c r="E48" t="s">
        <v>20</v>
      </c>
      <c r="F48" t="s">
        <v>36</v>
      </c>
      <c r="G48" t="s">
        <v>36</v>
      </c>
      <c r="H48" t="s">
        <v>30</v>
      </c>
      <c r="I48" t="s">
        <v>30</v>
      </c>
      <c r="J48" t="s">
        <v>110</v>
      </c>
      <c r="K48" t="s">
        <v>110</v>
      </c>
    </row>
    <row r="49" spans="1:9" ht="12.75">
      <c r="A49" t="s">
        <v>111</v>
      </c>
      <c r="B49" s="2">
        <f>VLOOKUP(B50,Ankunft_S60_Schoenbuchbahn_in_BB,1)-(Tabelle1!$Z$37+Tabelle1!$Z$38)</f>
        <v>0.3645833333333334</v>
      </c>
      <c r="C49" s="2">
        <f>VLOOKUP(C50,Ankunft_S60_Schoenbuchbahn_in_BB,1)-(Tabelle1!$Z$37+Tabelle1!$Z$38)</f>
        <v>0.3645833333333334</v>
      </c>
      <c r="D49" s="2">
        <f>VLOOKUP(D50,Ankunft_S60_Schoenbuchbahn_in_BB,1)-(Tabelle1!$Z$32+Tabelle1!$Z$33)</f>
        <v>0.36666666666666675</v>
      </c>
      <c r="E49" s="2">
        <f>VLOOKUP(E50,Ankunft_S60_Schoenbuchbahn_in_BB,1)-(Tabelle1!$Z$32+Tabelle1!$Z$33)</f>
        <v>0.36666666666666675</v>
      </c>
      <c r="F49" s="2">
        <f>VLOOKUP(F50-SUM(Tabelle1!$Z$20:$Z$24),Abfahrt_S1_ab_Herrenberg,1)+SUM(Tabelle1!Z20:Z21)</f>
        <v>0.3701388888888891</v>
      </c>
      <c r="G49" s="2">
        <f>G50-(Tabelle1!$Z$22+Tabelle1!$Z$24)</f>
        <v>0.37152777777777796</v>
      </c>
      <c r="H49" s="2">
        <f>H50-Tabelle1!$Z$49</f>
        <v>0.37986111111111115</v>
      </c>
      <c r="I49" s="2">
        <f>I50-SUM(Tabelle1!Z20:Z24)</f>
        <v>0.3652777777777779</v>
      </c>
    </row>
    <row r="50" spans="1:11" ht="12.75">
      <c r="A50" t="s">
        <v>112</v>
      </c>
      <c r="B50" s="2">
        <f>Tabelle1!$U$16</f>
        <v>0.39027777777777783</v>
      </c>
      <c r="C50" s="2">
        <f>Tabelle1!$T$27</f>
        <v>0.37500000000000017</v>
      </c>
      <c r="D50" s="2">
        <f>Tabelle1!$U$16</f>
        <v>0.39027777777777783</v>
      </c>
      <c r="E50" s="2">
        <f>Tabelle1!$T$27</f>
        <v>0.37500000000000017</v>
      </c>
      <c r="F50" s="2">
        <f>Tabelle1!$U$16</f>
        <v>0.39027777777777783</v>
      </c>
      <c r="G50" s="2">
        <f>Tabelle1!$T$27</f>
        <v>0.37500000000000017</v>
      </c>
      <c r="H50" s="2">
        <f>Tabelle1!$U$16</f>
        <v>0.39027777777777783</v>
      </c>
      <c r="I50" s="2">
        <f>Tabelle1!$T$27</f>
        <v>0.37500000000000017</v>
      </c>
      <c r="J50" s="2">
        <f>Tabelle1!$U$16</f>
        <v>0.39027777777777783</v>
      </c>
      <c r="K50" s="2">
        <f>Tabelle1!$T$27</f>
        <v>0.37500000000000017</v>
      </c>
    </row>
    <row r="51" spans="1:11" ht="12.75">
      <c r="A51" t="s">
        <v>113</v>
      </c>
      <c r="B51" s="2"/>
      <c r="C51" s="2">
        <f>C50+Tabelle1!$Z$25+Tabelle1!$Z$26</f>
        <v>0.37986111111111126</v>
      </c>
      <c r="D51" s="2"/>
      <c r="E51" s="2">
        <f>E50+Tabelle1!$Z$25+Tabelle1!$Z$26</f>
        <v>0.37986111111111126</v>
      </c>
      <c r="F51" s="2"/>
      <c r="G51" s="2">
        <f>G50+Tabelle1!$Z$25+Tabelle1!$Z$26</f>
        <v>0.37986111111111126</v>
      </c>
      <c r="H51" s="2"/>
      <c r="I51" s="2">
        <f>I50+Tabelle1!$Z$25+Tabelle1!$Z$26</f>
        <v>0.37986111111111126</v>
      </c>
      <c r="K51" s="2">
        <f>K50+Tabelle1!$Z$25+Tabelle1!$Z$26</f>
        <v>0.37986111111111126</v>
      </c>
    </row>
    <row r="52" spans="1:11" ht="12.75">
      <c r="A52" t="s">
        <v>114</v>
      </c>
      <c r="B52" s="2">
        <f>B50+Tabelle1!$Z$55</f>
        <v>0.39722222222222225</v>
      </c>
      <c r="C52" s="2">
        <f ca="1">OFFSET(Tabelle1!$AB$9,MATCH(C51+Umstieg_S1_S2_Rohr,Abfahrt_S2_in_Rohr,1),0)+Tabelle1!$Z$15</f>
        <v>0.39027777777777767</v>
      </c>
      <c r="D52" s="2">
        <f>D50+Tabelle1!$Z$55</f>
        <v>0.39722222222222225</v>
      </c>
      <c r="E52" s="2">
        <f ca="1">OFFSET(Tabelle1!$AB$9,MATCH(E51+Umstieg_S1_S2_Rohr,Abfahrt_S2_in_Rohr,1),0)+Tabelle1!$Z$15</f>
        <v>0.39027777777777767</v>
      </c>
      <c r="F52" s="2">
        <f>F50+Tabelle1!$Z$55</f>
        <v>0.39722222222222225</v>
      </c>
      <c r="G52" s="2">
        <f ca="1">OFFSET(Tabelle1!$AB$9,MATCH(G51+Umstieg_S1_S2_Rohr,Abfahrt_S2_in_Rohr,1),0)+Tabelle1!$Z$15</f>
        <v>0.39027777777777767</v>
      </c>
      <c r="H52" s="2">
        <f>H50+Tabelle1!$Z$55</f>
        <v>0.39722222222222225</v>
      </c>
      <c r="I52" s="2">
        <f ca="1">OFFSET(Tabelle1!$AB$9,MATCH(I51+Umstieg_S1_S2_Rohr,Abfahrt_S2_in_Rohr,1),0)+Tabelle1!$Z$15</f>
        <v>0.39027777777777767</v>
      </c>
      <c r="J52" s="2">
        <f>J50+Tabelle1!$Z$55</f>
        <v>0.39722222222222225</v>
      </c>
      <c r="K52" s="2">
        <f ca="1">OFFSET(Tabelle1!$AB$9,MATCH(K51+Umstieg_S1_S2_Rohr,Abfahrt_S2_in_Rohr,1),0)+Tabelle1!$Z$15</f>
        <v>0.39027777777777767</v>
      </c>
    </row>
    <row r="53" spans="2:9" ht="12.75">
      <c r="B53" s="2"/>
      <c r="C53" s="2"/>
      <c r="D53" s="2"/>
      <c r="E53" s="2"/>
      <c r="F53" s="2"/>
      <c r="G53" s="2"/>
      <c r="H53" s="2"/>
      <c r="I53" s="2"/>
    </row>
    <row r="54" spans="1:11" ht="12.75">
      <c r="A54" t="s">
        <v>115</v>
      </c>
      <c r="B54" s="2">
        <f>(B52-B49)+Wegedauer_zum_Bahnhof+Wegedauer_am_Ziel+$B$46</f>
        <v>0.06388888888888883</v>
      </c>
      <c r="C54" s="2">
        <f>(C52-C49)+Wegedauer_zum_Bahnhof+Wegedauer_am_Ziel+$C$46</f>
        <v>0.04652777777777758</v>
      </c>
      <c r="D54" s="2">
        <f>(D52-D49)+Wegedauer_zum_Bahnhof+Wegedauer_am_Ziel+$B$46</f>
        <v>0.0618055555555555</v>
      </c>
      <c r="E54" s="2">
        <f>(E52-E49)+Wegedauer_zum_Bahnhof+Wegedauer_am_Ziel+$C$46</f>
        <v>0.044444444444444245</v>
      </c>
      <c r="F54" s="2">
        <f>(F52-F49)+Wegedauer_zum_Bahnhof+Wegedauer_am_Ziel+$B$46</f>
        <v>0.05833333333333318</v>
      </c>
      <c r="G54" s="2">
        <f>(G52-G49)+Wegedauer_zum_Bahnhof+Wegedauer_am_Ziel+$C$46</f>
        <v>0.03958333333333304</v>
      </c>
      <c r="H54" s="2">
        <f>(H52-H49)+Wegedauer_zum_Bahnhof+Wegedauer_am_Ziel+$B$46</f>
        <v>0.048611111111111105</v>
      </c>
      <c r="I54" s="2">
        <f>(I52-I49)+Wegedauer_zum_Bahnhof+Wegedauer_am_Ziel+$C$46</f>
        <v>0.04583333333333308</v>
      </c>
      <c r="J54" s="2">
        <f>(J52-J50)+Wegedauer_zum_Bahnhof+Wegedauer_am_Ziel+$B$46</f>
        <v>0.03819444444444442</v>
      </c>
      <c r="K54" s="2">
        <f>(K52-K50)+Wegedauer_zum_Bahnhof+Wegedauer_am_Ziel+$C$46</f>
        <v>0.03611111111111083</v>
      </c>
    </row>
    <row r="55" ht="12.75"/>
    <row r="58" ht="12.75"/>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105" zoomScaleNormal="105" workbookViewId="0" topLeftCell="A1">
      <selection activeCell="A1" sqref="A1"/>
    </sheetView>
  </sheetViews>
  <sheetFormatPr defaultColWidth="11.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2012-07-11T20:40:47Z</cp:lastPrinted>
  <dcterms:modified xsi:type="dcterms:W3CDTF">2012-08-01T16:35:56Z</dcterms:modified>
  <cp:category/>
  <cp:version/>
  <cp:contentType/>
  <cp:contentStatus/>
  <cp:revision>51</cp:revision>
</cp:coreProperties>
</file>